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Stat Consulting/Fall2021_Consulting/data/Field_Data/"/>
    </mc:Choice>
  </mc:AlternateContent>
  <xr:revisionPtr revIDLastSave="40" documentId="8_{57BC85A8-0B59-40B4-9583-82B1C78A4EAB}" xr6:coauthVersionLast="47" xr6:coauthVersionMax="47" xr10:uidLastSave="{8FC55830-5150-4106-BC71-D5BF26E550F6}"/>
  <bookViews>
    <workbookView xWindow="-108" yWindow="-108" windowWidth="23256" windowHeight="12576" xr2:uid="{E0EAA13E-0EA4-41CA-9D24-DBA415D667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A54" i="2"/>
  <c r="L82" i="1"/>
  <c r="J73" i="1" l="1"/>
  <c r="K72" i="1"/>
  <c r="J72" i="1"/>
  <c r="K71" i="1"/>
  <c r="Q70" i="1"/>
  <c r="K70" i="1"/>
  <c r="J70" i="1"/>
  <c r="K69" i="1"/>
  <c r="L67" i="1"/>
  <c r="J65" i="1"/>
  <c r="J60" i="1"/>
  <c r="J59" i="1"/>
  <c r="K58" i="1"/>
  <c r="J58" i="1"/>
  <c r="L57" i="1"/>
  <c r="K57" i="1"/>
  <c r="J57" i="1"/>
  <c r="K56" i="1"/>
  <c r="J56" i="1"/>
  <c r="K54" i="1"/>
  <c r="K53" i="1"/>
  <c r="K51" i="1"/>
  <c r="J51" i="1"/>
  <c r="J50" i="1"/>
  <c r="K49" i="1"/>
  <c r="K48" i="1"/>
  <c r="L47" i="1"/>
  <c r="K47" i="1"/>
  <c r="L46" i="1"/>
  <c r="K46" i="1"/>
  <c r="K45" i="1"/>
  <c r="K44" i="1"/>
  <c r="K42" i="1"/>
  <c r="K41" i="1"/>
  <c r="K40" i="1"/>
  <c r="K39" i="1"/>
  <c r="K38" i="1"/>
  <c r="K37" i="1"/>
  <c r="K34" i="1"/>
  <c r="K33" i="1"/>
  <c r="K32" i="1"/>
  <c r="K26" i="1"/>
</calcChain>
</file>

<file path=xl/sharedStrings.xml><?xml version="1.0" encoding="utf-8"?>
<sst xmlns="http://schemas.openxmlformats.org/spreadsheetml/2006/main" count="780" uniqueCount="144">
  <si>
    <t>Site</t>
  </si>
  <si>
    <t>Sample_Location</t>
  </si>
  <si>
    <t>Treatment</t>
  </si>
  <si>
    <t>Rep</t>
  </si>
  <si>
    <t>Current_crop</t>
  </si>
  <si>
    <t>Previous_crop</t>
  </si>
  <si>
    <t>Sample_Date</t>
  </si>
  <si>
    <t>Crop_Stage</t>
  </si>
  <si>
    <t>CoverCrop_Biomass</t>
  </si>
  <si>
    <t>Biomass_Pigweed</t>
  </si>
  <si>
    <t>Biomass_Grass</t>
  </si>
  <si>
    <t>Biomass_Broadleaf</t>
  </si>
  <si>
    <t>Biomass_VolunteerCC</t>
  </si>
  <si>
    <t>Biomass_Total</t>
  </si>
  <si>
    <t>Weed_Density</t>
  </si>
  <si>
    <t>Pigweed_Density</t>
  </si>
  <si>
    <t>Grass_Density</t>
  </si>
  <si>
    <t>Broadleaf_Density</t>
  </si>
  <si>
    <t>VolunteerCC_Density</t>
  </si>
  <si>
    <t>Moisture</t>
  </si>
  <si>
    <t>Temperature</t>
  </si>
  <si>
    <t>Colfax</t>
  </si>
  <si>
    <t>Cover 1_3</t>
  </si>
  <si>
    <t>Cover</t>
  </si>
  <si>
    <t>Corn</t>
  </si>
  <si>
    <t>Wheat</t>
  </si>
  <si>
    <t>V11</t>
  </si>
  <si>
    <t>Cover 1_4</t>
  </si>
  <si>
    <t>Cover 1_5</t>
  </si>
  <si>
    <t>Cover 2_1</t>
  </si>
  <si>
    <t>Cover 2_2</t>
  </si>
  <si>
    <t>Cover 2_3</t>
  </si>
  <si>
    <t>Cover 3_3</t>
  </si>
  <si>
    <t>Cover 3_4</t>
  </si>
  <si>
    <t>Cover 3_5</t>
  </si>
  <si>
    <t>Cover 4_2</t>
  </si>
  <si>
    <t>Cover 4_3</t>
  </si>
  <si>
    <t>Cover 4_4</t>
  </si>
  <si>
    <t>Check 1_1</t>
  </si>
  <si>
    <t>Check</t>
  </si>
  <si>
    <t>Check 1_2</t>
  </si>
  <si>
    <t>Check 1_3</t>
  </si>
  <si>
    <t>Check 2_2</t>
  </si>
  <si>
    <t>Check 2_3</t>
  </si>
  <si>
    <t>Check 2_4</t>
  </si>
  <si>
    <t>Check 3_3</t>
  </si>
  <si>
    <t>Check 3_4</t>
  </si>
  <si>
    <t>Check 3_5</t>
  </si>
  <si>
    <t>Check 4_1</t>
  </si>
  <si>
    <t>Check 4_2</t>
  </si>
  <si>
    <t>Check 4_3</t>
  </si>
  <si>
    <t>Greeley</t>
  </si>
  <si>
    <t>Cover1_3</t>
  </si>
  <si>
    <t>Soybean</t>
  </si>
  <si>
    <t>Rye</t>
  </si>
  <si>
    <t>R3</t>
  </si>
  <si>
    <t>Cover1_4</t>
  </si>
  <si>
    <t>Cover1_5</t>
  </si>
  <si>
    <t>Cover2_1</t>
  </si>
  <si>
    <t>Cover2_2</t>
  </si>
  <si>
    <t>Cover2_3</t>
  </si>
  <si>
    <t>Cover3_3</t>
  </si>
  <si>
    <t>Cover3_4</t>
  </si>
  <si>
    <t>Cover3_5</t>
  </si>
  <si>
    <t>Cover4_1</t>
  </si>
  <si>
    <t>Cover4_2</t>
  </si>
  <si>
    <t>Cover4_3</t>
  </si>
  <si>
    <t>Check1_1</t>
  </si>
  <si>
    <t>Check1_2</t>
  </si>
  <si>
    <t>Check1_3</t>
  </si>
  <si>
    <t>Check2_3</t>
  </si>
  <si>
    <t>Check2_4</t>
  </si>
  <si>
    <t>Check2_5</t>
  </si>
  <si>
    <t>Check3_1</t>
  </si>
  <si>
    <t>Check3_2</t>
  </si>
  <si>
    <t>Check3_3</t>
  </si>
  <si>
    <t>Check4_3</t>
  </si>
  <si>
    <t>Check4_4</t>
  </si>
  <si>
    <t>Check4_5</t>
  </si>
  <si>
    <t>Howard</t>
  </si>
  <si>
    <t>Cover1_1</t>
  </si>
  <si>
    <t>V10</t>
  </si>
  <si>
    <t>Cover1_2</t>
  </si>
  <si>
    <t>Cover2_4</t>
  </si>
  <si>
    <t>Cover2_5</t>
  </si>
  <si>
    <t>Cover3_1</t>
  </si>
  <si>
    <t>Cover3_2</t>
  </si>
  <si>
    <t>Cover4_4</t>
  </si>
  <si>
    <t>Cover4_5</t>
  </si>
  <si>
    <t>Check4_2</t>
  </si>
  <si>
    <t>ENREC</t>
  </si>
  <si>
    <t>V411_1</t>
  </si>
  <si>
    <t>Vetch</t>
  </si>
  <si>
    <t>V411_2</t>
  </si>
  <si>
    <t>V411_3</t>
  </si>
  <si>
    <t>V603_1</t>
  </si>
  <si>
    <t>V603_2</t>
  </si>
  <si>
    <t>V603_3</t>
  </si>
  <si>
    <t>V910_1</t>
  </si>
  <si>
    <t>V910_2</t>
  </si>
  <si>
    <t>V910_3</t>
  </si>
  <si>
    <t>R409_1</t>
  </si>
  <si>
    <t>R409_2</t>
  </si>
  <si>
    <t>R409_3</t>
  </si>
  <si>
    <t>R602_1</t>
  </si>
  <si>
    <t>R602_2</t>
  </si>
  <si>
    <t>R602_3</t>
  </si>
  <si>
    <t>R909_1</t>
  </si>
  <si>
    <t>R909_2</t>
  </si>
  <si>
    <t>R909_3</t>
  </si>
  <si>
    <t>C410_1</t>
  </si>
  <si>
    <t>C410_2</t>
  </si>
  <si>
    <t>C410_3</t>
  </si>
  <si>
    <t>C605_1</t>
  </si>
  <si>
    <t>C605_2</t>
  </si>
  <si>
    <t>C605_3</t>
  </si>
  <si>
    <t>C906_1</t>
  </si>
  <si>
    <t>C906_2</t>
  </si>
  <si>
    <t>C906_3</t>
  </si>
  <si>
    <t>SCAL</t>
  </si>
  <si>
    <t>V1007_1</t>
  </si>
  <si>
    <t>V1007_2</t>
  </si>
  <si>
    <t>V1007_3</t>
  </si>
  <si>
    <t>V1102_1</t>
  </si>
  <si>
    <t>V1102_2</t>
  </si>
  <si>
    <t>V1102_3</t>
  </si>
  <si>
    <t>V1108_1</t>
  </si>
  <si>
    <t>V1108_2</t>
  </si>
  <si>
    <t>V1108_3</t>
  </si>
  <si>
    <t>R901_1</t>
  </si>
  <si>
    <t>R901_2</t>
  </si>
  <si>
    <t>R901_3</t>
  </si>
  <si>
    <t>R1011_1</t>
  </si>
  <si>
    <t>R1011_2</t>
  </si>
  <si>
    <t>R1011_3</t>
  </si>
  <si>
    <t>R1112_1</t>
  </si>
  <si>
    <t>R1112_2</t>
  </si>
  <si>
    <t>R1112_3</t>
  </si>
  <si>
    <t>C1106_1</t>
  </si>
  <si>
    <t>C1106_2</t>
  </si>
  <si>
    <t>C1106_3</t>
  </si>
  <si>
    <t>C1109_1</t>
  </si>
  <si>
    <t>C1109_2</t>
  </si>
  <si>
    <t>C1109_3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</si>
</sst>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93AA-265A-4767-B3DD-4C46874FBB7D}">
  <dimension ref="A1:U127"/>
  <sheetViews>
    <sheetView tabSelected="1" topLeftCell="H1" workbookViewId="0">
      <selection activeCell="N131" sqref="N131"/>
    </sheetView>
  </sheetViews>
  <sheetFormatPr defaultRowHeight="14.4" x14ac:dyDescent="0.3"/>
  <cols>
    <col min="2" max="2" width="15.5546875" bestFit="1" customWidth="1"/>
    <col min="3" max="3" width="9.77734375" bestFit="1" customWidth="1"/>
    <col min="4" max="4" width="4.21875" bestFit="1" customWidth="1"/>
    <col min="5" max="5" width="12.109375" bestFit="1" customWidth="1"/>
    <col min="6" max="6" width="13.109375" bestFit="1" customWidth="1"/>
    <col min="7" max="7" width="12.109375" bestFit="1" customWidth="1"/>
    <col min="8" max="8" width="10.6640625" bestFit="1" customWidth="1"/>
    <col min="9" max="9" width="18" bestFit="1" customWidth="1"/>
    <col min="10" max="10" width="16.109375" bestFit="1" customWidth="1"/>
    <col min="11" max="11" width="13.44140625" bestFit="1" customWidth="1"/>
    <col min="12" max="12" width="17.21875" bestFit="1" customWidth="1"/>
    <col min="13" max="13" width="19.6640625" bestFit="1" customWidth="1"/>
    <col min="14" max="15" width="13.21875" bestFit="1" customWidth="1"/>
    <col min="16" max="16" width="15.44140625" bestFit="1" customWidth="1"/>
    <col min="17" max="17" width="12.6640625" bestFit="1" customWidth="1"/>
    <col min="18" max="18" width="16.44140625" bestFit="1" customWidth="1"/>
    <col min="19" max="19" width="19" bestFit="1" customWidth="1"/>
    <col min="21" max="21" width="11.8867187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1</v>
      </c>
      <c r="E2" t="s">
        <v>24</v>
      </c>
      <c r="F2" t="s">
        <v>25</v>
      </c>
      <c r="G2" s="3">
        <v>44383</v>
      </c>
      <c r="H2" t="s">
        <v>26</v>
      </c>
      <c r="I2">
        <v>333.22660000000002</v>
      </c>
      <c r="J2">
        <v>0</v>
      </c>
      <c r="K2">
        <v>0</v>
      </c>
      <c r="L2">
        <v>0</v>
      </c>
      <c r="M2">
        <v>0</v>
      </c>
      <c r="N2">
        <f>SUM(J2:L2)</f>
        <v>0</v>
      </c>
      <c r="O2">
        <f>SUM(P2:S2)</f>
        <v>0</v>
      </c>
      <c r="P2">
        <v>0</v>
      </c>
      <c r="Q2">
        <v>0</v>
      </c>
      <c r="R2">
        <v>0</v>
      </c>
      <c r="S2">
        <v>0</v>
      </c>
      <c r="T2">
        <v>30.2</v>
      </c>
      <c r="U2">
        <v>23.3</v>
      </c>
    </row>
    <row r="3" spans="1:21" x14ac:dyDescent="0.3">
      <c r="A3" t="s">
        <v>21</v>
      </c>
      <c r="B3" t="s">
        <v>27</v>
      </c>
      <c r="C3" t="s">
        <v>23</v>
      </c>
      <c r="D3">
        <v>1</v>
      </c>
      <c r="E3" t="s">
        <v>24</v>
      </c>
      <c r="F3" t="s">
        <v>25</v>
      </c>
      <c r="G3" s="3">
        <v>44383</v>
      </c>
      <c r="H3" t="s">
        <v>26</v>
      </c>
      <c r="I3">
        <v>333.22660000000002</v>
      </c>
      <c r="J3">
        <v>0</v>
      </c>
      <c r="K3">
        <v>0</v>
      </c>
      <c r="L3">
        <v>0</v>
      </c>
      <c r="M3">
        <v>0</v>
      </c>
      <c r="N3">
        <f t="shared" ref="N3:N66" si="0">SUM(J3:L3)</f>
        <v>0</v>
      </c>
      <c r="O3">
        <f t="shared" ref="O3:O66" si="1">SUM(P3:S3)</f>
        <v>0</v>
      </c>
      <c r="P3">
        <v>0</v>
      </c>
      <c r="Q3">
        <v>0</v>
      </c>
      <c r="R3">
        <v>0</v>
      </c>
      <c r="S3">
        <v>0</v>
      </c>
      <c r="T3">
        <v>26.4</v>
      </c>
      <c r="U3">
        <v>23.6</v>
      </c>
    </row>
    <row r="4" spans="1:21" x14ac:dyDescent="0.3">
      <c r="A4" t="s">
        <v>21</v>
      </c>
      <c r="B4" t="s">
        <v>28</v>
      </c>
      <c r="C4" t="s">
        <v>23</v>
      </c>
      <c r="D4">
        <v>1</v>
      </c>
      <c r="E4" t="s">
        <v>24</v>
      </c>
      <c r="F4" t="s">
        <v>25</v>
      </c>
      <c r="G4" s="3">
        <v>44383</v>
      </c>
      <c r="H4" t="s">
        <v>26</v>
      </c>
      <c r="I4">
        <v>333.22660000000002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v>0</v>
      </c>
      <c r="Q4">
        <v>0</v>
      </c>
      <c r="R4">
        <v>0</v>
      </c>
      <c r="S4">
        <v>0</v>
      </c>
      <c r="T4">
        <v>26.5</v>
      </c>
      <c r="U4">
        <v>23.8</v>
      </c>
    </row>
    <row r="5" spans="1:21" x14ac:dyDescent="0.3">
      <c r="A5" t="s">
        <v>21</v>
      </c>
      <c r="B5" t="s">
        <v>29</v>
      </c>
      <c r="C5" t="s">
        <v>23</v>
      </c>
      <c r="D5">
        <v>2</v>
      </c>
      <c r="E5" t="s">
        <v>24</v>
      </c>
      <c r="F5" t="s">
        <v>25</v>
      </c>
      <c r="G5" s="3">
        <v>44383</v>
      </c>
      <c r="H5" t="s">
        <v>26</v>
      </c>
      <c r="I5">
        <v>215.75</v>
      </c>
      <c r="J5">
        <v>0</v>
      </c>
      <c r="K5">
        <v>0</v>
      </c>
      <c r="L5">
        <v>0</v>
      </c>
      <c r="M5">
        <v>0</v>
      </c>
      <c r="N5">
        <f t="shared" si="0"/>
        <v>0</v>
      </c>
      <c r="O5">
        <f t="shared" si="1"/>
        <v>0</v>
      </c>
      <c r="P5">
        <v>0</v>
      </c>
      <c r="Q5">
        <v>0</v>
      </c>
      <c r="R5">
        <v>0</v>
      </c>
      <c r="S5">
        <v>0</v>
      </c>
      <c r="T5">
        <v>14.9</v>
      </c>
      <c r="U5">
        <v>25.7</v>
      </c>
    </row>
    <row r="6" spans="1:21" x14ac:dyDescent="0.3">
      <c r="A6" t="s">
        <v>21</v>
      </c>
      <c r="B6" t="s">
        <v>30</v>
      </c>
      <c r="C6" t="s">
        <v>23</v>
      </c>
      <c r="D6">
        <v>2</v>
      </c>
      <c r="E6" t="s">
        <v>24</v>
      </c>
      <c r="F6" t="s">
        <v>25</v>
      </c>
      <c r="G6" s="3">
        <v>44383</v>
      </c>
      <c r="H6" t="s">
        <v>26</v>
      </c>
      <c r="I6">
        <v>215.75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26.1</v>
      </c>
    </row>
    <row r="7" spans="1:21" x14ac:dyDescent="0.3">
      <c r="A7" t="s">
        <v>21</v>
      </c>
      <c r="B7" t="s">
        <v>31</v>
      </c>
      <c r="C7" t="s">
        <v>23</v>
      </c>
      <c r="D7">
        <v>2</v>
      </c>
      <c r="E7" t="s">
        <v>24</v>
      </c>
      <c r="F7" t="s">
        <v>25</v>
      </c>
      <c r="G7" s="3">
        <v>44383</v>
      </c>
      <c r="H7" t="s">
        <v>26</v>
      </c>
      <c r="I7">
        <v>215.75</v>
      </c>
      <c r="J7">
        <v>0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  <c r="P7">
        <v>0</v>
      </c>
      <c r="Q7">
        <v>0</v>
      </c>
      <c r="R7">
        <v>0</v>
      </c>
      <c r="S7">
        <v>0</v>
      </c>
      <c r="T7">
        <v>19.2</v>
      </c>
      <c r="U7">
        <v>26.4</v>
      </c>
    </row>
    <row r="8" spans="1:21" x14ac:dyDescent="0.3">
      <c r="A8" t="s">
        <v>21</v>
      </c>
      <c r="B8" t="s">
        <v>32</v>
      </c>
      <c r="C8" t="s">
        <v>23</v>
      </c>
      <c r="D8">
        <v>3</v>
      </c>
      <c r="E8" t="s">
        <v>24</v>
      </c>
      <c r="F8" t="s">
        <v>25</v>
      </c>
      <c r="G8" s="3">
        <v>44383</v>
      </c>
      <c r="H8" t="s">
        <v>26</v>
      </c>
      <c r="I8">
        <v>352.64</v>
      </c>
      <c r="J8">
        <v>0</v>
      </c>
      <c r="K8">
        <v>0</v>
      </c>
      <c r="L8">
        <v>0</v>
      </c>
      <c r="M8">
        <v>0</v>
      </c>
      <c r="N8">
        <f t="shared" si="0"/>
        <v>0</v>
      </c>
      <c r="O8">
        <f t="shared" si="1"/>
        <v>0</v>
      </c>
      <c r="P8">
        <v>0</v>
      </c>
      <c r="Q8">
        <v>0</v>
      </c>
      <c r="R8">
        <v>0</v>
      </c>
      <c r="S8">
        <v>0</v>
      </c>
      <c r="T8">
        <v>15.5</v>
      </c>
      <c r="U8">
        <v>27.1</v>
      </c>
    </row>
    <row r="9" spans="1:21" x14ac:dyDescent="0.3">
      <c r="A9" t="s">
        <v>21</v>
      </c>
      <c r="B9" t="s">
        <v>33</v>
      </c>
      <c r="C9" t="s">
        <v>23</v>
      </c>
      <c r="D9">
        <v>3</v>
      </c>
      <c r="E9" t="s">
        <v>24</v>
      </c>
      <c r="F9" t="s">
        <v>25</v>
      </c>
      <c r="G9" s="3">
        <v>44383</v>
      </c>
      <c r="H9" t="s">
        <v>26</v>
      </c>
      <c r="I9">
        <v>352.64</v>
      </c>
      <c r="J9">
        <v>0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v>0</v>
      </c>
      <c r="Q9">
        <v>0</v>
      </c>
      <c r="R9">
        <v>0</v>
      </c>
      <c r="S9">
        <v>0</v>
      </c>
      <c r="T9">
        <v>22.4</v>
      </c>
      <c r="U9">
        <v>27.3</v>
      </c>
    </row>
    <row r="10" spans="1:21" x14ac:dyDescent="0.3">
      <c r="A10" t="s">
        <v>21</v>
      </c>
      <c r="B10" t="s">
        <v>34</v>
      </c>
      <c r="C10" t="s">
        <v>23</v>
      </c>
      <c r="D10">
        <v>3</v>
      </c>
      <c r="E10" t="s">
        <v>24</v>
      </c>
      <c r="F10" t="s">
        <v>25</v>
      </c>
      <c r="G10" s="3">
        <v>44383</v>
      </c>
      <c r="H10" t="s">
        <v>26</v>
      </c>
      <c r="I10">
        <v>352.64</v>
      </c>
      <c r="J10">
        <v>0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  <c r="P10">
        <v>0</v>
      </c>
      <c r="Q10">
        <v>0</v>
      </c>
      <c r="R10">
        <v>0</v>
      </c>
      <c r="S10">
        <v>0</v>
      </c>
      <c r="T10">
        <v>38.9</v>
      </c>
      <c r="U10">
        <v>27.5</v>
      </c>
    </row>
    <row r="11" spans="1:21" x14ac:dyDescent="0.3">
      <c r="A11" t="s">
        <v>21</v>
      </c>
      <c r="B11" t="s">
        <v>35</v>
      </c>
      <c r="C11" t="s">
        <v>23</v>
      </c>
      <c r="D11">
        <v>4</v>
      </c>
      <c r="E11" t="s">
        <v>24</v>
      </c>
      <c r="F11" t="s">
        <v>25</v>
      </c>
      <c r="G11" s="3">
        <v>44383</v>
      </c>
      <c r="H11" t="s">
        <v>26</v>
      </c>
      <c r="I11">
        <v>295.83999999999997</v>
      </c>
      <c r="J11">
        <v>0</v>
      </c>
      <c r="K11">
        <v>0</v>
      </c>
      <c r="L11">
        <v>0</v>
      </c>
      <c r="M11">
        <v>0</v>
      </c>
      <c r="N11">
        <f t="shared" si="0"/>
        <v>0</v>
      </c>
      <c r="O11">
        <f t="shared" si="1"/>
        <v>0</v>
      </c>
      <c r="P11">
        <v>0</v>
      </c>
      <c r="Q11">
        <v>0</v>
      </c>
      <c r="R11">
        <v>0</v>
      </c>
      <c r="S11">
        <v>0</v>
      </c>
      <c r="T11">
        <v>20.399999999999999</v>
      </c>
      <c r="U11">
        <v>28.7</v>
      </c>
    </row>
    <row r="12" spans="1:21" x14ac:dyDescent="0.3">
      <c r="A12" t="s">
        <v>21</v>
      </c>
      <c r="B12" t="s">
        <v>36</v>
      </c>
      <c r="C12" t="s">
        <v>23</v>
      </c>
      <c r="D12">
        <v>4</v>
      </c>
      <c r="E12" t="s">
        <v>24</v>
      </c>
      <c r="F12" t="s">
        <v>25</v>
      </c>
      <c r="G12" s="3">
        <v>44383</v>
      </c>
      <c r="H12" t="s">
        <v>26</v>
      </c>
      <c r="I12">
        <v>295.83999999999997</v>
      </c>
      <c r="J12">
        <v>0</v>
      </c>
      <c r="K12">
        <v>0</v>
      </c>
      <c r="L12">
        <v>0</v>
      </c>
      <c r="M12">
        <v>0</v>
      </c>
      <c r="N12">
        <f t="shared" si="0"/>
        <v>0</v>
      </c>
      <c r="O12">
        <f t="shared" si="1"/>
        <v>0</v>
      </c>
      <c r="P12">
        <v>0</v>
      </c>
      <c r="Q12">
        <v>0</v>
      </c>
      <c r="R12">
        <v>0</v>
      </c>
      <c r="S12">
        <v>0</v>
      </c>
      <c r="T12">
        <v>18.100000000000001</v>
      </c>
      <c r="U12">
        <v>29.2</v>
      </c>
    </row>
    <row r="13" spans="1:21" x14ac:dyDescent="0.3">
      <c r="A13" t="s">
        <v>21</v>
      </c>
      <c r="B13" t="s">
        <v>37</v>
      </c>
      <c r="C13" t="s">
        <v>23</v>
      </c>
      <c r="D13">
        <v>4</v>
      </c>
      <c r="E13" t="s">
        <v>24</v>
      </c>
      <c r="F13" t="s">
        <v>25</v>
      </c>
      <c r="G13" s="3">
        <v>44383</v>
      </c>
      <c r="H13" t="s">
        <v>26</v>
      </c>
      <c r="I13">
        <v>295.83999999999997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  <c r="P13">
        <v>0</v>
      </c>
      <c r="Q13">
        <v>0</v>
      </c>
      <c r="R13">
        <v>0</v>
      </c>
      <c r="S13">
        <v>0</v>
      </c>
      <c r="T13">
        <v>23.2</v>
      </c>
      <c r="U13">
        <v>29.3</v>
      </c>
    </row>
    <row r="14" spans="1:21" x14ac:dyDescent="0.3">
      <c r="A14" t="s">
        <v>21</v>
      </c>
      <c r="B14" t="s">
        <v>38</v>
      </c>
      <c r="C14" t="s">
        <v>39</v>
      </c>
      <c r="D14">
        <v>1</v>
      </c>
      <c r="E14" t="s">
        <v>24</v>
      </c>
      <c r="F14" t="s">
        <v>25</v>
      </c>
      <c r="G14" s="3">
        <v>44383</v>
      </c>
      <c r="H14" t="s">
        <v>26</v>
      </c>
      <c r="I14">
        <v>228.38</v>
      </c>
      <c r="J14">
        <v>0</v>
      </c>
      <c r="K14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  <c r="P14">
        <v>0</v>
      </c>
      <c r="Q14">
        <v>0</v>
      </c>
      <c r="R14">
        <v>0</v>
      </c>
      <c r="S14">
        <v>0</v>
      </c>
      <c r="T14">
        <v>19.100000000000001</v>
      </c>
      <c r="U14">
        <v>22.1</v>
      </c>
    </row>
    <row r="15" spans="1:21" x14ac:dyDescent="0.3">
      <c r="A15" t="s">
        <v>21</v>
      </c>
      <c r="B15" t="s">
        <v>40</v>
      </c>
      <c r="C15" t="s">
        <v>39</v>
      </c>
      <c r="D15">
        <v>1</v>
      </c>
      <c r="E15" t="s">
        <v>24</v>
      </c>
      <c r="F15" t="s">
        <v>25</v>
      </c>
      <c r="G15" s="3">
        <v>44383</v>
      </c>
      <c r="H15" t="s">
        <v>26</v>
      </c>
      <c r="I15">
        <v>228.38</v>
      </c>
      <c r="J15">
        <v>0</v>
      </c>
      <c r="K15">
        <v>0</v>
      </c>
      <c r="L15">
        <v>0</v>
      </c>
      <c r="M15">
        <v>0</v>
      </c>
      <c r="N15">
        <f t="shared" si="0"/>
        <v>0</v>
      </c>
      <c r="O15">
        <f t="shared" si="1"/>
        <v>0</v>
      </c>
      <c r="P15">
        <v>0</v>
      </c>
      <c r="Q15">
        <v>0</v>
      </c>
      <c r="R15">
        <v>0</v>
      </c>
      <c r="S15">
        <v>0</v>
      </c>
      <c r="T15">
        <v>14.7</v>
      </c>
      <c r="U15">
        <v>22.6</v>
      </c>
    </row>
    <row r="16" spans="1:21" x14ac:dyDescent="0.3">
      <c r="A16" t="s">
        <v>21</v>
      </c>
      <c r="B16" t="s">
        <v>41</v>
      </c>
      <c r="C16" t="s">
        <v>39</v>
      </c>
      <c r="D16">
        <v>1</v>
      </c>
      <c r="E16" t="s">
        <v>24</v>
      </c>
      <c r="F16" t="s">
        <v>25</v>
      </c>
      <c r="G16" s="3">
        <v>44383</v>
      </c>
      <c r="H16" t="s">
        <v>26</v>
      </c>
      <c r="I16">
        <v>228.38</v>
      </c>
      <c r="J16">
        <v>0</v>
      </c>
      <c r="K16">
        <v>0</v>
      </c>
      <c r="L16">
        <v>0</v>
      </c>
      <c r="M16">
        <v>0</v>
      </c>
      <c r="N16">
        <f t="shared" si="0"/>
        <v>0</v>
      </c>
      <c r="O16">
        <f t="shared" si="1"/>
        <v>0</v>
      </c>
      <c r="P16">
        <v>0</v>
      </c>
      <c r="Q16">
        <v>0</v>
      </c>
      <c r="R16">
        <v>0</v>
      </c>
      <c r="S16">
        <v>0</v>
      </c>
      <c r="T16">
        <v>20.100000000000001</v>
      </c>
      <c r="U16">
        <v>22.9</v>
      </c>
    </row>
    <row r="17" spans="1:21" x14ac:dyDescent="0.3">
      <c r="A17" t="s">
        <v>21</v>
      </c>
      <c r="B17" t="s">
        <v>42</v>
      </c>
      <c r="C17" t="s">
        <v>39</v>
      </c>
      <c r="D17">
        <v>2</v>
      </c>
      <c r="E17" t="s">
        <v>24</v>
      </c>
      <c r="F17" t="s">
        <v>25</v>
      </c>
      <c r="G17" s="3">
        <v>44383</v>
      </c>
      <c r="H17" t="s">
        <v>26</v>
      </c>
      <c r="I17">
        <v>154.47999999999999</v>
      </c>
      <c r="J17">
        <v>0</v>
      </c>
      <c r="K17">
        <v>0</v>
      </c>
      <c r="L17">
        <v>0</v>
      </c>
      <c r="M17">
        <v>0</v>
      </c>
      <c r="N17">
        <f t="shared" si="0"/>
        <v>0</v>
      </c>
      <c r="O17">
        <f t="shared" si="1"/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25.4</v>
      </c>
    </row>
    <row r="18" spans="1:21" x14ac:dyDescent="0.3">
      <c r="A18" t="s">
        <v>21</v>
      </c>
      <c r="B18" t="s">
        <v>43</v>
      </c>
      <c r="C18" t="s">
        <v>39</v>
      </c>
      <c r="D18">
        <v>2</v>
      </c>
      <c r="E18" t="s">
        <v>24</v>
      </c>
      <c r="F18" t="s">
        <v>25</v>
      </c>
      <c r="G18" s="3">
        <v>44383</v>
      </c>
      <c r="H18" t="s">
        <v>26</v>
      </c>
      <c r="I18">
        <v>154.47999999999999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f t="shared" si="1"/>
        <v>0</v>
      </c>
      <c r="P18">
        <v>0</v>
      </c>
      <c r="Q18">
        <v>0</v>
      </c>
      <c r="R18">
        <v>0</v>
      </c>
      <c r="S18">
        <v>0</v>
      </c>
      <c r="T18">
        <v>19.3</v>
      </c>
      <c r="U18">
        <v>25.1</v>
      </c>
    </row>
    <row r="19" spans="1:21" x14ac:dyDescent="0.3">
      <c r="A19" t="s">
        <v>21</v>
      </c>
      <c r="B19" t="s">
        <v>44</v>
      </c>
      <c r="C19" t="s">
        <v>39</v>
      </c>
      <c r="D19">
        <v>2</v>
      </c>
      <c r="E19" t="s">
        <v>24</v>
      </c>
      <c r="F19" t="s">
        <v>25</v>
      </c>
      <c r="G19" s="3">
        <v>44383</v>
      </c>
      <c r="H19" t="s">
        <v>26</v>
      </c>
      <c r="I19">
        <v>154.47999999999999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  <c r="O19">
        <f t="shared" si="1"/>
        <v>0</v>
      </c>
      <c r="P19">
        <v>0</v>
      </c>
      <c r="Q19">
        <v>0</v>
      </c>
      <c r="R19">
        <v>0</v>
      </c>
      <c r="S19">
        <v>0</v>
      </c>
      <c r="T19">
        <v>17.5</v>
      </c>
      <c r="U19">
        <v>24.7</v>
      </c>
    </row>
    <row r="20" spans="1:21" x14ac:dyDescent="0.3">
      <c r="A20" t="s">
        <v>21</v>
      </c>
      <c r="B20" t="s">
        <v>45</v>
      </c>
      <c r="C20" t="s">
        <v>39</v>
      </c>
      <c r="D20">
        <v>3</v>
      </c>
      <c r="E20" t="s">
        <v>24</v>
      </c>
      <c r="F20" t="s">
        <v>25</v>
      </c>
      <c r="G20" s="3">
        <v>44383</v>
      </c>
      <c r="H20" t="s">
        <v>26</v>
      </c>
      <c r="I20">
        <v>114.44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v>0</v>
      </c>
      <c r="Q20">
        <v>0</v>
      </c>
      <c r="R20">
        <v>0</v>
      </c>
      <c r="S20">
        <v>0</v>
      </c>
      <c r="T20">
        <v>16.600000000000001</v>
      </c>
      <c r="U20">
        <v>28.4</v>
      </c>
    </row>
    <row r="21" spans="1:21" x14ac:dyDescent="0.3">
      <c r="A21" t="s">
        <v>21</v>
      </c>
      <c r="B21" t="s">
        <v>46</v>
      </c>
      <c r="C21" t="s">
        <v>39</v>
      </c>
      <c r="D21">
        <v>3</v>
      </c>
      <c r="E21" t="s">
        <v>24</v>
      </c>
      <c r="F21" t="s">
        <v>25</v>
      </c>
      <c r="G21" s="3">
        <v>44383</v>
      </c>
      <c r="H21" t="s">
        <v>26</v>
      </c>
      <c r="I21">
        <v>114.44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  <c r="O21">
        <f t="shared" si="1"/>
        <v>0</v>
      </c>
      <c r="P21">
        <v>0</v>
      </c>
      <c r="Q21">
        <v>0</v>
      </c>
      <c r="R21">
        <v>0</v>
      </c>
      <c r="S21">
        <v>0</v>
      </c>
      <c r="T21">
        <v>14.8</v>
      </c>
      <c r="U21">
        <v>28.2</v>
      </c>
    </row>
    <row r="22" spans="1:21" x14ac:dyDescent="0.3">
      <c r="A22" t="s">
        <v>21</v>
      </c>
      <c r="B22" t="s">
        <v>47</v>
      </c>
      <c r="C22" t="s">
        <v>39</v>
      </c>
      <c r="D22">
        <v>3</v>
      </c>
      <c r="E22" t="s">
        <v>24</v>
      </c>
      <c r="F22" t="s">
        <v>25</v>
      </c>
      <c r="G22" s="3">
        <v>44383</v>
      </c>
      <c r="H22" t="s">
        <v>26</v>
      </c>
      <c r="I22">
        <v>114.44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v>0</v>
      </c>
      <c r="Q22">
        <v>0</v>
      </c>
      <c r="R22">
        <v>0</v>
      </c>
      <c r="S22">
        <v>0</v>
      </c>
      <c r="T22">
        <v>18.7</v>
      </c>
      <c r="U22">
        <v>27.9</v>
      </c>
    </row>
    <row r="23" spans="1:21" x14ac:dyDescent="0.3">
      <c r="A23" t="s">
        <v>21</v>
      </c>
      <c r="B23" t="s">
        <v>48</v>
      </c>
      <c r="C23" t="s">
        <v>39</v>
      </c>
      <c r="D23">
        <v>4</v>
      </c>
      <c r="E23" t="s">
        <v>24</v>
      </c>
      <c r="F23" t="s">
        <v>25</v>
      </c>
      <c r="G23" s="3">
        <v>44383</v>
      </c>
      <c r="H23" t="s">
        <v>26</v>
      </c>
      <c r="I23">
        <v>121.11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v>0</v>
      </c>
      <c r="Q23">
        <v>0</v>
      </c>
      <c r="R23">
        <v>0</v>
      </c>
      <c r="S23">
        <v>0</v>
      </c>
      <c r="T23">
        <v>18.2</v>
      </c>
      <c r="U23">
        <v>30.4</v>
      </c>
    </row>
    <row r="24" spans="1:21" x14ac:dyDescent="0.3">
      <c r="A24" t="s">
        <v>21</v>
      </c>
      <c r="B24" t="s">
        <v>49</v>
      </c>
      <c r="C24" t="s">
        <v>39</v>
      </c>
      <c r="D24">
        <v>4</v>
      </c>
      <c r="E24" t="s">
        <v>24</v>
      </c>
      <c r="F24" t="s">
        <v>25</v>
      </c>
      <c r="G24" s="3">
        <v>44383</v>
      </c>
      <c r="H24" t="s">
        <v>26</v>
      </c>
      <c r="I24">
        <v>121.11</v>
      </c>
      <c r="J24">
        <v>0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v>0</v>
      </c>
      <c r="Q24">
        <v>0</v>
      </c>
      <c r="R24">
        <v>0</v>
      </c>
      <c r="S24">
        <v>0</v>
      </c>
      <c r="T24">
        <v>18.8</v>
      </c>
      <c r="U24">
        <v>30.1</v>
      </c>
    </row>
    <row r="25" spans="1:21" x14ac:dyDescent="0.3">
      <c r="A25" t="s">
        <v>21</v>
      </c>
      <c r="B25" t="s">
        <v>50</v>
      </c>
      <c r="C25" t="s">
        <v>39</v>
      </c>
      <c r="D25">
        <v>4</v>
      </c>
      <c r="E25" t="s">
        <v>24</v>
      </c>
      <c r="F25" t="s">
        <v>25</v>
      </c>
      <c r="G25" s="3">
        <v>44383</v>
      </c>
      <c r="H25" t="s">
        <v>26</v>
      </c>
      <c r="I25">
        <v>121.11</v>
      </c>
      <c r="J25">
        <v>0</v>
      </c>
      <c r="K25">
        <v>0</v>
      </c>
      <c r="L25">
        <v>0</v>
      </c>
      <c r="M25">
        <v>0</v>
      </c>
      <c r="N25">
        <f t="shared" si="0"/>
        <v>0</v>
      </c>
      <c r="O25">
        <f t="shared" si="1"/>
        <v>0</v>
      </c>
      <c r="P25">
        <v>0</v>
      </c>
      <c r="Q25">
        <v>0</v>
      </c>
      <c r="R25">
        <v>0</v>
      </c>
      <c r="S25">
        <v>0</v>
      </c>
      <c r="T25">
        <v>22.9</v>
      </c>
      <c r="U25">
        <v>29.9</v>
      </c>
    </row>
    <row r="26" spans="1:21" x14ac:dyDescent="0.3">
      <c r="A26" t="s">
        <v>51</v>
      </c>
      <c r="B26" t="s">
        <v>52</v>
      </c>
      <c r="C26" t="s">
        <v>23</v>
      </c>
      <c r="D26">
        <v>1</v>
      </c>
      <c r="E26" t="s">
        <v>53</v>
      </c>
      <c r="F26" t="s">
        <v>54</v>
      </c>
      <c r="G26" s="3">
        <v>44398</v>
      </c>
      <c r="H26" t="s">
        <v>55</v>
      </c>
      <c r="I26">
        <v>105.27</v>
      </c>
      <c r="J26">
        <v>0</v>
      </c>
      <c r="K26">
        <f>0.0018</f>
        <v>1.8E-3</v>
      </c>
      <c r="L26">
        <v>0</v>
      </c>
      <c r="M26">
        <v>0</v>
      </c>
      <c r="N26">
        <f t="shared" si="0"/>
        <v>1.8E-3</v>
      </c>
      <c r="O26">
        <f t="shared" si="1"/>
        <v>1</v>
      </c>
      <c r="P26">
        <v>0</v>
      </c>
      <c r="Q26">
        <v>1</v>
      </c>
      <c r="R26">
        <v>0</v>
      </c>
      <c r="S26">
        <v>0</v>
      </c>
      <c r="T26">
        <v>37.799999999999997</v>
      </c>
      <c r="U26">
        <v>30.7</v>
      </c>
    </row>
    <row r="27" spans="1:21" x14ac:dyDescent="0.3">
      <c r="A27" t="s">
        <v>51</v>
      </c>
      <c r="B27" t="s">
        <v>56</v>
      </c>
      <c r="C27" t="s">
        <v>23</v>
      </c>
      <c r="D27">
        <v>1</v>
      </c>
      <c r="E27" t="s">
        <v>53</v>
      </c>
      <c r="F27" t="s">
        <v>54</v>
      </c>
      <c r="G27" s="3">
        <v>44398</v>
      </c>
      <c r="H27" t="s">
        <v>55</v>
      </c>
      <c r="I27">
        <v>105.27</v>
      </c>
      <c r="J27">
        <v>0</v>
      </c>
      <c r="K27">
        <v>0</v>
      </c>
      <c r="L27">
        <v>0</v>
      </c>
      <c r="M27">
        <v>0</v>
      </c>
      <c r="N27">
        <f t="shared" si="0"/>
        <v>0</v>
      </c>
      <c r="O27">
        <f t="shared" si="1"/>
        <v>0</v>
      </c>
      <c r="P27">
        <v>0</v>
      </c>
      <c r="Q27">
        <v>0</v>
      </c>
      <c r="R27">
        <v>0</v>
      </c>
      <c r="S27">
        <v>0</v>
      </c>
      <c r="T27">
        <v>29.5</v>
      </c>
      <c r="U27">
        <v>30.7</v>
      </c>
    </row>
    <row r="28" spans="1:21" x14ac:dyDescent="0.3">
      <c r="A28" t="s">
        <v>51</v>
      </c>
      <c r="B28" t="s">
        <v>57</v>
      </c>
      <c r="C28" t="s">
        <v>23</v>
      </c>
      <c r="D28">
        <v>1</v>
      </c>
      <c r="E28" t="s">
        <v>53</v>
      </c>
      <c r="F28" t="s">
        <v>54</v>
      </c>
      <c r="G28" s="3">
        <v>44398</v>
      </c>
      <c r="H28" t="s">
        <v>55</v>
      </c>
      <c r="I28">
        <v>105.27</v>
      </c>
      <c r="J28">
        <v>0</v>
      </c>
      <c r="K28">
        <v>0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v>0</v>
      </c>
      <c r="Q28">
        <v>0</v>
      </c>
      <c r="R28">
        <v>0</v>
      </c>
      <c r="S28">
        <v>0</v>
      </c>
      <c r="T28">
        <v>21.8</v>
      </c>
      <c r="U28">
        <v>30.2</v>
      </c>
    </row>
    <row r="29" spans="1:21" x14ac:dyDescent="0.3">
      <c r="A29" t="s">
        <v>51</v>
      </c>
      <c r="B29" t="s">
        <v>58</v>
      </c>
      <c r="C29" t="s">
        <v>23</v>
      </c>
      <c r="D29">
        <v>2</v>
      </c>
      <c r="E29" t="s">
        <v>53</v>
      </c>
      <c r="F29" t="s">
        <v>54</v>
      </c>
      <c r="G29" s="3">
        <v>44398</v>
      </c>
      <c r="H29" t="s">
        <v>55</v>
      </c>
      <c r="I29">
        <v>111.27</v>
      </c>
      <c r="J29">
        <v>0</v>
      </c>
      <c r="K29">
        <v>0</v>
      </c>
      <c r="L29">
        <v>0</v>
      </c>
      <c r="M29">
        <v>0</v>
      </c>
      <c r="N29">
        <f t="shared" si="0"/>
        <v>0</v>
      </c>
      <c r="O29">
        <f t="shared" si="1"/>
        <v>0</v>
      </c>
      <c r="P29">
        <v>0</v>
      </c>
      <c r="Q29">
        <v>0</v>
      </c>
      <c r="R29">
        <v>0</v>
      </c>
      <c r="S29">
        <v>0</v>
      </c>
      <c r="T29">
        <v>32</v>
      </c>
      <c r="U29">
        <v>29.7</v>
      </c>
    </row>
    <row r="30" spans="1:21" x14ac:dyDescent="0.3">
      <c r="A30" t="s">
        <v>51</v>
      </c>
      <c r="B30" t="s">
        <v>59</v>
      </c>
      <c r="C30" t="s">
        <v>23</v>
      </c>
      <c r="D30">
        <v>2</v>
      </c>
      <c r="E30" t="s">
        <v>53</v>
      </c>
      <c r="F30" t="s">
        <v>54</v>
      </c>
      <c r="G30" s="3">
        <v>44398</v>
      </c>
      <c r="H30" t="s">
        <v>55</v>
      </c>
      <c r="I30">
        <v>111.27</v>
      </c>
      <c r="J30">
        <v>0</v>
      </c>
      <c r="K30">
        <v>0</v>
      </c>
      <c r="L30">
        <v>0</v>
      </c>
      <c r="M30">
        <v>0</v>
      </c>
      <c r="N30">
        <f t="shared" si="0"/>
        <v>0</v>
      </c>
      <c r="O30">
        <f t="shared" si="1"/>
        <v>0</v>
      </c>
      <c r="P30">
        <v>0</v>
      </c>
      <c r="Q30">
        <v>0</v>
      </c>
      <c r="R30">
        <v>0</v>
      </c>
      <c r="S30">
        <v>0</v>
      </c>
      <c r="T30">
        <v>15.9</v>
      </c>
      <c r="U30">
        <v>29.6</v>
      </c>
    </row>
    <row r="31" spans="1:21" x14ac:dyDescent="0.3">
      <c r="A31" t="s">
        <v>51</v>
      </c>
      <c r="B31" t="s">
        <v>60</v>
      </c>
      <c r="C31" t="s">
        <v>23</v>
      </c>
      <c r="D31">
        <v>2</v>
      </c>
      <c r="E31" t="s">
        <v>53</v>
      </c>
      <c r="F31" t="s">
        <v>54</v>
      </c>
      <c r="G31" s="3">
        <v>44398</v>
      </c>
      <c r="H31" t="s">
        <v>55</v>
      </c>
      <c r="I31">
        <v>111.27</v>
      </c>
      <c r="J31">
        <v>0</v>
      </c>
      <c r="K31">
        <v>0</v>
      </c>
      <c r="L31">
        <v>0</v>
      </c>
      <c r="M31">
        <v>0</v>
      </c>
      <c r="N31">
        <f t="shared" si="0"/>
        <v>0</v>
      </c>
      <c r="O31">
        <f t="shared" si="1"/>
        <v>0</v>
      </c>
      <c r="P31">
        <v>0</v>
      </c>
      <c r="Q31">
        <v>0</v>
      </c>
      <c r="R31">
        <v>0</v>
      </c>
      <c r="S31">
        <v>0</v>
      </c>
      <c r="T31">
        <v>25.8</v>
      </c>
      <c r="U31">
        <v>29.2</v>
      </c>
    </row>
    <row r="32" spans="1:21" x14ac:dyDescent="0.3">
      <c r="A32" t="s">
        <v>51</v>
      </c>
      <c r="B32" t="s">
        <v>61</v>
      </c>
      <c r="C32" t="s">
        <v>23</v>
      </c>
      <c r="D32">
        <v>3</v>
      </c>
      <c r="E32" t="s">
        <v>53</v>
      </c>
      <c r="F32" t="s">
        <v>54</v>
      </c>
      <c r="G32" s="3">
        <v>44398</v>
      </c>
      <c r="H32" t="s">
        <v>55</v>
      </c>
      <c r="I32">
        <v>105.05</v>
      </c>
      <c r="J32">
        <v>0</v>
      </c>
      <c r="K32">
        <f>0.0285</f>
        <v>2.8500000000000001E-2</v>
      </c>
      <c r="L32">
        <v>0</v>
      </c>
      <c r="M32">
        <v>0</v>
      </c>
      <c r="N32">
        <f t="shared" si="0"/>
        <v>2.8500000000000001E-2</v>
      </c>
      <c r="O32">
        <f t="shared" si="1"/>
        <v>3</v>
      </c>
      <c r="P32">
        <v>0</v>
      </c>
      <c r="Q32">
        <v>3</v>
      </c>
      <c r="R32">
        <v>0</v>
      </c>
      <c r="S32">
        <v>0</v>
      </c>
      <c r="T32">
        <v>14.5</v>
      </c>
      <c r="U32">
        <v>29.1</v>
      </c>
    </row>
    <row r="33" spans="1:21" x14ac:dyDescent="0.3">
      <c r="A33" t="s">
        <v>51</v>
      </c>
      <c r="B33" t="s">
        <v>62</v>
      </c>
      <c r="C33" t="s">
        <v>23</v>
      </c>
      <c r="D33">
        <v>3</v>
      </c>
      <c r="E33" t="s">
        <v>53</v>
      </c>
      <c r="F33" t="s">
        <v>54</v>
      </c>
      <c r="G33" s="3">
        <v>44398</v>
      </c>
      <c r="H33" t="s">
        <v>55</v>
      </c>
      <c r="I33">
        <v>105.05</v>
      </c>
      <c r="J33">
        <v>0</v>
      </c>
      <c r="K33">
        <f>0.008</f>
        <v>8.0000000000000002E-3</v>
      </c>
      <c r="L33">
        <v>0</v>
      </c>
      <c r="M33">
        <v>0</v>
      </c>
      <c r="N33">
        <f t="shared" si="0"/>
        <v>8.0000000000000002E-3</v>
      </c>
      <c r="O33">
        <f t="shared" si="1"/>
        <v>1</v>
      </c>
      <c r="P33">
        <v>0</v>
      </c>
      <c r="Q33">
        <v>1</v>
      </c>
      <c r="R33">
        <v>0</v>
      </c>
      <c r="S33">
        <v>0</v>
      </c>
      <c r="T33">
        <v>13.2</v>
      </c>
      <c r="U33">
        <v>28.1</v>
      </c>
    </row>
    <row r="34" spans="1:21" x14ac:dyDescent="0.3">
      <c r="A34" t="s">
        <v>51</v>
      </c>
      <c r="B34" t="s">
        <v>63</v>
      </c>
      <c r="C34" t="s">
        <v>23</v>
      </c>
      <c r="D34">
        <v>3</v>
      </c>
      <c r="E34" t="s">
        <v>53</v>
      </c>
      <c r="F34" t="s">
        <v>54</v>
      </c>
      <c r="G34" s="3">
        <v>44398</v>
      </c>
      <c r="H34" t="s">
        <v>55</v>
      </c>
      <c r="I34">
        <v>105.05</v>
      </c>
      <c r="J34">
        <v>0</v>
      </c>
      <c r="K34">
        <f>0.0205</f>
        <v>2.0500000000000001E-2</v>
      </c>
      <c r="L34">
        <v>0</v>
      </c>
      <c r="M34">
        <v>0</v>
      </c>
      <c r="N34">
        <f t="shared" si="0"/>
        <v>2.0500000000000001E-2</v>
      </c>
      <c r="O34">
        <f t="shared" si="1"/>
        <v>2</v>
      </c>
      <c r="P34">
        <v>0</v>
      </c>
      <c r="Q34">
        <v>2</v>
      </c>
      <c r="R34">
        <v>0</v>
      </c>
      <c r="S34">
        <v>0</v>
      </c>
      <c r="T34">
        <v>18.899999999999999</v>
      </c>
      <c r="U34">
        <v>27.2</v>
      </c>
    </row>
    <row r="35" spans="1:21" x14ac:dyDescent="0.3">
      <c r="A35" t="s">
        <v>51</v>
      </c>
      <c r="B35" t="s">
        <v>64</v>
      </c>
      <c r="C35" t="s">
        <v>23</v>
      </c>
      <c r="D35">
        <v>4</v>
      </c>
      <c r="E35" t="s">
        <v>53</v>
      </c>
      <c r="F35" t="s">
        <v>54</v>
      </c>
      <c r="G35" s="3">
        <v>44398</v>
      </c>
      <c r="H35" t="s">
        <v>55</v>
      </c>
      <c r="I35">
        <v>122.015</v>
      </c>
      <c r="J35">
        <v>0</v>
      </c>
      <c r="K35">
        <v>0</v>
      </c>
      <c r="L35">
        <v>0</v>
      </c>
      <c r="M35">
        <v>0</v>
      </c>
      <c r="N35">
        <f t="shared" si="0"/>
        <v>0</v>
      </c>
      <c r="O35">
        <f t="shared" si="1"/>
        <v>0</v>
      </c>
      <c r="P35">
        <v>0</v>
      </c>
      <c r="Q35">
        <v>0</v>
      </c>
      <c r="R35">
        <v>0</v>
      </c>
      <c r="S35">
        <v>0</v>
      </c>
      <c r="T35">
        <v>28.6</v>
      </c>
      <c r="U35">
        <v>25.4</v>
      </c>
    </row>
    <row r="36" spans="1:21" x14ac:dyDescent="0.3">
      <c r="A36" t="s">
        <v>51</v>
      </c>
      <c r="B36" t="s">
        <v>65</v>
      </c>
      <c r="C36" t="s">
        <v>23</v>
      </c>
      <c r="D36">
        <v>4</v>
      </c>
      <c r="E36" t="s">
        <v>53</v>
      </c>
      <c r="F36" t="s">
        <v>54</v>
      </c>
      <c r="G36" s="3">
        <v>44398</v>
      </c>
      <c r="H36" t="s">
        <v>55</v>
      </c>
      <c r="I36">
        <v>122.015</v>
      </c>
      <c r="J36">
        <v>0</v>
      </c>
      <c r="K36">
        <v>0</v>
      </c>
      <c r="L36">
        <v>0</v>
      </c>
      <c r="M36">
        <v>0</v>
      </c>
      <c r="N36">
        <f t="shared" si="0"/>
        <v>0</v>
      </c>
      <c r="O36">
        <f t="shared" si="1"/>
        <v>0</v>
      </c>
      <c r="P36">
        <v>0</v>
      </c>
      <c r="Q36">
        <v>0</v>
      </c>
      <c r="R36">
        <v>0</v>
      </c>
      <c r="S36">
        <v>0</v>
      </c>
      <c r="T36">
        <v>23.2</v>
      </c>
      <c r="U36">
        <v>25.7</v>
      </c>
    </row>
    <row r="37" spans="1:21" x14ac:dyDescent="0.3">
      <c r="A37" t="s">
        <v>51</v>
      </c>
      <c r="B37" t="s">
        <v>66</v>
      </c>
      <c r="C37" t="s">
        <v>23</v>
      </c>
      <c r="D37">
        <v>4</v>
      </c>
      <c r="E37" t="s">
        <v>53</v>
      </c>
      <c r="F37" t="s">
        <v>54</v>
      </c>
      <c r="G37" s="3">
        <v>44398</v>
      </c>
      <c r="H37" t="s">
        <v>55</v>
      </c>
      <c r="I37">
        <v>122.015</v>
      </c>
      <c r="J37">
        <v>0</v>
      </c>
      <c r="K37">
        <f>0.0212</f>
        <v>2.12E-2</v>
      </c>
      <c r="L37">
        <v>0</v>
      </c>
      <c r="M37">
        <v>0</v>
      </c>
      <c r="N37">
        <f t="shared" si="0"/>
        <v>2.12E-2</v>
      </c>
      <c r="O37">
        <f t="shared" si="1"/>
        <v>3</v>
      </c>
      <c r="P37">
        <v>0</v>
      </c>
      <c r="Q37">
        <v>3</v>
      </c>
      <c r="R37">
        <v>0</v>
      </c>
      <c r="S37">
        <v>0</v>
      </c>
      <c r="T37">
        <v>35.4</v>
      </c>
      <c r="U37">
        <v>26.1</v>
      </c>
    </row>
    <row r="38" spans="1:21" x14ac:dyDescent="0.3">
      <c r="A38" t="s">
        <v>51</v>
      </c>
      <c r="B38" t="s">
        <v>67</v>
      </c>
      <c r="C38" t="s">
        <v>39</v>
      </c>
      <c r="D38">
        <v>1</v>
      </c>
      <c r="E38" t="s">
        <v>53</v>
      </c>
      <c r="F38" t="s">
        <v>54</v>
      </c>
      <c r="G38" s="3">
        <v>44398</v>
      </c>
      <c r="H38" t="s">
        <v>55</v>
      </c>
      <c r="I38">
        <v>0</v>
      </c>
      <c r="J38">
        <v>0</v>
      </c>
      <c r="K38">
        <f>0.002</f>
        <v>2E-3</v>
      </c>
      <c r="L38">
        <v>0</v>
      </c>
      <c r="M38">
        <v>0</v>
      </c>
      <c r="N38">
        <f t="shared" si="0"/>
        <v>2E-3</v>
      </c>
      <c r="O38">
        <f t="shared" si="1"/>
        <v>1</v>
      </c>
      <c r="P38">
        <v>0</v>
      </c>
      <c r="Q38">
        <v>1</v>
      </c>
      <c r="R38">
        <v>0</v>
      </c>
      <c r="S38">
        <v>0</v>
      </c>
      <c r="T38">
        <v>40.799999999999997</v>
      </c>
      <c r="U38">
        <v>29.8</v>
      </c>
    </row>
    <row r="39" spans="1:21" x14ac:dyDescent="0.3">
      <c r="A39" t="s">
        <v>51</v>
      </c>
      <c r="B39" t="s">
        <v>68</v>
      </c>
      <c r="C39" t="s">
        <v>39</v>
      </c>
      <c r="D39">
        <v>1</v>
      </c>
      <c r="E39" t="s">
        <v>53</v>
      </c>
      <c r="F39" t="s">
        <v>54</v>
      </c>
      <c r="G39" s="3">
        <v>44398</v>
      </c>
      <c r="H39" t="s">
        <v>55</v>
      </c>
      <c r="I39">
        <v>0</v>
      </c>
      <c r="J39">
        <v>0</v>
      </c>
      <c r="K39">
        <f>3.8778+0.933</f>
        <v>4.8108000000000004</v>
      </c>
      <c r="L39">
        <v>0</v>
      </c>
      <c r="M39">
        <v>0</v>
      </c>
      <c r="N39">
        <f t="shared" si="0"/>
        <v>4.8108000000000004</v>
      </c>
      <c r="O39">
        <f t="shared" si="1"/>
        <v>1</v>
      </c>
      <c r="P39">
        <v>0</v>
      </c>
      <c r="Q39">
        <v>1</v>
      </c>
      <c r="R39">
        <v>0</v>
      </c>
      <c r="S39">
        <v>0</v>
      </c>
      <c r="T39">
        <v>17.399999999999999</v>
      </c>
      <c r="U39">
        <v>30</v>
      </c>
    </row>
    <row r="40" spans="1:21" x14ac:dyDescent="0.3">
      <c r="A40" t="s">
        <v>51</v>
      </c>
      <c r="B40" t="s">
        <v>69</v>
      </c>
      <c r="C40" t="s">
        <v>39</v>
      </c>
      <c r="D40">
        <v>1</v>
      </c>
      <c r="E40" t="s">
        <v>53</v>
      </c>
      <c r="F40" t="s">
        <v>54</v>
      </c>
      <c r="G40" s="3">
        <v>44398</v>
      </c>
      <c r="H40" t="s">
        <v>55</v>
      </c>
      <c r="I40">
        <v>0</v>
      </c>
      <c r="J40">
        <v>0</v>
      </c>
      <c r="K40">
        <f>1.2993</f>
        <v>1.2992999999999999</v>
      </c>
      <c r="L40">
        <v>0</v>
      </c>
      <c r="M40">
        <v>0</v>
      </c>
      <c r="N40">
        <f t="shared" si="0"/>
        <v>1.2992999999999999</v>
      </c>
      <c r="O40">
        <f t="shared" si="1"/>
        <v>32</v>
      </c>
      <c r="P40">
        <v>0</v>
      </c>
      <c r="Q40">
        <v>32</v>
      </c>
      <c r="R40">
        <v>0</v>
      </c>
      <c r="S40">
        <v>0</v>
      </c>
      <c r="T40">
        <v>20.399999999999999</v>
      </c>
      <c r="U40">
        <v>30.5</v>
      </c>
    </row>
    <row r="41" spans="1:21" x14ac:dyDescent="0.3">
      <c r="A41" t="s">
        <v>51</v>
      </c>
      <c r="B41" t="s">
        <v>70</v>
      </c>
      <c r="C41" t="s">
        <v>39</v>
      </c>
      <c r="D41">
        <v>2</v>
      </c>
      <c r="E41" t="s">
        <v>53</v>
      </c>
      <c r="F41" t="s">
        <v>54</v>
      </c>
      <c r="G41" s="3">
        <v>44398</v>
      </c>
      <c r="H41" t="s">
        <v>55</v>
      </c>
      <c r="I41">
        <v>0</v>
      </c>
      <c r="J41">
        <v>0</v>
      </c>
      <c r="K41">
        <f>0.0679</f>
        <v>6.7900000000000002E-2</v>
      </c>
      <c r="L41">
        <v>0</v>
      </c>
      <c r="M41">
        <v>0</v>
      </c>
      <c r="N41">
        <f t="shared" si="0"/>
        <v>6.7900000000000002E-2</v>
      </c>
      <c r="O41">
        <f t="shared" si="1"/>
        <v>21</v>
      </c>
      <c r="P41">
        <v>0</v>
      </c>
      <c r="Q41">
        <v>21</v>
      </c>
      <c r="R41">
        <v>0</v>
      </c>
      <c r="S41">
        <v>0</v>
      </c>
      <c r="T41">
        <v>17.7</v>
      </c>
      <c r="U41">
        <v>26.5</v>
      </c>
    </row>
    <row r="42" spans="1:21" x14ac:dyDescent="0.3">
      <c r="A42" t="s">
        <v>51</v>
      </c>
      <c r="B42" t="s">
        <v>71</v>
      </c>
      <c r="C42" t="s">
        <v>39</v>
      </c>
      <c r="D42">
        <v>2</v>
      </c>
      <c r="E42" t="s">
        <v>53</v>
      </c>
      <c r="F42" t="s">
        <v>54</v>
      </c>
      <c r="G42" s="3">
        <v>44398</v>
      </c>
      <c r="H42" t="s">
        <v>55</v>
      </c>
      <c r="I42">
        <v>0</v>
      </c>
      <c r="J42">
        <v>0</v>
      </c>
      <c r="K42">
        <f>0.0394</f>
        <v>3.9399999999999998E-2</v>
      </c>
      <c r="L42">
        <v>0</v>
      </c>
      <c r="M42">
        <v>0</v>
      </c>
      <c r="N42">
        <f t="shared" si="0"/>
        <v>3.9399999999999998E-2</v>
      </c>
      <c r="O42">
        <f t="shared" si="1"/>
        <v>9</v>
      </c>
      <c r="P42">
        <v>0</v>
      </c>
      <c r="Q42">
        <v>9</v>
      </c>
      <c r="R42">
        <v>0</v>
      </c>
      <c r="S42">
        <v>0</v>
      </c>
      <c r="T42">
        <v>19.899999999999999</v>
      </c>
      <c r="U42">
        <v>26.4</v>
      </c>
    </row>
    <row r="43" spans="1:21" x14ac:dyDescent="0.3">
      <c r="A43" t="s">
        <v>51</v>
      </c>
      <c r="B43" t="s">
        <v>72</v>
      </c>
      <c r="C43" t="s">
        <v>39</v>
      </c>
      <c r="D43">
        <v>2</v>
      </c>
      <c r="E43" t="s">
        <v>53</v>
      </c>
      <c r="F43" t="s">
        <v>54</v>
      </c>
      <c r="G43" s="3">
        <v>44398</v>
      </c>
      <c r="H43" t="s">
        <v>55</v>
      </c>
      <c r="I43">
        <v>0</v>
      </c>
      <c r="J43">
        <v>0</v>
      </c>
      <c r="K43">
        <v>0</v>
      </c>
      <c r="L43">
        <v>0</v>
      </c>
      <c r="M43">
        <v>0</v>
      </c>
      <c r="N43">
        <f t="shared" si="0"/>
        <v>0</v>
      </c>
      <c r="O43">
        <f t="shared" si="1"/>
        <v>0</v>
      </c>
      <c r="P43">
        <v>0</v>
      </c>
      <c r="Q43">
        <v>0</v>
      </c>
      <c r="R43">
        <v>0</v>
      </c>
      <c r="S43">
        <v>0</v>
      </c>
      <c r="T43">
        <v>30</v>
      </c>
      <c r="U43">
        <v>26.9</v>
      </c>
    </row>
    <row r="44" spans="1:21" x14ac:dyDescent="0.3">
      <c r="A44" t="s">
        <v>51</v>
      </c>
      <c r="B44" t="s">
        <v>73</v>
      </c>
      <c r="C44" t="s">
        <v>39</v>
      </c>
      <c r="D44">
        <v>3</v>
      </c>
      <c r="E44" t="s">
        <v>53</v>
      </c>
      <c r="F44" t="s">
        <v>54</v>
      </c>
      <c r="G44" s="3">
        <v>44398</v>
      </c>
      <c r="H44" t="s">
        <v>55</v>
      </c>
      <c r="I44">
        <v>0</v>
      </c>
      <c r="J44">
        <v>0</v>
      </c>
      <c r="K44">
        <f>0.0169</f>
        <v>1.6899999999999998E-2</v>
      </c>
      <c r="L44">
        <v>0</v>
      </c>
      <c r="M44">
        <v>0</v>
      </c>
      <c r="N44">
        <f t="shared" si="0"/>
        <v>1.6899999999999998E-2</v>
      </c>
      <c r="O44">
        <f t="shared" si="1"/>
        <v>2</v>
      </c>
      <c r="P44">
        <v>0</v>
      </c>
      <c r="Q44">
        <v>2</v>
      </c>
      <c r="R44">
        <v>0</v>
      </c>
      <c r="S44">
        <v>0</v>
      </c>
      <c r="T44">
        <v>24.9</v>
      </c>
      <c r="U44">
        <v>25.3</v>
      </c>
    </row>
    <row r="45" spans="1:21" x14ac:dyDescent="0.3">
      <c r="A45" t="s">
        <v>51</v>
      </c>
      <c r="B45" t="s">
        <v>74</v>
      </c>
      <c r="C45" t="s">
        <v>39</v>
      </c>
      <c r="D45">
        <v>3</v>
      </c>
      <c r="E45" t="s">
        <v>53</v>
      </c>
      <c r="F45" t="s">
        <v>54</v>
      </c>
      <c r="G45" s="3">
        <v>44398</v>
      </c>
      <c r="H45" t="s">
        <v>55</v>
      </c>
      <c r="I45">
        <v>0</v>
      </c>
      <c r="J45">
        <v>0</v>
      </c>
      <c r="K45">
        <f>0.0667</f>
        <v>6.6699999999999995E-2</v>
      </c>
      <c r="L45">
        <v>0</v>
      </c>
      <c r="M45">
        <v>0</v>
      </c>
      <c r="N45">
        <f t="shared" si="0"/>
        <v>6.6699999999999995E-2</v>
      </c>
      <c r="O45">
        <f t="shared" si="1"/>
        <v>2</v>
      </c>
      <c r="P45">
        <v>0</v>
      </c>
      <c r="Q45">
        <v>2</v>
      </c>
      <c r="R45">
        <v>0</v>
      </c>
      <c r="S45">
        <v>0</v>
      </c>
      <c r="T45">
        <v>24.8</v>
      </c>
      <c r="U45">
        <v>24.9</v>
      </c>
    </row>
    <row r="46" spans="1:21" x14ac:dyDescent="0.3">
      <c r="A46" t="s">
        <v>51</v>
      </c>
      <c r="B46" t="s">
        <v>75</v>
      </c>
      <c r="C46" t="s">
        <v>39</v>
      </c>
      <c r="D46">
        <v>3</v>
      </c>
      <c r="E46" t="s">
        <v>53</v>
      </c>
      <c r="F46" t="s">
        <v>54</v>
      </c>
      <c r="G46" s="3">
        <v>44398</v>
      </c>
      <c r="H46" t="s">
        <v>55</v>
      </c>
      <c r="I46">
        <v>0</v>
      </c>
      <c r="J46">
        <v>0</v>
      </c>
      <c r="K46">
        <f>0.0555</f>
        <v>5.5500000000000001E-2</v>
      </c>
      <c r="L46">
        <f>2.3665</f>
        <v>2.3664999999999998</v>
      </c>
      <c r="M46">
        <v>0</v>
      </c>
      <c r="N46">
        <f t="shared" si="0"/>
        <v>2.4219999999999997</v>
      </c>
      <c r="O46">
        <f t="shared" si="1"/>
        <v>4</v>
      </c>
      <c r="P46">
        <v>0</v>
      </c>
      <c r="Q46">
        <v>3</v>
      </c>
      <c r="R46">
        <v>1</v>
      </c>
      <c r="S46">
        <v>0</v>
      </c>
      <c r="T46">
        <v>26.5</v>
      </c>
      <c r="U46">
        <v>24.9</v>
      </c>
    </row>
    <row r="47" spans="1:21" x14ac:dyDescent="0.3">
      <c r="A47" t="s">
        <v>51</v>
      </c>
      <c r="B47" t="s">
        <v>76</v>
      </c>
      <c r="C47" t="s">
        <v>39</v>
      </c>
      <c r="D47">
        <v>4</v>
      </c>
      <c r="E47" t="s">
        <v>53</v>
      </c>
      <c r="F47" t="s">
        <v>54</v>
      </c>
      <c r="G47" s="3">
        <v>44398</v>
      </c>
      <c r="H47" t="s">
        <v>55</v>
      </c>
      <c r="I47">
        <v>0</v>
      </c>
      <c r="J47">
        <v>0</v>
      </c>
      <c r="K47">
        <f>0.0094</f>
        <v>9.4000000000000004E-3</v>
      </c>
      <c r="L47">
        <f>1.3122</f>
        <v>1.3122</v>
      </c>
      <c r="M47">
        <v>0</v>
      </c>
      <c r="N47">
        <f t="shared" si="0"/>
        <v>1.3216000000000001</v>
      </c>
      <c r="O47">
        <f t="shared" si="1"/>
        <v>2</v>
      </c>
      <c r="P47">
        <v>0</v>
      </c>
      <c r="Q47">
        <v>0</v>
      </c>
      <c r="R47">
        <v>2</v>
      </c>
      <c r="S47">
        <v>0</v>
      </c>
      <c r="T47">
        <v>28</v>
      </c>
      <c r="U47">
        <v>24.4</v>
      </c>
    </row>
    <row r="48" spans="1:21" x14ac:dyDescent="0.3">
      <c r="A48" t="s">
        <v>51</v>
      </c>
      <c r="B48" t="s">
        <v>77</v>
      </c>
      <c r="C48" t="s">
        <v>39</v>
      </c>
      <c r="D48">
        <v>4</v>
      </c>
      <c r="E48" t="s">
        <v>53</v>
      </c>
      <c r="F48" t="s">
        <v>54</v>
      </c>
      <c r="G48" s="3">
        <v>44398</v>
      </c>
      <c r="H48" t="s">
        <v>55</v>
      </c>
      <c r="I48">
        <v>0</v>
      </c>
      <c r="J48">
        <v>0</v>
      </c>
      <c r="K48">
        <f>0.0095</f>
        <v>9.4999999999999998E-3</v>
      </c>
      <c r="L48">
        <v>0</v>
      </c>
      <c r="M48">
        <v>0</v>
      </c>
      <c r="N48">
        <f t="shared" si="0"/>
        <v>9.4999999999999998E-3</v>
      </c>
      <c r="O48">
        <f t="shared" si="1"/>
        <v>1</v>
      </c>
      <c r="P48">
        <v>0</v>
      </c>
      <c r="Q48">
        <v>1</v>
      </c>
      <c r="R48">
        <v>0</v>
      </c>
      <c r="S48">
        <v>0</v>
      </c>
      <c r="T48">
        <v>21.3</v>
      </c>
      <c r="U48">
        <v>23.8</v>
      </c>
    </row>
    <row r="49" spans="1:21" x14ac:dyDescent="0.3">
      <c r="A49" t="s">
        <v>51</v>
      </c>
      <c r="B49" t="s">
        <v>78</v>
      </c>
      <c r="C49" t="s">
        <v>39</v>
      </c>
      <c r="D49">
        <v>4</v>
      </c>
      <c r="E49" t="s">
        <v>53</v>
      </c>
      <c r="F49" t="s">
        <v>54</v>
      </c>
      <c r="G49" s="3">
        <v>44398</v>
      </c>
      <c r="H49" t="s">
        <v>55</v>
      </c>
      <c r="I49">
        <v>0</v>
      </c>
      <c r="J49">
        <v>0</v>
      </c>
      <c r="K49">
        <f>0.0274</f>
        <v>2.7400000000000001E-2</v>
      </c>
      <c r="L49">
        <v>0</v>
      </c>
      <c r="M49">
        <v>0</v>
      </c>
      <c r="N49">
        <f t="shared" si="0"/>
        <v>2.7400000000000001E-2</v>
      </c>
      <c r="O49">
        <f t="shared" si="1"/>
        <v>4</v>
      </c>
      <c r="P49">
        <v>0</v>
      </c>
      <c r="Q49">
        <v>4</v>
      </c>
      <c r="R49">
        <v>0</v>
      </c>
      <c r="S49">
        <v>0</v>
      </c>
      <c r="T49">
        <v>15.6</v>
      </c>
      <c r="U49">
        <v>23.4</v>
      </c>
    </row>
    <row r="50" spans="1:21" x14ac:dyDescent="0.3">
      <c r="A50" t="s">
        <v>79</v>
      </c>
      <c r="B50" t="s">
        <v>80</v>
      </c>
      <c r="C50" t="s">
        <v>23</v>
      </c>
      <c r="D50">
        <v>1</v>
      </c>
      <c r="E50" t="s">
        <v>24</v>
      </c>
      <c r="F50" t="s">
        <v>54</v>
      </c>
      <c r="G50" s="3">
        <v>44384</v>
      </c>
      <c r="H50" t="s">
        <v>81</v>
      </c>
      <c r="I50">
        <v>142.38</v>
      </c>
      <c r="J50">
        <f>2.955</f>
        <v>2.9550000000000001</v>
      </c>
      <c r="K50">
        <v>0</v>
      </c>
      <c r="L50">
        <v>0</v>
      </c>
      <c r="M50">
        <v>0</v>
      </c>
      <c r="N50">
        <f t="shared" si="0"/>
        <v>2.9550000000000001</v>
      </c>
      <c r="O50">
        <f t="shared" si="1"/>
        <v>4</v>
      </c>
      <c r="P50">
        <v>4</v>
      </c>
      <c r="Q50">
        <v>0</v>
      </c>
      <c r="R50">
        <v>0</v>
      </c>
      <c r="S50">
        <v>0</v>
      </c>
      <c r="T50">
        <v>38.1</v>
      </c>
      <c r="U50">
        <v>24.3</v>
      </c>
    </row>
    <row r="51" spans="1:21" x14ac:dyDescent="0.3">
      <c r="A51" t="s">
        <v>79</v>
      </c>
      <c r="B51" t="s">
        <v>82</v>
      </c>
      <c r="C51" t="s">
        <v>23</v>
      </c>
      <c r="D51">
        <v>1</v>
      </c>
      <c r="E51" t="s">
        <v>24</v>
      </c>
      <c r="F51" t="s">
        <v>54</v>
      </c>
      <c r="G51" s="3">
        <v>44384</v>
      </c>
      <c r="H51" t="s">
        <v>81</v>
      </c>
      <c r="I51">
        <v>142.38</v>
      </c>
      <c r="J51">
        <f>0.0075</f>
        <v>7.4999999999999997E-3</v>
      </c>
      <c r="K51">
        <f>0.004</f>
        <v>4.0000000000000001E-3</v>
      </c>
      <c r="L51">
        <v>0</v>
      </c>
      <c r="M51">
        <v>0</v>
      </c>
      <c r="N51">
        <f t="shared" si="0"/>
        <v>1.15E-2</v>
      </c>
      <c r="O51">
        <f t="shared" si="1"/>
        <v>20</v>
      </c>
      <c r="P51">
        <v>18</v>
      </c>
      <c r="Q51">
        <v>2</v>
      </c>
      <c r="R51">
        <v>0</v>
      </c>
      <c r="S51">
        <v>0</v>
      </c>
      <c r="T51">
        <v>45.6</v>
      </c>
      <c r="U51">
        <v>24.4</v>
      </c>
    </row>
    <row r="52" spans="1:21" x14ac:dyDescent="0.3">
      <c r="A52" t="s">
        <v>79</v>
      </c>
      <c r="B52" t="s">
        <v>52</v>
      </c>
      <c r="C52" t="s">
        <v>23</v>
      </c>
      <c r="D52">
        <v>1</v>
      </c>
      <c r="E52" t="s">
        <v>24</v>
      </c>
      <c r="F52" t="s">
        <v>54</v>
      </c>
      <c r="G52" s="3">
        <v>44384</v>
      </c>
      <c r="H52" t="s">
        <v>81</v>
      </c>
      <c r="I52">
        <v>142.38</v>
      </c>
      <c r="J52">
        <v>0</v>
      </c>
      <c r="K52">
        <v>0</v>
      </c>
      <c r="L52">
        <v>0</v>
      </c>
      <c r="M52">
        <v>0</v>
      </c>
      <c r="N52">
        <f t="shared" si="0"/>
        <v>0</v>
      </c>
      <c r="O52">
        <f t="shared" si="1"/>
        <v>0</v>
      </c>
      <c r="P52">
        <v>0</v>
      </c>
      <c r="Q52">
        <v>0</v>
      </c>
      <c r="R52">
        <v>0</v>
      </c>
      <c r="S52">
        <v>0</v>
      </c>
      <c r="T52">
        <v>35.5</v>
      </c>
      <c r="U52">
        <v>24.3</v>
      </c>
    </row>
    <row r="53" spans="1:21" x14ac:dyDescent="0.3">
      <c r="A53" t="s">
        <v>79</v>
      </c>
      <c r="B53" t="s">
        <v>60</v>
      </c>
      <c r="C53" t="s">
        <v>23</v>
      </c>
      <c r="D53">
        <v>2</v>
      </c>
      <c r="E53" t="s">
        <v>24</v>
      </c>
      <c r="F53" t="s">
        <v>54</v>
      </c>
      <c r="G53" s="3">
        <v>44384</v>
      </c>
      <c r="H53" t="s">
        <v>81</v>
      </c>
      <c r="I53">
        <v>131.16</v>
      </c>
      <c r="J53">
        <v>0</v>
      </c>
      <c r="K53">
        <f>0.0097</f>
        <v>9.7000000000000003E-3</v>
      </c>
      <c r="L53">
        <v>0</v>
      </c>
      <c r="M53">
        <v>0</v>
      </c>
      <c r="N53">
        <f t="shared" si="0"/>
        <v>9.7000000000000003E-3</v>
      </c>
      <c r="O53">
        <f t="shared" si="1"/>
        <v>5</v>
      </c>
      <c r="P53">
        <v>0</v>
      </c>
      <c r="Q53">
        <v>5</v>
      </c>
      <c r="R53">
        <v>0</v>
      </c>
      <c r="S53">
        <v>0</v>
      </c>
      <c r="T53">
        <v>34.1</v>
      </c>
      <c r="U53">
        <v>23.7</v>
      </c>
    </row>
    <row r="54" spans="1:21" x14ac:dyDescent="0.3">
      <c r="A54" t="s">
        <v>79</v>
      </c>
      <c r="B54" t="s">
        <v>83</v>
      </c>
      <c r="C54" t="s">
        <v>23</v>
      </c>
      <c r="D54">
        <v>2</v>
      </c>
      <c r="E54" t="s">
        <v>24</v>
      </c>
      <c r="F54" t="s">
        <v>54</v>
      </c>
      <c r="G54" s="3">
        <v>44384</v>
      </c>
      <c r="H54" t="s">
        <v>81</v>
      </c>
      <c r="I54">
        <v>131.16</v>
      </c>
      <c r="J54">
        <v>0</v>
      </c>
      <c r="K54">
        <f>0.0013</f>
        <v>1.2999999999999999E-3</v>
      </c>
      <c r="L54">
        <v>0</v>
      </c>
      <c r="M54">
        <v>0</v>
      </c>
      <c r="N54">
        <f t="shared" si="0"/>
        <v>1.2999999999999999E-3</v>
      </c>
      <c r="O54">
        <f t="shared" si="1"/>
        <v>1</v>
      </c>
      <c r="P54">
        <v>0</v>
      </c>
      <c r="Q54">
        <v>1</v>
      </c>
      <c r="R54">
        <v>0</v>
      </c>
      <c r="S54">
        <v>0</v>
      </c>
      <c r="T54">
        <v>42.9</v>
      </c>
      <c r="U54">
        <v>24.1</v>
      </c>
    </row>
    <row r="55" spans="1:21" x14ac:dyDescent="0.3">
      <c r="A55" t="s">
        <v>79</v>
      </c>
      <c r="B55" t="s">
        <v>84</v>
      </c>
      <c r="C55" t="s">
        <v>23</v>
      </c>
      <c r="D55">
        <v>2</v>
      </c>
      <c r="E55" t="s">
        <v>24</v>
      </c>
      <c r="F55" t="s">
        <v>54</v>
      </c>
      <c r="G55" s="3">
        <v>44384</v>
      </c>
      <c r="H55" t="s">
        <v>81</v>
      </c>
      <c r="I55">
        <v>131.16</v>
      </c>
      <c r="J55">
        <v>0</v>
      </c>
      <c r="K55">
        <v>0</v>
      </c>
      <c r="L55">
        <v>0</v>
      </c>
      <c r="M55">
        <v>0</v>
      </c>
      <c r="N55">
        <f t="shared" si="0"/>
        <v>0</v>
      </c>
      <c r="O55">
        <f t="shared" si="1"/>
        <v>0</v>
      </c>
      <c r="P55">
        <v>0</v>
      </c>
      <c r="Q55">
        <v>0</v>
      </c>
      <c r="R55">
        <v>0</v>
      </c>
      <c r="S55">
        <v>0</v>
      </c>
      <c r="T55">
        <v>46.6</v>
      </c>
      <c r="U55">
        <v>23.7</v>
      </c>
    </row>
    <row r="56" spans="1:21" x14ac:dyDescent="0.3">
      <c r="A56" t="s">
        <v>79</v>
      </c>
      <c r="B56" t="s">
        <v>85</v>
      </c>
      <c r="C56" t="s">
        <v>23</v>
      </c>
      <c r="D56">
        <v>3</v>
      </c>
      <c r="E56" t="s">
        <v>24</v>
      </c>
      <c r="F56" t="s">
        <v>54</v>
      </c>
      <c r="G56" s="3">
        <v>44384</v>
      </c>
      <c r="H56" t="s">
        <v>81</v>
      </c>
      <c r="I56">
        <v>182.63334</v>
      </c>
      <c r="J56">
        <f>0.0016</f>
        <v>1.6000000000000001E-3</v>
      </c>
      <c r="K56">
        <f>0.0054</f>
        <v>5.4000000000000003E-3</v>
      </c>
      <c r="L56">
        <v>0</v>
      </c>
      <c r="M56">
        <v>0</v>
      </c>
      <c r="N56">
        <f t="shared" si="0"/>
        <v>7.0000000000000001E-3</v>
      </c>
      <c r="O56">
        <f t="shared" si="1"/>
        <v>2</v>
      </c>
      <c r="P56">
        <v>1</v>
      </c>
      <c r="Q56">
        <v>1</v>
      </c>
      <c r="R56">
        <v>0</v>
      </c>
      <c r="S56">
        <v>0</v>
      </c>
      <c r="T56">
        <v>46.6</v>
      </c>
      <c r="U56">
        <v>23.3</v>
      </c>
    </row>
    <row r="57" spans="1:21" x14ac:dyDescent="0.3">
      <c r="A57" t="s">
        <v>79</v>
      </c>
      <c r="B57" t="s">
        <v>86</v>
      </c>
      <c r="C57" t="s">
        <v>23</v>
      </c>
      <c r="D57">
        <v>3</v>
      </c>
      <c r="E57" t="s">
        <v>24</v>
      </c>
      <c r="F57" t="s">
        <v>54</v>
      </c>
      <c r="G57" s="3">
        <v>44384</v>
      </c>
      <c r="H57" t="s">
        <v>81</v>
      </c>
      <c r="I57">
        <v>182.63334</v>
      </c>
      <c r="J57">
        <f>0.001</f>
        <v>1E-3</v>
      </c>
      <c r="K57">
        <f>0.1083</f>
        <v>0.10829999999999999</v>
      </c>
      <c r="L57">
        <f>0.0137</f>
        <v>1.37E-2</v>
      </c>
      <c r="M57">
        <v>0</v>
      </c>
      <c r="N57">
        <f t="shared" si="0"/>
        <v>0.123</v>
      </c>
      <c r="O57">
        <f t="shared" si="1"/>
        <v>28</v>
      </c>
      <c r="P57">
        <v>1</v>
      </c>
      <c r="Q57">
        <v>27</v>
      </c>
      <c r="R57">
        <v>0</v>
      </c>
      <c r="S57">
        <v>0</v>
      </c>
      <c r="T57">
        <v>43.5</v>
      </c>
      <c r="U57">
        <v>23.3</v>
      </c>
    </row>
    <row r="58" spans="1:21" x14ac:dyDescent="0.3">
      <c r="A58" t="s">
        <v>79</v>
      </c>
      <c r="B58" t="s">
        <v>61</v>
      </c>
      <c r="C58" t="s">
        <v>23</v>
      </c>
      <c r="D58">
        <v>3</v>
      </c>
      <c r="E58" t="s">
        <v>24</v>
      </c>
      <c r="F58" t="s">
        <v>54</v>
      </c>
      <c r="G58" s="3">
        <v>44384</v>
      </c>
      <c r="H58" t="s">
        <v>81</v>
      </c>
      <c r="I58">
        <v>182.63334</v>
      </c>
      <c r="J58">
        <f>0.0037</f>
        <v>3.7000000000000002E-3</v>
      </c>
      <c r="K58">
        <f>0.0267</f>
        <v>2.6700000000000002E-2</v>
      </c>
      <c r="L58">
        <v>0</v>
      </c>
      <c r="M58">
        <v>0</v>
      </c>
      <c r="N58">
        <f t="shared" si="0"/>
        <v>3.0400000000000003E-2</v>
      </c>
      <c r="O58">
        <f t="shared" si="1"/>
        <v>16</v>
      </c>
      <c r="P58">
        <v>5</v>
      </c>
      <c r="Q58">
        <v>9</v>
      </c>
      <c r="R58">
        <v>2</v>
      </c>
      <c r="S58">
        <v>0</v>
      </c>
      <c r="T58">
        <v>49.9</v>
      </c>
      <c r="U58">
        <v>23.7</v>
      </c>
    </row>
    <row r="59" spans="1:21" x14ac:dyDescent="0.3">
      <c r="A59" t="s">
        <v>79</v>
      </c>
      <c r="B59" t="s">
        <v>66</v>
      </c>
      <c r="C59" t="s">
        <v>23</v>
      </c>
      <c r="D59">
        <v>4</v>
      </c>
      <c r="E59" t="s">
        <v>24</v>
      </c>
      <c r="F59" t="s">
        <v>54</v>
      </c>
      <c r="G59" s="3">
        <v>44384</v>
      </c>
      <c r="H59" t="s">
        <v>81</v>
      </c>
      <c r="I59">
        <v>146.62</v>
      </c>
      <c r="J59">
        <f>0.0106</f>
        <v>1.06E-2</v>
      </c>
      <c r="K59">
        <v>0</v>
      </c>
      <c r="L59">
        <v>0</v>
      </c>
      <c r="M59">
        <v>0</v>
      </c>
      <c r="N59">
        <f t="shared" si="0"/>
        <v>1.06E-2</v>
      </c>
      <c r="O59">
        <f t="shared" si="1"/>
        <v>11</v>
      </c>
      <c r="P59">
        <v>11</v>
      </c>
      <c r="Q59">
        <v>0</v>
      </c>
      <c r="R59">
        <v>0</v>
      </c>
      <c r="S59">
        <v>0</v>
      </c>
      <c r="T59">
        <v>46</v>
      </c>
      <c r="U59">
        <v>22.5</v>
      </c>
    </row>
    <row r="60" spans="1:21" x14ac:dyDescent="0.3">
      <c r="A60" t="s">
        <v>79</v>
      </c>
      <c r="B60" t="s">
        <v>87</v>
      </c>
      <c r="C60" t="s">
        <v>23</v>
      </c>
      <c r="D60">
        <v>4</v>
      </c>
      <c r="E60" t="s">
        <v>24</v>
      </c>
      <c r="F60" t="s">
        <v>54</v>
      </c>
      <c r="G60" s="3">
        <v>44384</v>
      </c>
      <c r="H60" t="s">
        <v>81</v>
      </c>
      <c r="I60">
        <v>146.62</v>
      </c>
      <c r="J60">
        <f>0.0066</f>
        <v>6.6E-3</v>
      </c>
      <c r="K60">
        <v>0</v>
      </c>
      <c r="L60">
        <v>0</v>
      </c>
      <c r="M60">
        <v>0</v>
      </c>
      <c r="N60">
        <f t="shared" si="0"/>
        <v>6.6E-3</v>
      </c>
      <c r="O60">
        <f t="shared" si="1"/>
        <v>3</v>
      </c>
      <c r="P60">
        <v>3</v>
      </c>
      <c r="Q60">
        <v>0</v>
      </c>
      <c r="R60">
        <v>0</v>
      </c>
      <c r="S60">
        <v>0</v>
      </c>
      <c r="T60">
        <v>43.6</v>
      </c>
      <c r="U60">
        <v>22.2</v>
      </c>
    </row>
    <row r="61" spans="1:21" x14ac:dyDescent="0.3">
      <c r="A61" t="s">
        <v>79</v>
      </c>
      <c r="B61" t="s">
        <v>88</v>
      </c>
      <c r="C61" t="s">
        <v>23</v>
      </c>
      <c r="D61">
        <v>4</v>
      </c>
      <c r="E61" t="s">
        <v>24</v>
      </c>
      <c r="F61" t="s">
        <v>54</v>
      </c>
      <c r="G61" s="3">
        <v>44384</v>
      </c>
      <c r="H61" t="s">
        <v>81</v>
      </c>
      <c r="I61">
        <v>146.62</v>
      </c>
      <c r="J61">
        <v>0</v>
      </c>
      <c r="K61">
        <v>0</v>
      </c>
      <c r="L61">
        <v>0</v>
      </c>
      <c r="M61">
        <v>0</v>
      </c>
      <c r="N61">
        <f t="shared" si="0"/>
        <v>0</v>
      </c>
      <c r="O61">
        <f t="shared" si="1"/>
        <v>0</v>
      </c>
      <c r="P61">
        <v>0</v>
      </c>
      <c r="Q61">
        <v>0</v>
      </c>
      <c r="R61">
        <v>0</v>
      </c>
      <c r="S61">
        <v>0</v>
      </c>
      <c r="T61">
        <v>17.100000000000001</v>
      </c>
      <c r="U61">
        <v>21.8</v>
      </c>
    </row>
    <row r="62" spans="1:21" x14ac:dyDescent="0.3">
      <c r="A62" t="s">
        <v>79</v>
      </c>
      <c r="B62" t="s">
        <v>67</v>
      </c>
      <c r="C62" t="s">
        <v>39</v>
      </c>
      <c r="D62">
        <v>1</v>
      </c>
      <c r="E62" t="s">
        <v>24</v>
      </c>
      <c r="F62" t="s">
        <v>54</v>
      </c>
      <c r="G62" s="3">
        <v>44384</v>
      </c>
      <c r="H62" t="s">
        <v>81</v>
      </c>
      <c r="I62">
        <v>76.5</v>
      </c>
      <c r="J62">
        <v>0</v>
      </c>
      <c r="K62">
        <v>0</v>
      </c>
      <c r="L62">
        <v>0</v>
      </c>
      <c r="M62">
        <v>0</v>
      </c>
      <c r="N62">
        <f t="shared" si="0"/>
        <v>0</v>
      </c>
      <c r="O62">
        <f t="shared" si="1"/>
        <v>0</v>
      </c>
      <c r="P62">
        <v>0</v>
      </c>
      <c r="Q62">
        <v>0</v>
      </c>
      <c r="R62">
        <v>0</v>
      </c>
      <c r="S62">
        <v>0</v>
      </c>
      <c r="T62">
        <v>42.5</v>
      </c>
      <c r="U62">
        <v>24.4</v>
      </c>
    </row>
    <row r="63" spans="1:21" x14ac:dyDescent="0.3">
      <c r="A63" t="s">
        <v>79</v>
      </c>
      <c r="B63" t="s">
        <v>68</v>
      </c>
      <c r="C63" t="s">
        <v>39</v>
      </c>
      <c r="D63">
        <v>1</v>
      </c>
      <c r="E63" t="s">
        <v>24</v>
      </c>
      <c r="F63" t="s">
        <v>54</v>
      </c>
      <c r="G63" s="3">
        <v>44384</v>
      </c>
      <c r="H63" t="s">
        <v>81</v>
      </c>
      <c r="I63">
        <v>76.5</v>
      </c>
      <c r="J63">
        <v>0</v>
      </c>
      <c r="K63">
        <v>0</v>
      </c>
      <c r="L63">
        <v>0</v>
      </c>
      <c r="M63">
        <v>0</v>
      </c>
      <c r="N63">
        <f t="shared" si="0"/>
        <v>0</v>
      </c>
      <c r="O63">
        <f t="shared" si="1"/>
        <v>0</v>
      </c>
      <c r="P63">
        <v>0</v>
      </c>
      <c r="Q63">
        <v>0</v>
      </c>
      <c r="R63">
        <v>0</v>
      </c>
      <c r="S63">
        <v>0</v>
      </c>
      <c r="T63">
        <v>37</v>
      </c>
      <c r="U63">
        <v>24.5</v>
      </c>
    </row>
    <row r="64" spans="1:21" x14ac:dyDescent="0.3">
      <c r="A64" t="s">
        <v>79</v>
      </c>
      <c r="B64" t="s">
        <v>69</v>
      </c>
      <c r="C64" t="s">
        <v>39</v>
      </c>
      <c r="D64">
        <v>1</v>
      </c>
      <c r="E64" t="s">
        <v>24</v>
      </c>
      <c r="F64" t="s">
        <v>54</v>
      </c>
      <c r="G64" s="3">
        <v>44384</v>
      </c>
      <c r="H64" t="s">
        <v>81</v>
      </c>
      <c r="I64">
        <v>76.5</v>
      </c>
      <c r="J64">
        <v>0</v>
      </c>
      <c r="K64">
        <v>0</v>
      </c>
      <c r="L64">
        <v>0</v>
      </c>
      <c r="M64">
        <v>0</v>
      </c>
      <c r="N64">
        <f t="shared" si="0"/>
        <v>0</v>
      </c>
      <c r="O64">
        <f t="shared" si="1"/>
        <v>0</v>
      </c>
      <c r="P64">
        <v>0</v>
      </c>
      <c r="Q64">
        <v>0</v>
      </c>
      <c r="R64">
        <v>0</v>
      </c>
      <c r="S64">
        <v>0</v>
      </c>
      <c r="T64">
        <v>23.3</v>
      </c>
      <c r="U64">
        <v>24.6</v>
      </c>
    </row>
    <row r="65" spans="1:21" x14ac:dyDescent="0.3">
      <c r="A65" t="s">
        <v>79</v>
      </c>
      <c r="B65" t="s">
        <v>70</v>
      </c>
      <c r="C65" t="s">
        <v>39</v>
      </c>
      <c r="D65">
        <v>2</v>
      </c>
      <c r="E65" t="s">
        <v>24</v>
      </c>
      <c r="F65" t="s">
        <v>54</v>
      </c>
      <c r="G65" s="3">
        <v>44384</v>
      </c>
      <c r="H65" t="s">
        <v>81</v>
      </c>
      <c r="I65">
        <v>206.92</v>
      </c>
      <c r="J65">
        <f>0.0038</f>
        <v>3.8E-3</v>
      </c>
      <c r="K65">
        <v>0</v>
      </c>
      <c r="L65">
        <v>0</v>
      </c>
      <c r="M65">
        <v>0</v>
      </c>
      <c r="N65">
        <f t="shared" si="0"/>
        <v>3.8E-3</v>
      </c>
      <c r="O65">
        <f t="shared" si="1"/>
        <v>1</v>
      </c>
      <c r="P65">
        <v>1</v>
      </c>
      <c r="Q65">
        <v>0</v>
      </c>
      <c r="R65">
        <v>0</v>
      </c>
      <c r="S65">
        <v>0</v>
      </c>
      <c r="T65">
        <v>51.5</v>
      </c>
      <c r="U65">
        <v>24.2</v>
      </c>
    </row>
    <row r="66" spans="1:21" x14ac:dyDescent="0.3">
      <c r="A66" t="s">
        <v>79</v>
      </c>
      <c r="B66" t="s">
        <v>71</v>
      </c>
      <c r="C66" t="s">
        <v>39</v>
      </c>
      <c r="D66">
        <v>2</v>
      </c>
      <c r="E66" t="s">
        <v>24</v>
      </c>
      <c r="F66" t="s">
        <v>54</v>
      </c>
      <c r="G66" s="3">
        <v>44384</v>
      </c>
      <c r="H66" t="s">
        <v>81</v>
      </c>
      <c r="I66">
        <v>206.92</v>
      </c>
      <c r="J66">
        <v>0</v>
      </c>
      <c r="K66">
        <v>0</v>
      </c>
      <c r="L66">
        <v>0</v>
      </c>
      <c r="M66">
        <v>0</v>
      </c>
      <c r="N66">
        <f t="shared" si="0"/>
        <v>0</v>
      </c>
      <c r="O66">
        <f t="shared" si="1"/>
        <v>0</v>
      </c>
      <c r="P66">
        <v>0</v>
      </c>
      <c r="Q66">
        <v>0</v>
      </c>
      <c r="R66">
        <v>0</v>
      </c>
      <c r="S66">
        <v>0</v>
      </c>
      <c r="T66">
        <v>36.299999999999997</v>
      </c>
      <c r="U66">
        <v>24.1</v>
      </c>
    </row>
    <row r="67" spans="1:21" x14ac:dyDescent="0.3">
      <c r="A67" t="s">
        <v>79</v>
      </c>
      <c r="B67" t="s">
        <v>72</v>
      </c>
      <c r="C67" t="s">
        <v>39</v>
      </c>
      <c r="D67">
        <v>2</v>
      </c>
      <c r="E67" t="s">
        <v>24</v>
      </c>
      <c r="F67" t="s">
        <v>54</v>
      </c>
      <c r="G67" s="3">
        <v>44384</v>
      </c>
      <c r="H67" t="s">
        <v>81</v>
      </c>
      <c r="I67">
        <v>206.92</v>
      </c>
      <c r="J67">
        <v>0</v>
      </c>
      <c r="K67">
        <v>0</v>
      </c>
      <c r="L67">
        <f>0.0183</f>
        <v>1.83E-2</v>
      </c>
      <c r="M67">
        <v>0</v>
      </c>
      <c r="N67">
        <f t="shared" ref="N67:N127" si="2">SUM(J67:L67)</f>
        <v>1.83E-2</v>
      </c>
      <c r="O67">
        <f t="shared" ref="O67:O127" si="3">SUM(P67:S67)</f>
        <v>21</v>
      </c>
      <c r="P67">
        <v>0</v>
      </c>
      <c r="Q67">
        <v>0</v>
      </c>
      <c r="R67">
        <v>21</v>
      </c>
      <c r="S67">
        <v>0</v>
      </c>
      <c r="T67">
        <v>40.6</v>
      </c>
      <c r="U67">
        <v>23.8</v>
      </c>
    </row>
    <row r="68" spans="1:21" x14ac:dyDescent="0.3">
      <c r="A68" t="s">
        <v>79</v>
      </c>
      <c r="B68" t="s">
        <v>73</v>
      </c>
      <c r="C68" t="s">
        <v>39</v>
      </c>
      <c r="D68">
        <v>3</v>
      </c>
      <c r="E68" t="s">
        <v>24</v>
      </c>
      <c r="F68" t="s">
        <v>54</v>
      </c>
      <c r="G68" s="3">
        <v>44384</v>
      </c>
      <c r="H68" t="s">
        <v>81</v>
      </c>
      <c r="I68">
        <v>223.35339999999999</v>
      </c>
      <c r="J68">
        <v>0</v>
      </c>
      <c r="K68">
        <v>0</v>
      </c>
      <c r="L68">
        <v>0</v>
      </c>
      <c r="M68">
        <v>0</v>
      </c>
      <c r="N68">
        <f t="shared" si="2"/>
        <v>0</v>
      </c>
      <c r="O68">
        <f t="shared" si="3"/>
        <v>0</v>
      </c>
      <c r="P68">
        <v>0</v>
      </c>
      <c r="Q68">
        <v>0</v>
      </c>
      <c r="R68">
        <v>0</v>
      </c>
      <c r="S68">
        <v>0</v>
      </c>
      <c r="T68">
        <v>44.6</v>
      </c>
      <c r="U68">
        <v>23.9</v>
      </c>
    </row>
    <row r="69" spans="1:21" x14ac:dyDescent="0.3">
      <c r="A69" t="s">
        <v>79</v>
      </c>
      <c r="B69" t="s">
        <v>74</v>
      </c>
      <c r="C69" t="s">
        <v>39</v>
      </c>
      <c r="D69">
        <v>3</v>
      </c>
      <c r="E69" t="s">
        <v>24</v>
      </c>
      <c r="F69" t="s">
        <v>54</v>
      </c>
      <c r="G69" s="3">
        <v>44384</v>
      </c>
      <c r="H69" t="s">
        <v>81</v>
      </c>
      <c r="I69">
        <v>223.35339999999999</v>
      </c>
      <c r="J69">
        <v>0</v>
      </c>
      <c r="K69">
        <f>0.5719</f>
        <v>0.57189999999999996</v>
      </c>
      <c r="L69">
        <v>0</v>
      </c>
      <c r="M69">
        <v>0</v>
      </c>
      <c r="N69">
        <f t="shared" si="2"/>
        <v>0.57189999999999996</v>
      </c>
      <c r="O69">
        <f t="shared" si="3"/>
        <v>123</v>
      </c>
      <c r="P69">
        <v>0</v>
      </c>
      <c r="Q69">
        <v>123</v>
      </c>
      <c r="R69">
        <v>0</v>
      </c>
      <c r="S69">
        <v>0</v>
      </c>
      <c r="T69">
        <v>51.1</v>
      </c>
      <c r="U69">
        <v>23.7</v>
      </c>
    </row>
    <row r="70" spans="1:21" x14ac:dyDescent="0.3">
      <c r="A70" t="s">
        <v>79</v>
      </c>
      <c r="B70" t="s">
        <v>75</v>
      </c>
      <c r="C70" t="s">
        <v>39</v>
      </c>
      <c r="D70">
        <v>3</v>
      </c>
      <c r="E70" t="s">
        <v>24</v>
      </c>
      <c r="F70" t="s">
        <v>54</v>
      </c>
      <c r="G70" s="3">
        <v>44384</v>
      </c>
      <c r="H70" t="s">
        <v>81</v>
      </c>
      <c r="I70">
        <v>223.35339999999999</v>
      </c>
      <c r="J70">
        <f>1.0279</f>
        <v>1.0279</v>
      </c>
      <c r="K70">
        <f>2.9309</f>
        <v>2.9308999999999998</v>
      </c>
      <c r="L70">
        <v>0</v>
      </c>
      <c r="M70">
        <v>0</v>
      </c>
      <c r="N70">
        <f t="shared" si="2"/>
        <v>3.9588000000000001</v>
      </c>
      <c r="O70">
        <f t="shared" si="3"/>
        <v>195</v>
      </c>
      <c r="P70">
        <v>44</v>
      </c>
      <c r="Q70">
        <f>77+74</f>
        <v>151</v>
      </c>
      <c r="R70">
        <v>0</v>
      </c>
      <c r="S70">
        <v>0</v>
      </c>
      <c r="T70">
        <v>55.6</v>
      </c>
      <c r="U70">
        <v>23.5</v>
      </c>
    </row>
    <row r="71" spans="1:21" x14ac:dyDescent="0.3">
      <c r="A71" t="s">
        <v>79</v>
      </c>
      <c r="B71" t="s">
        <v>89</v>
      </c>
      <c r="C71" t="s">
        <v>39</v>
      </c>
      <c r="D71">
        <v>4</v>
      </c>
      <c r="E71" t="s">
        <v>24</v>
      </c>
      <c r="F71" t="s">
        <v>54</v>
      </c>
      <c r="G71" s="3">
        <v>44384</v>
      </c>
      <c r="H71" t="s">
        <v>81</v>
      </c>
      <c r="I71">
        <v>157.88999999999999</v>
      </c>
      <c r="J71">
        <v>0</v>
      </c>
      <c r="K71">
        <f>0.3699</f>
        <v>0.36990000000000001</v>
      </c>
      <c r="L71">
        <v>0</v>
      </c>
      <c r="M71">
        <v>0</v>
      </c>
      <c r="N71">
        <f t="shared" si="2"/>
        <v>0.36990000000000001</v>
      </c>
      <c r="O71">
        <f t="shared" si="3"/>
        <v>64</v>
      </c>
      <c r="P71">
        <v>0</v>
      </c>
      <c r="Q71">
        <v>64</v>
      </c>
      <c r="R71">
        <v>0</v>
      </c>
      <c r="S71">
        <v>0</v>
      </c>
      <c r="T71">
        <v>53.3</v>
      </c>
      <c r="U71">
        <v>23.5</v>
      </c>
    </row>
    <row r="72" spans="1:21" x14ac:dyDescent="0.3">
      <c r="A72" t="s">
        <v>79</v>
      </c>
      <c r="B72" t="s">
        <v>76</v>
      </c>
      <c r="C72" t="s">
        <v>39</v>
      </c>
      <c r="D72">
        <v>4</v>
      </c>
      <c r="E72" t="s">
        <v>24</v>
      </c>
      <c r="F72" t="s">
        <v>54</v>
      </c>
      <c r="G72" s="3">
        <v>44384</v>
      </c>
      <c r="H72" t="s">
        <v>81</v>
      </c>
      <c r="I72">
        <v>157.88999999999999</v>
      </c>
      <c r="J72">
        <f>0.0381</f>
        <v>3.8100000000000002E-2</v>
      </c>
      <c r="K72">
        <f>0.1057</f>
        <v>0.1057</v>
      </c>
      <c r="L72">
        <v>0</v>
      </c>
      <c r="M72">
        <v>0</v>
      </c>
      <c r="N72">
        <f t="shared" si="2"/>
        <v>0.14380000000000001</v>
      </c>
      <c r="O72">
        <f t="shared" si="3"/>
        <v>50</v>
      </c>
      <c r="P72">
        <v>25</v>
      </c>
      <c r="Q72">
        <v>25</v>
      </c>
      <c r="R72">
        <v>0</v>
      </c>
      <c r="S72">
        <v>0</v>
      </c>
      <c r="T72">
        <v>46.6</v>
      </c>
      <c r="U72">
        <v>23.2</v>
      </c>
    </row>
    <row r="73" spans="1:21" x14ac:dyDescent="0.3">
      <c r="A73" t="s">
        <v>79</v>
      </c>
      <c r="B73" t="s">
        <v>77</v>
      </c>
      <c r="C73" t="s">
        <v>39</v>
      </c>
      <c r="D73">
        <v>4</v>
      </c>
      <c r="E73" t="s">
        <v>24</v>
      </c>
      <c r="F73" t="s">
        <v>54</v>
      </c>
      <c r="G73" s="3">
        <v>44384</v>
      </c>
      <c r="H73" t="s">
        <v>81</v>
      </c>
      <c r="I73">
        <v>157.88999999999999</v>
      </c>
      <c r="J73">
        <f>0.0044</f>
        <v>4.4000000000000003E-3</v>
      </c>
      <c r="K73">
        <v>0</v>
      </c>
      <c r="L73">
        <v>0</v>
      </c>
      <c r="M73">
        <v>0</v>
      </c>
      <c r="N73">
        <f t="shared" si="2"/>
        <v>4.4000000000000003E-3</v>
      </c>
      <c r="O73">
        <f t="shared" si="3"/>
        <v>8</v>
      </c>
      <c r="P73">
        <v>8</v>
      </c>
      <c r="Q73">
        <v>0</v>
      </c>
      <c r="R73">
        <v>0</v>
      </c>
      <c r="S73">
        <v>0</v>
      </c>
      <c r="T73">
        <v>42.7</v>
      </c>
      <c r="U73">
        <v>22.8</v>
      </c>
    </row>
    <row r="74" spans="1:21" x14ac:dyDescent="0.3">
      <c r="A74" t="s">
        <v>90</v>
      </c>
      <c r="B74" t="s">
        <v>91</v>
      </c>
      <c r="C74" t="s">
        <v>92</v>
      </c>
      <c r="D74">
        <v>1</v>
      </c>
      <c r="E74" t="s">
        <v>24</v>
      </c>
      <c r="F74" t="s">
        <v>53</v>
      </c>
      <c r="G74" s="3">
        <v>44380</v>
      </c>
      <c r="H74" t="s">
        <v>81</v>
      </c>
      <c r="I74" s="4">
        <v>0</v>
      </c>
      <c r="J74">
        <v>8.9599999999999999E-2</v>
      </c>
      <c r="K74">
        <v>0</v>
      </c>
      <c r="L74">
        <v>0</v>
      </c>
      <c r="M74">
        <v>0</v>
      </c>
      <c r="N74">
        <f t="shared" si="2"/>
        <v>8.9599999999999999E-2</v>
      </c>
      <c r="O74">
        <f t="shared" si="3"/>
        <v>32</v>
      </c>
      <c r="P74">
        <v>28</v>
      </c>
      <c r="Q74">
        <v>4</v>
      </c>
      <c r="R74">
        <v>0</v>
      </c>
      <c r="S74">
        <v>0</v>
      </c>
      <c r="T74">
        <v>20.8</v>
      </c>
      <c r="U74">
        <v>27.1</v>
      </c>
    </row>
    <row r="75" spans="1:21" x14ac:dyDescent="0.3">
      <c r="A75" t="s">
        <v>90</v>
      </c>
      <c r="B75" t="s">
        <v>93</v>
      </c>
      <c r="C75" t="s">
        <v>92</v>
      </c>
      <c r="D75">
        <v>1</v>
      </c>
      <c r="E75" t="s">
        <v>24</v>
      </c>
      <c r="F75" t="s">
        <v>53</v>
      </c>
      <c r="G75" s="3">
        <v>44380</v>
      </c>
      <c r="H75" t="s">
        <v>81</v>
      </c>
      <c r="I75" s="4">
        <v>0</v>
      </c>
      <c r="J75">
        <v>0</v>
      </c>
      <c r="K75">
        <v>1.24E-2</v>
      </c>
      <c r="L75">
        <v>0</v>
      </c>
      <c r="M75">
        <v>0</v>
      </c>
      <c r="N75">
        <f t="shared" si="2"/>
        <v>1.24E-2</v>
      </c>
      <c r="O75">
        <f t="shared" si="3"/>
        <v>12</v>
      </c>
      <c r="P75">
        <v>8</v>
      </c>
      <c r="Q75">
        <v>4</v>
      </c>
      <c r="R75">
        <v>0</v>
      </c>
      <c r="S75">
        <v>0</v>
      </c>
      <c r="T75">
        <v>15.1</v>
      </c>
      <c r="U75">
        <v>27.2</v>
      </c>
    </row>
    <row r="76" spans="1:21" x14ac:dyDescent="0.3">
      <c r="A76" t="s">
        <v>90</v>
      </c>
      <c r="B76" t="s">
        <v>94</v>
      </c>
      <c r="C76" t="s">
        <v>92</v>
      </c>
      <c r="D76">
        <v>1</v>
      </c>
      <c r="E76" t="s">
        <v>24</v>
      </c>
      <c r="F76" t="s">
        <v>53</v>
      </c>
      <c r="G76" s="3">
        <v>44380</v>
      </c>
      <c r="H76" t="s">
        <v>81</v>
      </c>
      <c r="I76" s="4">
        <v>0</v>
      </c>
      <c r="J76">
        <v>0.28960000000000002</v>
      </c>
      <c r="K76">
        <v>0</v>
      </c>
      <c r="L76">
        <v>0</v>
      </c>
      <c r="M76">
        <v>0</v>
      </c>
      <c r="N76">
        <f t="shared" si="2"/>
        <v>0.28960000000000002</v>
      </c>
      <c r="O76">
        <f t="shared" si="3"/>
        <v>44</v>
      </c>
      <c r="P76">
        <v>36</v>
      </c>
      <c r="Q76">
        <v>4</v>
      </c>
      <c r="R76">
        <v>4</v>
      </c>
      <c r="S76">
        <v>0</v>
      </c>
      <c r="T76">
        <v>25.8</v>
      </c>
      <c r="U76">
        <v>27.2</v>
      </c>
    </row>
    <row r="77" spans="1:21" x14ac:dyDescent="0.3">
      <c r="A77" t="s">
        <v>90</v>
      </c>
      <c r="B77" t="s">
        <v>95</v>
      </c>
      <c r="C77" t="s">
        <v>92</v>
      </c>
      <c r="D77">
        <v>2</v>
      </c>
      <c r="E77" t="s">
        <v>24</v>
      </c>
      <c r="F77" t="s">
        <v>53</v>
      </c>
      <c r="G77" s="3">
        <v>44380</v>
      </c>
      <c r="H77" t="s">
        <v>81</v>
      </c>
      <c r="I77" s="4">
        <v>0</v>
      </c>
      <c r="J77">
        <v>0.1696</v>
      </c>
      <c r="K77">
        <v>0</v>
      </c>
      <c r="L77">
        <v>0</v>
      </c>
      <c r="M77">
        <v>0</v>
      </c>
      <c r="N77">
        <f t="shared" si="2"/>
        <v>0.1696</v>
      </c>
      <c r="O77">
        <f t="shared" si="3"/>
        <v>24</v>
      </c>
      <c r="P77">
        <v>16</v>
      </c>
      <c r="Q77">
        <v>0</v>
      </c>
      <c r="R77">
        <v>8</v>
      </c>
      <c r="S77">
        <v>0</v>
      </c>
      <c r="T77">
        <v>22.6</v>
      </c>
      <c r="U77">
        <v>24.3</v>
      </c>
    </row>
    <row r="78" spans="1:21" x14ac:dyDescent="0.3">
      <c r="A78" t="s">
        <v>90</v>
      </c>
      <c r="B78" t="s">
        <v>96</v>
      </c>
      <c r="C78" t="s">
        <v>92</v>
      </c>
      <c r="D78">
        <v>2</v>
      </c>
      <c r="E78" t="s">
        <v>24</v>
      </c>
      <c r="F78" t="s">
        <v>53</v>
      </c>
      <c r="G78" s="3">
        <v>44380</v>
      </c>
      <c r="H78" t="s">
        <v>81</v>
      </c>
      <c r="I78" s="4">
        <v>0</v>
      </c>
      <c r="J78">
        <v>0.26079999999999998</v>
      </c>
      <c r="K78">
        <v>0</v>
      </c>
      <c r="L78">
        <v>0</v>
      </c>
      <c r="M78">
        <v>0</v>
      </c>
      <c r="N78">
        <f t="shared" si="2"/>
        <v>0.26079999999999998</v>
      </c>
      <c r="O78">
        <f t="shared" si="3"/>
        <v>24</v>
      </c>
      <c r="P78">
        <v>12</v>
      </c>
      <c r="Q78">
        <v>0</v>
      </c>
      <c r="R78">
        <v>12</v>
      </c>
      <c r="S78">
        <v>0</v>
      </c>
      <c r="T78">
        <v>21.4</v>
      </c>
      <c r="U78">
        <v>24.2</v>
      </c>
    </row>
    <row r="79" spans="1:21" x14ac:dyDescent="0.3">
      <c r="A79" t="s">
        <v>90</v>
      </c>
      <c r="B79" t="s">
        <v>97</v>
      </c>
      <c r="C79" t="s">
        <v>92</v>
      </c>
      <c r="D79">
        <v>2</v>
      </c>
      <c r="E79" t="s">
        <v>24</v>
      </c>
      <c r="F79" t="s">
        <v>53</v>
      </c>
      <c r="G79" s="3">
        <v>44380</v>
      </c>
      <c r="H79" t="s">
        <v>81</v>
      </c>
      <c r="I79" s="4">
        <v>0</v>
      </c>
      <c r="J79">
        <v>0.48320000000000002</v>
      </c>
      <c r="K79">
        <v>0</v>
      </c>
      <c r="L79">
        <v>0</v>
      </c>
      <c r="M79">
        <v>0</v>
      </c>
      <c r="N79">
        <f t="shared" si="2"/>
        <v>0.48320000000000002</v>
      </c>
      <c r="O79">
        <f t="shared" si="3"/>
        <v>24</v>
      </c>
      <c r="P79">
        <v>20</v>
      </c>
      <c r="Q79">
        <v>0</v>
      </c>
      <c r="R79">
        <v>4</v>
      </c>
      <c r="S79">
        <v>0</v>
      </c>
      <c r="T79">
        <v>25.1</v>
      </c>
      <c r="U79">
        <v>24.2</v>
      </c>
    </row>
    <row r="80" spans="1:21" x14ac:dyDescent="0.3">
      <c r="A80" t="s">
        <v>90</v>
      </c>
      <c r="B80" t="s">
        <v>98</v>
      </c>
      <c r="C80" t="s">
        <v>92</v>
      </c>
      <c r="D80">
        <v>3</v>
      </c>
      <c r="E80" t="s">
        <v>24</v>
      </c>
      <c r="F80" t="s">
        <v>53</v>
      </c>
      <c r="G80" s="3">
        <v>44380</v>
      </c>
      <c r="H80" t="s">
        <v>81</v>
      </c>
      <c r="I80" s="4">
        <v>0</v>
      </c>
      <c r="J80">
        <v>0.1424</v>
      </c>
      <c r="K80">
        <v>0</v>
      </c>
      <c r="L80">
        <v>0</v>
      </c>
      <c r="M80">
        <v>0</v>
      </c>
      <c r="N80">
        <f t="shared" si="2"/>
        <v>0.1424</v>
      </c>
      <c r="O80">
        <f t="shared" si="3"/>
        <v>24</v>
      </c>
      <c r="P80">
        <v>16</v>
      </c>
      <c r="Q80">
        <v>0</v>
      </c>
      <c r="R80">
        <v>8</v>
      </c>
      <c r="S80">
        <v>0</v>
      </c>
      <c r="T80">
        <v>26.4</v>
      </c>
      <c r="U80">
        <v>23.6</v>
      </c>
    </row>
    <row r="81" spans="1:21" x14ac:dyDescent="0.3">
      <c r="A81" t="s">
        <v>90</v>
      </c>
      <c r="B81" t="s">
        <v>99</v>
      </c>
      <c r="C81" t="s">
        <v>92</v>
      </c>
      <c r="D81">
        <v>3</v>
      </c>
      <c r="E81" t="s">
        <v>24</v>
      </c>
      <c r="F81" t="s">
        <v>53</v>
      </c>
      <c r="G81" s="3">
        <v>44380</v>
      </c>
      <c r="H81" t="s">
        <v>81</v>
      </c>
      <c r="I81" s="4">
        <v>0</v>
      </c>
      <c r="J81">
        <v>0</v>
      </c>
      <c r="K81">
        <v>0</v>
      </c>
      <c r="L81">
        <v>0</v>
      </c>
      <c r="M81">
        <v>0</v>
      </c>
      <c r="N81">
        <f t="shared" si="2"/>
        <v>0</v>
      </c>
      <c r="O81">
        <f t="shared" si="3"/>
        <v>4</v>
      </c>
      <c r="P81">
        <v>4</v>
      </c>
      <c r="Q81">
        <v>0</v>
      </c>
      <c r="R81">
        <v>0</v>
      </c>
      <c r="S81">
        <v>0</v>
      </c>
      <c r="T81">
        <v>23.7</v>
      </c>
      <c r="U81">
        <v>23.8</v>
      </c>
    </row>
    <row r="82" spans="1:21" x14ac:dyDescent="0.3">
      <c r="A82" t="s">
        <v>90</v>
      </c>
      <c r="B82" t="s">
        <v>100</v>
      </c>
      <c r="C82" t="s">
        <v>92</v>
      </c>
      <c r="D82">
        <v>3</v>
      </c>
      <c r="E82" t="s">
        <v>24</v>
      </c>
      <c r="F82" t="s">
        <v>53</v>
      </c>
      <c r="G82" s="3">
        <v>44380</v>
      </c>
      <c r="H82" t="s">
        <v>81</v>
      </c>
      <c r="I82" s="4">
        <v>0</v>
      </c>
      <c r="J82">
        <v>3.1392000000000002</v>
      </c>
      <c r="K82">
        <v>0</v>
      </c>
      <c r="L82">
        <f>0.0927*4</f>
        <v>0.37080000000000002</v>
      </c>
      <c r="M82">
        <v>0</v>
      </c>
      <c r="N82">
        <f t="shared" si="2"/>
        <v>3.5100000000000002</v>
      </c>
      <c r="O82">
        <f t="shared" si="3"/>
        <v>20</v>
      </c>
      <c r="P82">
        <v>12</v>
      </c>
      <c r="Q82">
        <v>0</v>
      </c>
      <c r="R82">
        <v>8</v>
      </c>
      <c r="S82">
        <v>0</v>
      </c>
      <c r="T82">
        <v>35.700000000000003</v>
      </c>
      <c r="U82">
        <v>23.6</v>
      </c>
    </row>
    <row r="83" spans="1:21" x14ac:dyDescent="0.3">
      <c r="A83" t="s">
        <v>90</v>
      </c>
      <c r="B83" t="s">
        <v>101</v>
      </c>
      <c r="C83" t="s">
        <v>54</v>
      </c>
      <c r="D83">
        <v>1</v>
      </c>
      <c r="E83" t="s">
        <v>24</v>
      </c>
      <c r="F83" t="s">
        <v>53</v>
      </c>
      <c r="G83" s="3">
        <v>44380</v>
      </c>
      <c r="H83" t="s">
        <v>81</v>
      </c>
      <c r="I83">
        <v>29.998989999999999</v>
      </c>
      <c r="J83">
        <v>1.2800000000000001E-2</v>
      </c>
      <c r="K83">
        <v>0</v>
      </c>
      <c r="L83">
        <v>0</v>
      </c>
      <c r="M83">
        <v>0</v>
      </c>
      <c r="N83">
        <f t="shared" si="2"/>
        <v>1.2800000000000001E-2</v>
      </c>
      <c r="O83">
        <f t="shared" si="3"/>
        <v>8</v>
      </c>
      <c r="P83">
        <v>8</v>
      </c>
      <c r="Q83">
        <v>0</v>
      </c>
      <c r="R83">
        <v>0</v>
      </c>
      <c r="S83">
        <v>0</v>
      </c>
      <c r="T83">
        <v>21.3</v>
      </c>
      <c r="U83">
        <v>25.9</v>
      </c>
    </row>
    <row r="84" spans="1:21" x14ac:dyDescent="0.3">
      <c r="A84" t="s">
        <v>90</v>
      </c>
      <c r="B84" t="s">
        <v>102</v>
      </c>
      <c r="C84" t="s">
        <v>54</v>
      </c>
      <c r="D84">
        <v>1</v>
      </c>
      <c r="E84" t="s">
        <v>24</v>
      </c>
      <c r="F84" t="s">
        <v>53</v>
      </c>
      <c r="G84" s="3">
        <v>44380</v>
      </c>
      <c r="H84" t="s">
        <v>81</v>
      </c>
      <c r="I84">
        <v>29.998989999999999</v>
      </c>
      <c r="J84">
        <v>5.1200000000000002E-2</v>
      </c>
      <c r="K84">
        <v>0</v>
      </c>
      <c r="L84">
        <v>0</v>
      </c>
      <c r="M84">
        <v>0</v>
      </c>
      <c r="N84">
        <f t="shared" si="2"/>
        <v>5.1200000000000002E-2</v>
      </c>
      <c r="O84">
        <f t="shared" si="3"/>
        <v>16</v>
      </c>
      <c r="P84">
        <v>16</v>
      </c>
      <c r="Q84">
        <v>0</v>
      </c>
      <c r="R84">
        <v>0</v>
      </c>
      <c r="S84">
        <v>0</v>
      </c>
      <c r="T84">
        <v>22.3</v>
      </c>
      <c r="U84">
        <v>25.8</v>
      </c>
    </row>
    <row r="85" spans="1:21" x14ac:dyDescent="0.3">
      <c r="A85" t="s">
        <v>90</v>
      </c>
      <c r="B85" t="s">
        <v>103</v>
      </c>
      <c r="C85" t="s">
        <v>54</v>
      </c>
      <c r="D85">
        <v>1</v>
      </c>
      <c r="E85" t="s">
        <v>24</v>
      </c>
      <c r="F85" t="s">
        <v>53</v>
      </c>
      <c r="G85" s="3">
        <v>44380</v>
      </c>
      <c r="H85" t="s">
        <v>81</v>
      </c>
      <c r="I85">
        <v>29.998989999999999</v>
      </c>
      <c r="J85">
        <v>0.81599999999999995</v>
      </c>
      <c r="K85">
        <v>0</v>
      </c>
      <c r="L85">
        <v>0</v>
      </c>
      <c r="M85">
        <v>0</v>
      </c>
      <c r="N85">
        <f t="shared" si="2"/>
        <v>0.81599999999999995</v>
      </c>
      <c r="O85">
        <f t="shared" si="3"/>
        <v>24</v>
      </c>
      <c r="P85">
        <v>20</v>
      </c>
      <c r="Q85">
        <v>0</v>
      </c>
      <c r="R85">
        <v>4</v>
      </c>
      <c r="S85">
        <v>0</v>
      </c>
      <c r="T85">
        <v>31.1</v>
      </c>
      <c r="U85">
        <v>26.1</v>
      </c>
    </row>
    <row r="86" spans="1:21" x14ac:dyDescent="0.3">
      <c r="A86" t="s">
        <v>90</v>
      </c>
      <c r="B86" t="s">
        <v>104</v>
      </c>
      <c r="C86" t="s">
        <v>54</v>
      </c>
      <c r="D86">
        <v>2</v>
      </c>
      <c r="E86" t="s">
        <v>24</v>
      </c>
      <c r="F86" t="s">
        <v>53</v>
      </c>
      <c r="G86" s="3">
        <v>44380</v>
      </c>
      <c r="H86" t="s">
        <v>81</v>
      </c>
      <c r="I86">
        <v>13.863899999999999</v>
      </c>
      <c r="J86">
        <v>9.6000000000000002E-2</v>
      </c>
      <c r="K86">
        <v>0</v>
      </c>
      <c r="L86">
        <v>0</v>
      </c>
      <c r="M86">
        <v>0</v>
      </c>
      <c r="N86">
        <f t="shared" si="2"/>
        <v>9.6000000000000002E-2</v>
      </c>
      <c r="O86">
        <f t="shared" si="3"/>
        <v>64</v>
      </c>
      <c r="P86">
        <v>64</v>
      </c>
      <c r="Q86">
        <v>0</v>
      </c>
      <c r="R86">
        <v>0</v>
      </c>
      <c r="S86">
        <v>0</v>
      </c>
      <c r="T86">
        <v>21.7</v>
      </c>
      <c r="U86">
        <v>25.1</v>
      </c>
    </row>
    <row r="87" spans="1:21" x14ac:dyDescent="0.3">
      <c r="A87" t="s">
        <v>90</v>
      </c>
      <c r="B87" t="s">
        <v>105</v>
      </c>
      <c r="C87" t="s">
        <v>54</v>
      </c>
      <c r="D87">
        <v>2</v>
      </c>
      <c r="E87" t="s">
        <v>24</v>
      </c>
      <c r="F87" t="s">
        <v>53</v>
      </c>
      <c r="G87" s="3">
        <v>44380</v>
      </c>
      <c r="H87" t="s">
        <v>81</v>
      </c>
      <c r="I87">
        <v>13.863899999999999</v>
      </c>
      <c r="J87">
        <v>0.1024</v>
      </c>
      <c r="K87">
        <v>0</v>
      </c>
      <c r="L87">
        <v>0</v>
      </c>
      <c r="M87">
        <v>0</v>
      </c>
      <c r="N87">
        <f t="shared" si="2"/>
        <v>0.1024</v>
      </c>
      <c r="O87">
        <f t="shared" si="3"/>
        <v>20</v>
      </c>
      <c r="P87">
        <v>4</v>
      </c>
      <c r="Q87">
        <v>0</v>
      </c>
      <c r="R87">
        <v>16</v>
      </c>
      <c r="S87">
        <v>0</v>
      </c>
      <c r="T87">
        <v>17.899999999999999</v>
      </c>
      <c r="U87">
        <v>24.9</v>
      </c>
    </row>
    <row r="88" spans="1:21" x14ac:dyDescent="0.3">
      <c r="A88" t="s">
        <v>90</v>
      </c>
      <c r="B88" t="s">
        <v>106</v>
      </c>
      <c r="C88" t="s">
        <v>54</v>
      </c>
      <c r="D88">
        <v>2</v>
      </c>
      <c r="E88" t="s">
        <v>24</v>
      </c>
      <c r="F88" t="s">
        <v>53</v>
      </c>
      <c r="G88" s="3">
        <v>44380</v>
      </c>
      <c r="H88" t="s">
        <v>81</v>
      </c>
      <c r="I88">
        <v>13.863899999999999</v>
      </c>
      <c r="J88">
        <v>0.1056</v>
      </c>
      <c r="K88">
        <v>0</v>
      </c>
      <c r="L88">
        <v>0</v>
      </c>
      <c r="M88">
        <v>0</v>
      </c>
      <c r="N88">
        <f t="shared" si="2"/>
        <v>0.1056</v>
      </c>
      <c r="O88">
        <f t="shared" si="3"/>
        <v>56</v>
      </c>
      <c r="P88">
        <v>48</v>
      </c>
      <c r="Q88">
        <v>0</v>
      </c>
      <c r="R88">
        <v>8</v>
      </c>
      <c r="S88">
        <v>0</v>
      </c>
      <c r="T88">
        <v>20.5</v>
      </c>
      <c r="U88">
        <v>24.7</v>
      </c>
    </row>
    <row r="89" spans="1:21" x14ac:dyDescent="0.3">
      <c r="A89" t="s">
        <v>90</v>
      </c>
      <c r="B89" t="s">
        <v>107</v>
      </c>
      <c r="C89" t="s">
        <v>54</v>
      </c>
      <c r="D89">
        <v>3</v>
      </c>
      <c r="E89" t="s">
        <v>24</v>
      </c>
      <c r="F89" t="s">
        <v>53</v>
      </c>
      <c r="G89" s="3">
        <v>44380</v>
      </c>
      <c r="H89" t="s">
        <v>81</v>
      </c>
      <c r="I89">
        <v>12.47536</v>
      </c>
      <c r="J89">
        <v>7.0400000000000004E-2</v>
      </c>
      <c r="K89">
        <v>0</v>
      </c>
      <c r="L89">
        <v>0</v>
      </c>
      <c r="M89">
        <v>0</v>
      </c>
      <c r="N89">
        <f t="shared" si="2"/>
        <v>7.0400000000000004E-2</v>
      </c>
      <c r="O89">
        <f t="shared" si="3"/>
        <v>4</v>
      </c>
      <c r="P89">
        <v>4</v>
      </c>
      <c r="Q89">
        <v>0</v>
      </c>
      <c r="R89">
        <v>0</v>
      </c>
      <c r="S89">
        <v>0</v>
      </c>
      <c r="T89">
        <v>31.8</v>
      </c>
      <c r="U89">
        <v>23</v>
      </c>
    </row>
    <row r="90" spans="1:21" x14ac:dyDescent="0.3">
      <c r="A90" t="s">
        <v>90</v>
      </c>
      <c r="B90" t="s">
        <v>108</v>
      </c>
      <c r="C90" t="s">
        <v>54</v>
      </c>
      <c r="D90">
        <v>3</v>
      </c>
      <c r="E90" t="s">
        <v>24</v>
      </c>
      <c r="F90" t="s">
        <v>53</v>
      </c>
      <c r="G90" s="3">
        <v>44380</v>
      </c>
      <c r="H90" t="s">
        <v>81</v>
      </c>
      <c r="I90">
        <v>12.47536</v>
      </c>
      <c r="J90">
        <v>0.54239999999999999</v>
      </c>
      <c r="K90">
        <v>0</v>
      </c>
      <c r="L90">
        <v>0</v>
      </c>
      <c r="M90">
        <v>0</v>
      </c>
      <c r="N90">
        <f t="shared" si="2"/>
        <v>0.54239999999999999</v>
      </c>
      <c r="O90">
        <f t="shared" si="3"/>
        <v>84</v>
      </c>
      <c r="P90">
        <v>84</v>
      </c>
      <c r="Q90">
        <v>0</v>
      </c>
      <c r="R90">
        <v>0</v>
      </c>
      <c r="S90">
        <v>0</v>
      </c>
      <c r="T90">
        <v>33</v>
      </c>
      <c r="U90">
        <v>23</v>
      </c>
    </row>
    <row r="91" spans="1:21" x14ac:dyDescent="0.3">
      <c r="A91" t="s">
        <v>90</v>
      </c>
      <c r="B91" t="s">
        <v>109</v>
      </c>
      <c r="C91" t="s">
        <v>54</v>
      </c>
      <c r="D91">
        <v>3</v>
      </c>
      <c r="E91" t="s">
        <v>24</v>
      </c>
      <c r="F91" t="s">
        <v>53</v>
      </c>
      <c r="G91" s="3">
        <v>44380</v>
      </c>
      <c r="H91" t="s">
        <v>81</v>
      </c>
      <c r="I91">
        <v>12.47536</v>
      </c>
      <c r="J91">
        <v>5.28E-2</v>
      </c>
      <c r="K91">
        <v>0</v>
      </c>
      <c r="L91">
        <v>0</v>
      </c>
      <c r="M91">
        <v>0</v>
      </c>
      <c r="N91">
        <f t="shared" si="2"/>
        <v>5.28E-2</v>
      </c>
      <c r="O91">
        <f t="shared" si="3"/>
        <v>28</v>
      </c>
      <c r="P91">
        <v>24</v>
      </c>
      <c r="Q91">
        <v>0</v>
      </c>
      <c r="R91">
        <v>4</v>
      </c>
      <c r="S91">
        <v>0</v>
      </c>
      <c r="T91">
        <v>25.5</v>
      </c>
      <c r="U91">
        <v>23</v>
      </c>
    </row>
    <row r="92" spans="1:21" x14ac:dyDescent="0.3">
      <c r="A92" t="s">
        <v>90</v>
      </c>
      <c r="B92" t="s">
        <v>110</v>
      </c>
      <c r="C92" t="s">
        <v>39</v>
      </c>
      <c r="D92">
        <v>1</v>
      </c>
      <c r="E92" t="s">
        <v>24</v>
      </c>
      <c r="F92" t="s">
        <v>53</v>
      </c>
      <c r="G92" s="3">
        <v>44380</v>
      </c>
      <c r="H92" t="s">
        <v>81</v>
      </c>
      <c r="I92">
        <v>0</v>
      </c>
      <c r="J92">
        <v>0.23680000000000001</v>
      </c>
      <c r="K92">
        <v>0</v>
      </c>
      <c r="L92">
        <v>0</v>
      </c>
      <c r="M92">
        <v>0</v>
      </c>
      <c r="N92">
        <f t="shared" si="2"/>
        <v>0.23680000000000001</v>
      </c>
      <c r="O92">
        <f t="shared" si="3"/>
        <v>32</v>
      </c>
      <c r="P92">
        <v>28</v>
      </c>
      <c r="Q92">
        <v>0</v>
      </c>
      <c r="R92">
        <v>4</v>
      </c>
      <c r="S92">
        <v>0</v>
      </c>
      <c r="T92">
        <v>15.9</v>
      </c>
      <c r="U92">
        <v>26.8</v>
      </c>
    </row>
    <row r="93" spans="1:21" x14ac:dyDescent="0.3">
      <c r="A93" t="s">
        <v>90</v>
      </c>
      <c r="B93" t="s">
        <v>111</v>
      </c>
      <c r="C93" t="s">
        <v>39</v>
      </c>
      <c r="D93">
        <v>1</v>
      </c>
      <c r="E93" t="s">
        <v>24</v>
      </c>
      <c r="F93" t="s">
        <v>53</v>
      </c>
      <c r="G93" s="3">
        <v>44380</v>
      </c>
      <c r="H93" t="s">
        <v>81</v>
      </c>
      <c r="I93">
        <v>0</v>
      </c>
      <c r="J93">
        <v>8.7999999999999995E-2</v>
      </c>
      <c r="K93">
        <v>0</v>
      </c>
      <c r="L93">
        <v>0</v>
      </c>
      <c r="M93">
        <v>0</v>
      </c>
      <c r="N93">
        <f t="shared" si="2"/>
        <v>8.7999999999999995E-2</v>
      </c>
      <c r="O93">
        <f t="shared" si="3"/>
        <v>32</v>
      </c>
      <c r="P93">
        <v>32</v>
      </c>
      <c r="Q93">
        <v>0</v>
      </c>
      <c r="R93">
        <v>0</v>
      </c>
      <c r="S93">
        <v>0</v>
      </c>
      <c r="T93">
        <v>16.7</v>
      </c>
      <c r="U93">
        <v>26.6</v>
      </c>
    </row>
    <row r="94" spans="1:21" x14ac:dyDescent="0.3">
      <c r="A94" t="s">
        <v>90</v>
      </c>
      <c r="B94" t="s">
        <v>112</v>
      </c>
      <c r="C94" t="s">
        <v>39</v>
      </c>
      <c r="D94">
        <v>1</v>
      </c>
      <c r="E94" t="s">
        <v>24</v>
      </c>
      <c r="F94" t="s">
        <v>53</v>
      </c>
      <c r="G94" s="3">
        <v>44380</v>
      </c>
      <c r="H94" t="s">
        <v>81</v>
      </c>
      <c r="I94">
        <v>0</v>
      </c>
      <c r="J94">
        <v>0.62719999999999998</v>
      </c>
      <c r="K94">
        <v>0</v>
      </c>
      <c r="L94">
        <v>0</v>
      </c>
      <c r="M94">
        <v>0</v>
      </c>
      <c r="N94">
        <f t="shared" si="2"/>
        <v>0.62719999999999998</v>
      </c>
      <c r="O94">
        <f t="shared" si="3"/>
        <v>72</v>
      </c>
      <c r="P94">
        <v>64</v>
      </c>
      <c r="Q94">
        <v>0</v>
      </c>
      <c r="R94">
        <v>8</v>
      </c>
      <c r="S94">
        <v>0</v>
      </c>
      <c r="T94">
        <v>16.600000000000001</v>
      </c>
      <c r="U94">
        <v>26.6</v>
      </c>
    </row>
    <row r="95" spans="1:21" x14ac:dyDescent="0.3">
      <c r="A95" t="s">
        <v>90</v>
      </c>
      <c r="B95" t="s">
        <v>113</v>
      </c>
      <c r="C95" t="s">
        <v>39</v>
      </c>
      <c r="D95">
        <v>2</v>
      </c>
      <c r="E95" t="s">
        <v>24</v>
      </c>
      <c r="F95" t="s">
        <v>53</v>
      </c>
      <c r="G95" s="3">
        <v>44380</v>
      </c>
      <c r="H95" t="s">
        <v>81</v>
      </c>
      <c r="I95">
        <v>0</v>
      </c>
      <c r="J95">
        <v>0.1232</v>
      </c>
      <c r="K95">
        <v>0</v>
      </c>
      <c r="L95">
        <v>0</v>
      </c>
      <c r="M95">
        <v>0</v>
      </c>
      <c r="N95">
        <f t="shared" si="2"/>
        <v>0.1232</v>
      </c>
      <c r="O95">
        <f t="shared" si="3"/>
        <v>32</v>
      </c>
      <c r="P95">
        <v>28</v>
      </c>
      <c r="Q95">
        <v>4</v>
      </c>
      <c r="R95">
        <v>0</v>
      </c>
      <c r="S95">
        <v>0</v>
      </c>
      <c r="T95">
        <v>19.3</v>
      </c>
      <c r="U95">
        <v>25.2</v>
      </c>
    </row>
    <row r="96" spans="1:21" x14ac:dyDescent="0.3">
      <c r="A96" t="s">
        <v>90</v>
      </c>
      <c r="B96" t="s">
        <v>114</v>
      </c>
      <c r="C96" t="s">
        <v>39</v>
      </c>
      <c r="D96">
        <v>2</v>
      </c>
      <c r="E96" t="s">
        <v>24</v>
      </c>
      <c r="F96" t="s">
        <v>53</v>
      </c>
      <c r="G96" s="3">
        <v>44380</v>
      </c>
      <c r="H96" t="s">
        <v>81</v>
      </c>
      <c r="I96">
        <v>0</v>
      </c>
      <c r="J96">
        <v>10.2592</v>
      </c>
      <c r="K96">
        <v>0</v>
      </c>
      <c r="L96">
        <v>0</v>
      </c>
      <c r="M96">
        <v>0</v>
      </c>
      <c r="N96">
        <f t="shared" si="2"/>
        <v>10.2592</v>
      </c>
      <c r="O96">
        <f t="shared" si="3"/>
        <v>936</v>
      </c>
      <c r="P96">
        <v>924</v>
      </c>
      <c r="Q96">
        <v>4</v>
      </c>
      <c r="R96">
        <v>8</v>
      </c>
      <c r="S96">
        <v>0</v>
      </c>
      <c r="T96">
        <v>27.5</v>
      </c>
      <c r="U96">
        <v>25.2</v>
      </c>
    </row>
    <row r="97" spans="1:21" x14ac:dyDescent="0.3">
      <c r="A97" t="s">
        <v>90</v>
      </c>
      <c r="B97" t="s">
        <v>115</v>
      </c>
      <c r="C97" t="s">
        <v>39</v>
      </c>
      <c r="D97">
        <v>2</v>
      </c>
      <c r="E97" t="s">
        <v>24</v>
      </c>
      <c r="F97" t="s">
        <v>53</v>
      </c>
      <c r="G97" s="3">
        <v>44380</v>
      </c>
      <c r="H97" t="s">
        <v>81</v>
      </c>
      <c r="I97">
        <v>0</v>
      </c>
      <c r="J97">
        <v>2.7904</v>
      </c>
      <c r="K97">
        <v>0</v>
      </c>
      <c r="L97">
        <v>0</v>
      </c>
      <c r="M97">
        <v>0</v>
      </c>
      <c r="N97">
        <f t="shared" si="2"/>
        <v>2.7904</v>
      </c>
      <c r="O97">
        <f t="shared" si="3"/>
        <v>8</v>
      </c>
      <c r="P97">
        <v>8</v>
      </c>
      <c r="Q97">
        <v>0</v>
      </c>
      <c r="R97">
        <v>0</v>
      </c>
      <c r="S97">
        <v>0</v>
      </c>
      <c r="T97">
        <v>21</v>
      </c>
      <c r="U97">
        <v>25.2</v>
      </c>
    </row>
    <row r="98" spans="1:21" x14ac:dyDescent="0.3">
      <c r="A98" t="s">
        <v>90</v>
      </c>
      <c r="B98" t="s">
        <v>116</v>
      </c>
      <c r="C98" t="s">
        <v>39</v>
      </c>
      <c r="D98">
        <v>3</v>
      </c>
      <c r="E98" t="s">
        <v>24</v>
      </c>
      <c r="F98" t="s">
        <v>53</v>
      </c>
      <c r="G98" s="3">
        <v>44380</v>
      </c>
      <c r="H98" t="s">
        <v>81</v>
      </c>
      <c r="I98">
        <v>0</v>
      </c>
      <c r="J98">
        <v>12.32</v>
      </c>
      <c r="K98">
        <v>0</v>
      </c>
      <c r="L98">
        <v>0</v>
      </c>
      <c r="M98">
        <v>0</v>
      </c>
      <c r="N98">
        <f t="shared" si="2"/>
        <v>12.32</v>
      </c>
      <c r="O98">
        <f t="shared" si="3"/>
        <v>52</v>
      </c>
      <c r="P98">
        <v>52</v>
      </c>
      <c r="Q98">
        <v>0</v>
      </c>
      <c r="R98">
        <v>0</v>
      </c>
      <c r="S98">
        <v>0</v>
      </c>
      <c r="T98">
        <v>22.3</v>
      </c>
      <c r="U98">
        <v>22.9</v>
      </c>
    </row>
    <row r="99" spans="1:21" x14ac:dyDescent="0.3">
      <c r="A99" t="s">
        <v>90</v>
      </c>
      <c r="B99" t="s">
        <v>117</v>
      </c>
      <c r="C99" t="s">
        <v>39</v>
      </c>
      <c r="D99">
        <v>3</v>
      </c>
      <c r="E99" t="s">
        <v>24</v>
      </c>
      <c r="F99" t="s">
        <v>53</v>
      </c>
      <c r="G99" s="3">
        <v>44380</v>
      </c>
      <c r="H99" t="s">
        <v>81</v>
      </c>
      <c r="I99">
        <v>0</v>
      </c>
      <c r="J99">
        <v>16.241599999999998</v>
      </c>
      <c r="K99">
        <v>0</v>
      </c>
      <c r="L99">
        <v>0</v>
      </c>
      <c r="M99">
        <v>0</v>
      </c>
      <c r="N99">
        <f t="shared" si="2"/>
        <v>16.241599999999998</v>
      </c>
      <c r="O99">
        <f t="shared" si="3"/>
        <v>224</v>
      </c>
      <c r="P99">
        <v>224</v>
      </c>
      <c r="Q99">
        <v>0</v>
      </c>
      <c r="R99">
        <v>0</v>
      </c>
      <c r="S99">
        <v>0</v>
      </c>
      <c r="T99">
        <v>26.4</v>
      </c>
      <c r="U99">
        <v>22.7</v>
      </c>
    </row>
    <row r="100" spans="1:21" x14ac:dyDescent="0.3">
      <c r="A100" t="s">
        <v>90</v>
      </c>
      <c r="B100" t="s">
        <v>118</v>
      </c>
      <c r="C100" t="s">
        <v>39</v>
      </c>
      <c r="D100">
        <v>3</v>
      </c>
      <c r="E100" t="s">
        <v>24</v>
      </c>
      <c r="F100" t="s">
        <v>53</v>
      </c>
      <c r="G100" s="3">
        <v>44380</v>
      </c>
      <c r="H100" t="s">
        <v>81</v>
      </c>
      <c r="I100">
        <v>0</v>
      </c>
      <c r="J100">
        <v>6.4</v>
      </c>
      <c r="K100">
        <v>0</v>
      </c>
      <c r="L100">
        <v>0</v>
      </c>
      <c r="M100">
        <v>0</v>
      </c>
      <c r="N100">
        <f t="shared" si="2"/>
        <v>6.4</v>
      </c>
      <c r="O100">
        <f t="shared" si="3"/>
        <v>36</v>
      </c>
      <c r="P100">
        <v>36</v>
      </c>
      <c r="Q100">
        <v>0</v>
      </c>
      <c r="R100">
        <v>0</v>
      </c>
      <c r="S100">
        <v>0</v>
      </c>
      <c r="T100">
        <v>37.799999999999997</v>
      </c>
      <c r="U100">
        <v>22</v>
      </c>
    </row>
    <row r="101" spans="1:21" x14ac:dyDescent="0.3">
      <c r="A101" t="s">
        <v>119</v>
      </c>
      <c r="B101" t="s">
        <v>120</v>
      </c>
      <c r="C101" t="s">
        <v>92</v>
      </c>
      <c r="D101">
        <v>1</v>
      </c>
      <c r="E101" t="s">
        <v>24</v>
      </c>
      <c r="F101" t="s">
        <v>53</v>
      </c>
      <c r="G101" s="3">
        <v>44379</v>
      </c>
      <c r="H101" t="s">
        <v>81</v>
      </c>
      <c r="I101">
        <v>23.357662999999999</v>
      </c>
      <c r="J101">
        <v>0.25159999999999999</v>
      </c>
      <c r="K101">
        <v>0</v>
      </c>
      <c r="L101">
        <v>6.7275999999999998</v>
      </c>
      <c r="M101">
        <v>0</v>
      </c>
      <c r="N101">
        <f t="shared" si="2"/>
        <v>6.9791999999999996</v>
      </c>
      <c r="O101">
        <f t="shared" si="3"/>
        <v>96</v>
      </c>
      <c r="P101">
        <v>12</v>
      </c>
      <c r="Q101">
        <v>0</v>
      </c>
      <c r="R101">
        <v>84</v>
      </c>
      <c r="S101">
        <v>0</v>
      </c>
      <c r="T101">
        <v>22.5</v>
      </c>
      <c r="U101">
        <v>27.8</v>
      </c>
    </row>
    <row r="102" spans="1:21" x14ac:dyDescent="0.3">
      <c r="A102" t="s">
        <v>119</v>
      </c>
      <c r="B102" t="s">
        <v>121</v>
      </c>
      <c r="C102" t="s">
        <v>92</v>
      </c>
      <c r="D102">
        <v>1</v>
      </c>
      <c r="E102" t="s">
        <v>24</v>
      </c>
      <c r="F102" t="s">
        <v>53</v>
      </c>
      <c r="G102" s="3">
        <v>44379</v>
      </c>
      <c r="H102" t="s">
        <v>81</v>
      </c>
      <c r="I102">
        <v>23.357662999999999</v>
      </c>
      <c r="J102">
        <v>11.074400000000001</v>
      </c>
      <c r="K102">
        <v>0</v>
      </c>
      <c r="L102">
        <v>0</v>
      </c>
      <c r="M102">
        <v>0</v>
      </c>
      <c r="N102">
        <f t="shared" si="2"/>
        <v>11.074400000000001</v>
      </c>
      <c r="O102">
        <f t="shared" si="3"/>
        <v>28</v>
      </c>
      <c r="P102">
        <v>28</v>
      </c>
      <c r="Q102">
        <v>0</v>
      </c>
      <c r="R102">
        <v>0</v>
      </c>
      <c r="S102">
        <v>0</v>
      </c>
      <c r="T102">
        <v>29</v>
      </c>
      <c r="U102">
        <v>28</v>
      </c>
    </row>
    <row r="103" spans="1:21" x14ac:dyDescent="0.3">
      <c r="A103" t="s">
        <v>119</v>
      </c>
      <c r="B103" t="s">
        <v>122</v>
      </c>
      <c r="C103" t="s">
        <v>92</v>
      </c>
      <c r="D103">
        <v>1</v>
      </c>
      <c r="E103" t="s">
        <v>24</v>
      </c>
      <c r="F103" t="s">
        <v>53</v>
      </c>
      <c r="G103" s="3">
        <v>44379</v>
      </c>
      <c r="H103" t="s">
        <v>81</v>
      </c>
      <c r="I103">
        <v>23.357662999999999</v>
      </c>
      <c r="J103">
        <v>2.31</v>
      </c>
      <c r="K103">
        <v>0</v>
      </c>
      <c r="L103">
        <v>0</v>
      </c>
      <c r="M103">
        <v>0</v>
      </c>
      <c r="N103">
        <f t="shared" si="2"/>
        <v>2.31</v>
      </c>
      <c r="O103">
        <f t="shared" si="3"/>
        <v>104</v>
      </c>
      <c r="P103">
        <v>88</v>
      </c>
      <c r="Q103">
        <v>0</v>
      </c>
      <c r="R103">
        <v>16</v>
      </c>
      <c r="S103">
        <v>0</v>
      </c>
      <c r="T103">
        <v>24.5</v>
      </c>
      <c r="U103">
        <v>27.9</v>
      </c>
    </row>
    <row r="104" spans="1:21" x14ac:dyDescent="0.3">
      <c r="A104" t="s">
        <v>119</v>
      </c>
      <c r="B104" t="s">
        <v>123</v>
      </c>
      <c r="C104" t="s">
        <v>92</v>
      </c>
      <c r="D104">
        <v>2</v>
      </c>
      <c r="E104" t="s">
        <v>24</v>
      </c>
      <c r="F104" t="s">
        <v>53</v>
      </c>
      <c r="G104" s="3">
        <v>44379</v>
      </c>
      <c r="H104" t="s">
        <v>81</v>
      </c>
      <c r="I104">
        <v>5.6833391999999998</v>
      </c>
      <c r="J104">
        <v>0.26600000000000001</v>
      </c>
      <c r="K104">
        <v>0</v>
      </c>
      <c r="L104">
        <v>0</v>
      </c>
      <c r="M104">
        <v>0</v>
      </c>
      <c r="N104">
        <f t="shared" si="2"/>
        <v>0.26600000000000001</v>
      </c>
      <c r="O104">
        <f t="shared" si="3"/>
        <v>8</v>
      </c>
      <c r="P104">
        <v>0</v>
      </c>
      <c r="Q104">
        <v>0</v>
      </c>
      <c r="R104">
        <v>8</v>
      </c>
      <c r="S104">
        <v>0</v>
      </c>
      <c r="T104">
        <v>17.399999999999999</v>
      </c>
      <c r="U104">
        <v>26.1</v>
      </c>
    </row>
    <row r="105" spans="1:21" x14ac:dyDescent="0.3">
      <c r="A105" t="s">
        <v>119</v>
      </c>
      <c r="B105" t="s">
        <v>124</v>
      </c>
      <c r="C105" t="s">
        <v>92</v>
      </c>
      <c r="D105">
        <v>2</v>
      </c>
      <c r="E105" t="s">
        <v>24</v>
      </c>
      <c r="F105" t="s">
        <v>53</v>
      </c>
      <c r="G105" s="3">
        <v>44379</v>
      </c>
      <c r="H105" t="s">
        <v>81</v>
      </c>
      <c r="I105">
        <v>5.6833391999999998</v>
      </c>
      <c r="J105">
        <v>0.73080000000000001</v>
      </c>
      <c r="K105">
        <v>0</v>
      </c>
      <c r="L105">
        <v>0</v>
      </c>
      <c r="M105">
        <v>0</v>
      </c>
      <c r="N105">
        <f t="shared" si="2"/>
        <v>0.73080000000000001</v>
      </c>
      <c r="O105">
        <f t="shared" si="3"/>
        <v>76</v>
      </c>
      <c r="P105">
        <v>4</v>
      </c>
      <c r="Q105">
        <v>0</v>
      </c>
      <c r="R105">
        <v>72</v>
      </c>
      <c r="S105">
        <v>0</v>
      </c>
      <c r="T105">
        <v>13.3</v>
      </c>
      <c r="U105">
        <v>26.3</v>
      </c>
    </row>
    <row r="106" spans="1:21" x14ac:dyDescent="0.3">
      <c r="A106" t="s">
        <v>119</v>
      </c>
      <c r="B106" t="s">
        <v>125</v>
      </c>
      <c r="C106" t="s">
        <v>92</v>
      </c>
      <c r="D106">
        <v>2</v>
      </c>
      <c r="E106" t="s">
        <v>24</v>
      </c>
      <c r="F106" t="s">
        <v>53</v>
      </c>
      <c r="G106" s="3">
        <v>44379</v>
      </c>
      <c r="H106" t="s">
        <v>81</v>
      </c>
      <c r="I106">
        <v>5.6833391999999998</v>
      </c>
      <c r="J106">
        <v>0</v>
      </c>
      <c r="K106">
        <v>0</v>
      </c>
      <c r="L106">
        <v>0.35920000000000002</v>
      </c>
      <c r="M106">
        <v>0</v>
      </c>
      <c r="N106">
        <f t="shared" si="2"/>
        <v>0.35920000000000002</v>
      </c>
      <c r="O106">
        <f t="shared" si="3"/>
        <v>28</v>
      </c>
      <c r="P106">
        <v>20</v>
      </c>
      <c r="Q106">
        <v>4</v>
      </c>
      <c r="R106">
        <v>4</v>
      </c>
      <c r="S106">
        <v>0</v>
      </c>
      <c r="T106">
        <v>34.5</v>
      </c>
      <c r="U106">
        <v>26.4</v>
      </c>
    </row>
    <row r="107" spans="1:21" x14ac:dyDescent="0.3">
      <c r="A107" t="s">
        <v>119</v>
      </c>
      <c r="B107" t="s">
        <v>126</v>
      </c>
      <c r="C107" t="s">
        <v>92</v>
      </c>
      <c r="D107">
        <v>3</v>
      </c>
      <c r="E107" t="s">
        <v>24</v>
      </c>
      <c r="F107" t="s">
        <v>53</v>
      </c>
      <c r="G107" s="3">
        <v>44379</v>
      </c>
      <c r="H107" t="s">
        <v>81</v>
      </c>
      <c r="I107">
        <v>5.4788250999999999</v>
      </c>
      <c r="J107">
        <v>1.6659999999999999</v>
      </c>
      <c r="K107">
        <v>0</v>
      </c>
      <c r="L107">
        <v>0</v>
      </c>
      <c r="M107">
        <v>0</v>
      </c>
      <c r="N107">
        <f t="shared" si="2"/>
        <v>1.6659999999999999</v>
      </c>
      <c r="O107">
        <f t="shared" si="3"/>
        <v>8</v>
      </c>
      <c r="P107">
        <v>8</v>
      </c>
      <c r="Q107">
        <v>0</v>
      </c>
      <c r="R107">
        <v>0</v>
      </c>
      <c r="S107">
        <v>0</v>
      </c>
      <c r="T107">
        <v>41.5</v>
      </c>
      <c r="U107">
        <v>25.1</v>
      </c>
    </row>
    <row r="108" spans="1:21" x14ac:dyDescent="0.3">
      <c r="A108" t="s">
        <v>119</v>
      </c>
      <c r="B108" t="s">
        <v>127</v>
      </c>
      <c r="C108" t="s">
        <v>92</v>
      </c>
      <c r="D108">
        <v>3</v>
      </c>
      <c r="E108" t="s">
        <v>24</v>
      </c>
      <c r="F108" t="s">
        <v>53</v>
      </c>
      <c r="G108" s="3">
        <v>44379</v>
      </c>
      <c r="H108" t="s">
        <v>81</v>
      </c>
      <c r="I108">
        <v>5.4788250999999999</v>
      </c>
      <c r="J108">
        <v>11.389999999999999</v>
      </c>
      <c r="K108">
        <v>0</v>
      </c>
      <c r="L108">
        <v>0</v>
      </c>
      <c r="M108">
        <v>0</v>
      </c>
      <c r="N108">
        <f t="shared" si="2"/>
        <v>11.389999999999999</v>
      </c>
      <c r="O108">
        <f t="shared" si="3"/>
        <v>60</v>
      </c>
      <c r="P108">
        <v>60</v>
      </c>
      <c r="Q108">
        <v>0</v>
      </c>
      <c r="R108">
        <v>0</v>
      </c>
      <c r="S108">
        <v>0</v>
      </c>
      <c r="T108">
        <v>42.8</v>
      </c>
      <c r="U108">
        <v>25.6</v>
      </c>
    </row>
    <row r="109" spans="1:21" x14ac:dyDescent="0.3">
      <c r="A109" t="s">
        <v>119</v>
      </c>
      <c r="B109" t="s">
        <v>128</v>
      </c>
      <c r="C109" t="s">
        <v>92</v>
      </c>
      <c r="D109">
        <v>3</v>
      </c>
      <c r="E109" t="s">
        <v>24</v>
      </c>
      <c r="F109" t="s">
        <v>53</v>
      </c>
      <c r="G109" s="3">
        <v>44379</v>
      </c>
      <c r="H109" t="s">
        <v>81</v>
      </c>
      <c r="I109">
        <v>5.4788250999999999</v>
      </c>
      <c r="J109">
        <v>1.3011999999999999</v>
      </c>
      <c r="K109">
        <v>0</v>
      </c>
      <c r="L109">
        <v>0.28560000000000002</v>
      </c>
      <c r="M109">
        <v>0</v>
      </c>
      <c r="N109">
        <f t="shared" si="2"/>
        <v>1.5868</v>
      </c>
      <c r="O109">
        <f t="shared" si="3"/>
        <v>24</v>
      </c>
      <c r="P109">
        <v>4</v>
      </c>
      <c r="Q109">
        <v>0</v>
      </c>
      <c r="R109">
        <v>20</v>
      </c>
      <c r="S109">
        <v>0</v>
      </c>
      <c r="T109">
        <v>29.1</v>
      </c>
      <c r="U109">
        <v>26</v>
      </c>
    </row>
    <row r="110" spans="1:21" x14ac:dyDescent="0.3">
      <c r="A110" t="s">
        <v>119</v>
      </c>
      <c r="B110" t="s">
        <v>129</v>
      </c>
      <c r="C110" t="s">
        <v>54</v>
      </c>
      <c r="D110">
        <v>1</v>
      </c>
      <c r="E110" t="s">
        <v>24</v>
      </c>
      <c r="F110" t="s">
        <v>53</v>
      </c>
      <c r="G110" s="3">
        <v>44379</v>
      </c>
      <c r="H110" t="s">
        <v>81</v>
      </c>
      <c r="I110">
        <v>29.428502600000002</v>
      </c>
      <c r="J110">
        <v>0</v>
      </c>
      <c r="K110">
        <v>1.1936</v>
      </c>
      <c r="L110">
        <v>0</v>
      </c>
      <c r="M110">
        <v>0</v>
      </c>
      <c r="N110">
        <f t="shared" si="2"/>
        <v>1.1936</v>
      </c>
      <c r="O110">
        <f t="shared" si="3"/>
        <v>12</v>
      </c>
      <c r="P110">
        <v>4</v>
      </c>
      <c r="Q110">
        <v>8</v>
      </c>
      <c r="R110">
        <v>0</v>
      </c>
      <c r="S110">
        <v>0</v>
      </c>
      <c r="T110">
        <v>25.9</v>
      </c>
      <c r="U110">
        <v>29.5</v>
      </c>
    </row>
    <row r="111" spans="1:21" x14ac:dyDescent="0.3">
      <c r="A111" t="s">
        <v>119</v>
      </c>
      <c r="B111" t="s">
        <v>130</v>
      </c>
      <c r="C111" t="s">
        <v>54</v>
      </c>
      <c r="D111">
        <v>1</v>
      </c>
      <c r="E111" t="s">
        <v>24</v>
      </c>
      <c r="F111" t="s">
        <v>53</v>
      </c>
      <c r="G111" s="3">
        <v>44379</v>
      </c>
      <c r="H111" t="s">
        <v>81</v>
      </c>
      <c r="I111">
        <v>29.428502600000002</v>
      </c>
      <c r="J111">
        <v>0.20880000000000001</v>
      </c>
      <c r="K111">
        <v>6.0000000000000001E-3</v>
      </c>
      <c r="L111">
        <v>0</v>
      </c>
      <c r="M111">
        <v>0</v>
      </c>
      <c r="N111">
        <f t="shared" si="2"/>
        <v>0.21480000000000002</v>
      </c>
      <c r="O111">
        <f t="shared" si="3"/>
        <v>4</v>
      </c>
      <c r="P111">
        <v>0</v>
      </c>
      <c r="Q111">
        <v>0</v>
      </c>
      <c r="R111">
        <v>4</v>
      </c>
      <c r="S111">
        <v>0</v>
      </c>
      <c r="T111">
        <v>39.799999999999997</v>
      </c>
      <c r="U111">
        <v>30</v>
      </c>
    </row>
    <row r="112" spans="1:21" x14ac:dyDescent="0.3">
      <c r="A112" t="s">
        <v>119</v>
      </c>
      <c r="B112" t="s">
        <v>131</v>
      </c>
      <c r="C112" t="s">
        <v>54</v>
      </c>
      <c r="D112">
        <v>1</v>
      </c>
      <c r="E112" t="s">
        <v>24</v>
      </c>
      <c r="F112" t="s">
        <v>53</v>
      </c>
      <c r="G112" s="3">
        <v>44379</v>
      </c>
      <c r="H112" t="s">
        <v>81</v>
      </c>
      <c r="I112">
        <v>29.428502600000002</v>
      </c>
      <c r="J112">
        <v>0</v>
      </c>
      <c r="K112">
        <v>0.66879999999999995</v>
      </c>
      <c r="L112">
        <v>0.28199999999999997</v>
      </c>
      <c r="M112">
        <v>0</v>
      </c>
      <c r="N112">
        <f t="shared" si="2"/>
        <v>0.95079999999999987</v>
      </c>
      <c r="O112">
        <f t="shared" si="3"/>
        <v>8</v>
      </c>
      <c r="P112">
        <v>0</v>
      </c>
      <c r="Q112">
        <v>4</v>
      </c>
      <c r="R112">
        <v>4</v>
      </c>
      <c r="S112">
        <v>0</v>
      </c>
      <c r="T112">
        <v>38.9</v>
      </c>
      <c r="U112">
        <v>29.8</v>
      </c>
    </row>
    <row r="113" spans="1:21" x14ac:dyDescent="0.3">
      <c r="A113" t="s">
        <v>119</v>
      </c>
      <c r="B113" t="s">
        <v>132</v>
      </c>
      <c r="C113" t="s">
        <v>54</v>
      </c>
      <c r="D113">
        <v>2</v>
      </c>
      <c r="E113" t="s">
        <v>24</v>
      </c>
      <c r="F113" t="s">
        <v>53</v>
      </c>
      <c r="G113" s="3">
        <v>44379</v>
      </c>
      <c r="H113" t="s">
        <v>81</v>
      </c>
      <c r="I113">
        <v>30.020517099999999</v>
      </c>
      <c r="J113">
        <v>1.014</v>
      </c>
      <c r="K113">
        <v>1.27</v>
      </c>
      <c r="L113">
        <v>0</v>
      </c>
      <c r="M113">
        <v>0</v>
      </c>
      <c r="N113">
        <f t="shared" si="2"/>
        <v>2.2839999999999998</v>
      </c>
      <c r="O113">
        <f t="shared" si="3"/>
        <v>12</v>
      </c>
      <c r="P113">
        <v>4</v>
      </c>
      <c r="Q113">
        <v>4</v>
      </c>
      <c r="R113">
        <v>4</v>
      </c>
      <c r="S113">
        <v>0</v>
      </c>
      <c r="T113">
        <v>21</v>
      </c>
      <c r="U113">
        <v>28.6</v>
      </c>
    </row>
    <row r="114" spans="1:21" x14ac:dyDescent="0.3">
      <c r="A114" t="s">
        <v>119</v>
      </c>
      <c r="B114" t="s">
        <v>133</v>
      </c>
      <c r="C114" t="s">
        <v>54</v>
      </c>
      <c r="D114">
        <v>2</v>
      </c>
      <c r="E114" t="s">
        <v>24</v>
      </c>
      <c r="F114" t="s">
        <v>53</v>
      </c>
      <c r="G114" s="3">
        <v>44379</v>
      </c>
      <c r="H114" t="s">
        <v>81</v>
      </c>
      <c r="I114">
        <v>30.020517099999999</v>
      </c>
      <c r="J114">
        <v>0.218</v>
      </c>
      <c r="K114">
        <v>0.14960000000000001</v>
      </c>
      <c r="L114">
        <v>9.2799999999999994E-2</v>
      </c>
      <c r="M114">
        <v>0</v>
      </c>
      <c r="N114">
        <f t="shared" si="2"/>
        <v>0.46040000000000003</v>
      </c>
      <c r="O114">
        <f t="shared" si="3"/>
        <v>12</v>
      </c>
      <c r="P114">
        <v>4</v>
      </c>
      <c r="Q114">
        <v>4</v>
      </c>
      <c r="R114">
        <v>4</v>
      </c>
      <c r="S114">
        <v>0</v>
      </c>
      <c r="T114">
        <v>38.200000000000003</v>
      </c>
      <c r="U114">
        <v>28.8</v>
      </c>
    </row>
    <row r="115" spans="1:21" x14ac:dyDescent="0.3">
      <c r="A115" t="s">
        <v>119</v>
      </c>
      <c r="B115" t="s">
        <v>134</v>
      </c>
      <c r="C115" t="s">
        <v>54</v>
      </c>
      <c r="D115">
        <v>2</v>
      </c>
      <c r="E115" t="s">
        <v>24</v>
      </c>
      <c r="F115" t="s">
        <v>53</v>
      </c>
      <c r="G115" s="3">
        <v>44379</v>
      </c>
      <c r="H115" t="s">
        <v>81</v>
      </c>
      <c r="I115">
        <v>30.020517099999999</v>
      </c>
      <c r="J115">
        <v>0</v>
      </c>
      <c r="K115">
        <v>0</v>
      </c>
      <c r="L115">
        <v>0.42959999999999998</v>
      </c>
      <c r="M115">
        <v>0</v>
      </c>
      <c r="N115">
        <f t="shared" si="2"/>
        <v>0.42959999999999998</v>
      </c>
      <c r="O115">
        <f t="shared" si="3"/>
        <v>4</v>
      </c>
      <c r="P115">
        <v>0</v>
      </c>
      <c r="Q115">
        <v>0</v>
      </c>
      <c r="R115">
        <v>4</v>
      </c>
      <c r="S115">
        <v>0</v>
      </c>
      <c r="T115">
        <v>23</v>
      </c>
      <c r="U115">
        <v>28.7</v>
      </c>
    </row>
    <row r="116" spans="1:21" x14ac:dyDescent="0.3">
      <c r="A116" t="s">
        <v>119</v>
      </c>
      <c r="B116" t="s">
        <v>135</v>
      </c>
      <c r="C116" t="s">
        <v>54</v>
      </c>
      <c r="D116">
        <v>3</v>
      </c>
      <c r="E116" t="s">
        <v>24</v>
      </c>
      <c r="F116" t="s">
        <v>53</v>
      </c>
      <c r="G116" s="3">
        <v>44379</v>
      </c>
      <c r="H116" t="s">
        <v>81</v>
      </c>
      <c r="I116">
        <v>34.702813599999999</v>
      </c>
      <c r="J116">
        <v>26.005199999999999</v>
      </c>
      <c r="K116">
        <v>0</v>
      </c>
      <c r="L116">
        <v>0</v>
      </c>
      <c r="M116">
        <v>0</v>
      </c>
      <c r="N116">
        <f t="shared" si="2"/>
        <v>26.005199999999999</v>
      </c>
      <c r="O116">
        <f t="shared" si="3"/>
        <v>160</v>
      </c>
      <c r="P116">
        <v>160</v>
      </c>
      <c r="Q116">
        <v>0</v>
      </c>
      <c r="R116">
        <v>0</v>
      </c>
      <c r="S116">
        <v>0</v>
      </c>
      <c r="T116">
        <v>43.3</v>
      </c>
      <c r="U116">
        <v>22.1</v>
      </c>
    </row>
    <row r="117" spans="1:21" x14ac:dyDescent="0.3">
      <c r="A117" t="s">
        <v>119</v>
      </c>
      <c r="B117" t="s">
        <v>136</v>
      </c>
      <c r="C117" t="s">
        <v>54</v>
      </c>
      <c r="D117">
        <v>3</v>
      </c>
      <c r="E117" t="s">
        <v>24</v>
      </c>
      <c r="F117" t="s">
        <v>53</v>
      </c>
      <c r="G117" s="3">
        <v>44379</v>
      </c>
      <c r="H117" t="s">
        <v>81</v>
      </c>
      <c r="I117">
        <v>34.702813599999999</v>
      </c>
      <c r="J117">
        <v>3.9216000000000002</v>
      </c>
      <c r="K117">
        <v>0</v>
      </c>
      <c r="L117">
        <v>0</v>
      </c>
      <c r="M117">
        <v>0</v>
      </c>
      <c r="N117">
        <f t="shared" si="2"/>
        <v>3.9216000000000002</v>
      </c>
      <c r="O117">
        <f t="shared" si="3"/>
        <v>84</v>
      </c>
      <c r="P117">
        <v>84</v>
      </c>
      <c r="Q117">
        <v>0</v>
      </c>
      <c r="R117">
        <v>0</v>
      </c>
      <c r="S117">
        <v>0</v>
      </c>
      <c r="T117">
        <v>38.700000000000003</v>
      </c>
      <c r="U117">
        <v>22.8</v>
      </c>
    </row>
    <row r="118" spans="1:21" x14ac:dyDescent="0.3">
      <c r="A118" t="s">
        <v>119</v>
      </c>
      <c r="B118" t="s">
        <v>137</v>
      </c>
      <c r="C118" t="s">
        <v>54</v>
      </c>
      <c r="D118">
        <v>3</v>
      </c>
      <c r="E118" t="s">
        <v>24</v>
      </c>
      <c r="F118" t="s">
        <v>53</v>
      </c>
      <c r="G118" s="3">
        <v>44379</v>
      </c>
      <c r="H118" t="s">
        <v>81</v>
      </c>
      <c r="I118">
        <v>34.702813599999999</v>
      </c>
      <c r="J118">
        <v>3.0124</v>
      </c>
      <c r="K118">
        <v>0</v>
      </c>
      <c r="L118">
        <v>6.7999999999999996E-3</v>
      </c>
      <c r="M118">
        <v>0</v>
      </c>
      <c r="N118">
        <f t="shared" si="2"/>
        <v>3.0192000000000001</v>
      </c>
      <c r="O118">
        <f t="shared" si="3"/>
        <v>152</v>
      </c>
      <c r="P118">
        <v>144</v>
      </c>
      <c r="Q118">
        <v>0</v>
      </c>
      <c r="R118">
        <v>8</v>
      </c>
      <c r="S118">
        <v>0</v>
      </c>
      <c r="T118">
        <v>44.5</v>
      </c>
      <c r="U118">
        <v>23.3</v>
      </c>
    </row>
    <row r="119" spans="1:21" x14ac:dyDescent="0.3">
      <c r="A119" t="s">
        <v>119</v>
      </c>
      <c r="B119" t="s">
        <v>116</v>
      </c>
      <c r="C119" t="s">
        <v>39</v>
      </c>
      <c r="D119">
        <v>1</v>
      </c>
      <c r="E119" t="s">
        <v>24</v>
      </c>
      <c r="F119" t="s">
        <v>53</v>
      </c>
      <c r="G119" s="3">
        <v>44379</v>
      </c>
      <c r="H119" t="s">
        <v>81</v>
      </c>
      <c r="I119">
        <v>0</v>
      </c>
      <c r="J119">
        <v>5.4607999999999999</v>
      </c>
      <c r="K119">
        <v>0</v>
      </c>
      <c r="L119">
        <v>0</v>
      </c>
      <c r="M119">
        <v>0</v>
      </c>
      <c r="N119">
        <f t="shared" si="2"/>
        <v>5.4607999999999999</v>
      </c>
      <c r="O119">
        <f t="shared" si="3"/>
        <v>16</v>
      </c>
      <c r="P119">
        <v>16</v>
      </c>
      <c r="Q119">
        <v>0</v>
      </c>
      <c r="R119">
        <v>0</v>
      </c>
      <c r="S119">
        <v>0</v>
      </c>
      <c r="T119">
        <v>39.5</v>
      </c>
      <c r="U119">
        <v>30.1</v>
      </c>
    </row>
    <row r="120" spans="1:21" x14ac:dyDescent="0.3">
      <c r="A120" t="s">
        <v>119</v>
      </c>
      <c r="B120" t="s">
        <v>117</v>
      </c>
      <c r="C120" t="s">
        <v>39</v>
      </c>
      <c r="D120">
        <v>1</v>
      </c>
      <c r="E120" t="s">
        <v>24</v>
      </c>
      <c r="F120" t="s">
        <v>53</v>
      </c>
      <c r="G120" s="3">
        <v>44379</v>
      </c>
      <c r="H120" t="s">
        <v>81</v>
      </c>
      <c r="I120">
        <v>0</v>
      </c>
      <c r="J120">
        <v>0</v>
      </c>
      <c r="K120">
        <v>0.43440000000000001</v>
      </c>
      <c r="L120">
        <v>0</v>
      </c>
      <c r="M120">
        <v>0</v>
      </c>
      <c r="N120">
        <f t="shared" si="2"/>
        <v>0.43440000000000001</v>
      </c>
      <c r="O120">
        <f t="shared" si="3"/>
        <v>4</v>
      </c>
      <c r="P120">
        <v>0</v>
      </c>
      <c r="Q120">
        <v>4</v>
      </c>
      <c r="R120">
        <v>0</v>
      </c>
      <c r="S120">
        <v>0</v>
      </c>
      <c r="T120">
        <v>28.9</v>
      </c>
      <c r="U120">
        <v>29.6</v>
      </c>
    </row>
    <row r="121" spans="1:21" x14ac:dyDescent="0.3">
      <c r="A121" t="s">
        <v>119</v>
      </c>
      <c r="B121" t="s">
        <v>118</v>
      </c>
      <c r="C121" t="s">
        <v>39</v>
      </c>
      <c r="D121">
        <v>1</v>
      </c>
      <c r="E121" t="s">
        <v>24</v>
      </c>
      <c r="F121" t="s">
        <v>53</v>
      </c>
      <c r="G121" s="3">
        <v>44379</v>
      </c>
      <c r="H121" t="s">
        <v>81</v>
      </c>
      <c r="I121">
        <v>0</v>
      </c>
      <c r="J121">
        <v>1.9916</v>
      </c>
      <c r="K121">
        <v>0.22600000000000001</v>
      </c>
      <c r="L121">
        <v>0</v>
      </c>
      <c r="M121">
        <v>0</v>
      </c>
      <c r="N121">
        <f t="shared" si="2"/>
        <v>2.2176</v>
      </c>
      <c r="O121">
        <f t="shared" si="3"/>
        <v>8</v>
      </c>
      <c r="P121">
        <v>4</v>
      </c>
      <c r="Q121">
        <v>4</v>
      </c>
      <c r="R121">
        <v>0</v>
      </c>
      <c r="S121">
        <v>0</v>
      </c>
      <c r="T121">
        <v>28.6</v>
      </c>
      <c r="U121">
        <v>29.6</v>
      </c>
    </row>
    <row r="122" spans="1:21" x14ac:dyDescent="0.3">
      <c r="A122" t="s">
        <v>119</v>
      </c>
      <c r="B122" t="s">
        <v>138</v>
      </c>
      <c r="C122" t="s">
        <v>39</v>
      </c>
      <c r="D122">
        <v>2</v>
      </c>
      <c r="E122" t="s">
        <v>24</v>
      </c>
      <c r="F122" t="s">
        <v>53</v>
      </c>
      <c r="G122" s="3">
        <v>44379</v>
      </c>
      <c r="H122" t="s">
        <v>81</v>
      </c>
      <c r="I122">
        <v>0</v>
      </c>
      <c r="J122">
        <v>6.1916000000000002</v>
      </c>
      <c r="K122">
        <v>9.1200000000000003E-2</v>
      </c>
      <c r="L122">
        <v>0</v>
      </c>
      <c r="M122">
        <v>0</v>
      </c>
      <c r="N122">
        <f t="shared" si="2"/>
        <v>6.2827999999999999</v>
      </c>
      <c r="O122">
        <f t="shared" si="3"/>
        <v>20</v>
      </c>
      <c r="P122">
        <v>16</v>
      </c>
      <c r="Q122">
        <v>4</v>
      </c>
      <c r="R122">
        <v>0</v>
      </c>
      <c r="S122">
        <v>0</v>
      </c>
      <c r="T122">
        <v>24.8</v>
      </c>
      <c r="U122">
        <v>27</v>
      </c>
    </row>
    <row r="123" spans="1:21" x14ac:dyDescent="0.3">
      <c r="A123" t="s">
        <v>119</v>
      </c>
      <c r="B123" t="s">
        <v>139</v>
      </c>
      <c r="C123" t="s">
        <v>39</v>
      </c>
      <c r="D123">
        <v>2</v>
      </c>
      <c r="E123" t="s">
        <v>24</v>
      </c>
      <c r="F123" t="s">
        <v>53</v>
      </c>
      <c r="G123" s="3">
        <v>44379</v>
      </c>
      <c r="H123" t="s">
        <v>81</v>
      </c>
      <c r="I123">
        <v>0</v>
      </c>
      <c r="J123">
        <v>25.228400000000001</v>
      </c>
      <c r="K123">
        <v>0.09</v>
      </c>
      <c r="L123">
        <v>0</v>
      </c>
      <c r="M123">
        <v>0</v>
      </c>
      <c r="N123">
        <f t="shared" si="2"/>
        <v>25.3184</v>
      </c>
      <c r="O123">
        <f t="shared" si="3"/>
        <v>48</v>
      </c>
      <c r="P123">
        <v>44</v>
      </c>
      <c r="Q123">
        <v>4</v>
      </c>
      <c r="R123">
        <v>0</v>
      </c>
      <c r="S123">
        <v>0</v>
      </c>
      <c r="T123">
        <v>34.9</v>
      </c>
      <c r="U123">
        <v>27</v>
      </c>
    </row>
    <row r="124" spans="1:21" x14ac:dyDescent="0.3">
      <c r="A124" t="s">
        <v>119</v>
      </c>
      <c r="B124" t="s">
        <v>140</v>
      </c>
      <c r="C124" t="s">
        <v>39</v>
      </c>
      <c r="D124">
        <v>2</v>
      </c>
      <c r="E124" t="s">
        <v>24</v>
      </c>
      <c r="F124" t="s">
        <v>53</v>
      </c>
      <c r="G124" s="3">
        <v>44379</v>
      </c>
      <c r="H124" t="s">
        <v>81</v>
      </c>
      <c r="I124">
        <v>0</v>
      </c>
      <c r="J124">
        <v>3.6452</v>
      </c>
      <c r="K124">
        <v>4.8936000000000002</v>
      </c>
      <c r="L124">
        <v>0</v>
      </c>
      <c r="M124">
        <v>0</v>
      </c>
      <c r="N124">
        <f t="shared" si="2"/>
        <v>8.5388000000000002</v>
      </c>
      <c r="O124">
        <f t="shared" si="3"/>
        <v>12</v>
      </c>
      <c r="P124">
        <v>8</v>
      </c>
      <c r="Q124">
        <v>4</v>
      </c>
      <c r="R124">
        <v>0</v>
      </c>
      <c r="S124">
        <v>0</v>
      </c>
      <c r="T124">
        <v>31.6</v>
      </c>
      <c r="U124">
        <v>27.3</v>
      </c>
    </row>
    <row r="125" spans="1:21" x14ac:dyDescent="0.3">
      <c r="A125" t="s">
        <v>119</v>
      </c>
      <c r="B125" t="s">
        <v>141</v>
      </c>
      <c r="C125" t="s">
        <v>39</v>
      </c>
      <c r="D125">
        <v>3</v>
      </c>
      <c r="E125" t="s">
        <v>24</v>
      </c>
      <c r="F125" t="s">
        <v>53</v>
      </c>
      <c r="G125" s="3">
        <v>44379</v>
      </c>
      <c r="H125" t="s">
        <v>81</v>
      </c>
      <c r="I125">
        <v>0</v>
      </c>
      <c r="J125">
        <v>0.622</v>
      </c>
      <c r="K125">
        <v>0</v>
      </c>
      <c r="L125">
        <v>3.7999999999999999E-2</v>
      </c>
      <c r="M125">
        <v>0</v>
      </c>
      <c r="N125">
        <f t="shared" si="2"/>
        <v>0.66</v>
      </c>
      <c r="O125">
        <f t="shared" si="3"/>
        <v>32</v>
      </c>
      <c r="P125">
        <v>24</v>
      </c>
      <c r="Q125">
        <v>0</v>
      </c>
      <c r="R125">
        <v>8</v>
      </c>
      <c r="S125">
        <v>0</v>
      </c>
      <c r="T125">
        <v>22</v>
      </c>
      <c r="U125">
        <v>24</v>
      </c>
    </row>
    <row r="126" spans="1:21" x14ac:dyDescent="0.3">
      <c r="A126" t="s">
        <v>119</v>
      </c>
      <c r="B126" t="s">
        <v>142</v>
      </c>
      <c r="C126" t="s">
        <v>39</v>
      </c>
      <c r="D126">
        <v>3</v>
      </c>
      <c r="E126" t="s">
        <v>24</v>
      </c>
      <c r="F126" t="s">
        <v>53</v>
      </c>
      <c r="G126" s="3">
        <v>44379</v>
      </c>
      <c r="H126" t="s">
        <v>81</v>
      </c>
      <c r="I126">
        <v>0</v>
      </c>
      <c r="J126">
        <v>0</v>
      </c>
      <c r="K126">
        <v>0</v>
      </c>
      <c r="L126">
        <v>0.1648</v>
      </c>
      <c r="M126">
        <v>0</v>
      </c>
      <c r="N126">
        <f t="shared" si="2"/>
        <v>0.1648</v>
      </c>
      <c r="O126">
        <f t="shared" si="3"/>
        <v>12</v>
      </c>
      <c r="P126">
        <v>0</v>
      </c>
      <c r="Q126">
        <v>0</v>
      </c>
      <c r="R126">
        <v>12</v>
      </c>
      <c r="S126">
        <v>0</v>
      </c>
      <c r="T126">
        <v>43.4</v>
      </c>
      <c r="U126">
        <v>23.2</v>
      </c>
    </row>
    <row r="127" spans="1:21" x14ac:dyDescent="0.3">
      <c r="A127" t="s">
        <v>119</v>
      </c>
      <c r="B127" t="s">
        <v>143</v>
      </c>
      <c r="C127" t="s">
        <v>39</v>
      </c>
      <c r="D127">
        <v>3</v>
      </c>
      <c r="E127" t="s">
        <v>24</v>
      </c>
      <c r="F127" t="s">
        <v>53</v>
      </c>
      <c r="G127" s="3">
        <v>44379</v>
      </c>
      <c r="H127" t="s">
        <v>81</v>
      </c>
      <c r="I127">
        <v>0</v>
      </c>
      <c r="J127">
        <v>18.716000000000001</v>
      </c>
      <c r="K127">
        <v>0</v>
      </c>
      <c r="L127">
        <v>0</v>
      </c>
      <c r="M127">
        <v>0</v>
      </c>
      <c r="N127">
        <f t="shared" si="2"/>
        <v>18.716000000000001</v>
      </c>
      <c r="O127">
        <f t="shared" si="3"/>
        <v>100</v>
      </c>
      <c r="P127">
        <v>96</v>
      </c>
      <c r="Q127">
        <v>0</v>
      </c>
      <c r="R127">
        <v>4</v>
      </c>
      <c r="S127">
        <v>0</v>
      </c>
      <c r="T127">
        <v>38</v>
      </c>
      <c r="U127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372B-531A-44A3-9C30-8F222F576002}">
  <dimension ref="A1:C127"/>
  <sheetViews>
    <sheetView topLeftCell="A119" workbookViewId="0">
      <selection activeCell="A147" sqref="A147"/>
    </sheetView>
  </sheetViews>
  <sheetFormatPr defaultRowHeight="14.4" x14ac:dyDescent="0.3"/>
  <cols>
    <col min="1" max="1" width="19.6640625" bestFit="1" customWidth="1"/>
    <col min="2" max="2" width="19" bestFit="1" customWidth="1"/>
    <col min="3" max="3" width="13.21875" bestFit="1" customWidth="1"/>
  </cols>
  <sheetData>
    <row r="1" spans="1:3" x14ac:dyDescent="0.3">
      <c r="A1" s="2" t="s">
        <v>12</v>
      </c>
      <c r="B1" s="1" t="s">
        <v>18</v>
      </c>
      <c r="C1" s="1" t="s">
        <v>13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1.8E-3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2.8500000000000001E-2</v>
      </c>
    </row>
    <row r="33" spans="1:3" x14ac:dyDescent="0.3">
      <c r="A33">
        <v>0</v>
      </c>
      <c r="B33">
        <v>0</v>
      </c>
      <c r="C33">
        <v>8.0000000000000002E-3</v>
      </c>
    </row>
    <row r="34" spans="1:3" x14ac:dyDescent="0.3">
      <c r="A34">
        <v>0</v>
      </c>
      <c r="B34">
        <v>0</v>
      </c>
      <c r="C34">
        <v>2.0500000000000001E-2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2.12E-2</v>
      </c>
    </row>
    <row r="38" spans="1:3" x14ac:dyDescent="0.3">
      <c r="A38">
        <v>0</v>
      </c>
      <c r="B38">
        <v>0</v>
      </c>
      <c r="C38">
        <v>2E-3</v>
      </c>
    </row>
    <row r="39" spans="1:3" x14ac:dyDescent="0.3">
      <c r="A39">
        <v>0</v>
      </c>
      <c r="B39">
        <v>0</v>
      </c>
      <c r="C39">
        <v>4.8108000000000004</v>
      </c>
    </row>
    <row r="40" spans="1:3" x14ac:dyDescent="0.3">
      <c r="A40">
        <v>0</v>
      </c>
      <c r="B40">
        <v>0</v>
      </c>
      <c r="C40">
        <v>1.2992999999999999</v>
      </c>
    </row>
    <row r="41" spans="1:3" x14ac:dyDescent="0.3">
      <c r="A41">
        <v>0</v>
      </c>
      <c r="B41">
        <v>0</v>
      </c>
      <c r="C41">
        <v>6.7900000000000002E-2</v>
      </c>
    </row>
    <row r="42" spans="1:3" x14ac:dyDescent="0.3">
      <c r="A42">
        <v>0</v>
      </c>
      <c r="B42">
        <v>0</v>
      </c>
      <c r="C42">
        <v>3.9399999999999998E-2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1.6899999999999998E-2</v>
      </c>
    </row>
    <row r="45" spans="1:3" x14ac:dyDescent="0.3">
      <c r="A45">
        <v>0</v>
      </c>
      <c r="B45">
        <v>0</v>
      </c>
      <c r="C45">
        <v>6.6699999999999995E-2</v>
      </c>
    </row>
    <row r="46" spans="1:3" x14ac:dyDescent="0.3">
      <c r="A46">
        <v>0</v>
      </c>
      <c r="B46">
        <v>0</v>
      </c>
      <c r="C46">
        <v>2.4219999999999997</v>
      </c>
    </row>
    <row r="47" spans="1:3" x14ac:dyDescent="0.3">
      <c r="A47">
        <v>0</v>
      </c>
      <c r="B47">
        <v>0</v>
      </c>
      <c r="C47">
        <v>1.3216000000000001</v>
      </c>
    </row>
    <row r="48" spans="1:3" x14ac:dyDescent="0.3">
      <c r="A48">
        <v>0</v>
      </c>
      <c r="B48">
        <v>0</v>
      </c>
      <c r="C48">
        <v>9.4999999999999998E-3</v>
      </c>
    </row>
    <row r="49" spans="1:3" x14ac:dyDescent="0.3">
      <c r="A49">
        <v>0</v>
      </c>
      <c r="B49">
        <v>0</v>
      </c>
      <c r="C49">
        <v>2.7400000000000001E-2</v>
      </c>
    </row>
    <row r="50" spans="1:3" x14ac:dyDescent="0.3">
      <c r="A50">
        <v>0</v>
      </c>
      <c r="B50">
        <v>0</v>
      </c>
      <c r="C50">
        <v>2.9550000000000001</v>
      </c>
    </row>
    <row r="51" spans="1:3" x14ac:dyDescent="0.3">
      <c r="A51">
        <v>0</v>
      </c>
      <c r="B51">
        <v>0</v>
      </c>
      <c r="C51">
        <v>1.15E-2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9.7000000000000003E-3</v>
      </c>
    </row>
    <row r="54" spans="1:3" x14ac:dyDescent="0.3">
      <c r="A54">
        <f>0.0079</f>
        <v>7.9000000000000008E-3</v>
      </c>
      <c r="B54">
        <v>1</v>
      </c>
      <c r="C54">
        <v>1.2999999999999999E-3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7.0000000000000001E-3</v>
      </c>
    </row>
    <row r="57" spans="1:3" x14ac:dyDescent="0.3">
      <c r="A57">
        <v>0</v>
      </c>
      <c r="B57">
        <v>0</v>
      </c>
      <c r="C57">
        <v>0.123</v>
      </c>
    </row>
    <row r="58" spans="1:3" x14ac:dyDescent="0.3">
      <c r="A58">
        <v>0</v>
      </c>
      <c r="B58">
        <v>0</v>
      </c>
      <c r="C58">
        <v>3.0400000000000003E-2</v>
      </c>
    </row>
    <row r="59" spans="1:3" x14ac:dyDescent="0.3">
      <c r="A59">
        <v>0</v>
      </c>
      <c r="B59">
        <v>0</v>
      </c>
      <c r="C59">
        <v>1.06E-2</v>
      </c>
    </row>
    <row r="60" spans="1:3" x14ac:dyDescent="0.3">
      <c r="A60">
        <v>0</v>
      </c>
      <c r="B60">
        <v>0</v>
      </c>
      <c r="C60">
        <v>6.6E-3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3.8E-3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1.83E-2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0.57189999999999996</v>
      </c>
    </row>
    <row r="70" spans="1:3" x14ac:dyDescent="0.3">
      <c r="A70">
        <v>0</v>
      </c>
      <c r="B70">
        <v>0</v>
      </c>
      <c r="C70">
        <v>3.9588000000000001</v>
      </c>
    </row>
    <row r="71" spans="1:3" x14ac:dyDescent="0.3">
      <c r="A71">
        <v>0</v>
      </c>
      <c r="B71">
        <v>0</v>
      </c>
      <c r="C71">
        <v>0.36990000000000001</v>
      </c>
    </row>
    <row r="72" spans="1:3" x14ac:dyDescent="0.3">
      <c r="A72">
        <v>0</v>
      </c>
      <c r="B72">
        <v>0</v>
      </c>
      <c r="C72">
        <v>0.14380000000000001</v>
      </c>
    </row>
    <row r="73" spans="1:3" x14ac:dyDescent="0.3">
      <c r="A73">
        <v>0</v>
      </c>
      <c r="B73">
        <v>0</v>
      </c>
      <c r="C73">
        <v>4.4000000000000003E-3</v>
      </c>
    </row>
    <row r="74" spans="1:3" x14ac:dyDescent="0.3">
      <c r="A74">
        <v>0</v>
      </c>
      <c r="B74">
        <v>0</v>
      </c>
      <c r="C74">
        <v>0.3584</v>
      </c>
    </row>
    <row r="75" spans="1:3" x14ac:dyDescent="0.3">
      <c r="A75">
        <v>0</v>
      </c>
      <c r="B75">
        <v>0</v>
      </c>
      <c r="C75">
        <v>4.9599999999999998E-2</v>
      </c>
    </row>
    <row r="76" spans="1:3" x14ac:dyDescent="0.3">
      <c r="A76">
        <v>0</v>
      </c>
      <c r="B76">
        <v>0</v>
      </c>
      <c r="C76">
        <v>1.1584000000000001</v>
      </c>
    </row>
    <row r="77" spans="1:3" x14ac:dyDescent="0.3">
      <c r="A77">
        <v>0</v>
      </c>
      <c r="B77">
        <v>0</v>
      </c>
      <c r="C77">
        <v>0.6784</v>
      </c>
    </row>
    <row r="78" spans="1:3" x14ac:dyDescent="0.3">
      <c r="A78">
        <v>0</v>
      </c>
      <c r="B78">
        <v>0</v>
      </c>
      <c r="C78">
        <v>1.0431999999999999</v>
      </c>
    </row>
    <row r="79" spans="1:3" x14ac:dyDescent="0.3">
      <c r="A79">
        <v>0</v>
      </c>
      <c r="B79">
        <v>0</v>
      </c>
      <c r="C79">
        <v>1.9328000000000001</v>
      </c>
    </row>
    <row r="80" spans="1:3" x14ac:dyDescent="0.3">
      <c r="A80">
        <v>0</v>
      </c>
      <c r="B80">
        <v>0</v>
      </c>
      <c r="C80">
        <v>0.5696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14.040000000000001</v>
      </c>
    </row>
    <row r="83" spans="1:3" x14ac:dyDescent="0.3">
      <c r="A83">
        <v>0</v>
      </c>
      <c r="B83">
        <v>0</v>
      </c>
      <c r="C83">
        <v>5.1200000000000002E-2</v>
      </c>
    </row>
    <row r="84" spans="1:3" x14ac:dyDescent="0.3">
      <c r="A84">
        <v>0</v>
      </c>
      <c r="B84">
        <v>0</v>
      </c>
      <c r="C84">
        <v>0.20480000000000001</v>
      </c>
    </row>
    <row r="85" spans="1:3" x14ac:dyDescent="0.3">
      <c r="A85">
        <v>0</v>
      </c>
      <c r="B85">
        <v>0</v>
      </c>
      <c r="C85">
        <v>3.2639999999999998</v>
      </c>
    </row>
    <row r="86" spans="1:3" x14ac:dyDescent="0.3">
      <c r="A86">
        <v>0</v>
      </c>
      <c r="B86">
        <v>0</v>
      </c>
      <c r="C86">
        <v>0.38400000000000001</v>
      </c>
    </row>
    <row r="87" spans="1:3" x14ac:dyDescent="0.3">
      <c r="A87">
        <v>0</v>
      </c>
      <c r="B87">
        <v>0</v>
      </c>
      <c r="C87">
        <v>0.40960000000000002</v>
      </c>
    </row>
    <row r="88" spans="1:3" x14ac:dyDescent="0.3">
      <c r="A88">
        <v>0</v>
      </c>
      <c r="B88">
        <v>0</v>
      </c>
      <c r="C88">
        <v>0.4224</v>
      </c>
    </row>
    <row r="89" spans="1:3" x14ac:dyDescent="0.3">
      <c r="A89">
        <v>0</v>
      </c>
      <c r="B89">
        <v>0</v>
      </c>
      <c r="C89">
        <v>0.28160000000000002</v>
      </c>
    </row>
    <row r="90" spans="1:3" x14ac:dyDescent="0.3">
      <c r="A90">
        <v>0</v>
      </c>
      <c r="B90">
        <v>0</v>
      </c>
      <c r="C90">
        <v>2.1696</v>
      </c>
    </row>
    <row r="91" spans="1:3" x14ac:dyDescent="0.3">
      <c r="A91">
        <v>0</v>
      </c>
      <c r="B91">
        <v>0</v>
      </c>
      <c r="C91">
        <v>0.2112</v>
      </c>
    </row>
    <row r="92" spans="1:3" x14ac:dyDescent="0.3">
      <c r="A92">
        <v>0</v>
      </c>
      <c r="B92">
        <v>0</v>
      </c>
      <c r="C92">
        <v>0.94720000000000004</v>
      </c>
    </row>
    <row r="93" spans="1:3" x14ac:dyDescent="0.3">
      <c r="A93">
        <v>0</v>
      </c>
      <c r="B93">
        <v>0</v>
      </c>
      <c r="C93">
        <v>0.35199999999999998</v>
      </c>
    </row>
    <row r="94" spans="1:3" x14ac:dyDescent="0.3">
      <c r="A94">
        <v>0</v>
      </c>
      <c r="B94">
        <v>0</v>
      </c>
      <c r="C94">
        <v>2.5087999999999999</v>
      </c>
    </row>
    <row r="95" spans="1:3" x14ac:dyDescent="0.3">
      <c r="A95">
        <v>0</v>
      </c>
      <c r="B95">
        <v>0</v>
      </c>
      <c r="C95">
        <v>0.49280000000000002</v>
      </c>
    </row>
    <row r="96" spans="1:3" x14ac:dyDescent="0.3">
      <c r="A96">
        <v>0</v>
      </c>
      <c r="B96">
        <v>0</v>
      </c>
      <c r="C96">
        <v>41.036799999999999</v>
      </c>
    </row>
    <row r="97" spans="1:3" x14ac:dyDescent="0.3">
      <c r="A97">
        <v>0</v>
      </c>
      <c r="B97">
        <v>0</v>
      </c>
      <c r="C97">
        <v>11.1616</v>
      </c>
    </row>
    <row r="98" spans="1:3" x14ac:dyDescent="0.3">
      <c r="A98">
        <v>0</v>
      </c>
      <c r="B98">
        <v>0</v>
      </c>
      <c r="C98">
        <v>49.28</v>
      </c>
    </row>
    <row r="99" spans="1:3" x14ac:dyDescent="0.3">
      <c r="A99">
        <v>0</v>
      </c>
      <c r="B99">
        <v>0</v>
      </c>
      <c r="C99">
        <v>64.966399999999993</v>
      </c>
    </row>
    <row r="100" spans="1:3" x14ac:dyDescent="0.3">
      <c r="A100">
        <v>0</v>
      </c>
      <c r="B100">
        <v>0</v>
      </c>
      <c r="C100">
        <v>25.6</v>
      </c>
    </row>
    <row r="101" spans="1:3" x14ac:dyDescent="0.3">
      <c r="A101">
        <v>0</v>
      </c>
      <c r="B101">
        <v>0</v>
      </c>
      <c r="C101">
        <v>27.916799999999999</v>
      </c>
    </row>
    <row r="102" spans="1:3" x14ac:dyDescent="0.3">
      <c r="A102">
        <v>0</v>
      </c>
      <c r="B102">
        <v>0</v>
      </c>
      <c r="C102">
        <v>44.297600000000003</v>
      </c>
    </row>
    <row r="103" spans="1:3" x14ac:dyDescent="0.3">
      <c r="A103">
        <v>0</v>
      </c>
      <c r="B103">
        <v>0</v>
      </c>
      <c r="C103">
        <v>9.24</v>
      </c>
    </row>
    <row r="104" spans="1:3" x14ac:dyDescent="0.3">
      <c r="A104">
        <v>0</v>
      </c>
      <c r="B104">
        <v>0</v>
      </c>
      <c r="C104">
        <v>1.0640000000000001</v>
      </c>
    </row>
    <row r="105" spans="1:3" x14ac:dyDescent="0.3">
      <c r="A105">
        <v>0</v>
      </c>
      <c r="B105">
        <v>0</v>
      </c>
      <c r="C105">
        <v>2.9232</v>
      </c>
    </row>
    <row r="106" spans="1:3" x14ac:dyDescent="0.3">
      <c r="A106">
        <v>0</v>
      </c>
      <c r="B106">
        <v>0</v>
      </c>
      <c r="C106">
        <v>1.4368000000000001</v>
      </c>
    </row>
    <row r="107" spans="1:3" x14ac:dyDescent="0.3">
      <c r="A107">
        <v>0</v>
      </c>
      <c r="B107">
        <v>0</v>
      </c>
      <c r="C107">
        <v>6.6639999999999997</v>
      </c>
    </row>
    <row r="108" spans="1:3" x14ac:dyDescent="0.3">
      <c r="A108">
        <v>0</v>
      </c>
      <c r="B108">
        <v>0</v>
      </c>
      <c r="C108">
        <v>45.559999999999995</v>
      </c>
    </row>
    <row r="109" spans="1:3" x14ac:dyDescent="0.3">
      <c r="A109">
        <v>0</v>
      </c>
      <c r="B109">
        <v>0</v>
      </c>
      <c r="C109">
        <v>6.3472</v>
      </c>
    </row>
    <row r="110" spans="1:3" x14ac:dyDescent="0.3">
      <c r="A110">
        <v>0</v>
      </c>
      <c r="B110">
        <v>0</v>
      </c>
      <c r="C110">
        <v>4.7744</v>
      </c>
    </row>
    <row r="111" spans="1:3" x14ac:dyDescent="0.3">
      <c r="A111">
        <v>0</v>
      </c>
      <c r="B111">
        <v>0</v>
      </c>
      <c r="C111">
        <v>0.85920000000000007</v>
      </c>
    </row>
    <row r="112" spans="1:3" x14ac:dyDescent="0.3">
      <c r="A112">
        <v>0</v>
      </c>
      <c r="B112">
        <v>0</v>
      </c>
      <c r="C112">
        <v>3.8031999999999995</v>
      </c>
    </row>
    <row r="113" spans="1:3" x14ac:dyDescent="0.3">
      <c r="A113">
        <v>0</v>
      </c>
      <c r="B113">
        <v>0</v>
      </c>
      <c r="C113">
        <v>9.1359999999999992</v>
      </c>
    </row>
    <row r="114" spans="1:3" x14ac:dyDescent="0.3">
      <c r="A114">
        <v>0</v>
      </c>
      <c r="B114">
        <v>0</v>
      </c>
      <c r="C114">
        <v>1.8416000000000001</v>
      </c>
    </row>
    <row r="115" spans="1:3" x14ac:dyDescent="0.3">
      <c r="A115">
        <v>0</v>
      </c>
      <c r="B115">
        <v>0</v>
      </c>
      <c r="C115">
        <v>1.7183999999999999</v>
      </c>
    </row>
    <row r="116" spans="1:3" x14ac:dyDescent="0.3">
      <c r="A116">
        <v>0</v>
      </c>
      <c r="B116">
        <v>0</v>
      </c>
      <c r="C116">
        <v>104.02079999999999</v>
      </c>
    </row>
    <row r="117" spans="1:3" x14ac:dyDescent="0.3">
      <c r="A117">
        <v>0</v>
      </c>
      <c r="B117">
        <v>0</v>
      </c>
      <c r="C117">
        <v>15.686400000000001</v>
      </c>
    </row>
    <row r="118" spans="1:3" x14ac:dyDescent="0.3">
      <c r="A118">
        <v>0</v>
      </c>
      <c r="B118">
        <v>0</v>
      </c>
      <c r="C118">
        <v>12.0768</v>
      </c>
    </row>
    <row r="119" spans="1:3" x14ac:dyDescent="0.3">
      <c r="A119">
        <v>0</v>
      </c>
      <c r="B119">
        <v>0</v>
      </c>
      <c r="C119">
        <v>21.8432</v>
      </c>
    </row>
    <row r="120" spans="1:3" x14ac:dyDescent="0.3">
      <c r="A120">
        <v>0</v>
      </c>
      <c r="B120">
        <v>0</v>
      </c>
      <c r="C120">
        <v>1.7376</v>
      </c>
    </row>
    <row r="121" spans="1:3" x14ac:dyDescent="0.3">
      <c r="A121">
        <v>0</v>
      </c>
      <c r="B121">
        <v>0</v>
      </c>
      <c r="C121">
        <v>8.8704000000000001</v>
      </c>
    </row>
    <row r="122" spans="1:3" x14ac:dyDescent="0.3">
      <c r="A122">
        <v>0</v>
      </c>
      <c r="B122">
        <v>0</v>
      </c>
      <c r="C122">
        <v>25.1312</v>
      </c>
    </row>
    <row r="123" spans="1:3" x14ac:dyDescent="0.3">
      <c r="A123">
        <v>0</v>
      </c>
      <c r="B123">
        <v>0</v>
      </c>
      <c r="C123">
        <v>101.2736</v>
      </c>
    </row>
    <row r="124" spans="1:3" x14ac:dyDescent="0.3">
      <c r="A124">
        <v>0</v>
      </c>
      <c r="B124">
        <v>0</v>
      </c>
      <c r="C124">
        <v>34.155200000000001</v>
      </c>
    </row>
    <row r="125" spans="1:3" x14ac:dyDescent="0.3">
      <c r="A125">
        <v>0</v>
      </c>
      <c r="B125">
        <v>0</v>
      </c>
      <c r="C125">
        <v>2.64</v>
      </c>
    </row>
    <row r="126" spans="1:3" x14ac:dyDescent="0.3">
      <c r="A126">
        <v>0</v>
      </c>
      <c r="B126">
        <v>0</v>
      </c>
      <c r="C126">
        <v>0.65920000000000001</v>
      </c>
    </row>
    <row r="127" spans="1:3" x14ac:dyDescent="0.3">
      <c r="A127">
        <v>0</v>
      </c>
      <c r="B127">
        <v>0</v>
      </c>
      <c r="C127">
        <v>74.864000000000004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dcterms:created xsi:type="dcterms:W3CDTF">2021-09-02T18:31:03Z</dcterms:created>
  <dcterms:modified xsi:type="dcterms:W3CDTF">2021-10-15T16:07:14Z</dcterms:modified>
</cp:coreProperties>
</file>