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08"/>
  <workbookPr autoCompressPictures="0" defaultThemeVersion="124226"/>
  <xr:revisionPtr revIDLastSave="4" documentId="11_3DB07DB75C6103849696C3A8C0B3004CBE218538" xr6:coauthVersionLast="45" xr6:coauthVersionMax="45" xr10:uidLastSave="{C361CFE4-4C3F-45FB-8D55-1A8005ED7F63}"/>
  <bookViews>
    <workbookView xWindow="-15" yWindow="-15" windowWidth="28740" windowHeight="17310" xr2:uid="{00000000-000D-0000-FFFF-FFFF00000000}"/>
  </bookViews>
  <sheets>
    <sheet name="Tuning" sheetId="3" r:id="rId1"/>
  </sheets>
  <calcPr calcId="191028"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24" i="3" l="1"/>
  <c r="AC53" i="3"/>
  <c r="X14" i="3"/>
  <c r="X17" i="3"/>
  <c r="AC54" i="3"/>
  <c r="AC57" i="3"/>
  <c r="AC67" i="3"/>
  <c r="AD53" i="3"/>
  <c r="AD54" i="3"/>
  <c r="AD57" i="3"/>
  <c r="AD67" i="3"/>
  <c r="AC68" i="3"/>
  <c r="C30" i="3"/>
  <c r="AC51" i="3"/>
  <c r="AC71" i="3"/>
  <c r="E252" i="3"/>
  <c r="AD51" i="3"/>
  <c r="G252" i="3"/>
  <c r="B252" i="3"/>
  <c r="D252" i="3"/>
  <c r="I252" i="3"/>
  <c r="AC60" i="3"/>
  <c r="K252" i="3"/>
  <c r="F252" i="3"/>
  <c r="C252" i="3"/>
  <c r="H252" i="3"/>
  <c r="J252" i="3"/>
  <c r="L252" i="3"/>
  <c r="M252" i="3"/>
  <c r="O252" i="3"/>
  <c r="Q252" i="3"/>
  <c r="S252" i="3"/>
  <c r="N252" i="3"/>
  <c r="P252" i="3"/>
  <c r="R252" i="3"/>
  <c r="T252" i="3"/>
  <c r="U252" i="3"/>
  <c r="V252" i="3"/>
  <c r="X252" i="3"/>
  <c r="Z252" i="3"/>
  <c r="AB252" i="3"/>
  <c r="W252" i="3"/>
  <c r="Y252" i="3"/>
  <c r="AA252" i="3"/>
  <c r="AC252" i="3"/>
  <c r="AD252" i="3"/>
  <c r="AF252" i="3"/>
  <c r="AH252" i="3"/>
  <c r="AJ252" i="3"/>
  <c r="AE252" i="3"/>
  <c r="AG252" i="3"/>
  <c r="AI252" i="3"/>
  <c r="AK252" i="3"/>
  <c r="AL252" i="3"/>
  <c r="AM252" i="3"/>
  <c r="AO252" i="3"/>
  <c r="AQ252" i="3"/>
  <c r="AS252" i="3"/>
  <c r="AN252" i="3"/>
  <c r="AP252" i="3"/>
  <c r="AR252" i="3"/>
  <c r="AT252" i="3"/>
  <c r="AU252" i="3"/>
  <c r="AW252" i="3"/>
  <c r="AY252" i="3"/>
  <c r="BA252" i="3"/>
  <c r="AV252" i="3"/>
  <c r="AX252" i="3"/>
  <c r="AZ252" i="3"/>
  <c r="BB252" i="3"/>
  <c r="BC252" i="3"/>
  <c r="BD252" i="3"/>
  <c r="BF252" i="3"/>
  <c r="BH252" i="3"/>
  <c r="BJ252" i="3"/>
  <c r="BE252" i="3"/>
  <c r="BG252" i="3"/>
  <c r="BI252" i="3"/>
  <c r="BK252" i="3"/>
  <c r="BL252" i="3"/>
  <c r="BN252" i="3"/>
  <c r="BP252" i="3"/>
  <c r="BR252" i="3"/>
  <c r="BM252" i="3"/>
  <c r="BO252" i="3"/>
  <c r="BQ252" i="3"/>
  <c r="BS252" i="3"/>
  <c r="BT252" i="3"/>
  <c r="BU252" i="3"/>
  <c r="BV252" i="3"/>
  <c r="BX252" i="3"/>
  <c r="BZ252" i="3"/>
  <c r="AC77" i="3"/>
  <c r="DK3" i="3"/>
  <c r="AC76" i="3"/>
  <c r="C31" i="3"/>
  <c r="DB3" i="3"/>
  <c r="DD3" i="3"/>
  <c r="DG3" i="3"/>
  <c r="DI3" i="3"/>
  <c r="DJ3" i="3"/>
  <c r="DA4" i="3"/>
  <c r="AC80" i="3"/>
  <c r="AC81" i="3"/>
  <c r="AC82" i="3"/>
  <c r="AC83" i="3"/>
  <c r="C34" i="3"/>
  <c r="E11" i="3"/>
  <c r="DC4" i="3"/>
  <c r="DB4" i="3"/>
  <c r="DD4" i="3"/>
  <c r="DG4" i="3"/>
  <c r="DH4" i="3"/>
  <c r="DI4" i="3"/>
  <c r="DE4" i="3"/>
  <c r="DF4" i="3"/>
  <c r="DJ4" i="3"/>
  <c r="DK4" i="3"/>
  <c r="DA5" i="3"/>
  <c r="DC5" i="3"/>
  <c r="DB5" i="3"/>
  <c r="DD5" i="3"/>
  <c r="DG5" i="3"/>
  <c r="DH5" i="3"/>
  <c r="DI5" i="3"/>
  <c r="DE5" i="3"/>
  <c r="DF5" i="3"/>
  <c r="DJ5" i="3"/>
  <c r="DK5" i="3"/>
  <c r="DA6" i="3"/>
  <c r="DC6" i="3"/>
  <c r="DB6" i="3"/>
  <c r="DD6" i="3"/>
  <c r="DG6" i="3"/>
  <c r="DH6" i="3"/>
  <c r="DI6" i="3"/>
  <c r="DE6" i="3"/>
  <c r="DF6" i="3"/>
  <c r="DJ6" i="3"/>
  <c r="DK6" i="3"/>
  <c r="DA7" i="3"/>
  <c r="DC7" i="3"/>
  <c r="DB7" i="3"/>
  <c r="DD7" i="3"/>
  <c r="DG7" i="3"/>
  <c r="DH7" i="3"/>
  <c r="DI7" i="3"/>
  <c r="DE7" i="3"/>
  <c r="DF7" i="3"/>
  <c r="DJ7" i="3"/>
  <c r="DK7" i="3"/>
  <c r="DA8" i="3"/>
  <c r="DC8" i="3"/>
  <c r="DB8" i="3"/>
  <c r="DD8" i="3"/>
  <c r="DG8" i="3"/>
  <c r="DH8" i="3"/>
  <c r="DI8" i="3"/>
  <c r="DE8" i="3"/>
  <c r="DF8" i="3"/>
  <c r="DJ8" i="3"/>
  <c r="DK8" i="3"/>
  <c r="DA9" i="3"/>
  <c r="DC9" i="3"/>
  <c r="DB9" i="3"/>
  <c r="DD9" i="3"/>
  <c r="DG9" i="3"/>
  <c r="DH9" i="3"/>
  <c r="DI9" i="3"/>
  <c r="DE9" i="3"/>
  <c r="DF9" i="3"/>
  <c r="DJ9" i="3"/>
  <c r="DK9" i="3"/>
  <c r="DA10" i="3"/>
  <c r="DC10" i="3"/>
  <c r="DB10" i="3"/>
  <c r="DD10" i="3"/>
  <c r="DG10" i="3"/>
  <c r="DH10" i="3"/>
  <c r="DI10" i="3"/>
  <c r="DE10" i="3"/>
  <c r="DF10" i="3"/>
  <c r="DJ10" i="3"/>
  <c r="DK10" i="3"/>
  <c r="DA11" i="3"/>
  <c r="DC11" i="3"/>
  <c r="DB11" i="3"/>
  <c r="DD11" i="3"/>
  <c r="DG11" i="3"/>
  <c r="DH11" i="3"/>
  <c r="DI11" i="3"/>
  <c r="DE11" i="3"/>
  <c r="DF11" i="3"/>
  <c r="DJ11" i="3"/>
  <c r="DK11" i="3"/>
  <c r="DA12" i="3"/>
  <c r="DC12" i="3"/>
  <c r="DB12" i="3"/>
  <c r="DD12" i="3"/>
  <c r="DG12" i="3"/>
  <c r="DH12" i="3"/>
  <c r="DI12" i="3"/>
  <c r="DE12" i="3"/>
  <c r="DF12" i="3"/>
  <c r="DJ12" i="3"/>
  <c r="DK12" i="3"/>
  <c r="DA13" i="3"/>
  <c r="DC13" i="3"/>
  <c r="DB13" i="3"/>
  <c r="DD13" i="3"/>
  <c r="DG13" i="3"/>
  <c r="DH13" i="3"/>
  <c r="DI13" i="3"/>
  <c r="DE13" i="3"/>
  <c r="DF13" i="3"/>
  <c r="DJ13" i="3"/>
  <c r="DK13" i="3"/>
  <c r="DA14" i="3"/>
  <c r="DC14" i="3"/>
  <c r="DB14" i="3"/>
  <c r="DD14" i="3"/>
  <c r="AC28" i="3"/>
  <c r="AZ28" i="3"/>
  <c r="AY28" i="3"/>
  <c r="AL28" i="3"/>
  <c r="X18" i="3"/>
  <c r="AP28" i="3"/>
  <c r="AQ28" i="3"/>
  <c r="AR28" i="3"/>
  <c r="DG14" i="3"/>
  <c r="DH14" i="3"/>
  <c r="DI14" i="3"/>
  <c r="DE14" i="3"/>
  <c r="DF14" i="3"/>
  <c r="DJ14" i="3"/>
  <c r="DK14" i="3"/>
  <c r="DA15" i="3"/>
  <c r="DC15" i="3"/>
  <c r="DB15" i="3"/>
  <c r="DD15" i="3"/>
  <c r="DG15" i="3"/>
  <c r="DH15" i="3"/>
  <c r="DI15" i="3"/>
  <c r="DE15" i="3"/>
  <c r="DF15" i="3"/>
  <c r="DJ15" i="3"/>
  <c r="DK15" i="3"/>
  <c r="DA16" i="3"/>
  <c r="DC16" i="3"/>
  <c r="DB16" i="3"/>
  <c r="DD16" i="3"/>
  <c r="DG16" i="3"/>
  <c r="DH16" i="3"/>
  <c r="DI16" i="3"/>
  <c r="DE16" i="3"/>
  <c r="DF16" i="3"/>
  <c r="DJ16" i="3"/>
  <c r="DK16" i="3"/>
  <c r="DA17" i="3"/>
  <c r="DC17" i="3"/>
  <c r="DB17" i="3"/>
  <c r="DD17" i="3"/>
  <c r="DG17" i="3"/>
  <c r="DH17" i="3"/>
  <c r="DI17" i="3"/>
  <c r="DE17" i="3"/>
  <c r="DF17" i="3"/>
  <c r="DJ17" i="3"/>
  <c r="DK17" i="3"/>
  <c r="DA18" i="3"/>
  <c r="DC18" i="3"/>
  <c r="DB18" i="3"/>
  <c r="DD18" i="3"/>
  <c r="DG18" i="3"/>
  <c r="DH18" i="3"/>
  <c r="DI18" i="3"/>
  <c r="DE18" i="3"/>
  <c r="DF18" i="3"/>
  <c r="DJ18" i="3"/>
  <c r="DK18" i="3"/>
  <c r="DA19" i="3"/>
  <c r="DC19" i="3"/>
  <c r="DB19" i="3"/>
  <c r="DD19" i="3"/>
  <c r="DG19" i="3"/>
  <c r="DH19" i="3"/>
  <c r="DI19" i="3"/>
  <c r="DE19" i="3"/>
  <c r="DF19" i="3"/>
  <c r="DJ19" i="3"/>
  <c r="DK19" i="3"/>
  <c r="DA20" i="3"/>
  <c r="DC20" i="3"/>
  <c r="DB20" i="3"/>
  <c r="DD20" i="3"/>
  <c r="DG20" i="3"/>
  <c r="DH20" i="3"/>
  <c r="DI20" i="3"/>
  <c r="DE20" i="3"/>
  <c r="DF20" i="3"/>
  <c r="DJ20" i="3"/>
  <c r="DK20" i="3"/>
  <c r="DA21" i="3"/>
  <c r="DC21" i="3"/>
  <c r="DB21" i="3"/>
  <c r="DD21" i="3"/>
  <c r="DG21" i="3"/>
  <c r="DH21" i="3"/>
  <c r="DI21" i="3"/>
  <c r="DE21" i="3"/>
  <c r="DF21" i="3"/>
  <c r="DJ21" i="3"/>
  <c r="DK21" i="3"/>
  <c r="DA22" i="3"/>
  <c r="DC22" i="3"/>
  <c r="DB22" i="3"/>
  <c r="DD22" i="3"/>
  <c r="DG22" i="3"/>
  <c r="DH22" i="3"/>
  <c r="DI22" i="3"/>
  <c r="DE22" i="3"/>
  <c r="DF22" i="3"/>
  <c r="DJ22" i="3"/>
  <c r="DK22" i="3"/>
  <c r="DA23" i="3"/>
  <c r="DC23" i="3"/>
  <c r="DB23" i="3"/>
  <c r="DD23" i="3"/>
  <c r="DG23" i="3"/>
  <c r="DH23" i="3"/>
  <c r="DI23" i="3"/>
  <c r="DE23" i="3"/>
  <c r="DF23" i="3"/>
  <c r="DJ23" i="3"/>
  <c r="DK23" i="3"/>
  <c r="DA24" i="3"/>
  <c r="DC24" i="3"/>
  <c r="DB24" i="3"/>
  <c r="DD24" i="3"/>
  <c r="DG24" i="3"/>
  <c r="DH24" i="3"/>
  <c r="DI24" i="3"/>
  <c r="DE24" i="3"/>
  <c r="DF24" i="3"/>
  <c r="DJ24" i="3"/>
  <c r="DK24" i="3"/>
  <c r="DA25" i="3"/>
  <c r="DC25" i="3"/>
  <c r="DB25" i="3"/>
  <c r="DD25" i="3"/>
  <c r="DG25" i="3"/>
  <c r="DH25" i="3"/>
  <c r="DI25" i="3"/>
  <c r="DE25" i="3"/>
  <c r="DF25" i="3"/>
  <c r="DJ25" i="3"/>
  <c r="DK25" i="3"/>
  <c r="DA26" i="3"/>
  <c r="DC26" i="3"/>
  <c r="DB26" i="3"/>
  <c r="DD26" i="3"/>
  <c r="DG26" i="3"/>
  <c r="DH26" i="3"/>
  <c r="DI26" i="3"/>
  <c r="DE26" i="3"/>
  <c r="DF26" i="3"/>
  <c r="DJ26" i="3"/>
  <c r="DK26" i="3"/>
  <c r="DA27" i="3"/>
  <c r="DC27" i="3"/>
  <c r="DB27" i="3"/>
  <c r="DD27" i="3"/>
  <c r="DG27" i="3"/>
  <c r="DH27" i="3"/>
  <c r="DI27" i="3"/>
  <c r="DE27" i="3"/>
  <c r="DF27" i="3"/>
  <c r="DJ27" i="3"/>
  <c r="DK27" i="3"/>
  <c r="DA28" i="3"/>
  <c r="DC28" i="3"/>
  <c r="DB28" i="3"/>
  <c r="DD28" i="3"/>
  <c r="DG28" i="3"/>
  <c r="DH28" i="3"/>
  <c r="DI28" i="3"/>
  <c r="DE28" i="3"/>
  <c r="DF28" i="3"/>
  <c r="DJ28" i="3"/>
  <c r="DK28" i="3"/>
  <c r="DA29" i="3"/>
  <c r="DC29" i="3"/>
  <c r="DB29" i="3"/>
  <c r="DD29" i="3"/>
  <c r="DG29" i="3"/>
  <c r="DH29" i="3"/>
  <c r="DI29" i="3"/>
  <c r="DE29" i="3"/>
  <c r="DF29" i="3"/>
  <c r="DJ29" i="3"/>
  <c r="DK29" i="3"/>
  <c r="DA30" i="3"/>
  <c r="DC30" i="3"/>
  <c r="DB30" i="3"/>
  <c r="DD30" i="3"/>
  <c r="DG30" i="3"/>
  <c r="DH30" i="3"/>
  <c r="DI30" i="3"/>
  <c r="DE30" i="3"/>
  <c r="DF30" i="3"/>
  <c r="DJ30" i="3"/>
  <c r="DK30" i="3"/>
  <c r="DA31" i="3"/>
  <c r="DC31" i="3"/>
  <c r="DB31" i="3"/>
  <c r="DD31" i="3"/>
  <c r="DG31" i="3"/>
  <c r="DH31" i="3"/>
  <c r="DI31" i="3"/>
  <c r="DE31" i="3"/>
  <c r="DF31" i="3"/>
  <c r="DJ31" i="3"/>
  <c r="DK31" i="3"/>
  <c r="DA32" i="3"/>
  <c r="DC32" i="3"/>
  <c r="DB32" i="3"/>
  <c r="DD32" i="3"/>
  <c r="DG32" i="3"/>
  <c r="DH32" i="3"/>
  <c r="DI32" i="3"/>
  <c r="DE32" i="3"/>
  <c r="DF32" i="3"/>
  <c r="DJ32" i="3"/>
  <c r="DK32" i="3"/>
  <c r="DA33" i="3"/>
  <c r="DC33" i="3"/>
  <c r="DB33" i="3"/>
  <c r="DD33" i="3"/>
  <c r="DG33" i="3"/>
  <c r="DH33" i="3"/>
  <c r="DI33" i="3"/>
  <c r="DE33" i="3"/>
  <c r="DF33" i="3"/>
  <c r="DJ33" i="3"/>
  <c r="DK33" i="3"/>
  <c r="DA34" i="3"/>
  <c r="DC34" i="3"/>
  <c r="DB34" i="3"/>
  <c r="DD34" i="3"/>
  <c r="DG34" i="3"/>
  <c r="DH34" i="3"/>
  <c r="DI34" i="3"/>
  <c r="DE34" i="3"/>
  <c r="DF34" i="3"/>
  <c r="DJ34" i="3"/>
  <c r="DK34" i="3"/>
  <c r="DA35" i="3"/>
  <c r="DC35" i="3"/>
  <c r="DB35" i="3"/>
  <c r="DD35" i="3"/>
  <c r="DG35" i="3"/>
  <c r="DH35" i="3"/>
  <c r="DI35" i="3"/>
  <c r="DE35" i="3"/>
  <c r="DF35" i="3"/>
  <c r="DJ35" i="3"/>
  <c r="DK35" i="3"/>
  <c r="DA36" i="3"/>
  <c r="DC36" i="3"/>
  <c r="DB36" i="3"/>
  <c r="DD36" i="3"/>
  <c r="DG36" i="3"/>
  <c r="DH36" i="3"/>
  <c r="DI36" i="3"/>
  <c r="DE36" i="3"/>
  <c r="DF36" i="3"/>
  <c r="DJ36" i="3"/>
  <c r="DK36" i="3"/>
  <c r="DA37" i="3"/>
  <c r="DC37" i="3"/>
  <c r="DB37" i="3"/>
  <c r="DD37" i="3"/>
  <c r="DG37" i="3"/>
  <c r="DH37" i="3"/>
  <c r="DI37" i="3"/>
  <c r="DE37" i="3"/>
  <c r="DF37" i="3"/>
  <c r="DJ37" i="3"/>
  <c r="DK37" i="3"/>
  <c r="DA38" i="3"/>
  <c r="DC38" i="3"/>
  <c r="DB38" i="3"/>
  <c r="DD38" i="3"/>
  <c r="DG38" i="3"/>
  <c r="DH38" i="3"/>
  <c r="DI38" i="3"/>
  <c r="DE38" i="3"/>
  <c r="DF38" i="3"/>
  <c r="DJ38" i="3"/>
  <c r="DK38" i="3"/>
  <c r="DA39" i="3"/>
  <c r="DC39" i="3"/>
  <c r="DB39" i="3"/>
  <c r="DD39" i="3"/>
  <c r="DG39" i="3"/>
  <c r="DH39" i="3"/>
  <c r="DI39" i="3"/>
  <c r="DE39" i="3"/>
  <c r="DF39" i="3"/>
  <c r="DJ39" i="3"/>
  <c r="DK39" i="3"/>
  <c r="DA40" i="3"/>
  <c r="DC40" i="3"/>
  <c r="DB40" i="3"/>
  <c r="DD40" i="3"/>
  <c r="DG40" i="3"/>
  <c r="DH40" i="3"/>
  <c r="DI40" i="3"/>
  <c r="DE40" i="3"/>
  <c r="DF40" i="3"/>
  <c r="DJ40" i="3"/>
  <c r="DK40" i="3"/>
  <c r="DA41" i="3"/>
  <c r="DC41" i="3"/>
  <c r="DB41" i="3"/>
  <c r="DD41" i="3"/>
  <c r="DG41" i="3"/>
  <c r="DH41" i="3"/>
  <c r="DI41" i="3"/>
  <c r="DE41" i="3"/>
  <c r="DF41" i="3"/>
  <c r="DJ41" i="3"/>
  <c r="DK41" i="3"/>
  <c r="DA42" i="3"/>
  <c r="DC42" i="3"/>
  <c r="DB42" i="3"/>
  <c r="DD42" i="3"/>
  <c r="DG42" i="3"/>
  <c r="DH42" i="3"/>
  <c r="DI42" i="3"/>
  <c r="DE42" i="3"/>
  <c r="DF42" i="3"/>
  <c r="DJ42" i="3"/>
  <c r="DK42" i="3"/>
  <c r="DA43" i="3"/>
  <c r="DC43" i="3"/>
  <c r="DB43" i="3"/>
  <c r="DD43" i="3"/>
  <c r="DG43" i="3"/>
  <c r="DH43" i="3"/>
  <c r="DI43" i="3"/>
  <c r="DE43" i="3"/>
  <c r="DF43" i="3"/>
  <c r="DJ43" i="3"/>
  <c r="DK43" i="3"/>
  <c r="DA44" i="3"/>
  <c r="DC44" i="3"/>
  <c r="DB44" i="3"/>
  <c r="DD44" i="3"/>
  <c r="DG44" i="3"/>
  <c r="DH44" i="3"/>
  <c r="DI44" i="3"/>
  <c r="DE44" i="3"/>
  <c r="DF44" i="3"/>
  <c r="DJ44" i="3"/>
  <c r="DK44" i="3"/>
  <c r="DA45" i="3"/>
  <c r="DC45" i="3"/>
  <c r="DB45" i="3"/>
  <c r="DD45" i="3"/>
  <c r="DG45" i="3"/>
  <c r="DH45" i="3"/>
  <c r="DI45" i="3"/>
  <c r="DE45" i="3"/>
  <c r="DF45" i="3"/>
  <c r="DJ45" i="3"/>
  <c r="DK45" i="3"/>
  <c r="DA46" i="3"/>
  <c r="DC46" i="3"/>
  <c r="DB46" i="3"/>
  <c r="DD46" i="3"/>
  <c r="DG46" i="3"/>
  <c r="DH46" i="3"/>
  <c r="DI46" i="3"/>
  <c r="DE46" i="3"/>
  <c r="DF46" i="3"/>
  <c r="DJ46" i="3"/>
  <c r="DK46" i="3"/>
  <c r="DA47" i="3"/>
  <c r="DC47" i="3"/>
  <c r="DB47" i="3"/>
  <c r="DD47" i="3"/>
  <c r="DG47" i="3"/>
  <c r="DH47" i="3"/>
  <c r="DI47" i="3"/>
  <c r="DE47" i="3"/>
  <c r="DF47" i="3"/>
  <c r="DJ47" i="3"/>
  <c r="DK47" i="3"/>
  <c r="DA48" i="3"/>
  <c r="DC48" i="3"/>
  <c r="DB48" i="3"/>
  <c r="DD48" i="3"/>
  <c r="DG48" i="3"/>
  <c r="DH48" i="3"/>
  <c r="DI48" i="3"/>
  <c r="DE48" i="3"/>
  <c r="DF48" i="3"/>
  <c r="DJ48" i="3"/>
  <c r="DK48" i="3"/>
  <c r="DA49" i="3"/>
  <c r="DC49" i="3"/>
  <c r="DB49" i="3"/>
  <c r="DD49" i="3"/>
  <c r="DG49" i="3"/>
  <c r="DH49" i="3"/>
  <c r="DI49" i="3"/>
  <c r="DE49" i="3"/>
  <c r="DF49" i="3"/>
  <c r="DJ49" i="3"/>
  <c r="DK49" i="3"/>
  <c r="DA50" i="3"/>
  <c r="DC50" i="3"/>
  <c r="DB50" i="3"/>
  <c r="DD50" i="3"/>
  <c r="DG50" i="3"/>
  <c r="DH50" i="3"/>
  <c r="DI50" i="3"/>
  <c r="DE50" i="3"/>
  <c r="DF50" i="3"/>
  <c r="DJ50" i="3"/>
  <c r="DK50" i="3"/>
  <c r="DA51" i="3"/>
  <c r="DC51" i="3"/>
  <c r="DB51" i="3"/>
  <c r="DD51" i="3"/>
  <c r="DG51" i="3"/>
  <c r="DH51" i="3"/>
  <c r="DI51" i="3"/>
  <c r="DE51" i="3"/>
  <c r="DF51" i="3"/>
  <c r="DJ51" i="3"/>
  <c r="DK51" i="3"/>
  <c r="DA52" i="3"/>
  <c r="DC52" i="3"/>
  <c r="DB52" i="3"/>
  <c r="DD52" i="3"/>
  <c r="DG52" i="3"/>
  <c r="DH52" i="3"/>
  <c r="DI52" i="3"/>
  <c r="DE52" i="3"/>
  <c r="DF52" i="3"/>
  <c r="DJ52" i="3"/>
  <c r="DK52" i="3"/>
  <c r="DA53" i="3"/>
  <c r="DC53" i="3"/>
  <c r="DB53" i="3"/>
  <c r="DD53" i="3"/>
  <c r="DG53" i="3"/>
  <c r="DH53" i="3"/>
  <c r="DI53" i="3"/>
  <c r="DE53" i="3"/>
  <c r="DF53" i="3"/>
  <c r="DJ53" i="3"/>
  <c r="DK53" i="3"/>
  <c r="DA54" i="3"/>
  <c r="DC54" i="3"/>
  <c r="DB54" i="3"/>
  <c r="DD54" i="3"/>
  <c r="DG54" i="3"/>
  <c r="DH54" i="3"/>
  <c r="DI54" i="3"/>
  <c r="DE54" i="3"/>
  <c r="DF54" i="3"/>
  <c r="DJ54" i="3"/>
  <c r="DK54" i="3"/>
  <c r="DA55" i="3"/>
  <c r="DC55" i="3"/>
  <c r="DB55" i="3"/>
  <c r="DD55" i="3"/>
  <c r="DG55" i="3"/>
  <c r="DH55" i="3"/>
  <c r="DI55" i="3"/>
  <c r="DE55" i="3"/>
  <c r="DF55" i="3"/>
  <c r="DJ55" i="3"/>
  <c r="DK55" i="3"/>
  <c r="DA56" i="3"/>
  <c r="DC56" i="3"/>
  <c r="DB56" i="3"/>
  <c r="DD56" i="3"/>
  <c r="DG56" i="3"/>
  <c r="DH56" i="3"/>
  <c r="DI56" i="3"/>
  <c r="DE56" i="3"/>
  <c r="DF56" i="3"/>
  <c r="DJ56" i="3"/>
  <c r="DK56" i="3"/>
  <c r="DA57" i="3"/>
  <c r="DC57" i="3"/>
  <c r="DB57" i="3"/>
  <c r="DD57" i="3"/>
  <c r="DG57" i="3"/>
  <c r="DH57" i="3"/>
  <c r="DI57" i="3"/>
  <c r="DE57" i="3"/>
  <c r="DF57" i="3"/>
  <c r="DJ57" i="3"/>
  <c r="DK57" i="3"/>
  <c r="DA58" i="3"/>
  <c r="DC58" i="3"/>
  <c r="DB58" i="3"/>
  <c r="DD58" i="3"/>
  <c r="DG58" i="3"/>
  <c r="DH58" i="3"/>
  <c r="DI58" i="3"/>
  <c r="DE58" i="3"/>
  <c r="DF58" i="3"/>
  <c r="DJ58" i="3"/>
  <c r="DK58" i="3"/>
  <c r="DA59" i="3"/>
  <c r="DC59" i="3"/>
  <c r="DB59" i="3"/>
  <c r="DD59" i="3"/>
  <c r="DG59" i="3"/>
  <c r="DH59" i="3"/>
  <c r="DI59" i="3"/>
  <c r="DE59" i="3"/>
  <c r="DF59" i="3"/>
  <c r="DJ59" i="3"/>
  <c r="DK59" i="3"/>
  <c r="DA60" i="3"/>
  <c r="DC60" i="3"/>
  <c r="DB60" i="3"/>
  <c r="DD60" i="3"/>
  <c r="DG60" i="3"/>
  <c r="DH60" i="3"/>
  <c r="DI60" i="3"/>
  <c r="DE60" i="3"/>
  <c r="DF60" i="3"/>
  <c r="DJ60" i="3"/>
  <c r="DK60" i="3"/>
  <c r="DA61" i="3"/>
  <c r="DC61" i="3"/>
  <c r="DB61" i="3"/>
  <c r="DD61" i="3"/>
  <c r="DG61" i="3"/>
  <c r="DH61" i="3"/>
  <c r="DI61" i="3"/>
  <c r="DE61" i="3"/>
  <c r="DF61" i="3"/>
  <c r="DJ61" i="3"/>
  <c r="DK61" i="3"/>
  <c r="DA62" i="3"/>
  <c r="DC62" i="3"/>
  <c r="DB62" i="3"/>
  <c r="DD62" i="3"/>
  <c r="DG62" i="3"/>
  <c r="DH62" i="3"/>
  <c r="DI62" i="3"/>
  <c r="DE62" i="3"/>
  <c r="DF62" i="3"/>
  <c r="DJ62" i="3"/>
  <c r="DK62" i="3"/>
  <c r="DA63" i="3"/>
  <c r="DC63" i="3"/>
  <c r="DB63" i="3"/>
  <c r="DD63" i="3"/>
  <c r="DG63" i="3"/>
  <c r="DH63" i="3"/>
  <c r="DI63" i="3"/>
  <c r="DE63" i="3"/>
  <c r="DF63" i="3"/>
  <c r="DJ63" i="3"/>
  <c r="DK63" i="3"/>
  <c r="DA64" i="3"/>
  <c r="DC64" i="3"/>
  <c r="DB64" i="3"/>
  <c r="DD64" i="3"/>
  <c r="DG64" i="3"/>
  <c r="DH64" i="3"/>
  <c r="DI64" i="3"/>
  <c r="DE64" i="3"/>
  <c r="DF64" i="3"/>
  <c r="DJ64" i="3"/>
  <c r="DK64" i="3"/>
  <c r="DA65" i="3"/>
  <c r="DC65" i="3"/>
  <c r="DB65" i="3"/>
  <c r="DD65" i="3"/>
  <c r="DG65" i="3"/>
  <c r="DH65" i="3"/>
  <c r="DI65" i="3"/>
  <c r="DE65" i="3"/>
  <c r="DF65" i="3"/>
  <c r="DJ65" i="3"/>
  <c r="DK65" i="3"/>
  <c r="DA66" i="3"/>
  <c r="DC66" i="3"/>
  <c r="DB66" i="3"/>
  <c r="DD66" i="3"/>
  <c r="DG66" i="3"/>
  <c r="DH66" i="3"/>
  <c r="DI66" i="3"/>
  <c r="DE66" i="3"/>
  <c r="DF66" i="3"/>
  <c r="DJ66" i="3"/>
  <c r="DK66" i="3"/>
  <c r="DA67" i="3"/>
  <c r="DC67" i="3"/>
  <c r="DB67" i="3"/>
  <c r="DD67" i="3"/>
  <c r="DG67" i="3"/>
  <c r="DH67" i="3"/>
  <c r="DI67" i="3"/>
  <c r="DE67" i="3"/>
  <c r="DF67" i="3"/>
  <c r="DJ67" i="3"/>
  <c r="DK67" i="3"/>
  <c r="DA68" i="3"/>
  <c r="DC68" i="3"/>
  <c r="DB68" i="3"/>
  <c r="DD68" i="3"/>
  <c r="DG68" i="3"/>
  <c r="DH68" i="3"/>
  <c r="DI68" i="3"/>
  <c r="DE68" i="3"/>
  <c r="DF68" i="3"/>
  <c r="DJ68" i="3"/>
  <c r="DK68" i="3"/>
  <c r="DA69" i="3"/>
  <c r="DC69" i="3"/>
  <c r="DB69" i="3"/>
  <c r="DD69" i="3"/>
  <c r="DG69" i="3"/>
  <c r="DH69" i="3"/>
  <c r="DI69" i="3"/>
  <c r="DE69" i="3"/>
  <c r="DF69" i="3"/>
  <c r="DJ69" i="3"/>
  <c r="DK69" i="3"/>
  <c r="DA70" i="3"/>
  <c r="DC70" i="3"/>
  <c r="DB70" i="3"/>
  <c r="DD70" i="3"/>
  <c r="DG70" i="3"/>
  <c r="DH70" i="3"/>
  <c r="DI70" i="3"/>
  <c r="DE70" i="3"/>
  <c r="DF70" i="3"/>
  <c r="DJ70" i="3"/>
  <c r="DK70" i="3"/>
  <c r="DA71" i="3"/>
  <c r="DC71" i="3"/>
  <c r="DB71" i="3"/>
  <c r="DD71" i="3"/>
  <c r="DG71" i="3"/>
  <c r="DH71" i="3"/>
  <c r="DI71" i="3"/>
  <c r="DE71" i="3"/>
  <c r="DF71" i="3"/>
  <c r="DJ71" i="3"/>
  <c r="DK71" i="3"/>
  <c r="DA72" i="3"/>
  <c r="DC72" i="3"/>
  <c r="DB72" i="3"/>
  <c r="DD72" i="3"/>
  <c r="DG72" i="3"/>
  <c r="DH72" i="3"/>
  <c r="DI72" i="3"/>
  <c r="DE72" i="3"/>
  <c r="DF72" i="3"/>
  <c r="DJ72" i="3"/>
  <c r="DK72" i="3"/>
  <c r="DA73" i="3"/>
  <c r="DC73" i="3"/>
  <c r="DB73" i="3"/>
  <c r="DD73" i="3"/>
  <c r="DG73" i="3"/>
  <c r="DH73" i="3"/>
  <c r="DI73" i="3"/>
  <c r="DE73" i="3"/>
  <c r="DF73" i="3"/>
  <c r="DJ73" i="3"/>
  <c r="DK73" i="3"/>
  <c r="DA74" i="3"/>
  <c r="DC74" i="3"/>
  <c r="DB74" i="3"/>
  <c r="DD74" i="3"/>
  <c r="DG74" i="3"/>
  <c r="DH74" i="3"/>
  <c r="DI74" i="3"/>
  <c r="DE74" i="3"/>
  <c r="DF74" i="3"/>
  <c r="DJ74" i="3"/>
  <c r="DK74" i="3"/>
  <c r="DA75" i="3"/>
  <c r="DC75" i="3"/>
  <c r="DB75" i="3"/>
  <c r="DD75" i="3"/>
  <c r="DG75" i="3"/>
  <c r="DH75" i="3"/>
  <c r="DI75" i="3"/>
  <c r="DE75" i="3"/>
  <c r="DF75" i="3"/>
  <c r="DJ75" i="3"/>
  <c r="DK75" i="3"/>
  <c r="DA76" i="3"/>
  <c r="DC76" i="3"/>
  <c r="DB76" i="3"/>
  <c r="DD76" i="3"/>
  <c r="DG76" i="3"/>
  <c r="DH76" i="3"/>
  <c r="DI76" i="3"/>
  <c r="DE76" i="3"/>
  <c r="DF76" i="3"/>
  <c r="DJ76" i="3"/>
  <c r="DK76" i="3"/>
  <c r="DA77" i="3"/>
  <c r="DC77" i="3"/>
  <c r="DB77" i="3"/>
  <c r="DD77" i="3"/>
  <c r="DG77" i="3"/>
  <c r="DH77" i="3"/>
  <c r="DI77" i="3"/>
  <c r="DE77" i="3"/>
  <c r="DF77" i="3"/>
  <c r="DJ77" i="3"/>
  <c r="DK77" i="3"/>
  <c r="DA78" i="3"/>
  <c r="DC78" i="3"/>
  <c r="DB78" i="3"/>
  <c r="DD78" i="3"/>
  <c r="DG78" i="3"/>
  <c r="DH78" i="3"/>
  <c r="DI78" i="3"/>
  <c r="DE78" i="3"/>
  <c r="DF78" i="3"/>
  <c r="DJ78" i="3"/>
  <c r="DK78" i="3"/>
  <c r="DA79" i="3"/>
  <c r="DC79" i="3"/>
  <c r="DB79" i="3"/>
  <c r="DD79" i="3"/>
  <c r="DG79" i="3"/>
  <c r="DH79" i="3"/>
  <c r="DI79" i="3"/>
  <c r="DE79" i="3"/>
  <c r="DF79" i="3"/>
  <c r="DJ79" i="3"/>
  <c r="DK79" i="3"/>
  <c r="DA80" i="3"/>
  <c r="DC80" i="3"/>
  <c r="DB80" i="3"/>
  <c r="DD80" i="3"/>
  <c r="DG80" i="3"/>
  <c r="DH80" i="3"/>
  <c r="DI80" i="3"/>
  <c r="DE80" i="3"/>
  <c r="DF80" i="3"/>
  <c r="DJ80" i="3"/>
  <c r="DK80" i="3"/>
  <c r="DA81" i="3"/>
  <c r="DC81" i="3"/>
  <c r="DB81" i="3"/>
  <c r="DD81" i="3"/>
  <c r="DG81" i="3"/>
  <c r="DH81" i="3"/>
  <c r="DI81" i="3"/>
  <c r="DE81" i="3"/>
  <c r="DF81" i="3"/>
  <c r="DJ81" i="3"/>
  <c r="DK81" i="3"/>
  <c r="DA82" i="3"/>
  <c r="DC82" i="3"/>
  <c r="DB82" i="3"/>
  <c r="DD82" i="3"/>
  <c r="DG82" i="3"/>
  <c r="DH82" i="3"/>
  <c r="DI82" i="3"/>
  <c r="DE82" i="3"/>
  <c r="DF82" i="3"/>
  <c r="DJ82" i="3"/>
  <c r="DK82" i="3"/>
  <c r="DA83" i="3"/>
  <c r="DC83" i="3"/>
  <c r="DB83" i="3"/>
  <c r="DD83" i="3"/>
  <c r="DG83" i="3"/>
  <c r="DH83" i="3"/>
  <c r="DI83" i="3"/>
  <c r="DE83" i="3"/>
  <c r="DF83" i="3"/>
  <c r="DJ83" i="3"/>
  <c r="DK83" i="3"/>
  <c r="DA84" i="3"/>
  <c r="DC84" i="3"/>
  <c r="DB84" i="3"/>
  <c r="DD84" i="3"/>
  <c r="DG84" i="3"/>
  <c r="DH84" i="3"/>
  <c r="DI84" i="3"/>
  <c r="DE84" i="3"/>
  <c r="DF84" i="3"/>
  <c r="DJ84" i="3"/>
  <c r="DK84" i="3"/>
  <c r="DA85" i="3"/>
  <c r="DC85" i="3"/>
  <c r="DB85" i="3"/>
  <c r="DD85" i="3"/>
  <c r="DG85" i="3"/>
  <c r="DH85" i="3"/>
  <c r="DI85" i="3"/>
  <c r="DE85" i="3"/>
  <c r="DF85" i="3"/>
  <c r="DJ85" i="3"/>
  <c r="DK85" i="3"/>
  <c r="DA86" i="3"/>
  <c r="DC86" i="3"/>
  <c r="DB86" i="3"/>
  <c r="DD86" i="3"/>
  <c r="DG86" i="3"/>
  <c r="DH86" i="3"/>
  <c r="DI86" i="3"/>
  <c r="DE86" i="3"/>
  <c r="DF86" i="3"/>
  <c r="DJ86" i="3"/>
  <c r="DK86" i="3"/>
  <c r="DA87" i="3"/>
  <c r="DC87" i="3"/>
  <c r="DB87" i="3"/>
  <c r="DD87" i="3"/>
  <c r="DG87" i="3"/>
  <c r="DH87" i="3"/>
  <c r="DI87" i="3"/>
  <c r="DE87" i="3"/>
  <c r="DF87" i="3"/>
  <c r="DJ87" i="3"/>
  <c r="DK87" i="3"/>
  <c r="DA88" i="3"/>
  <c r="DC88" i="3"/>
  <c r="DB88" i="3"/>
  <c r="DD88" i="3"/>
  <c r="DG88" i="3"/>
  <c r="DH88" i="3"/>
  <c r="DI88" i="3"/>
  <c r="DE88" i="3"/>
  <c r="DF88" i="3"/>
  <c r="DJ88" i="3"/>
  <c r="DK88" i="3"/>
  <c r="DA89" i="3"/>
  <c r="DC89" i="3"/>
  <c r="DB89" i="3"/>
  <c r="DD89" i="3"/>
  <c r="DG89" i="3"/>
  <c r="DH89" i="3"/>
  <c r="DI89" i="3"/>
  <c r="DE89" i="3"/>
  <c r="DF89" i="3"/>
  <c r="DJ89" i="3"/>
  <c r="DK89" i="3"/>
  <c r="DA90" i="3"/>
  <c r="DC90" i="3"/>
  <c r="DB90" i="3"/>
  <c r="DD90" i="3"/>
  <c r="DG90" i="3"/>
  <c r="DH90" i="3"/>
  <c r="DI90" i="3"/>
  <c r="DE90" i="3"/>
  <c r="DF90" i="3"/>
  <c r="DJ90" i="3"/>
  <c r="DK90" i="3"/>
  <c r="DA91" i="3"/>
  <c r="DC91" i="3"/>
  <c r="DB91" i="3"/>
  <c r="DD91" i="3"/>
  <c r="DG91" i="3"/>
  <c r="DH91" i="3"/>
  <c r="DI91" i="3"/>
  <c r="DE91" i="3"/>
  <c r="DF91" i="3"/>
  <c r="DJ91" i="3"/>
  <c r="DK91" i="3"/>
  <c r="DA92" i="3"/>
  <c r="DC92" i="3"/>
  <c r="DB92" i="3"/>
  <c r="DD92" i="3"/>
  <c r="DG92" i="3"/>
  <c r="DH92" i="3"/>
  <c r="DI92" i="3"/>
  <c r="DE92" i="3"/>
  <c r="DF92" i="3"/>
  <c r="DJ92" i="3"/>
  <c r="DK92" i="3"/>
  <c r="DA93" i="3"/>
  <c r="DC93" i="3"/>
  <c r="DB93" i="3"/>
  <c r="DD93" i="3"/>
  <c r="DG93" i="3"/>
  <c r="DH93" i="3"/>
  <c r="DI93" i="3"/>
  <c r="DE93" i="3"/>
  <c r="DF93" i="3"/>
  <c r="DJ93" i="3"/>
  <c r="DK93" i="3"/>
  <c r="DA94" i="3"/>
  <c r="DC94" i="3"/>
  <c r="DB94" i="3"/>
  <c r="DD94" i="3"/>
  <c r="DG94" i="3"/>
  <c r="DH94" i="3"/>
  <c r="DI94" i="3"/>
  <c r="DE94" i="3"/>
  <c r="DF94" i="3"/>
  <c r="DJ94" i="3"/>
  <c r="DK94" i="3"/>
  <c r="DA95" i="3"/>
  <c r="DC95" i="3"/>
  <c r="DB95" i="3"/>
  <c r="DD95" i="3"/>
  <c r="DG95" i="3"/>
  <c r="DH95" i="3"/>
  <c r="DI95" i="3"/>
  <c r="DE95" i="3"/>
  <c r="DF95" i="3"/>
  <c r="DJ95" i="3"/>
  <c r="DK95" i="3"/>
  <c r="DA96" i="3"/>
  <c r="DC96" i="3"/>
  <c r="DB96" i="3"/>
  <c r="DD96" i="3"/>
  <c r="DG96" i="3"/>
  <c r="DH96" i="3"/>
  <c r="DI96" i="3"/>
  <c r="DE96" i="3"/>
  <c r="DF96" i="3"/>
  <c r="DJ96" i="3"/>
  <c r="DK96" i="3"/>
  <c r="DA97" i="3"/>
  <c r="DC97" i="3"/>
  <c r="DB97" i="3"/>
  <c r="DD97" i="3"/>
  <c r="DG97" i="3"/>
  <c r="DH97" i="3"/>
  <c r="DI97" i="3"/>
  <c r="DE97" i="3"/>
  <c r="DF97" i="3"/>
  <c r="DJ97" i="3"/>
  <c r="DK97" i="3"/>
  <c r="DA98" i="3"/>
  <c r="DC98" i="3"/>
  <c r="DB98" i="3"/>
  <c r="DD98" i="3"/>
  <c r="DG98" i="3"/>
  <c r="DH98" i="3"/>
  <c r="DI98" i="3"/>
  <c r="DE98" i="3"/>
  <c r="DF98" i="3"/>
  <c r="DJ98" i="3"/>
  <c r="DK98" i="3"/>
  <c r="DA99" i="3"/>
  <c r="DC99" i="3"/>
  <c r="DB99" i="3"/>
  <c r="DD99" i="3"/>
  <c r="DG99" i="3"/>
  <c r="DH99" i="3"/>
  <c r="DI99" i="3"/>
  <c r="DE99" i="3"/>
  <c r="DF99" i="3"/>
  <c r="DJ99" i="3"/>
  <c r="DK99" i="3"/>
  <c r="DA100" i="3"/>
  <c r="DC100" i="3"/>
  <c r="DB100" i="3"/>
  <c r="DD100" i="3"/>
  <c r="DG100" i="3"/>
  <c r="DH100" i="3"/>
  <c r="DI100" i="3"/>
  <c r="DE100" i="3"/>
  <c r="DF100" i="3"/>
  <c r="DJ100" i="3"/>
  <c r="DK100" i="3"/>
  <c r="DA101" i="3"/>
  <c r="DC101" i="3"/>
  <c r="DB101" i="3"/>
  <c r="DD101" i="3"/>
  <c r="DG101" i="3"/>
  <c r="DH101" i="3"/>
  <c r="DI101" i="3"/>
  <c r="DE101" i="3"/>
  <c r="DF101" i="3"/>
  <c r="DJ101" i="3"/>
  <c r="DK101" i="3"/>
  <c r="DA102" i="3"/>
  <c r="DC102" i="3"/>
  <c r="DB102" i="3"/>
  <c r="DD102" i="3"/>
  <c r="DG102" i="3"/>
  <c r="DH102" i="3"/>
  <c r="DI102" i="3"/>
  <c r="DE102" i="3"/>
  <c r="DF102" i="3"/>
  <c r="DJ102" i="3"/>
  <c r="DK102" i="3"/>
  <c r="DA103" i="3"/>
  <c r="DC103" i="3"/>
  <c r="DG103" i="3"/>
  <c r="DH103" i="3"/>
  <c r="DI103" i="3"/>
  <c r="DB103" i="3"/>
  <c r="DE103" i="3"/>
  <c r="DF103" i="3"/>
  <c r="DJ103" i="3"/>
  <c r="DK103" i="3"/>
  <c r="DA104" i="3"/>
  <c r="DC104" i="3"/>
  <c r="DG104" i="3"/>
  <c r="DH104" i="3"/>
  <c r="DI104" i="3"/>
  <c r="DB104" i="3"/>
  <c r="DE104" i="3"/>
  <c r="DF104" i="3"/>
  <c r="DJ104" i="3"/>
  <c r="DK104" i="3"/>
  <c r="DA105" i="3"/>
  <c r="DC105" i="3"/>
  <c r="DG105" i="3"/>
  <c r="DH105" i="3"/>
  <c r="DI105" i="3"/>
  <c r="DB105" i="3"/>
  <c r="DE105" i="3"/>
  <c r="DF105" i="3"/>
  <c r="DJ105" i="3"/>
  <c r="DK105" i="3"/>
  <c r="DA106" i="3"/>
  <c r="DC106" i="3"/>
  <c r="DG106" i="3"/>
  <c r="DH106" i="3"/>
  <c r="DI106" i="3"/>
  <c r="DB106" i="3"/>
  <c r="DE106" i="3"/>
  <c r="DF106" i="3"/>
  <c r="DJ106" i="3"/>
  <c r="DK106" i="3"/>
  <c r="DA107" i="3"/>
  <c r="DC107" i="3"/>
  <c r="DG107" i="3"/>
  <c r="DH107" i="3"/>
  <c r="DI107" i="3"/>
  <c r="DB107" i="3"/>
  <c r="DE107" i="3"/>
  <c r="DF107" i="3"/>
  <c r="DJ107" i="3"/>
  <c r="DK107" i="3"/>
  <c r="DA108" i="3"/>
  <c r="DC108" i="3"/>
  <c r="DG108" i="3"/>
  <c r="DH108" i="3"/>
  <c r="DI108" i="3"/>
  <c r="DB108" i="3"/>
  <c r="DE108" i="3"/>
  <c r="DF108" i="3"/>
  <c r="DJ108" i="3"/>
  <c r="DK108" i="3"/>
  <c r="DA109" i="3"/>
  <c r="DC109" i="3"/>
  <c r="DG109" i="3"/>
  <c r="DH109" i="3"/>
  <c r="DI109" i="3"/>
  <c r="DB109" i="3"/>
  <c r="DE109" i="3"/>
  <c r="DF109" i="3"/>
  <c r="DJ109" i="3"/>
  <c r="DK109" i="3"/>
  <c r="DA110" i="3"/>
  <c r="DC110" i="3"/>
  <c r="DG110" i="3"/>
  <c r="DH110" i="3"/>
  <c r="DI110" i="3"/>
  <c r="DB110" i="3"/>
  <c r="DE110" i="3"/>
  <c r="DF110" i="3"/>
  <c r="DJ110" i="3"/>
  <c r="DK110" i="3"/>
  <c r="DA111" i="3"/>
  <c r="DC111" i="3"/>
  <c r="DG111" i="3"/>
  <c r="DH111" i="3"/>
  <c r="DI111" i="3"/>
  <c r="DB111" i="3"/>
  <c r="DE111" i="3"/>
  <c r="DF111" i="3"/>
  <c r="DJ111" i="3"/>
  <c r="DK111" i="3"/>
  <c r="DA112" i="3"/>
  <c r="DC112" i="3"/>
  <c r="DG112" i="3"/>
  <c r="DH112" i="3"/>
  <c r="DI112" i="3"/>
  <c r="DB112" i="3"/>
  <c r="DE112" i="3"/>
  <c r="DF112" i="3"/>
  <c r="DJ112" i="3"/>
  <c r="DK112" i="3"/>
  <c r="DA113" i="3"/>
  <c r="DC113" i="3"/>
  <c r="DG113" i="3"/>
  <c r="DH113" i="3"/>
  <c r="DI113" i="3"/>
  <c r="DB113" i="3"/>
  <c r="DE113" i="3"/>
  <c r="DF113" i="3"/>
  <c r="DJ113" i="3"/>
  <c r="DK113" i="3"/>
  <c r="DA114" i="3"/>
  <c r="DC114" i="3"/>
  <c r="DG114" i="3"/>
  <c r="DH114" i="3"/>
  <c r="DI114" i="3"/>
  <c r="DB114" i="3"/>
  <c r="DE114" i="3"/>
  <c r="DF114" i="3"/>
  <c r="DJ114" i="3"/>
  <c r="DK114" i="3"/>
  <c r="DA115" i="3"/>
  <c r="DC115" i="3"/>
  <c r="DG115" i="3"/>
  <c r="DH115" i="3"/>
  <c r="DI115" i="3"/>
  <c r="DB115" i="3"/>
  <c r="DE115" i="3"/>
  <c r="DF115" i="3"/>
  <c r="DJ115" i="3"/>
  <c r="DK115" i="3"/>
  <c r="DA116" i="3"/>
  <c r="DC116" i="3"/>
  <c r="DG116" i="3"/>
  <c r="DH116" i="3"/>
  <c r="DI116" i="3"/>
  <c r="DB116" i="3"/>
  <c r="DE116" i="3"/>
  <c r="DF116" i="3"/>
  <c r="DJ116" i="3"/>
  <c r="DK116" i="3"/>
  <c r="DA117" i="3"/>
  <c r="DC117" i="3"/>
  <c r="DG117" i="3"/>
  <c r="DH117" i="3"/>
  <c r="DI117" i="3"/>
  <c r="DB117" i="3"/>
  <c r="DE117" i="3"/>
  <c r="DF117" i="3"/>
  <c r="DJ117" i="3"/>
  <c r="DK117" i="3"/>
  <c r="DA118" i="3"/>
  <c r="DC118" i="3"/>
  <c r="DG118" i="3"/>
  <c r="DH118" i="3"/>
  <c r="DI118" i="3"/>
  <c r="DB118" i="3"/>
  <c r="DE118" i="3"/>
  <c r="DF118" i="3"/>
  <c r="DJ118" i="3"/>
  <c r="DK118" i="3"/>
  <c r="DA119" i="3"/>
  <c r="DC119" i="3"/>
  <c r="DG119" i="3"/>
  <c r="DH119" i="3"/>
  <c r="DI119" i="3"/>
  <c r="DB119" i="3"/>
  <c r="DE119" i="3"/>
  <c r="DF119" i="3"/>
  <c r="DJ119" i="3"/>
  <c r="DK119" i="3"/>
  <c r="DA120" i="3"/>
  <c r="DC120" i="3"/>
  <c r="DG120" i="3"/>
  <c r="DH120" i="3"/>
  <c r="DI120" i="3"/>
  <c r="DB120" i="3"/>
  <c r="DE120" i="3"/>
  <c r="DF120" i="3"/>
  <c r="DJ120" i="3"/>
  <c r="DK120" i="3"/>
  <c r="DA121" i="3"/>
  <c r="DC121" i="3"/>
  <c r="DG121" i="3"/>
  <c r="DH121" i="3"/>
  <c r="DI121" i="3"/>
  <c r="DB121" i="3"/>
  <c r="DE121" i="3"/>
  <c r="DF121" i="3"/>
  <c r="DJ121" i="3"/>
  <c r="DK121" i="3"/>
  <c r="DA122" i="3"/>
  <c r="DC122" i="3"/>
  <c r="DG122" i="3"/>
  <c r="DH122" i="3"/>
  <c r="DI122" i="3"/>
  <c r="DB122" i="3"/>
  <c r="DE122" i="3"/>
  <c r="DF122" i="3"/>
  <c r="DJ122" i="3"/>
  <c r="DK122" i="3"/>
  <c r="DA123" i="3"/>
  <c r="DC123" i="3"/>
  <c r="DG123" i="3"/>
  <c r="DH123" i="3"/>
  <c r="DI123" i="3"/>
  <c r="DB123" i="3"/>
  <c r="DE123" i="3"/>
  <c r="DF123" i="3"/>
  <c r="DJ123" i="3"/>
  <c r="DK123" i="3"/>
  <c r="DA124" i="3"/>
  <c r="DC124" i="3"/>
  <c r="DG124" i="3"/>
  <c r="DH124" i="3"/>
  <c r="DI124" i="3"/>
  <c r="DB124" i="3"/>
  <c r="DE124" i="3"/>
  <c r="DF124" i="3"/>
  <c r="DJ124" i="3"/>
  <c r="DK124" i="3"/>
  <c r="DA125" i="3"/>
  <c r="DC125" i="3"/>
  <c r="DG125" i="3"/>
  <c r="DH125" i="3"/>
  <c r="DI125" i="3"/>
  <c r="DB125" i="3"/>
  <c r="DE125" i="3"/>
  <c r="DF125" i="3"/>
  <c r="DJ125" i="3"/>
  <c r="DK125" i="3"/>
  <c r="DA126" i="3"/>
  <c r="DC126" i="3"/>
  <c r="DG126" i="3"/>
  <c r="DH126" i="3"/>
  <c r="DI126" i="3"/>
  <c r="DB126" i="3"/>
  <c r="DE126" i="3"/>
  <c r="DF126" i="3"/>
  <c r="DJ126" i="3"/>
  <c r="DK126" i="3"/>
  <c r="DA127" i="3"/>
  <c r="DC127" i="3"/>
  <c r="DG127" i="3"/>
  <c r="DH127" i="3"/>
  <c r="DI127" i="3"/>
  <c r="DB127" i="3"/>
  <c r="DE127" i="3"/>
  <c r="DF127" i="3"/>
  <c r="DJ127" i="3"/>
  <c r="DK127" i="3"/>
  <c r="DA128" i="3"/>
  <c r="DC128" i="3"/>
  <c r="DG128" i="3"/>
  <c r="DH128" i="3"/>
  <c r="DI128" i="3"/>
  <c r="DB128" i="3"/>
  <c r="DE128" i="3"/>
  <c r="DF128" i="3"/>
  <c r="DJ128" i="3"/>
  <c r="DK128" i="3"/>
  <c r="DA129" i="3"/>
  <c r="DC129" i="3"/>
  <c r="DG129" i="3"/>
  <c r="DH129" i="3"/>
  <c r="DI129" i="3"/>
  <c r="DB129" i="3"/>
  <c r="DE129" i="3"/>
  <c r="DF129" i="3"/>
  <c r="DJ129" i="3"/>
  <c r="DK129" i="3"/>
  <c r="DA130" i="3"/>
  <c r="DC130" i="3"/>
  <c r="DG130" i="3"/>
  <c r="DH130" i="3"/>
  <c r="DI130" i="3"/>
  <c r="DB130" i="3"/>
  <c r="DE130" i="3"/>
  <c r="DF130" i="3"/>
  <c r="DJ130" i="3"/>
  <c r="DK130" i="3"/>
  <c r="DA131" i="3"/>
  <c r="DC131" i="3"/>
  <c r="DG131" i="3"/>
  <c r="DH131" i="3"/>
  <c r="DI131" i="3"/>
  <c r="DB131" i="3"/>
  <c r="DE131" i="3"/>
  <c r="DF131" i="3"/>
  <c r="DJ131" i="3"/>
  <c r="DK131" i="3"/>
  <c r="DA132" i="3"/>
  <c r="DC132" i="3"/>
  <c r="DG132" i="3"/>
  <c r="DH132" i="3"/>
  <c r="DI132" i="3"/>
  <c r="DB132" i="3"/>
  <c r="DE132" i="3"/>
  <c r="DF132" i="3"/>
  <c r="DJ132" i="3"/>
  <c r="DK132" i="3"/>
  <c r="DA133" i="3"/>
  <c r="DC133" i="3"/>
  <c r="DG133" i="3"/>
  <c r="DH133" i="3"/>
  <c r="DI133" i="3"/>
  <c r="DB133" i="3"/>
  <c r="DE133" i="3"/>
  <c r="DF133" i="3"/>
  <c r="DJ133" i="3"/>
  <c r="DK133" i="3"/>
  <c r="DA134" i="3"/>
  <c r="DC134" i="3"/>
  <c r="DG134" i="3"/>
  <c r="DH134" i="3"/>
  <c r="DI134" i="3"/>
  <c r="DB134" i="3"/>
  <c r="DE134" i="3"/>
  <c r="DF134" i="3"/>
  <c r="DJ134" i="3"/>
  <c r="DK134" i="3"/>
  <c r="DA135" i="3"/>
  <c r="DC135" i="3"/>
  <c r="DG135" i="3"/>
  <c r="DH135" i="3"/>
  <c r="DI135" i="3"/>
  <c r="DB135" i="3"/>
  <c r="DE135" i="3"/>
  <c r="DF135" i="3"/>
  <c r="DJ135" i="3"/>
  <c r="DK135" i="3"/>
  <c r="DA136" i="3"/>
  <c r="DC136" i="3"/>
  <c r="DG136" i="3"/>
  <c r="DH136" i="3"/>
  <c r="DI136" i="3"/>
  <c r="DB136" i="3"/>
  <c r="DE136" i="3"/>
  <c r="DF136" i="3"/>
  <c r="DJ136" i="3"/>
  <c r="DK136" i="3"/>
  <c r="DA137" i="3"/>
  <c r="DC137" i="3"/>
  <c r="DG137" i="3"/>
  <c r="DH137" i="3"/>
  <c r="DI137" i="3"/>
  <c r="DB137" i="3"/>
  <c r="DE137" i="3"/>
  <c r="DF137" i="3"/>
  <c r="DJ137" i="3"/>
  <c r="DK137" i="3"/>
  <c r="DA138" i="3"/>
  <c r="DC138" i="3"/>
  <c r="DG138" i="3"/>
  <c r="DH138" i="3"/>
  <c r="DI138" i="3"/>
  <c r="DB138" i="3"/>
  <c r="DE138" i="3"/>
  <c r="DF138" i="3"/>
  <c r="DJ138" i="3"/>
  <c r="DK138" i="3"/>
  <c r="DA139" i="3"/>
  <c r="DC139" i="3"/>
  <c r="DG139" i="3"/>
  <c r="DH139" i="3"/>
  <c r="DI139" i="3"/>
  <c r="DB139" i="3"/>
  <c r="DE139" i="3"/>
  <c r="DF139" i="3"/>
  <c r="DJ139" i="3"/>
  <c r="DK139" i="3"/>
  <c r="DA140" i="3"/>
  <c r="DC140" i="3"/>
  <c r="DG140" i="3"/>
  <c r="DH140" i="3"/>
  <c r="DI140" i="3"/>
  <c r="DB140" i="3"/>
  <c r="DE140" i="3"/>
  <c r="DF140" i="3"/>
  <c r="DJ140" i="3"/>
  <c r="DK140" i="3"/>
  <c r="DA141" i="3"/>
  <c r="DC141" i="3"/>
  <c r="DG141" i="3"/>
  <c r="DH141" i="3"/>
  <c r="DI141" i="3"/>
  <c r="DB141" i="3"/>
  <c r="DE141" i="3"/>
  <c r="DF141" i="3"/>
  <c r="DJ141" i="3"/>
  <c r="DK141" i="3"/>
  <c r="DA142" i="3"/>
  <c r="DC142" i="3"/>
  <c r="DG142" i="3"/>
  <c r="DH142" i="3"/>
  <c r="DI142" i="3"/>
  <c r="DB142" i="3"/>
  <c r="DE142" i="3"/>
  <c r="DF142" i="3"/>
  <c r="DJ142" i="3"/>
  <c r="DK142" i="3"/>
  <c r="DA143" i="3"/>
  <c r="DC143" i="3"/>
  <c r="DG143" i="3"/>
  <c r="DH143" i="3"/>
  <c r="DI143" i="3"/>
  <c r="DB143" i="3"/>
  <c r="DE143" i="3"/>
  <c r="DF143" i="3"/>
  <c r="DJ143" i="3"/>
  <c r="DK143" i="3"/>
  <c r="DA144" i="3"/>
  <c r="DC144" i="3"/>
  <c r="DG144" i="3"/>
  <c r="DH144" i="3"/>
  <c r="DI144" i="3"/>
  <c r="DB144" i="3"/>
  <c r="DE144" i="3"/>
  <c r="DF144" i="3"/>
  <c r="DJ144" i="3"/>
  <c r="DK144" i="3"/>
  <c r="DA145" i="3"/>
  <c r="DC145" i="3"/>
  <c r="DG145" i="3"/>
  <c r="DH145" i="3"/>
  <c r="DI145" i="3"/>
  <c r="DB145" i="3"/>
  <c r="DE145" i="3"/>
  <c r="DF145" i="3"/>
  <c r="DJ145" i="3"/>
  <c r="DK145" i="3"/>
  <c r="DA146" i="3"/>
  <c r="DC146" i="3"/>
  <c r="DG146" i="3"/>
  <c r="DH146" i="3"/>
  <c r="DI146" i="3"/>
  <c r="DB146" i="3"/>
  <c r="DE146" i="3"/>
  <c r="DF146" i="3"/>
  <c r="DJ146" i="3"/>
  <c r="DK146" i="3"/>
  <c r="DA147" i="3"/>
  <c r="DC147" i="3"/>
  <c r="DG147" i="3"/>
  <c r="DH147" i="3"/>
  <c r="DI147" i="3"/>
  <c r="DB147" i="3"/>
  <c r="DE147" i="3"/>
  <c r="DF147" i="3"/>
  <c r="DJ147" i="3"/>
  <c r="DK147" i="3"/>
  <c r="DA148" i="3"/>
  <c r="DC148" i="3"/>
  <c r="DG148" i="3"/>
  <c r="DH148" i="3"/>
  <c r="DI148" i="3"/>
  <c r="DB148" i="3"/>
  <c r="DE148" i="3"/>
  <c r="DF148" i="3"/>
  <c r="DJ148" i="3"/>
  <c r="DK148" i="3"/>
  <c r="DA149" i="3"/>
  <c r="DC149" i="3"/>
  <c r="DG149" i="3"/>
  <c r="DH149" i="3"/>
  <c r="DI149" i="3"/>
  <c r="DB149" i="3"/>
  <c r="DE149" i="3"/>
  <c r="DF149" i="3"/>
  <c r="DJ149" i="3"/>
  <c r="DK149" i="3"/>
  <c r="DA150" i="3"/>
  <c r="DC150" i="3"/>
  <c r="DG150" i="3"/>
  <c r="DH150" i="3"/>
  <c r="DI150" i="3"/>
  <c r="DB150" i="3"/>
  <c r="DE150" i="3"/>
  <c r="DF150" i="3"/>
  <c r="DJ150" i="3"/>
  <c r="DK150" i="3"/>
  <c r="DA151" i="3"/>
  <c r="DC151" i="3"/>
  <c r="DG151" i="3"/>
  <c r="DH151" i="3"/>
  <c r="DI151" i="3"/>
  <c r="DB151" i="3"/>
  <c r="DE151" i="3"/>
  <c r="DF151" i="3"/>
  <c r="DJ151" i="3"/>
  <c r="DK151" i="3"/>
  <c r="DA152" i="3"/>
  <c r="DC152" i="3"/>
  <c r="DG152" i="3"/>
  <c r="DH152" i="3"/>
  <c r="DI152" i="3"/>
  <c r="DB152" i="3"/>
  <c r="DE152" i="3"/>
  <c r="DF152" i="3"/>
  <c r="DJ152" i="3"/>
  <c r="DK152" i="3"/>
  <c r="DA153" i="3"/>
  <c r="DC153" i="3"/>
  <c r="DG153" i="3"/>
  <c r="DH153" i="3"/>
  <c r="DI153" i="3"/>
  <c r="DB153" i="3"/>
  <c r="DE153" i="3"/>
  <c r="DF153" i="3"/>
  <c r="DJ153" i="3"/>
  <c r="DK153" i="3"/>
  <c r="DA154" i="3"/>
  <c r="DC154" i="3"/>
  <c r="DG154" i="3"/>
  <c r="DH154" i="3"/>
  <c r="DI154" i="3"/>
  <c r="DB154" i="3"/>
  <c r="DE154" i="3"/>
  <c r="DF154" i="3"/>
  <c r="DJ154" i="3"/>
  <c r="DK154" i="3"/>
  <c r="DA155" i="3"/>
  <c r="DC155" i="3"/>
  <c r="DG155" i="3"/>
  <c r="DH155" i="3"/>
  <c r="DI155" i="3"/>
  <c r="DB155" i="3"/>
  <c r="DE155" i="3"/>
  <c r="DF155" i="3"/>
  <c r="DJ155" i="3"/>
  <c r="DK155" i="3"/>
  <c r="DA156" i="3"/>
  <c r="DC156" i="3"/>
  <c r="DG156" i="3"/>
  <c r="DH156" i="3"/>
  <c r="DI156" i="3"/>
  <c r="DB156" i="3"/>
  <c r="DE156" i="3"/>
  <c r="DF156" i="3"/>
  <c r="DJ156" i="3"/>
  <c r="DK156" i="3"/>
  <c r="DA157" i="3"/>
  <c r="DC157" i="3"/>
  <c r="DG157" i="3"/>
  <c r="DH157" i="3"/>
  <c r="DI157" i="3"/>
  <c r="DB157" i="3"/>
  <c r="DE157" i="3"/>
  <c r="DF157" i="3"/>
  <c r="DJ157" i="3"/>
  <c r="DK157" i="3"/>
  <c r="DA158" i="3"/>
  <c r="DC158" i="3"/>
  <c r="DG158" i="3"/>
  <c r="DH158" i="3"/>
  <c r="DI158" i="3"/>
  <c r="DB158" i="3"/>
  <c r="DE158" i="3"/>
  <c r="DF158" i="3"/>
  <c r="DJ158" i="3"/>
  <c r="DK158" i="3"/>
  <c r="DA159" i="3"/>
  <c r="DC159" i="3"/>
  <c r="DG159" i="3"/>
  <c r="DH159" i="3"/>
  <c r="DI159" i="3"/>
  <c r="DB159" i="3"/>
  <c r="DE159" i="3"/>
  <c r="DF159" i="3"/>
  <c r="DJ159" i="3"/>
  <c r="DK159" i="3"/>
  <c r="DA160" i="3"/>
  <c r="DC160" i="3"/>
  <c r="DG160" i="3"/>
  <c r="DH160" i="3"/>
  <c r="DI160" i="3"/>
  <c r="DB160" i="3"/>
  <c r="DE160" i="3"/>
  <c r="DF160" i="3"/>
  <c r="DJ160" i="3"/>
  <c r="DK160" i="3"/>
  <c r="DA161" i="3"/>
  <c r="DC161" i="3"/>
  <c r="DG161" i="3"/>
  <c r="DH161" i="3"/>
  <c r="DI161" i="3"/>
  <c r="DB161" i="3"/>
  <c r="DE161" i="3"/>
  <c r="DF161" i="3"/>
  <c r="DJ161" i="3"/>
  <c r="DK161" i="3"/>
  <c r="DA162" i="3"/>
  <c r="DC162" i="3"/>
  <c r="DG162" i="3"/>
  <c r="DH162" i="3"/>
  <c r="DI162" i="3"/>
  <c r="DB162" i="3"/>
  <c r="DE162" i="3"/>
  <c r="DF162" i="3"/>
  <c r="DJ162" i="3"/>
  <c r="DK162" i="3"/>
  <c r="DA163" i="3"/>
  <c r="DC163" i="3"/>
  <c r="DG163" i="3"/>
  <c r="DH163" i="3"/>
  <c r="DI163" i="3"/>
  <c r="DB163" i="3"/>
  <c r="DE163" i="3"/>
  <c r="DF163" i="3"/>
  <c r="DJ163" i="3"/>
  <c r="DK163" i="3"/>
  <c r="DA164" i="3"/>
  <c r="DC164" i="3"/>
  <c r="DG164" i="3"/>
  <c r="DH164" i="3"/>
  <c r="DI164" i="3"/>
  <c r="DB164" i="3"/>
  <c r="DE164" i="3"/>
  <c r="DF164" i="3"/>
  <c r="DJ164" i="3"/>
  <c r="DK164" i="3"/>
  <c r="DA165" i="3"/>
  <c r="DC165" i="3"/>
  <c r="DG165" i="3"/>
  <c r="DH165" i="3"/>
  <c r="DI165" i="3"/>
  <c r="DB165" i="3"/>
  <c r="DE165" i="3"/>
  <c r="DF165" i="3"/>
  <c r="DJ165" i="3"/>
  <c r="DK165" i="3"/>
  <c r="DA166" i="3"/>
  <c r="DC166" i="3"/>
  <c r="DG166" i="3"/>
  <c r="DH166" i="3"/>
  <c r="DI166" i="3"/>
  <c r="DB166" i="3"/>
  <c r="DE166" i="3"/>
  <c r="DF166" i="3"/>
  <c r="DJ166" i="3"/>
  <c r="DK166" i="3"/>
  <c r="DA167" i="3"/>
  <c r="DC167" i="3"/>
  <c r="DG167" i="3"/>
  <c r="DH167" i="3"/>
  <c r="DI167" i="3"/>
  <c r="DB167" i="3"/>
  <c r="DE167" i="3"/>
  <c r="DF167" i="3"/>
  <c r="DJ167" i="3"/>
  <c r="DK167" i="3"/>
  <c r="DA168" i="3"/>
  <c r="DC168" i="3"/>
  <c r="DG168" i="3"/>
  <c r="DH168" i="3"/>
  <c r="DI168" i="3"/>
  <c r="DB168" i="3"/>
  <c r="DE168" i="3"/>
  <c r="DF168" i="3"/>
  <c r="DJ168" i="3"/>
  <c r="DK168" i="3"/>
  <c r="DA169" i="3"/>
  <c r="DC169" i="3"/>
  <c r="DG169" i="3"/>
  <c r="DH169" i="3"/>
  <c r="DI169" i="3"/>
  <c r="DB169" i="3"/>
  <c r="DE169" i="3"/>
  <c r="DF169" i="3"/>
  <c r="DJ169" i="3"/>
  <c r="DK169" i="3"/>
  <c r="DA170" i="3"/>
  <c r="DC170" i="3"/>
  <c r="DG170" i="3"/>
  <c r="DH170" i="3"/>
  <c r="DI170" i="3"/>
  <c r="DB170" i="3"/>
  <c r="DE170" i="3"/>
  <c r="DF170" i="3"/>
  <c r="DJ170" i="3"/>
  <c r="DK170" i="3"/>
  <c r="DA171" i="3"/>
  <c r="DC171" i="3"/>
  <c r="DG171" i="3"/>
  <c r="DH171" i="3"/>
  <c r="DI171" i="3"/>
  <c r="DB171" i="3"/>
  <c r="DE171" i="3"/>
  <c r="DF171" i="3"/>
  <c r="DJ171" i="3"/>
  <c r="DK171" i="3"/>
  <c r="DA172" i="3"/>
  <c r="DC172" i="3"/>
  <c r="DG172" i="3"/>
  <c r="DH172" i="3"/>
  <c r="DI172" i="3"/>
  <c r="DB172" i="3"/>
  <c r="DE172" i="3"/>
  <c r="DF172" i="3"/>
  <c r="DJ172" i="3"/>
  <c r="DK172" i="3"/>
  <c r="DA173" i="3"/>
  <c r="DC173" i="3"/>
  <c r="DG173" i="3"/>
  <c r="DH173" i="3"/>
  <c r="DI173" i="3"/>
  <c r="DB173" i="3"/>
  <c r="DE173" i="3"/>
  <c r="DF173" i="3"/>
  <c r="DJ173" i="3"/>
  <c r="DK173" i="3"/>
  <c r="DA174" i="3"/>
  <c r="DC174" i="3"/>
  <c r="DG174" i="3"/>
  <c r="DH174" i="3"/>
  <c r="DI174" i="3"/>
  <c r="DB174" i="3"/>
  <c r="DE174" i="3"/>
  <c r="DF174" i="3"/>
  <c r="DJ174" i="3"/>
  <c r="DK174" i="3"/>
  <c r="DA175" i="3"/>
  <c r="DC175" i="3"/>
  <c r="DG175" i="3"/>
  <c r="DH175" i="3"/>
  <c r="DI175" i="3"/>
  <c r="DB175" i="3"/>
  <c r="DE175" i="3"/>
  <c r="DF175" i="3"/>
  <c r="DJ175" i="3"/>
  <c r="DK175" i="3"/>
  <c r="DA176" i="3"/>
  <c r="DC176" i="3"/>
  <c r="DG176" i="3"/>
  <c r="DH176" i="3"/>
  <c r="DI176" i="3"/>
  <c r="DB176" i="3"/>
  <c r="DE176" i="3"/>
  <c r="DF176" i="3"/>
  <c r="DJ176" i="3"/>
  <c r="DK176" i="3"/>
  <c r="DA177" i="3"/>
  <c r="DC177" i="3"/>
  <c r="DG177" i="3"/>
  <c r="DH177" i="3"/>
  <c r="DI177" i="3"/>
  <c r="DB177" i="3"/>
  <c r="DE177" i="3"/>
  <c r="DF177" i="3"/>
  <c r="DJ177" i="3"/>
  <c r="DK177" i="3"/>
  <c r="DA178" i="3"/>
  <c r="DC178" i="3"/>
  <c r="DG178" i="3"/>
  <c r="DH178" i="3"/>
  <c r="DI178" i="3"/>
  <c r="DB178" i="3"/>
  <c r="DE178" i="3"/>
  <c r="DF178" i="3"/>
  <c r="DJ178" i="3"/>
  <c r="DK178" i="3"/>
  <c r="DA179" i="3"/>
  <c r="DC179" i="3"/>
  <c r="DG179" i="3"/>
  <c r="DH179" i="3"/>
  <c r="DI179" i="3"/>
  <c r="DB179" i="3"/>
  <c r="DE179" i="3"/>
  <c r="DF179" i="3"/>
  <c r="DJ179" i="3"/>
  <c r="DK179" i="3"/>
  <c r="DA180" i="3"/>
  <c r="DC180" i="3"/>
  <c r="DG180" i="3"/>
  <c r="DH180" i="3"/>
  <c r="DI180" i="3"/>
  <c r="DB180" i="3"/>
  <c r="DE180" i="3"/>
  <c r="DF180" i="3"/>
  <c r="DJ180" i="3"/>
  <c r="DK180" i="3"/>
  <c r="DA181" i="3"/>
  <c r="DC181" i="3"/>
  <c r="DG181" i="3"/>
  <c r="DH181" i="3"/>
  <c r="DI181" i="3"/>
  <c r="DB181" i="3"/>
  <c r="DE181" i="3"/>
  <c r="DF181" i="3"/>
  <c r="DJ181" i="3"/>
  <c r="DK181" i="3"/>
  <c r="DA182" i="3"/>
  <c r="DC182" i="3"/>
  <c r="DG182" i="3"/>
  <c r="DH182" i="3"/>
  <c r="DI182" i="3"/>
  <c r="DB182" i="3"/>
  <c r="DE182" i="3"/>
  <c r="DF182" i="3"/>
  <c r="DJ182" i="3"/>
  <c r="DK182" i="3"/>
  <c r="DA183" i="3"/>
  <c r="DC183" i="3"/>
  <c r="DG183" i="3"/>
  <c r="DH183" i="3"/>
  <c r="DI183" i="3"/>
  <c r="DB183" i="3"/>
  <c r="DE183" i="3"/>
  <c r="DF183" i="3"/>
  <c r="DJ183" i="3"/>
  <c r="DK183" i="3"/>
  <c r="DA184" i="3"/>
  <c r="DC184" i="3"/>
  <c r="DG184" i="3"/>
  <c r="DH184" i="3"/>
  <c r="DI184" i="3"/>
  <c r="DB184" i="3"/>
  <c r="DE184" i="3"/>
  <c r="DF184" i="3"/>
  <c r="DJ184" i="3"/>
  <c r="DK184" i="3"/>
  <c r="DA185" i="3"/>
  <c r="DC185" i="3"/>
  <c r="DG185" i="3"/>
  <c r="DH185" i="3"/>
  <c r="DI185" i="3"/>
  <c r="DB185" i="3"/>
  <c r="DE185" i="3"/>
  <c r="DF185" i="3"/>
  <c r="DJ185" i="3"/>
  <c r="DK185" i="3"/>
  <c r="DA186" i="3"/>
  <c r="DC186" i="3"/>
  <c r="DG186" i="3"/>
  <c r="DH186" i="3"/>
  <c r="DI186" i="3"/>
  <c r="DB186" i="3"/>
  <c r="DE186" i="3"/>
  <c r="DF186" i="3"/>
  <c r="DJ186" i="3"/>
  <c r="DK186" i="3"/>
  <c r="DA187" i="3"/>
  <c r="DC187" i="3"/>
  <c r="DG187" i="3"/>
  <c r="DH187" i="3"/>
  <c r="DI187" i="3"/>
  <c r="DB187" i="3"/>
  <c r="DE187" i="3"/>
  <c r="DF187" i="3"/>
  <c r="DJ187" i="3"/>
  <c r="DK187" i="3"/>
  <c r="DA188" i="3"/>
  <c r="DC188" i="3"/>
  <c r="DG188" i="3"/>
  <c r="DH188" i="3"/>
  <c r="DI188" i="3"/>
  <c r="DB188" i="3"/>
  <c r="DE188" i="3"/>
  <c r="DF188" i="3"/>
  <c r="DJ188" i="3"/>
  <c r="DK188" i="3"/>
  <c r="DA189" i="3"/>
  <c r="DC189" i="3"/>
  <c r="DG189" i="3"/>
  <c r="DH189" i="3"/>
  <c r="DI189" i="3"/>
  <c r="DB189" i="3"/>
  <c r="DE189" i="3"/>
  <c r="DF189" i="3"/>
  <c r="DJ189" i="3"/>
  <c r="DK189" i="3"/>
  <c r="DA190" i="3"/>
  <c r="DC190" i="3"/>
  <c r="DG190" i="3"/>
  <c r="DH190" i="3"/>
  <c r="DI190" i="3"/>
  <c r="DB190" i="3"/>
  <c r="DE190" i="3"/>
  <c r="DF190" i="3"/>
  <c r="DJ190" i="3"/>
  <c r="DK190" i="3"/>
  <c r="DA191" i="3"/>
  <c r="DC191" i="3"/>
  <c r="DG191" i="3"/>
  <c r="DH191" i="3"/>
  <c r="DI191" i="3"/>
  <c r="DB191" i="3"/>
  <c r="DE191" i="3"/>
  <c r="DF191" i="3"/>
  <c r="DJ191" i="3"/>
  <c r="DK191" i="3"/>
  <c r="DA192" i="3"/>
  <c r="DC192" i="3"/>
  <c r="DG192" i="3"/>
  <c r="DH192" i="3"/>
  <c r="DI192" i="3"/>
  <c r="DB192" i="3"/>
  <c r="DE192" i="3"/>
  <c r="DF192" i="3"/>
  <c r="DJ192" i="3"/>
  <c r="DK192" i="3"/>
  <c r="DA193" i="3"/>
  <c r="DC193" i="3"/>
  <c r="DG193" i="3"/>
  <c r="DH193" i="3"/>
  <c r="DI193" i="3"/>
  <c r="DB193" i="3"/>
  <c r="DE193" i="3"/>
  <c r="DF193" i="3"/>
  <c r="DJ193" i="3"/>
  <c r="DK193" i="3"/>
  <c r="DA194" i="3"/>
  <c r="DC194" i="3"/>
  <c r="DG194" i="3"/>
  <c r="DH194" i="3"/>
  <c r="DI194" i="3"/>
  <c r="DB194" i="3"/>
  <c r="DE194" i="3"/>
  <c r="DF194" i="3"/>
  <c r="DJ194" i="3"/>
  <c r="DK194" i="3"/>
  <c r="DA195" i="3"/>
  <c r="DC195" i="3"/>
  <c r="DG195" i="3"/>
  <c r="DH195" i="3"/>
  <c r="DI195" i="3"/>
  <c r="DB195" i="3"/>
  <c r="DE195" i="3"/>
  <c r="DF195" i="3"/>
  <c r="DJ195" i="3"/>
  <c r="DK195" i="3"/>
  <c r="DA196" i="3"/>
  <c r="DC196" i="3"/>
  <c r="DG196" i="3"/>
  <c r="DH196" i="3"/>
  <c r="DI196" i="3"/>
  <c r="DB196" i="3"/>
  <c r="DE196" i="3"/>
  <c r="DF196" i="3"/>
  <c r="DJ196" i="3"/>
  <c r="DK196" i="3"/>
  <c r="DA197" i="3"/>
  <c r="DC197" i="3"/>
  <c r="DG197" i="3"/>
  <c r="DH197" i="3"/>
  <c r="DI197" i="3"/>
  <c r="DB197" i="3"/>
  <c r="DE197" i="3"/>
  <c r="DF197" i="3"/>
  <c r="DJ197" i="3"/>
  <c r="DK197" i="3"/>
  <c r="DA198" i="3"/>
  <c r="DC198" i="3"/>
  <c r="DG198" i="3"/>
  <c r="DH198" i="3"/>
  <c r="DI198" i="3"/>
  <c r="DB198" i="3"/>
  <c r="DE198" i="3"/>
  <c r="DF198" i="3"/>
  <c r="DJ198" i="3"/>
  <c r="DK198" i="3"/>
  <c r="DA199" i="3"/>
  <c r="DC199" i="3"/>
  <c r="DG199" i="3"/>
  <c r="DH199" i="3"/>
  <c r="DI199" i="3"/>
  <c r="DB199" i="3"/>
  <c r="DE199" i="3"/>
  <c r="DF199" i="3"/>
  <c r="DJ199" i="3"/>
  <c r="DK199" i="3"/>
  <c r="DA200" i="3"/>
  <c r="DC200" i="3"/>
  <c r="DG200" i="3"/>
  <c r="DH200" i="3"/>
  <c r="DI200" i="3"/>
  <c r="DB200" i="3"/>
  <c r="DE200" i="3"/>
  <c r="DF200" i="3"/>
  <c r="DJ200" i="3"/>
  <c r="DK200" i="3"/>
  <c r="DA201" i="3"/>
  <c r="DC201" i="3"/>
  <c r="DG201" i="3"/>
  <c r="DH201" i="3"/>
  <c r="DI201" i="3"/>
  <c r="DB201" i="3"/>
  <c r="DE201" i="3"/>
  <c r="DF201" i="3"/>
  <c r="DJ201" i="3"/>
  <c r="DK201" i="3"/>
  <c r="DA202" i="3"/>
  <c r="DC202" i="3"/>
  <c r="DG202" i="3"/>
  <c r="DH202" i="3"/>
  <c r="DI202" i="3"/>
  <c r="DB202" i="3"/>
  <c r="DE202" i="3"/>
  <c r="DF202" i="3"/>
  <c r="DJ202" i="3"/>
  <c r="DK202" i="3"/>
  <c r="DA203" i="3"/>
  <c r="DC203" i="3"/>
  <c r="DG203" i="3"/>
  <c r="DH203" i="3"/>
  <c r="DH3" i="3"/>
  <c r="C37" i="3"/>
  <c r="C38" i="3"/>
  <c r="AV32" i="3"/>
  <c r="AS28" i="3"/>
  <c r="AV33" i="3"/>
  <c r="AU28" i="3"/>
  <c r="C36" i="3"/>
  <c r="DI203" i="3"/>
  <c r="DB203" i="3"/>
  <c r="DE203" i="3"/>
  <c r="DF203" i="3"/>
  <c r="DJ203" i="3"/>
  <c r="DK203" i="3"/>
  <c r="DE3" i="3"/>
  <c r="DF3" i="3"/>
  <c r="C33" i="3"/>
  <c r="BD26" i="3"/>
  <c r="BF26" i="3"/>
  <c r="BG26" i="3"/>
  <c r="BG25" i="3"/>
  <c r="BS26" i="3"/>
  <c r="BR26" i="3"/>
  <c r="BE26" i="3"/>
  <c r="BQ26" i="3"/>
  <c r="BC4" i="3"/>
  <c r="BD4" i="3"/>
  <c r="BF4" i="3"/>
  <c r="BG4" i="3"/>
  <c r="BS4" i="3"/>
  <c r="BR4" i="3"/>
  <c r="BE4" i="3"/>
  <c r="BQ4" i="3"/>
  <c r="BC5" i="3"/>
  <c r="BD5" i="3"/>
  <c r="BF5" i="3"/>
  <c r="BG5" i="3"/>
  <c r="BS5" i="3"/>
  <c r="BR5" i="3"/>
  <c r="BE5" i="3"/>
  <c r="BQ5" i="3"/>
  <c r="BC6" i="3"/>
  <c r="BD6" i="3"/>
  <c r="BF6" i="3"/>
  <c r="BG6" i="3"/>
  <c r="BS6" i="3"/>
  <c r="BR6" i="3"/>
  <c r="BE6" i="3"/>
  <c r="BQ6" i="3"/>
  <c r="BC7" i="3"/>
  <c r="BD7" i="3"/>
  <c r="BF7" i="3"/>
  <c r="BG7" i="3"/>
  <c r="BS7" i="3"/>
  <c r="BR7" i="3"/>
  <c r="BE7" i="3"/>
  <c r="BQ7" i="3"/>
  <c r="BC8" i="3"/>
  <c r="BD8" i="3"/>
  <c r="BF8" i="3"/>
  <c r="BG8" i="3"/>
  <c r="BS8" i="3"/>
  <c r="BR8" i="3"/>
  <c r="BE8" i="3"/>
  <c r="BQ8" i="3"/>
  <c r="BC9" i="3"/>
  <c r="BD9" i="3"/>
  <c r="BF9" i="3"/>
  <c r="BG9" i="3"/>
  <c r="BS9" i="3"/>
  <c r="BR9" i="3"/>
  <c r="BE9" i="3"/>
  <c r="BQ9" i="3"/>
  <c r="BC10" i="3"/>
  <c r="BD10" i="3"/>
  <c r="BF10" i="3"/>
  <c r="BG10" i="3"/>
  <c r="BS10" i="3"/>
  <c r="BR10" i="3"/>
  <c r="BE10" i="3"/>
  <c r="BQ10" i="3"/>
  <c r="BC11" i="3"/>
  <c r="BD11" i="3"/>
  <c r="BF11" i="3"/>
  <c r="BG11" i="3"/>
  <c r="BS11" i="3"/>
  <c r="BR11" i="3"/>
  <c r="BE11" i="3"/>
  <c r="BQ11" i="3"/>
  <c r="BC12" i="3"/>
  <c r="BD12" i="3"/>
  <c r="BF12" i="3"/>
  <c r="BG12" i="3"/>
  <c r="BS12" i="3"/>
  <c r="BR12" i="3"/>
  <c r="BE12" i="3"/>
  <c r="BQ12" i="3"/>
  <c r="BC13" i="3"/>
  <c r="BD13" i="3"/>
  <c r="BF13" i="3"/>
  <c r="BG13" i="3"/>
  <c r="BS13" i="3"/>
  <c r="BR13" i="3"/>
  <c r="BE13" i="3"/>
  <c r="BQ13" i="3"/>
  <c r="BC14" i="3"/>
  <c r="BD14" i="3"/>
  <c r="BF14" i="3"/>
  <c r="BG14" i="3"/>
  <c r="BS14" i="3"/>
  <c r="BR14" i="3"/>
  <c r="BE14" i="3"/>
  <c r="BQ14" i="3"/>
  <c r="BC15" i="3"/>
  <c r="BD15" i="3"/>
  <c r="BF15" i="3"/>
  <c r="BG15" i="3"/>
  <c r="BS15" i="3"/>
  <c r="BR15" i="3"/>
  <c r="BE15" i="3"/>
  <c r="BQ15" i="3"/>
  <c r="BC16" i="3"/>
  <c r="BD16" i="3"/>
  <c r="BF16" i="3"/>
  <c r="BG16" i="3"/>
  <c r="BS16" i="3"/>
  <c r="BR16" i="3"/>
  <c r="BE16" i="3"/>
  <c r="BQ16" i="3"/>
  <c r="BC17" i="3"/>
  <c r="BD17" i="3"/>
  <c r="BF17" i="3"/>
  <c r="BG17" i="3"/>
  <c r="BS17" i="3"/>
  <c r="BR17" i="3"/>
  <c r="BE17" i="3"/>
  <c r="BQ17" i="3"/>
  <c r="BC18" i="3"/>
  <c r="BD18" i="3"/>
  <c r="BF18" i="3"/>
  <c r="BG18" i="3"/>
  <c r="BS18" i="3"/>
  <c r="BR18" i="3"/>
  <c r="BE18" i="3"/>
  <c r="BQ18" i="3"/>
  <c r="BC19" i="3"/>
  <c r="BD19" i="3"/>
  <c r="BF19" i="3"/>
  <c r="BG19" i="3"/>
  <c r="BS19" i="3"/>
  <c r="BR19" i="3"/>
  <c r="BE19" i="3"/>
  <c r="BQ19" i="3"/>
  <c r="BC20" i="3"/>
  <c r="BD20" i="3"/>
  <c r="BF20" i="3"/>
  <c r="BG20" i="3"/>
  <c r="BS20" i="3"/>
  <c r="BR20" i="3"/>
  <c r="BE20" i="3"/>
  <c r="BQ20" i="3"/>
  <c r="BC21" i="3"/>
  <c r="BD21" i="3"/>
  <c r="BF21" i="3"/>
  <c r="BG21" i="3"/>
  <c r="BS21" i="3"/>
  <c r="BR21" i="3"/>
  <c r="BE21" i="3"/>
  <c r="BQ21" i="3"/>
  <c r="BC22" i="3"/>
  <c r="BD22" i="3"/>
  <c r="BF22" i="3"/>
  <c r="BG22" i="3"/>
  <c r="BS22" i="3"/>
  <c r="BR22" i="3"/>
  <c r="BE22" i="3"/>
  <c r="BQ22" i="3"/>
  <c r="BC23" i="3"/>
  <c r="BD23" i="3"/>
  <c r="BF23" i="3"/>
  <c r="BG23" i="3"/>
  <c r="BS23" i="3"/>
  <c r="BR23" i="3"/>
  <c r="BE23" i="3"/>
  <c r="BQ23" i="3"/>
  <c r="BD3" i="3"/>
  <c r="BF3" i="3"/>
  <c r="BG3" i="3"/>
  <c r="BS3" i="3"/>
  <c r="BR3" i="3"/>
  <c r="BE3" i="3"/>
  <c r="BQ3" i="3"/>
  <c r="AK28" i="3"/>
  <c r="AJ28" i="3"/>
  <c r="X9" i="3"/>
  <c r="C32" i="3"/>
  <c r="X7" i="3"/>
  <c r="X8" i="3"/>
  <c r="X10" i="3"/>
  <c r="X11" i="3"/>
  <c r="X15" i="3"/>
  <c r="AA4" i="3"/>
  <c r="AC4" i="3"/>
  <c r="AK4" i="3"/>
  <c r="AJ4" i="3"/>
  <c r="AA5" i="3"/>
  <c r="AC5" i="3"/>
  <c r="AK5" i="3"/>
  <c r="AJ5" i="3"/>
  <c r="AA6" i="3"/>
  <c r="AC6" i="3"/>
  <c r="AK6" i="3"/>
  <c r="AJ6" i="3"/>
  <c r="AA7" i="3"/>
  <c r="AC7" i="3"/>
  <c r="AK7" i="3"/>
  <c r="AJ7" i="3"/>
  <c r="AA8" i="3"/>
  <c r="AC8" i="3"/>
  <c r="AK8" i="3"/>
  <c r="AJ8" i="3"/>
  <c r="AA9" i="3"/>
  <c r="AC9" i="3"/>
  <c r="AK9" i="3"/>
  <c r="AJ9" i="3"/>
  <c r="AA10" i="3"/>
  <c r="AC10" i="3"/>
  <c r="AK10" i="3"/>
  <c r="AJ10" i="3"/>
  <c r="AA11" i="3"/>
  <c r="AC11" i="3"/>
  <c r="AK11" i="3"/>
  <c r="AJ11" i="3"/>
  <c r="AA12" i="3"/>
  <c r="AC12" i="3"/>
  <c r="AK12" i="3"/>
  <c r="AJ12" i="3"/>
  <c r="AA13" i="3"/>
  <c r="AC13" i="3"/>
  <c r="AK13" i="3"/>
  <c r="AJ13" i="3"/>
  <c r="AA14" i="3"/>
  <c r="AC14" i="3"/>
  <c r="AK14" i="3"/>
  <c r="AJ14" i="3"/>
  <c r="AA15" i="3"/>
  <c r="AC15" i="3"/>
  <c r="AK15" i="3"/>
  <c r="AJ15" i="3"/>
  <c r="AA16" i="3"/>
  <c r="AC16" i="3"/>
  <c r="AK16" i="3"/>
  <c r="AJ16" i="3"/>
  <c r="AA17" i="3"/>
  <c r="AC17" i="3"/>
  <c r="AK17" i="3"/>
  <c r="AJ17" i="3"/>
  <c r="AA18" i="3"/>
  <c r="AC18" i="3"/>
  <c r="AK18" i="3"/>
  <c r="AJ18" i="3"/>
  <c r="AA19" i="3"/>
  <c r="AC19" i="3"/>
  <c r="AK19" i="3"/>
  <c r="AJ19" i="3"/>
  <c r="AA20" i="3"/>
  <c r="AC20" i="3"/>
  <c r="AK20" i="3"/>
  <c r="AJ20" i="3"/>
  <c r="AA21" i="3"/>
  <c r="AC21" i="3"/>
  <c r="AK21" i="3"/>
  <c r="AJ21" i="3"/>
  <c r="AA22" i="3"/>
  <c r="AC22" i="3"/>
  <c r="AK22" i="3"/>
  <c r="AJ22" i="3"/>
  <c r="AA23" i="3"/>
  <c r="AC23" i="3"/>
  <c r="AK23" i="3"/>
  <c r="AJ23" i="3"/>
  <c r="AC3" i="3"/>
  <c r="AK3" i="3"/>
  <c r="AJ3" i="3"/>
  <c r="AW28" i="3"/>
  <c r="AV28" i="3"/>
  <c r="AO28" i="3"/>
  <c r="AH25" i="3"/>
  <c r="AZ4" i="3"/>
  <c r="AY4" i="3"/>
  <c r="AZ5" i="3"/>
  <c r="AY5" i="3"/>
  <c r="AZ6" i="3"/>
  <c r="AY6" i="3"/>
  <c r="AZ7" i="3"/>
  <c r="AY7" i="3"/>
  <c r="AZ8" i="3"/>
  <c r="AY8" i="3"/>
  <c r="AZ9" i="3"/>
  <c r="AY9" i="3"/>
  <c r="AZ10" i="3"/>
  <c r="AY10" i="3"/>
  <c r="AZ11" i="3"/>
  <c r="AY11" i="3"/>
  <c r="AZ12" i="3"/>
  <c r="AY12" i="3"/>
  <c r="AZ13" i="3"/>
  <c r="AY13" i="3"/>
  <c r="AZ14" i="3"/>
  <c r="AY14" i="3"/>
  <c r="AZ15" i="3"/>
  <c r="AY15" i="3"/>
  <c r="AZ16" i="3"/>
  <c r="AY16" i="3"/>
  <c r="AZ17" i="3"/>
  <c r="AY17" i="3"/>
  <c r="AZ18" i="3"/>
  <c r="AY18" i="3"/>
  <c r="AZ19" i="3"/>
  <c r="AY19" i="3"/>
  <c r="AZ20" i="3"/>
  <c r="AY20" i="3"/>
  <c r="AZ21" i="3"/>
  <c r="AY21" i="3"/>
  <c r="AZ22" i="3"/>
  <c r="AY22" i="3"/>
  <c r="AZ23" i="3"/>
  <c r="AY23" i="3"/>
  <c r="AZ3" i="3"/>
  <c r="AY3" i="3"/>
  <c r="X19" i="3"/>
  <c r="X12" i="3"/>
  <c r="E17" i="3"/>
  <c r="AD60" i="3"/>
  <c r="Y14" i="3"/>
  <c r="AC50" i="3"/>
  <c r="AC38" i="3"/>
  <c r="AC39" i="3"/>
  <c r="AC40" i="3"/>
  <c r="AC42" i="3"/>
  <c r="AC43" i="3"/>
  <c r="AC52" i="3"/>
  <c r="AC55" i="3"/>
  <c r="AC44" i="3"/>
  <c r="AC45" i="3"/>
  <c r="AC56" i="3"/>
  <c r="AC46" i="3"/>
  <c r="AC47" i="3"/>
  <c r="AD56" i="3"/>
  <c r="AD52" i="3"/>
  <c r="CB252" i="3"/>
  <c r="CD252" i="3"/>
  <c r="CF252" i="3"/>
  <c r="CH252" i="3"/>
  <c r="CC252" i="3"/>
  <c r="CE252" i="3"/>
  <c r="CG252" i="3"/>
  <c r="E150" i="3"/>
  <c r="L150" i="3"/>
  <c r="M150" i="3"/>
  <c r="A150" i="3"/>
  <c r="B150" i="3"/>
  <c r="C150" i="3"/>
  <c r="O150" i="3"/>
  <c r="Q150" i="3"/>
  <c r="F150" i="3"/>
  <c r="H150" i="3"/>
  <c r="J150" i="3"/>
  <c r="S150" i="3"/>
  <c r="N150" i="3"/>
  <c r="D150" i="3"/>
  <c r="P150" i="3"/>
  <c r="R150" i="3"/>
  <c r="G150" i="3"/>
  <c r="I150" i="3"/>
  <c r="K150" i="3"/>
  <c r="T150" i="3"/>
  <c r="U150" i="3"/>
  <c r="V150" i="3"/>
  <c r="AC150" i="3"/>
  <c r="AD150" i="3"/>
  <c r="AF150" i="3"/>
  <c r="AH150" i="3"/>
  <c r="W150" i="3"/>
  <c r="Y150" i="3"/>
  <c r="AA150" i="3"/>
  <c r="AJ150" i="3"/>
  <c r="AE150" i="3"/>
  <c r="AG150" i="3"/>
  <c r="AI150" i="3"/>
  <c r="X150" i="3"/>
  <c r="Z150" i="3"/>
  <c r="AB150" i="3"/>
  <c r="AK150" i="3"/>
  <c r="AL150" i="3"/>
  <c r="AM150" i="3"/>
  <c r="AT150" i="3"/>
  <c r="AU150" i="3"/>
  <c r="AW150" i="3"/>
  <c r="AY150" i="3"/>
  <c r="AN150" i="3"/>
  <c r="AP150" i="3"/>
  <c r="AR150" i="3"/>
  <c r="BA150" i="3"/>
  <c r="AV150" i="3"/>
  <c r="AX150" i="3"/>
  <c r="AZ150" i="3"/>
  <c r="AO150" i="3"/>
  <c r="AQ150" i="3"/>
  <c r="AS150" i="3"/>
  <c r="BB150" i="3"/>
  <c r="BC150" i="3"/>
  <c r="BD150" i="3"/>
  <c r="BK150" i="3"/>
  <c r="BL150" i="3"/>
  <c r="BN150" i="3"/>
  <c r="BP150" i="3"/>
  <c r="BE150" i="3"/>
  <c r="BG150" i="3"/>
  <c r="BI150" i="3"/>
  <c r="BR150" i="3"/>
  <c r="BM150" i="3"/>
  <c r="BO150" i="3"/>
  <c r="BQ150" i="3"/>
  <c r="BF150" i="3"/>
  <c r="BH150" i="3"/>
  <c r="BJ150" i="3"/>
  <c r="BS150" i="3"/>
  <c r="BT150" i="3"/>
  <c r="BU150" i="3"/>
  <c r="CB150" i="3"/>
  <c r="CC150" i="3"/>
  <c r="CE150" i="3"/>
  <c r="CG150" i="3"/>
  <c r="CD150" i="3"/>
  <c r="CF150" i="3"/>
  <c r="CH150" i="3"/>
  <c r="E151" i="3"/>
  <c r="L151" i="3"/>
  <c r="M151" i="3"/>
  <c r="A151" i="3"/>
  <c r="B151" i="3"/>
  <c r="C151" i="3"/>
  <c r="O151" i="3"/>
  <c r="Q151" i="3"/>
  <c r="F151" i="3"/>
  <c r="H151" i="3"/>
  <c r="J151" i="3"/>
  <c r="S151" i="3"/>
  <c r="N151" i="3"/>
  <c r="D151" i="3"/>
  <c r="P151" i="3"/>
  <c r="R151" i="3"/>
  <c r="G151" i="3"/>
  <c r="I151" i="3"/>
  <c r="K151" i="3"/>
  <c r="T151" i="3"/>
  <c r="U151" i="3"/>
  <c r="V151" i="3"/>
  <c r="AC151" i="3"/>
  <c r="AD151" i="3"/>
  <c r="AF151" i="3"/>
  <c r="AH151" i="3"/>
  <c r="W151" i="3"/>
  <c r="Y151" i="3"/>
  <c r="AA151" i="3"/>
  <c r="AJ151" i="3"/>
  <c r="AE151" i="3"/>
  <c r="AG151" i="3"/>
  <c r="AI151" i="3"/>
  <c r="X151" i="3"/>
  <c r="Z151" i="3"/>
  <c r="AB151" i="3"/>
  <c r="AK151" i="3"/>
  <c r="AL151" i="3"/>
  <c r="AM151" i="3"/>
  <c r="AT151" i="3"/>
  <c r="AU151" i="3"/>
  <c r="AW151" i="3"/>
  <c r="AY151" i="3"/>
  <c r="AN151" i="3"/>
  <c r="AP151" i="3"/>
  <c r="AR151" i="3"/>
  <c r="BA151" i="3"/>
  <c r="AV151" i="3"/>
  <c r="AX151" i="3"/>
  <c r="AZ151" i="3"/>
  <c r="AO151" i="3"/>
  <c r="AQ151" i="3"/>
  <c r="AS151" i="3"/>
  <c r="BB151" i="3"/>
  <c r="BC151" i="3"/>
  <c r="BD151" i="3"/>
  <c r="BK151" i="3"/>
  <c r="BL151" i="3"/>
  <c r="BN151" i="3"/>
  <c r="BP151" i="3"/>
  <c r="BE151" i="3"/>
  <c r="BG151" i="3"/>
  <c r="BI151" i="3"/>
  <c r="BR151" i="3"/>
  <c r="BM151" i="3"/>
  <c r="BO151" i="3"/>
  <c r="BQ151" i="3"/>
  <c r="BF151" i="3"/>
  <c r="BH151" i="3"/>
  <c r="BJ151" i="3"/>
  <c r="BS151" i="3"/>
  <c r="BT151" i="3"/>
  <c r="BU151" i="3"/>
  <c r="CB151" i="3"/>
  <c r="CC151" i="3"/>
  <c r="CE151" i="3"/>
  <c r="CG151" i="3"/>
  <c r="CD151" i="3"/>
  <c r="CF151" i="3"/>
  <c r="CH151" i="3"/>
  <c r="E152" i="3"/>
  <c r="L152" i="3"/>
  <c r="M152" i="3"/>
  <c r="A152" i="3"/>
  <c r="B152" i="3"/>
  <c r="C152" i="3"/>
  <c r="O152" i="3"/>
  <c r="Q152" i="3"/>
  <c r="F152" i="3"/>
  <c r="H152" i="3"/>
  <c r="J152" i="3"/>
  <c r="S152" i="3"/>
  <c r="N152" i="3"/>
  <c r="D152" i="3"/>
  <c r="P152" i="3"/>
  <c r="R152" i="3"/>
  <c r="G152" i="3"/>
  <c r="I152" i="3"/>
  <c r="K152" i="3"/>
  <c r="T152" i="3"/>
  <c r="U152" i="3"/>
  <c r="V152" i="3"/>
  <c r="AC152" i="3"/>
  <c r="AD152" i="3"/>
  <c r="AF152" i="3"/>
  <c r="AH152" i="3"/>
  <c r="W152" i="3"/>
  <c r="Y152" i="3"/>
  <c r="AA152" i="3"/>
  <c r="AJ152" i="3"/>
  <c r="AE152" i="3"/>
  <c r="AG152" i="3"/>
  <c r="AI152" i="3"/>
  <c r="X152" i="3"/>
  <c r="Z152" i="3"/>
  <c r="AB152" i="3"/>
  <c r="AK152" i="3"/>
  <c r="AL152" i="3"/>
  <c r="AM152" i="3"/>
  <c r="AT152" i="3"/>
  <c r="AU152" i="3"/>
  <c r="AW152" i="3"/>
  <c r="AY152" i="3"/>
  <c r="AN152" i="3"/>
  <c r="AP152" i="3"/>
  <c r="AR152" i="3"/>
  <c r="BA152" i="3"/>
  <c r="AV152" i="3"/>
  <c r="AX152" i="3"/>
  <c r="AZ152" i="3"/>
  <c r="AO152" i="3"/>
  <c r="AQ152" i="3"/>
  <c r="AS152" i="3"/>
  <c r="BB152" i="3"/>
  <c r="BC152" i="3"/>
  <c r="BD152" i="3"/>
  <c r="BK152" i="3"/>
  <c r="BL152" i="3"/>
  <c r="BN152" i="3"/>
  <c r="BP152" i="3"/>
  <c r="BE152" i="3"/>
  <c r="BG152" i="3"/>
  <c r="BI152" i="3"/>
  <c r="BR152" i="3"/>
  <c r="BM152" i="3"/>
  <c r="BO152" i="3"/>
  <c r="BQ152" i="3"/>
  <c r="BF152" i="3"/>
  <c r="BH152" i="3"/>
  <c r="BJ152" i="3"/>
  <c r="BS152" i="3"/>
  <c r="BT152" i="3"/>
  <c r="BU152" i="3"/>
  <c r="CB152" i="3"/>
  <c r="CC152" i="3"/>
  <c r="CE152" i="3"/>
  <c r="CG152" i="3"/>
  <c r="CD152" i="3"/>
  <c r="CF152" i="3"/>
  <c r="CH152" i="3"/>
  <c r="E153" i="3"/>
  <c r="L153" i="3"/>
  <c r="M153" i="3"/>
  <c r="A153" i="3"/>
  <c r="B153" i="3"/>
  <c r="C153" i="3"/>
  <c r="O153" i="3"/>
  <c r="Q153" i="3"/>
  <c r="F153" i="3"/>
  <c r="H153" i="3"/>
  <c r="J153" i="3"/>
  <c r="S153" i="3"/>
  <c r="N153" i="3"/>
  <c r="D153" i="3"/>
  <c r="P153" i="3"/>
  <c r="R153" i="3"/>
  <c r="G153" i="3"/>
  <c r="I153" i="3"/>
  <c r="K153" i="3"/>
  <c r="T153" i="3"/>
  <c r="U153" i="3"/>
  <c r="V153" i="3"/>
  <c r="AC153" i="3"/>
  <c r="AD153" i="3"/>
  <c r="AF153" i="3"/>
  <c r="AH153" i="3"/>
  <c r="W153" i="3"/>
  <c r="Y153" i="3"/>
  <c r="AA153" i="3"/>
  <c r="AJ153" i="3"/>
  <c r="AE153" i="3"/>
  <c r="AG153" i="3"/>
  <c r="AI153" i="3"/>
  <c r="X153" i="3"/>
  <c r="Z153" i="3"/>
  <c r="AB153" i="3"/>
  <c r="AK153" i="3"/>
  <c r="AL153" i="3"/>
  <c r="AM153" i="3"/>
  <c r="AT153" i="3"/>
  <c r="AU153" i="3"/>
  <c r="AW153" i="3"/>
  <c r="AY153" i="3"/>
  <c r="AN153" i="3"/>
  <c r="AP153" i="3"/>
  <c r="AR153" i="3"/>
  <c r="BA153" i="3"/>
  <c r="AV153" i="3"/>
  <c r="AX153" i="3"/>
  <c r="AZ153" i="3"/>
  <c r="AO153" i="3"/>
  <c r="AQ153" i="3"/>
  <c r="AS153" i="3"/>
  <c r="BB153" i="3"/>
  <c r="BC153" i="3"/>
  <c r="BD153" i="3"/>
  <c r="BK153" i="3"/>
  <c r="BL153" i="3"/>
  <c r="BN153" i="3"/>
  <c r="BP153" i="3"/>
  <c r="BE153" i="3"/>
  <c r="BG153" i="3"/>
  <c r="BI153" i="3"/>
  <c r="BR153" i="3"/>
  <c r="BM153" i="3"/>
  <c r="BO153" i="3"/>
  <c r="BQ153" i="3"/>
  <c r="BF153" i="3"/>
  <c r="BH153" i="3"/>
  <c r="BJ153" i="3"/>
  <c r="BS153" i="3"/>
  <c r="BT153" i="3"/>
  <c r="BU153" i="3"/>
  <c r="CB153" i="3"/>
  <c r="CC153" i="3"/>
  <c r="CE153" i="3"/>
  <c r="CG153" i="3"/>
  <c r="CD153" i="3"/>
  <c r="CF153" i="3"/>
  <c r="CH153" i="3"/>
  <c r="E154" i="3"/>
  <c r="L154" i="3"/>
  <c r="M154" i="3"/>
  <c r="A154" i="3"/>
  <c r="B154" i="3"/>
  <c r="C154" i="3"/>
  <c r="O154" i="3"/>
  <c r="Q154" i="3"/>
  <c r="F154" i="3"/>
  <c r="H154" i="3"/>
  <c r="J154" i="3"/>
  <c r="S154" i="3"/>
  <c r="N154" i="3"/>
  <c r="D154" i="3"/>
  <c r="P154" i="3"/>
  <c r="R154" i="3"/>
  <c r="G154" i="3"/>
  <c r="I154" i="3"/>
  <c r="K154" i="3"/>
  <c r="T154" i="3"/>
  <c r="U154" i="3"/>
  <c r="V154" i="3"/>
  <c r="AC154" i="3"/>
  <c r="AD154" i="3"/>
  <c r="AF154" i="3"/>
  <c r="AH154" i="3"/>
  <c r="W154" i="3"/>
  <c r="Y154" i="3"/>
  <c r="AA154" i="3"/>
  <c r="AJ154" i="3"/>
  <c r="AE154" i="3"/>
  <c r="AG154" i="3"/>
  <c r="AI154" i="3"/>
  <c r="X154" i="3"/>
  <c r="Z154" i="3"/>
  <c r="AB154" i="3"/>
  <c r="AK154" i="3"/>
  <c r="AL154" i="3"/>
  <c r="AM154" i="3"/>
  <c r="AT154" i="3"/>
  <c r="AU154" i="3"/>
  <c r="AW154" i="3"/>
  <c r="AY154" i="3"/>
  <c r="AN154" i="3"/>
  <c r="AP154" i="3"/>
  <c r="AR154" i="3"/>
  <c r="BA154" i="3"/>
  <c r="AV154" i="3"/>
  <c r="AX154" i="3"/>
  <c r="AZ154" i="3"/>
  <c r="AO154" i="3"/>
  <c r="AQ154" i="3"/>
  <c r="AS154" i="3"/>
  <c r="BB154" i="3"/>
  <c r="BC154" i="3"/>
  <c r="BD154" i="3"/>
  <c r="BK154" i="3"/>
  <c r="BL154" i="3"/>
  <c r="BN154" i="3"/>
  <c r="BP154" i="3"/>
  <c r="BE154" i="3"/>
  <c r="BG154" i="3"/>
  <c r="BI154" i="3"/>
  <c r="BR154" i="3"/>
  <c r="BM154" i="3"/>
  <c r="BO154" i="3"/>
  <c r="BQ154" i="3"/>
  <c r="BF154" i="3"/>
  <c r="BH154" i="3"/>
  <c r="BJ154" i="3"/>
  <c r="BS154" i="3"/>
  <c r="BT154" i="3"/>
  <c r="BU154" i="3"/>
  <c r="CB154" i="3"/>
  <c r="CC154" i="3"/>
  <c r="CE154" i="3"/>
  <c r="CG154" i="3"/>
  <c r="CD154" i="3"/>
  <c r="CF154" i="3"/>
  <c r="CH154" i="3"/>
  <c r="E155" i="3"/>
  <c r="L155" i="3"/>
  <c r="M155" i="3"/>
  <c r="A155" i="3"/>
  <c r="B155" i="3"/>
  <c r="C155" i="3"/>
  <c r="O155" i="3"/>
  <c r="Q155" i="3"/>
  <c r="F155" i="3"/>
  <c r="H155" i="3"/>
  <c r="J155" i="3"/>
  <c r="S155" i="3"/>
  <c r="N155" i="3"/>
  <c r="D155" i="3"/>
  <c r="P155" i="3"/>
  <c r="R155" i="3"/>
  <c r="G155" i="3"/>
  <c r="I155" i="3"/>
  <c r="K155" i="3"/>
  <c r="T155" i="3"/>
  <c r="U155" i="3"/>
  <c r="V155" i="3"/>
  <c r="AC155" i="3"/>
  <c r="AD155" i="3"/>
  <c r="AF155" i="3"/>
  <c r="AH155" i="3"/>
  <c r="W155" i="3"/>
  <c r="Y155" i="3"/>
  <c r="AA155" i="3"/>
  <c r="AJ155" i="3"/>
  <c r="AE155" i="3"/>
  <c r="AG155" i="3"/>
  <c r="AI155" i="3"/>
  <c r="X155" i="3"/>
  <c r="Z155" i="3"/>
  <c r="AB155" i="3"/>
  <c r="AK155" i="3"/>
  <c r="AL155" i="3"/>
  <c r="AM155" i="3"/>
  <c r="AT155" i="3"/>
  <c r="AU155" i="3"/>
  <c r="AW155" i="3"/>
  <c r="AY155" i="3"/>
  <c r="AN155" i="3"/>
  <c r="AP155" i="3"/>
  <c r="AR155" i="3"/>
  <c r="BA155" i="3"/>
  <c r="AV155" i="3"/>
  <c r="AX155" i="3"/>
  <c r="AZ155" i="3"/>
  <c r="AO155" i="3"/>
  <c r="AQ155" i="3"/>
  <c r="AS155" i="3"/>
  <c r="BB155" i="3"/>
  <c r="BC155" i="3"/>
  <c r="BD155" i="3"/>
  <c r="BK155" i="3"/>
  <c r="BL155" i="3"/>
  <c r="BN155" i="3"/>
  <c r="BP155" i="3"/>
  <c r="BE155" i="3"/>
  <c r="BG155" i="3"/>
  <c r="BI155" i="3"/>
  <c r="BR155" i="3"/>
  <c r="BM155" i="3"/>
  <c r="BO155" i="3"/>
  <c r="BQ155" i="3"/>
  <c r="BF155" i="3"/>
  <c r="BH155" i="3"/>
  <c r="BJ155" i="3"/>
  <c r="BS155" i="3"/>
  <c r="BT155" i="3"/>
  <c r="BU155" i="3"/>
  <c r="CB155" i="3"/>
  <c r="CC155" i="3"/>
  <c r="CE155" i="3"/>
  <c r="CG155" i="3"/>
  <c r="CD155" i="3"/>
  <c r="CF155" i="3"/>
  <c r="CH155" i="3"/>
  <c r="E156" i="3"/>
  <c r="L156" i="3"/>
  <c r="M156" i="3"/>
  <c r="A156" i="3"/>
  <c r="B156" i="3"/>
  <c r="C156" i="3"/>
  <c r="O156" i="3"/>
  <c r="Q156" i="3"/>
  <c r="F156" i="3"/>
  <c r="H156" i="3"/>
  <c r="J156" i="3"/>
  <c r="S156" i="3"/>
  <c r="N156" i="3"/>
  <c r="D156" i="3"/>
  <c r="P156" i="3"/>
  <c r="R156" i="3"/>
  <c r="G156" i="3"/>
  <c r="I156" i="3"/>
  <c r="K156" i="3"/>
  <c r="T156" i="3"/>
  <c r="U156" i="3"/>
  <c r="V156" i="3"/>
  <c r="AC156" i="3"/>
  <c r="AD156" i="3"/>
  <c r="AF156" i="3"/>
  <c r="AH156" i="3"/>
  <c r="W156" i="3"/>
  <c r="Y156" i="3"/>
  <c r="AA156" i="3"/>
  <c r="AJ156" i="3"/>
  <c r="AE156" i="3"/>
  <c r="AG156" i="3"/>
  <c r="AI156" i="3"/>
  <c r="X156" i="3"/>
  <c r="Z156" i="3"/>
  <c r="AB156" i="3"/>
  <c r="AK156" i="3"/>
  <c r="AL156" i="3"/>
  <c r="AM156" i="3"/>
  <c r="AT156" i="3"/>
  <c r="AU156" i="3"/>
  <c r="AW156" i="3"/>
  <c r="AY156" i="3"/>
  <c r="AN156" i="3"/>
  <c r="AP156" i="3"/>
  <c r="AR156" i="3"/>
  <c r="BA156" i="3"/>
  <c r="AV156" i="3"/>
  <c r="AX156" i="3"/>
  <c r="AZ156" i="3"/>
  <c r="AO156" i="3"/>
  <c r="AQ156" i="3"/>
  <c r="AS156" i="3"/>
  <c r="BB156" i="3"/>
  <c r="BC156" i="3"/>
  <c r="BD156" i="3"/>
  <c r="BK156" i="3"/>
  <c r="BL156" i="3"/>
  <c r="BN156" i="3"/>
  <c r="BP156" i="3"/>
  <c r="BE156" i="3"/>
  <c r="BG156" i="3"/>
  <c r="BI156" i="3"/>
  <c r="BR156" i="3"/>
  <c r="BM156" i="3"/>
  <c r="BO156" i="3"/>
  <c r="BQ156" i="3"/>
  <c r="BF156" i="3"/>
  <c r="BH156" i="3"/>
  <c r="BJ156" i="3"/>
  <c r="BS156" i="3"/>
  <c r="BT156" i="3"/>
  <c r="BU156" i="3"/>
  <c r="CB156" i="3"/>
  <c r="CC156" i="3"/>
  <c r="CE156" i="3"/>
  <c r="CG156" i="3"/>
  <c r="CD156" i="3"/>
  <c r="CF156" i="3"/>
  <c r="CH156" i="3"/>
  <c r="E157" i="3"/>
  <c r="L157" i="3"/>
  <c r="M157" i="3"/>
  <c r="A157" i="3"/>
  <c r="B157" i="3"/>
  <c r="C157" i="3"/>
  <c r="O157" i="3"/>
  <c r="Q157" i="3"/>
  <c r="F157" i="3"/>
  <c r="H157" i="3"/>
  <c r="J157" i="3"/>
  <c r="S157" i="3"/>
  <c r="N157" i="3"/>
  <c r="D157" i="3"/>
  <c r="P157" i="3"/>
  <c r="R157" i="3"/>
  <c r="G157" i="3"/>
  <c r="I157" i="3"/>
  <c r="K157" i="3"/>
  <c r="T157" i="3"/>
  <c r="U157" i="3"/>
  <c r="V157" i="3"/>
  <c r="AC157" i="3"/>
  <c r="AD157" i="3"/>
  <c r="AF157" i="3"/>
  <c r="AH157" i="3"/>
  <c r="W157" i="3"/>
  <c r="Y157" i="3"/>
  <c r="AA157" i="3"/>
  <c r="AJ157" i="3"/>
  <c r="AE157" i="3"/>
  <c r="AG157" i="3"/>
  <c r="AI157" i="3"/>
  <c r="X157" i="3"/>
  <c r="Z157" i="3"/>
  <c r="AB157" i="3"/>
  <c r="AK157" i="3"/>
  <c r="AL157" i="3"/>
  <c r="AM157" i="3"/>
  <c r="AT157" i="3"/>
  <c r="AU157" i="3"/>
  <c r="AW157" i="3"/>
  <c r="AY157" i="3"/>
  <c r="AN157" i="3"/>
  <c r="AP157" i="3"/>
  <c r="AR157" i="3"/>
  <c r="BA157" i="3"/>
  <c r="AV157" i="3"/>
  <c r="AX157" i="3"/>
  <c r="AZ157" i="3"/>
  <c r="AO157" i="3"/>
  <c r="AQ157" i="3"/>
  <c r="AS157" i="3"/>
  <c r="BB157" i="3"/>
  <c r="BC157" i="3"/>
  <c r="BD157" i="3"/>
  <c r="BK157" i="3"/>
  <c r="BL157" i="3"/>
  <c r="BN157" i="3"/>
  <c r="BP157" i="3"/>
  <c r="BE157" i="3"/>
  <c r="BG157" i="3"/>
  <c r="BI157" i="3"/>
  <c r="BR157" i="3"/>
  <c r="BM157" i="3"/>
  <c r="BO157" i="3"/>
  <c r="BQ157" i="3"/>
  <c r="BF157" i="3"/>
  <c r="BH157" i="3"/>
  <c r="BJ157" i="3"/>
  <c r="BS157" i="3"/>
  <c r="BT157" i="3"/>
  <c r="BU157" i="3"/>
  <c r="CB157" i="3"/>
  <c r="CC157" i="3"/>
  <c r="CE157" i="3"/>
  <c r="CG157" i="3"/>
  <c r="CD157" i="3"/>
  <c r="CF157" i="3"/>
  <c r="CH157" i="3"/>
  <c r="E158" i="3"/>
  <c r="L158" i="3"/>
  <c r="M158" i="3"/>
  <c r="A158" i="3"/>
  <c r="B158" i="3"/>
  <c r="C158" i="3"/>
  <c r="O158" i="3"/>
  <c r="Q158" i="3"/>
  <c r="F158" i="3"/>
  <c r="H158" i="3"/>
  <c r="J158" i="3"/>
  <c r="S158" i="3"/>
  <c r="N158" i="3"/>
  <c r="D158" i="3"/>
  <c r="P158" i="3"/>
  <c r="R158" i="3"/>
  <c r="G158" i="3"/>
  <c r="I158" i="3"/>
  <c r="K158" i="3"/>
  <c r="T158" i="3"/>
  <c r="U158" i="3"/>
  <c r="V158" i="3"/>
  <c r="AC158" i="3"/>
  <c r="AD158" i="3"/>
  <c r="AF158" i="3"/>
  <c r="AH158" i="3"/>
  <c r="W158" i="3"/>
  <c r="Y158" i="3"/>
  <c r="AA158" i="3"/>
  <c r="AJ158" i="3"/>
  <c r="AE158" i="3"/>
  <c r="AG158" i="3"/>
  <c r="AI158" i="3"/>
  <c r="X158" i="3"/>
  <c r="Z158" i="3"/>
  <c r="AB158" i="3"/>
  <c r="AK158" i="3"/>
  <c r="AL158" i="3"/>
  <c r="AM158" i="3"/>
  <c r="AT158" i="3"/>
  <c r="AU158" i="3"/>
  <c r="AW158" i="3"/>
  <c r="AY158" i="3"/>
  <c r="AN158" i="3"/>
  <c r="AP158" i="3"/>
  <c r="AR158" i="3"/>
  <c r="BA158" i="3"/>
  <c r="AV158" i="3"/>
  <c r="AX158" i="3"/>
  <c r="AZ158" i="3"/>
  <c r="AO158" i="3"/>
  <c r="AQ158" i="3"/>
  <c r="AS158" i="3"/>
  <c r="BB158" i="3"/>
  <c r="BC158" i="3"/>
  <c r="BD158" i="3"/>
  <c r="BK158" i="3"/>
  <c r="BL158" i="3"/>
  <c r="BN158" i="3"/>
  <c r="BP158" i="3"/>
  <c r="BE158" i="3"/>
  <c r="BG158" i="3"/>
  <c r="BI158" i="3"/>
  <c r="BR158" i="3"/>
  <c r="BM158" i="3"/>
  <c r="BO158" i="3"/>
  <c r="BQ158" i="3"/>
  <c r="BF158" i="3"/>
  <c r="BH158" i="3"/>
  <c r="BJ158" i="3"/>
  <c r="BS158" i="3"/>
  <c r="BT158" i="3"/>
  <c r="BU158" i="3"/>
  <c r="CB158" i="3"/>
  <c r="CC158" i="3"/>
  <c r="CE158" i="3"/>
  <c r="CG158" i="3"/>
  <c r="CD158" i="3"/>
  <c r="CF158" i="3"/>
  <c r="CH158" i="3"/>
  <c r="E159" i="3"/>
  <c r="L159" i="3"/>
  <c r="M159" i="3"/>
  <c r="A159" i="3"/>
  <c r="B159" i="3"/>
  <c r="C159" i="3"/>
  <c r="O159" i="3"/>
  <c r="Q159" i="3"/>
  <c r="F159" i="3"/>
  <c r="H159" i="3"/>
  <c r="J159" i="3"/>
  <c r="S159" i="3"/>
  <c r="N159" i="3"/>
  <c r="D159" i="3"/>
  <c r="P159" i="3"/>
  <c r="R159" i="3"/>
  <c r="G159" i="3"/>
  <c r="I159" i="3"/>
  <c r="K159" i="3"/>
  <c r="T159" i="3"/>
  <c r="U159" i="3"/>
  <c r="V159" i="3"/>
  <c r="AC159" i="3"/>
  <c r="AD159" i="3"/>
  <c r="AF159" i="3"/>
  <c r="AH159" i="3"/>
  <c r="W159" i="3"/>
  <c r="Y159" i="3"/>
  <c r="AA159" i="3"/>
  <c r="AJ159" i="3"/>
  <c r="AE159" i="3"/>
  <c r="AG159" i="3"/>
  <c r="AI159" i="3"/>
  <c r="X159" i="3"/>
  <c r="Z159" i="3"/>
  <c r="AB159" i="3"/>
  <c r="AK159" i="3"/>
  <c r="AL159" i="3"/>
  <c r="AM159" i="3"/>
  <c r="AT159" i="3"/>
  <c r="AU159" i="3"/>
  <c r="AW159" i="3"/>
  <c r="AY159" i="3"/>
  <c r="AN159" i="3"/>
  <c r="AP159" i="3"/>
  <c r="AR159" i="3"/>
  <c r="BA159" i="3"/>
  <c r="AV159" i="3"/>
  <c r="AX159" i="3"/>
  <c r="AZ159" i="3"/>
  <c r="AO159" i="3"/>
  <c r="AQ159" i="3"/>
  <c r="AS159" i="3"/>
  <c r="BB159" i="3"/>
  <c r="BC159" i="3"/>
  <c r="BD159" i="3"/>
  <c r="BK159" i="3"/>
  <c r="BL159" i="3"/>
  <c r="BN159" i="3"/>
  <c r="BP159" i="3"/>
  <c r="BE159" i="3"/>
  <c r="BG159" i="3"/>
  <c r="BI159" i="3"/>
  <c r="BR159" i="3"/>
  <c r="BM159" i="3"/>
  <c r="BO159" i="3"/>
  <c r="BQ159" i="3"/>
  <c r="BF159" i="3"/>
  <c r="BH159" i="3"/>
  <c r="BJ159" i="3"/>
  <c r="BS159" i="3"/>
  <c r="BT159" i="3"/>
  <c r="BU159" i="3"/>
  <c r="CB159" i="3"/>
  <c r="CC159" i="3"/>
  <c r="CE159" i="3"/>
  <c r="CG159" i="3"/>
  <c r="CD159" i="3"/>
  <c r="CF159" i="3"/>
  <c r="CH159" i="3"/>
  <c r="E160" i="3"/>
  <c r="L160" i="3"/>
  <c r="M160" i="3"/>
  <c r="A160" i="3"/>
  <c r="B160" i="3"/>
  <c r="C160" i="3"/>
  <c r="O160" i="3"/>
  <c r="Q160" i="3"/>
  <c r="F160" i="3"/>
  <c r="H160" i="3"/>
  <c r="J160" i="3"/>
  <c r="S160" i="3"/>
  <c r="N160" i="3"/>
  <c r="D160" i="3"/>
  <c r="P160" i="3"/>
  <c r="R160" i="3"/>
  <c r="G160" i="3"/>
  <c r="I160" i="3"/>
  <c r="K160" i="3"/>
  <c r="T160" i="3"/>
  <c r="U160" i="3"/>
  <c r="V160" i="3"/>
  <c r="AC160" i="3"/>
  <c r="AD160" i="3"/>
  <c r="AF160" i="3"/>
  <c r="AH160" i="3"/>
  <c r="W160" i="3"/>
  <c r="Y160" i="3"/>
  <c r="AA160" i="3"/>
  <c r="AJ160" i="3"/>
  <c r="AE160" i="3"/>
  <c r="AG160" i="3"/>
  <c r="AI160" i="3"/>
  <c r="X160" i="3"/>
  <c r="Z160" i="3"/>
  <c r="AB160" i="3"/>
  <c r="AK160" i="3"/>
  <c r="AL160" i="3"/>
  <c r="AM160" i="3"/>
  <c r="AT160" i="3"/>
  <c r="AU160" i="3"/>
  <c r="AW160" i="3"/>
  <c r="AY160" i="3"/>
  <c r="AN160" i="3"/>
  <c r="AP160" i="3"/>
  <c r="AR160" i="3"/>
  <c r="BA160" i="3"/>
  <c r="AV160" i="3"/>
  <c r="AX160" i="3"/>
  <c r="AZ160" i="3"/>
  <c r="AO160" i="3"/>
  <c r="AQ160" i="3"/>
  <c r="AS160" i="3"/>
  <c r="BB160" i="3"/>
  <c r="BC160" i="3"/>
  <c r="BD160" i="3"/>
  <c r="BK160" i="3"/>
  <c r="BL160" i="3"/>
  <c r="BN160" i="3"/>
  <c r="BP160" i="3"/>
  <c r="BE160" i="3"/>
  <c r="BG160" i="3"/>
  <c r="BI160" i="3"/>
  <c r="BR160" i="3"/>
  <c r="BM160" i="3"/>
  <c r="BO160" i="3"/>
  <c r="BQ160" i="3"/>
  <c r="BF160" i="3"/>
  <c r="BH160" i="3"/>
  <c r="BJ160" i="3"/>
  <c r="BS160" i="3"/>
  <c r="BT160" i="3"/>
  <c r="BU160" i="3"/>
  <c r="CB160" i="3"/>
  <c r="CC160" i="3"/>
  <c r="CE160" i="3"/>
  <c r="CG160" i="3"/>
  <c r="CD160" i="3"/>
  <c r="CF160" i="3"/>
  <c r="CH160" i="3"/>
  <c r="E161" i="3"/>
  <c r="L161" i="3"/>
  <c r="M161" i="3"/>
  <c r="A161" i="3"/>
  <c r="B161" i="3"/>
  <c r="C161" i="3"/>
  <c r="O161" i="3"/>
  <c r="Q161" i="3"/>
  <c r="F161" i="3"/>
  <c r="H161" i="3"/>
  <c r="J161" i="3"/>
  <c r="S161" i="3"/>
  <c r="N161" i="3"/>
  <c r="D161" i="3"/>
  <c r="P161" i="3"/>
  <c r="R161" i="3"/>
  <c r="G161" i="3"/>
  <c r="I161" i="3"/>
  <c r="K161" i="3"/>
  <c r="T161" i="3"/>
  <c r="U161" i="3"/>
  <c r="V161" i="3"/>
  <c r="AC161" i="3"/>
  <c r="AD161" i="3"/>
  <c r="AF161" i="3"/>
  <c r="AH161" i="3"/>
  <c r="W161" i="3"/>
  <c r="Y161" i="3"/>
  <c r="AA161" i="3"/>
  <c r="AJ161" i="3"/>
  <c r="AE161" i="3"/>
  <c r="AG161" i="3"/>
  <c r="AI161" i="3"/>
  <c r="X161" i="3"/>
  <c r="Z161" i="3"/>
  <c r="AB161" i="3"/>
  <c r="AK161" i="3"/>
  <c r="AL161" i="3"/>
  <c r="AM161" i="3"/>
  <c r="AT161" i="3"/>
  <c r="AU161" i="3"/>
  <c r="AW161" i="3"/>
  <c r="AY161" i="3"/>
  <c r="AN161" i="3"/>
  <c r="AP161" i="3"/>
  <c r="AR161" i="3"/>
  <c r="BA161" i="3"/>
  <c r="AV161" i="3"/>
  <c r="AX161" i="3"/>
  <c r="AZ161" i="3"/>
  <c r="AO161" i="3"/>
  <c r="AQ161" i="3"/>
  <c r="AS161" i="3"/>
  <c r="BB161" i="3"/>
  <c r="BC161" i="3"/>
  <c r="BD161" i="3"/>
  <c r="BK161" i="3"/>
  <c r="BL161" i="3"/>
  <c r="BN161" i="3"/>
  <c r="BP161" i="3"/>
  <c r="BE161" i="3"/>
  <c r="BG161" i="3"/>
  <c r="BI161" i="3"/>
  <c r="BR161" i="3"/>
  <c r="BM161" i="3"/>
  <c r="BO161" i="3"/>
  <c r="BQ161" i="3"/>
  <c r="BF161" i="3"/>
  <c r="BH161" i="3"/>
  <c r="BJ161" i="3"/>
  <c r="BS161" i="3"/>
  <c r="BT161" i="3"/>
  <c r="BU161" i="3"/>
  <c r="CB161" i="3"/>
  <c r="CC161" i="3"/>
  <c r="CE161" i="3"/>
  <c r="CG161" i="3"/>
  <c r="CD161" i="3"/>
  <c r="CF161" i="3"/>
  <c r="CH161" i="3"/>
  <c r="E162" i="3"/>
  <c r="L162" i="3"/>
  <c r="M162" i="3"/>
  <c r="A162" i="3"/>
  <c r="B162" i="3"/>
  <c r="C162" i="3"/>
  <c r="O162" i="3"/>
  <c r="Q162" i="3"/>
  <c r="F162" i="3"/>
  <c r="H162" i="3"/>
  <c r="J162" i="3"/>
  <c r="S162" i="3"/>
  <c r="N162" i="3"/>
  <c r="D162" i="3"/>
  <c r="P162" i="3"/>
  <c r="R162" i="3"/>
  <c r="G162" i="3"/>
  <c r="I162" i="3"/>
  <c r="K162" i="3"/>
  <c r="T162" i="3"/>
  <c r="U162" i="3"/>
  <c r="V162" i="3"/>
  <c r="AC162" i="3"/>
  <c r="AD162" i="3"/>
  <c r="AF162" i="3"/>
  <c r="AH162" i="3"/>
  <c r="W162" i="3"/>
  <c r="Y162" i="3"/>
  <c r="AA162" i="3"/>
  <c r="AJ162" i="3"/>
  <c r="AE162" i="3"/>
  <c r="AG162" i="3"/>
  <c r="AI162" i="3"/>
  <c r="X162" i="3"/>
  <c r="Z162" i="3"/>
  <c r="AB162" i="3"/>
  <c r="AK162" i="3"/>
  <c r="AL162" i="3"/>
  <c r="AM162" i="3"/>
  <c r="AT162" i="3"/>
  <c r="AU162" i="3"/>
  <c r="AW162" i="3"/>
  <c r="AY162" i="3"/>
  <c r="AN162" i="3"/>
  <c r="AP162" i="3"/>
  <c r="AR162" i="3"/>
  <c r="BA162" i="3"/>
  <c r="AV162" i="3"/>
  <c r="AX162" i="3"/>
  <c r="AZ162" i="3"/>
  <c r="AO162" i="3"/>
  <c r="AQ162" i="3"/>
  <c r="AS162" i="3"/>
  <c r="BB162" i="3"/>
  <c r="BC162" i="3"/>
  <c r="BD162" i="3"/>
  <c r="BK162" i="3"/>
  <c r="BL162" i="3"/>
  <c r="BN162" i="3"/>
  <c r="BP162" i="3"/>
  <c r="BE162" i="3"/>
  <c r="BG162" i="3"/>
  <c r="BI162" i="3"/>
  <c r="BR162" i="3"/>
  <c r="BM162" i="3"/>
  <c r="BO162" i="3"/>
  <c r="BQ162" i="3"/>
  <c r="BF162" i="3"/>
  <c r="BH162" i="3"/>
  <c r="BJ162" i="3"/>
  <c r="BS162" i="3"/>
  <c r="BT162" i="3"/>
  <c r="BU162" i="3"/>
  <c r="CB162" i="3"/>
  <c r="CC162" i="3"/>
  <c r="CE162" i="3"/>
  <c r="CG162" i="3"/>
  <c r="CD162" i="3"/>
  <c r="CF162" i="3"/>
  <c r="CH162" i="3"/>
  <c r="E163" i="3"/>
  <c r="L163" i="3"/>
  <c r="M163" i="3"/>
  <c r="A163" i="3"/>
  <c r="B163" i="3"/>
  <c r="C163" i="3"/>
  <c r="O163" i="3"/>
  <c r="Q163" i="3"/>
  <c r="F163" i="3"/>
  <c r="H163" i="3"/>
  <c r="J163" i="3"/>
  <c r="S163" i="3"/>
  <c r="N163" i="3"/>
  <c r="D163" i="3"/>
  <c r="P163" i="3"/>
  <c r="R163" i="3"/>
  <c r="G163" i="3"/>
  <c r="I163" i="3"/>
  <c r="K163" i="3"/>
  <c r="T163" i="3"/>
  <c r="U163" i="3"/>
  <c r="V163" i="3"/>
  <c r="AC163" i="3"/>
  <c r="AD163" i="3"/>
  <c r="AF163" i="3"/>
  <c r="AH163" i="3"/>
  <c r="W163" i="3"/>
  <c r="Y163" i="3"/>
  <c r="AA163" i="3"/>
  <c r="AJ163" i="3"/>
  <c r="AE163" i="3"/>
  <c r="AG163" i="3"/>
  <c r="AI163" i="3"/>
  <c r="X163" i="3"/>
  <c r="Z163" i="3"/>
  <c r="AB163" i="3"/>
  <c r="AK163" i="3"/>
  <c r="AL163" i="3"/>
  <c r="AM163" i="3"/>
  <c r="AT163" i="3"/>
  <c r="AU163" i="3"/>
  <c r="AW163" i="3"/>
  <c r="AY163" i="3"/>
  <c r="AN163" i="3"/>
  <c r="AP163" i="3"/>
  <c r="AR163" i="3"/>
  <c r="BA163" i="3"/>
  <c r="AV163" i="3"/>
  <c r="AX163" i="3"/>
  <c r="AZ163" i="3"/>
  <c r="AO163" i="3"/>
  <c r="AQ163" i="3"/>
  <c r="AS163" i="3"/>
  <c r="BB163" i="3"/>
  <c r="BC163" i="3"/>
  <c r="BD163" i="3"/>
  <c r="BK163" i="3"/>
  <c r="BL163" i="3"/>
  <c r="BN163" i="3"/>
  <c r="BP163" i="3"/>
  <c r="BE163" i="3"/>
  <c r="BG163" i="3"/>
  <c r="BI163" i="3"/>
  <c r="BR163" i="3"/>
  <c r="BM163" i="3"/>
  <c r="BO163" i="3"/>
  <c r="BQ163" i="3"/>
  <c r="BF163" i="3"/>
  <c r="BH163" i="3"/>
  <c r="BJ163" i="3"/>
  <c r="BS163" i="3"/>
  <c r="BT163" i="3"/>
  <c r="BU163" i="3"/>
  <c r="CB163" i="3"/>
  <c r="CC163" i="3"/>
  <c r="CE163" i="3"/>
  <c r="CG163" i="3"/>
  <c r="CD163" i="3"/>
  <c r="CF163" i="3"/>
  <c r="CH163" i="3"/>
  <c r="E164" i="3"/>
  <c r="L164" i="3"/>
  <c r="M164" i="3"/>
  <c r="A164" i="3"/>
  <c r="B164" i="3"/>
  <c r="C164" i="3"/>
  <c r="O164" i="3"/>
  <c r="Q164" i="3"/>
  <c r="F164" i="3"/>
  <c r="H164" i="3"/>
  <c r="J164" i="3"/>
  <c r="S164" i="3"/>
  <c r="N164" i="3"/>
  <c r="D164" i="3"/>
  <c r="P164" i="3"/>
  <c r="R164" i="3"/>
  <c r="G164" i="3"/>
  <c r="I164" i="3"/>
  <c r="K164" i="3"/>
  <c r="T164" i="3"/>
  <c r="U164" i="3"/>
  <c r="V164" i="3"/>
  <c r="AC164" i="3"/>
  <c r="AD164" i="3"/>
  <c r="AF164" i="3"/>
  <c r="AH164" i="3"/>
  <c r="W164" i="3"/>
  <c r="Y164" i="3"/>
  <c r="AA164" i="3"/>
  <c r="AJ164" i="3"/>
  <c r="AE164" i="3"/>
  <c r="AG164" i="3"/>
  <c r="AI164" i="3"/>
  <c r="X164" i="3"/>
  <c r="Z164" i="3"/>
  <c r="AB164" i="3"/>
  <c r="AK164" i="3"/>
  <c r="AL164" i="3"/>
  <c r="AM164" i="3"/>
  <c r="AT164" i="3"/>
  <c r="AU164" i="3"/>
  <c r="AW164" i="3"/>
  <c r="AY164" i="3"/>
  <c r="AN164" i="3"/>
  <c r="AP164" i="3"/>
  <c r="AR164" i="3"/>
  <c r="BA164" i="3"/>
  <c r="AV164" i="3"/>
  <c r="AX164" i="3"/>
  <c r="AZ164" i="3"/>
  <c r="AO164" i="3"/>
  <c r="AQ164" i="3"/>
  <c r="AS164" i="3"/>
  <c r="BB164" i="3"/>
  <c r="BC164" i="3"/>
  <c r="BD164" i="3"/>
  <c r="BK164" i="3"/>
  <c r="BL164" i="3"/>
  <c r="BN164" i="3"/>
  <c r="BP164" i="3"/>
  <c r="BE164" i="3"/>
  <c r="BG164" i="3"/>
  <c r="BI164" i="3"/>
  <c r="BR164" i="3"/>
  <c r="BM164" i="3"/>
  <c r="BO164" i="3"/>
  <c r="BQ164" i="3"/>
  <c r="BF164" i="3"/>
  <c r="BH164" i="3"/>
  <c r="BJ164" i="3"/>
  <c r="BS164" i="3"/>
  <c r="BT164" i="3"/>
  <c r="BU164" i="3"/>
  <c r="CB164" i="3"/>
  <c r="CC164" i="3"/>
  <c r="CE164" i="3"/>
  <c r="CG164" i="3"/>
  <c r="CD164" i="3"/>
  <c r="CF164" i="3"/>
  <c r="CH164" i="3"/>
  <c r="E165" i="3"/>
  <c r="L165" i="3"/>
  <c r="M165" i="3"/>
  <c r="A165" i="3"/>
  <c r="B165" i="3"/>
  <c r="C165" i="3"/>
  <c r="O165" i="3"/>
  <c r="Q165" i="3"/>
  <c r="F165" i="3"/>
  <c r="H165" i="3"/>
  <c r="J165" i="3"/>
  <c r="S165" i="3"/>
  <c r="N165" i="3"/>
  <c r="D165" i="3"/>
  <c r="P165" i="3"/>
  <c r="R165" i="3"/>
  <c r="G165" i="3"/>
  <c r="I165" i="3"/>
  <c r="K165" i="3"/>
  <c r="T165" i="3"/>
  <c r="U165" i="3"/>
  <c r="V165" i="3"/>
  <c r="AC165" i="3"/>
  <c r="AD165" i="3"/>
  <c r="AF165" i="3"/>
  <c r="AH165" i="3"/>
  <c r="W165" i="3"/>
  <c r="Y165" i="3"/>
  <c r="AA165" i="3"/>
  <c r="AJ165" i="3"/>
  <c r="AE165" i="3"/>
  <c r="AG165" i="3"/>
  <c r="AI165" i="3"/>
  <c r="X165" i="3"/>
  <c r="Z165" i="3"/>
  <c r="AB165" i="3"/>
  <c r="AK165" i="3"/>
  <c r="AL165" i="3"/>
  <c r="AM165" i="3"/>
  <c r="AT165" i="3"/>
  <c r="AU165" i="3"/>
  <c r="AW165" i="3"/>
  <c r="AY165" i="3"/>
  <c r="AN165" i="3"/>
  <c r="AP165" i="3"/>
  <c r="AR165" i="3"/>
  <c r="BA165" i="3"/>
  <c r="AV165" i="3"/>
  <c r="AX165" i="3"/>
  <c r="AZ165" i="3"/>
  <c r="AO165" i="3"/>
  <c r="AQ165" i="3"/>
  <c r="AS165" i="3"/>
  <c r="BB165" i="3"/>
  <c r="BC165" i="3"/>
  <c r="BD165" i="3"/>
  <c r="BK165" i="3"/>
  <c r="BL165" i="3"/>
  <c r="BN165" i="3"/>
  <c r="BP165" i="3"/>
  <c r="BE165" i="3"/>
  <c r="BG165" i="3"/>
  <c r="BI165" i="3"/>
  <c r="BR165" i="3"/>
  <c r="BM165" i="3"/>
  <c r="BO165" i="3"/>
  <c r="BQ165" i="3"/>
  <c r="BF165" i="3"/>
  <c r="BH165" i="3"/>
  <c r="BJ165" i="3"/>
  <c r="BS165" i="3"/>
  <c r="BT165" i="3"/>
  <c r="BU165" i="3"/>
  <c r="CB165" i="3"/>
  <c r="CC165" i="3"/>
  <c r="CE165" i="3"/>
  <c r="CG165" i="3"/>
  <c r="CD165" i="3"/>
  <c r="CF165" i="3"/>
  <c r="CH165" i="3"/>
  <c r="E166" i="3"/>
  <c r="L166" i="3"/>
  <c r="M166" i="3"/>
  <c r="A166" i="3"/>
  <c r="B166" i="3"/>
  <c r="C166" i="3"/>
  <c r="O166" i="3"/>
  <c r="Q166" i="3"/>
  <c r="F166" i="3"/>
  <c r="H166" i="3"/>
  <c r="J166" i="3"/>
  <c r="S166" i="3"/>
  <c r="N166" i="3"/>
  <c r="D166" i="3"/>
  <c r="P166" i="3"/>
  <c r="R166" i="3"/>
  <c r="G166" i="3"/>
  <c r="I166" i="3"/>
  <c r="K166" i="3"/>
  <c r="T166" i="3"/>
  <c r="U166" i="3"/>
  <c r="V166" i="3"/>
  <c r="AC166" i="3"/>
  <c r="AD166" i="3"/>
  <c r="AF166" i="3"/>
  <c r="AH166" i="3"/>
  <c r="W166" i="3"/>
  <c r="Y166" i="3"/>
  <c r="AA166" i="3"/>
  <c r="AJ166" i="3"/>
  <c r="AE166" i="3"/>
  <c r="AG166" i="3"/>
  <c r="AI166" i="3"/>
  <c r="X166" i="3"/>
  <c r="Z166" i="3"/>
  <c r="AB166" i="3"/>
  <c r="AK166" i="3"/>
  <c r="AL166" i="3"/>
  <c r="AM166" i="3"/>
  <c r="AT166" i="3"/>
  <c r="AU166" i="3"/>
  <c r="AW166" i="3"/>
  <c r="AY166" i="3"/>
  <c r="AN166" i="3"/>
  <c r="AP166" i="3"/>
  <c r="AR166" i="3"/>
  <c r="BA166" i="3"/>
  <c r="AV166" i="3"/>
  <c r="AX166" i="3"/>
  <c r="AZ166" i="3"/>
  <c r="AO166" i="3"/>
  <c r="AQ166" i="3"/>
  <c r="AS166" i="3"/>
  <c r="BB166" i="3"/>
  <c r="BC166" i="3"/>
  <c r="BD166" i="3"/>
  <c r="BK166" i="3"/>
  <c r="BL166" i="3"/>
  <c r="BN166" i="3"/>
  <c r="BP166" i="3"/>
  <c r="BE166" i="3"/>
  <c r="BG166" i="3"/>
  <c r="BI166" i="3"/>
  <c r="BR166" i="3"/>
  <c r="BM166" i="3"/>
  <c r="BO166" i="3"/>
  <c r="BQ166" i="3"/>
  <c r="BF166" i="3"/>
  <c r="BH166" i="3"/>
  <c r="BJ166" i="3"/>
  <c r="BS166" i="3"/>
  <c r="BT166" i="3"/>
  <c r="BU166" i="3"/>
  <c r="CB166" i="3"/>
  <c r="CC166" i="3"/>
  <c r="CE166" i="3"/>
  <c r="CG166" i="3"/>
  <c r="CD166" i="3"/>
  <c r="CF166" i="3"/>
  <c r="CH166" i="3"/>
  <c r="E167" i="3"/>
  <c r="L167" i="3"/>
  <c r="M167" i="3"/>
  <c r="A167" i="3"/>
  <c r="B167" i="3"/>
  <c r="C167" i="3"/>
  <c r="O167" i="3"/>
  <c r="Q167" i="3"/>
  <c r="F167" i="3"/>
  <c r="H167" i="3"/>
  <c r="J167" i="3"/>
  <c r="S167" i="3"/>
  <c r="N167" i="3"/>
  <c r="D167" i="3"/>
  <c r="P167" i="3"/>
  <c r="R167" i="3"/>
  <c r="G167" i="3"/>
  <c r="I167" i="3"/>
  <c r="K167" i="3"/>
  <c r="T167" i="3"/>
  <c r="U167" i="3"/>
  <c r="V167" i="3"/>
  <c r="AC167" i="3"/>
  <c r="AD167" i="3"/>
  <c r="AF167" i="3"/>
  <c r="AH167" i="3"/>
  <c r="W167" i="3"/>
  <c r="Y167" i="3"/>
  <c r="AA167" i="3"/>
  <c r="AJ167" i="3"/>
  <c r="AE167" i="3"/>
  <c r="AG167" i="3"/>
  <c r="AI167" i="3"/>
  <c r="X167" i="3"/>
  <c r="Z167" i="3"/>
  <c r="AB167" i="3"/>
  <c r="AK167" i="3"/>
  <c r="AL167" i="3"/>
  <c r="AM167" i="3"/>
  <c r="AT167" i="3"/>
  <c r="AU167" i="3"/>
  <c r="AW167" i="3"/>
  <c r="AY167" i="3"/>
  <c r="AN167" i="3"/>
  <c r="AP167" i="3"/>
  <c r="AR167" i="3"/>
  <c r="BA167" i="3"/>
  <c r="AV167" i="3"/>
  <c r="AX167" i="3"/>
  <c r="AZ167" i="3"/>
  <c r="AO167" i="3"/>
  <c r="AQ167" i="3"/>
  <c r="AS167" i="3"/>
  <c r="BB167" i="3"/>
  <c r="BC167" i="3"/>
  <c r="BD167" i="3"/>
  <c r="BK167" i="3"/>
  <c r="BL167" i="3"/>
  <c r="BN167" i="3"/>
  <c r="BP167" i="3"/>
  <c r="BE167" i="3"/>
  <c r="BG167" i="3"/>
  <c r="BI167" i="3"/>
  <c r="BR167" i="3"/>
  <c r="BM167" i="3"/>
  <c r="BO167" i="3"/>
  <c r="BQ167" i="3"/>
  <c r="BF167" i="3"/>
  <c r="BH167" i="3"/>
  <c r="BJ167" i="3"/>
  <c r="BS167" i="3"/>
  <c r="BT167" i="3"/>
  <c r="BU167" i="3"/>
  <c r="CB167" i="3"/>
  <c r="CC167" i="3"/>
  <c r="CE167" i="3"/>
  <c r="CG167" i="3"/>
  <c r="CD167" i="3"/>
  <c r="CF167" i="3"/>
  <c r="CH167" i="3"/>
  <c r="E168" i="3"/>
  <c r="L168" i="3"/>
  <c r="M168" i="3"/>
  <c r="A168" i="3"/>
  <c r="B168" i="3"/>
  <c r="C168" i="3"/>
  <c r="O168" i="3"/>
  <c r="Q168" i="3"/>
  <c r="F168" i="3"/>
  <c r="H168" i="3"/>
  <c r="J168" i="3"/>
  <c r="S168" i="3"/>
  <c r="N168" i="3"/>
  <c r="D168" i="3"/>
  <c r="P168" i="3"/>
  <c r="R168" i="3"/>
  <c r="G168" i="3"/>
  <c r="I168" i="3"/>
  <c r="K168" i="3"/>
  <c r="T168" i="3"/>
  <c r="U168" i="3"/>
  <c r="V168" i="3"/>
  <c r="AC168" i="3"/>
  <c r="AD168" i="3"/>
  <c r="AF168" i="3"/>
  <c r="AH168" i="3"/>
  <c r="W168" i="3"/>
  <c r="Y168" i="3"/>
  <c r="AA168" i="3"/>
  <c r="AJ168" i="3"/>
  <c r="AE168" i="3"/>
  <c r="AG168" i="3"/>
  <c r="AI168" i="3"/>
  <c r="X168" i="3"/>
  <c r="Z168" i="3"/>
  <c r="AB168" i="3"/>
  <c r="AK168" i="3"/>
  <c r="AL168" i="3"/>
  <c r="AM168" i="3"/>
  <c r="AT168" i="3"/>
  <c r="AU168" i="3"/>
  <c r="AW168" i="3"/>
  <c r="AY168" i="3"/>
  <c r="AN168" i="3"/>
  <c r="AP168" i="3"/>
  <c r="AR168" i="3"/>
  <c r="BA168" i="3"/>
  <c r="AV168" i="3"/>
  <c r="AX168" i="3"/>
  <c r="AZ168" i="3"/>
  <c r="AO168" i="3"/>
  <c r="AQ168" i="3"/>
  <c r="AS168" i="3"/>
  <c r="BB168" i="3"/>
  <c r="BC168" i="3"/>
  <c r="BD168" i="3"/>
  <c r="BK168" i="3"/>
  <c r="BL168" i="3"/>
  <c r="BN168" i="3"/>
  <c r="BP168" i="3"/>
  <c r="BE168" i="3"/>
  <c r="BG168" i="3"/>
  <c r="BI168" i="3"/>
  <c r="BR168" i="3"/>
  <c r="BM168" i="3"/>
  <c r="BO168" i="3"/>
  <c r="BQ168" i="3"/>
  <c r="BF168" i="3"/>
  <c r="BH168" i="3"/>
  <c r="BJ168" i="3"/>
  <c r="BS168" i="3"/>
  <c r="BT168" i="3"/>
  <c r="BU168" i="3"/>
  <c r="CB168" i="3"/>
  <c r="CC168" i="3"/>
  <c r="CE168" i="3"/>
  <c r="CG168" i="3"/>
  <c r="CD168" i="3"/>
  <c r="CF168" i="3"/>
  <c r="CH168" i="3"/>
  <c r="E169" i="3"/>
  <c r="L169" i="3"/>
  <c r="M169" i="3"/>
  <c r="A169" i="3"/>
  <c r="B169" i="3"/>
  <c r="C169" i="3"/>
  <c r="O169" i="3"/>
  <c r="Q169" i="3"/>
  <c r="F169" i="3"/>
  <c r="H169" i="3"/>
  <c r="J169" i="3"/>
  <c r="S169" i="3"/>
  <c r="N169" i="3"/>
  <c r="D169" i="3"/>
  <c r="P169" i="3"/>
  <c r="R169" i="3"/>
  <c r="G169" i="3"/>
  <c r="I169" i="3"/>
  <c r="K169" i="3"/>
  <c r="T169" i="3"/>
  <c r="U169" i="3"/>
  <c r="V169" i="3"/>
  <c r="AC169" i="3"/>
  <c r="AD169" i="3"/>
  <c r="AF169" i="3"/>
  <c r="AH169" i="3"/>
  <c r="W169" i="3"/>
  <c r="Y169" i="3"/>
  <c r="AA169" i="3"/>
  <c r="AJ169" i="3"/>
  <c r="AE169" i="3"/>
  <c r="AG169" i="3"/>
  <c r="AI169" i="3"/>
  <c r="X169" i="3"/>
  <c r="Z169" i="3"/>
  <c r="AB169" i="3"/>
  <c r="AK169" i="3"/>
  <c r="AL169" i="3"/>
  <c r="AM169" i="3"/>
  <c r="AT169" i="3"/>
  <c r="AU169" i="3"/>
  <c r="AW169" i="3"/>
  <c r="AY169" i="3"/>
  <c r="AN169" i="3"/>
  <c r="AP169" i="3"/>
  <c r="AR169" i="3"/>
  <c r="BA169" i="3"/>
  <c r="AV169" i="3"/>
  <c r="AX169" i="3"/>
  <c r="AZ169" i="3"/>
  <c r="AO169" i="3"/>
  <c r="AQ169" i="3"/>
  <c r="AS169" i="3"/>
  <c r="BB169" i="3"/>
  <c r="BC169" i="3"/>
  <c r="BD169" i="3"/>
  <c r="BK169" i="3"/>
  <c r="BL169" i="3"/>
  <c r="BN169" i="3"/>
  <c r="BP169" i="3"/>
  <c r="BE169" i="3"/>
  <c r="BG169" i="3"/>
  <c r="BI169" i="3"/>
  <c r="BR169" i="3"/>
  <c r="BM169" i="3"/>
  <c r="BO169" i="3"/>
  <c r="BQ169" i="3"/>
  <c r="BF169" i="3"/>
  <c r="BH169" i="3"/>
  <c r="BJ169" i="3"/>
  <c r="BS169" i="3"/>
  <c r="BT169" i="3"/>
  <c r="BU169" i="3"/>
  <c r="CB169" i="3"/>
  <c r="CC169" i="3"/>
  <c r="CE169" i="3"/>
  <c r="CG169" i="3"/>
  <c r="CD169" i="3"/>
  <c r="CF169" i="3"/>
  <c r="CH169" i="3"/>
  <c r="E170" i="3"/>
  <c r="L170" i="3"/>
  <c r="M170" i="3"/>
  <c r="A170" i="3"/>
  <c r="B170" i="3"/>
  <c r="C170" i="3"/>
  <c r="O170" i="3"/>
  <c r="Q170" i="3"/>
  <c r="F170" i="3"/>
  <c r="H170" i="3"/>
  <c r="J170" i="3"/>
  <c r="S170" i="3"/>
  <c r="N170" i="3"/>
  <c r="D170" i="3"/>
  <c r="P170" i="3"/>
  <c r="R170" i="3"/>
  <c r="G170" i="3"/>
  <c r="I170" i="3"/>
  <c r="K170" i="3"/>
  <c r="T170" i="3"/>
  <c r="U170" i="3"/>
  <c r="V170" i="3"/>
  <c r="AC170" i="3"/>
  <c r="AD170" i="3"/>
  <c r="AF170" i="3"/>
  <c r="AH170" i="3"/>
  <c r="W170" i="3"/>
  <c r="Y170" i="3"/>
  <c r="AA170" i="3"/>
  <c r="AJ170" i="3"/>
  <c r="AE170" i="3"/>
  <c r="AG170" i="3"/>
  <c r="AI170" i="3"/>
  <c r="X170" i="3"/>
  <c r="Z170" i="3"/>
  <c r="AB170" i="3"/>
  <c r="AK170" i="3"/>
  <c r="AL170" i="3"/>
  <c r="AM170" i="3"/>
  <c r="AT170" i="3"/>
  <c r="AU170" i="3"/>
  <c r="AW170" i="3"/>
  <c r="AY170" i="3"/>
  <c r="AN170" i="3"/>
  <c r="AP170" i="3"/>
  <c r="AR170" i="3"/>
  <c r="BA170" i="3"/>
  <c r="AV170" i="3"/>
  <c r="AX170" i="3"/>
  <c r="AZ170" i="3"/>
  <c r="AO170" i="3"/>
  <c r="AQ170" i="3"/>
  <c r="AS170" i="3"/>
  <c r="BB170" i="3"/>
  <c r="BC170" i="3"/>
  <c r="BD170" i="3"/>
  <c r="BK170" i="3"/>
  <c r="BL170" i="3"/>
  <c r="BN170" i="3"/>
  <c r="BP170" i="3"/>
  <c r="BE170" i="3"/>
  <c r="BG170" i="3"/>
  <c r="BI170" i="3"/>
  <c r="BR170" i="3"/>
  <c r="BM170" i="3"/>
  <c r="BO170" i="3"/>
  <c r="BQ170" i="3"/>
  <c r="BF170" i="3"/>
  <c r="BH170" i="3"/>
  <c r="BJ170" i="3"/>
  <c r="BS170" i="3"/>
  <c r="BT170" i="3"/>
  <c r="BU170" i="3"/>
  <c r="CB170" i="3"/>
  <c r="CC170" i="3"/>
  <c r="CE170" i="3"/>
  <c r="CG170" i="3"/>
  <c r="CD170" i="3"/>
  <c r="CF170" i="3"/>
  <c r="CH170" i="3"/>
  <c r="E171" i="3"/>
  <c r="L171" i="3"/>
  <c r="M171" i="3"/>
  <c r="A171" i="3"/>
  <c r="B171" i="3"/>
  <c r="C171" i="3"/>
  <c r="O171" i="3"/>
  <c r="Q171" i="3"/>
  <c r="F171" i="3"/>
  <c r="H171" i="3"/>
  <c r="J171" i="3"/>
  <c r="S171" i="3"/>
  <c r="N171" i="3"/>
  <c r="D171" i="3"/>
  <c r="P171" i="3"/>
  <c r="R171" i="3"/>
  <c r="G171" i="3"/>
  <c r="I171" i="3"/>
  <c r="K171" i="3"/>
  <c r="T171" i="3"/>
  <c r="U171" i="3"/>
  <c r="V171" i="3"/>
  <c r="AC171" i="3"/>
  <c r="AD171" i="3"/>
  <c r="AF171" i="3"/>
  <c r="AH171" i="3"/>
  <c r="W171" i="3"/>
  <c r="Y171" i="3"/>
  <c r="AA171" i="3"/>
  <c r="AJ171" i="3"/>
  <c r="AE171" i="3"/>
  <c r="AG171" i="3"/>
  <c r="AI171" i="3"/>
  <c r="X171" i="3"/>
  <c r="Z171" i="3"/>
  <c r="AB171" i="3"/>
  <c r="AK171" i="3"/>
  <c r="AL171" i="3"/>
  <c r="AM171" i="3"/>
  <c r="AT171" i="3"/>
  <c r="AU171" i="3"/>
  <c r="AW171" i="3"/>
  <c r="AY171" i="3"/>
  <c r="AN171" i="3"/>
  <c r="AP171" i="3"/>
  <c r="AR171" i="3"/>
  <c r="BA171" i="3"/>
  <c r="AV171" i="3"/>
  <c r="AX171" i="3"/>
  <c r="AZ171" i="3"/>
  <c r="AO171" i="3"/>
  <c r="AQ171" i="3"/>
  <c r="AS171" i="3"/>
  <c r="BB171" i="3"/>
  <c r="BC171" i="3"/>
  <c r="BD171" i="3"/>
  <c r="BK171" i="3"/>
  <c r="BL171" i="3"/>
  <c r="BN171" i="3"/>
  <c r="BP171" i="3"/>
  <c r="BE171" i="3"/>
  <c r="BG171" i="3"/>
  <c r="BI171" i="3"/>
  <c r="BR171" i="3"/>
  <c r="BM171" i="3"/>
  <c r="BO171" i="3"/>
  <c r="BQ171" i="3"/>
  <c r="BF171" i="3"/>
  <c r="BH171" i="3"/>
  <c r="BJ171" i="3"/>
  <c r="BS171" i="3"/>
  <c r="BT171" i="3"/>
  <c r="BU171" i="3"/>
  <c r="CB171" i="3"/>
  <c r="CC171" i="3"/>
  <c r="CE171" i="3"/>
  <c r="CG171" i="3"/>
  <c r="CD171" i="3"/>
  <c r="CF171" i="3"/>
  <c r="CH171" i="3"/>
  <c r="E172" i="3"/>
  <c r="L172" i="3"/>
  <c r="M172" i="3"/>
  <c r="A172" i="3"/>
  <c r="B172" i="3"/>
  <c r="C172" i="3"/>
  <c r="O172" i="3"/>
  <c r="Q172" i="3"/>
  <c r="F172" i="3"/>
  <c r="H172" i="3"/>
  <c r="J172" i="3"/>
  <c r="S172" i="3"/>
  <c r="N172" i="3"/>
  <c r="D172" i="3"/>
  <c r="P172" i="3"/>
  <c r="R172" i="3"/>
  <c r="G172" i="3"/>
  <c r="I172" i="3"/>
  <c r="K172" i="3"/>
  <c r="T172" i="3"/>
  <c r="U172" i="3"/>
  <c r="V172" i="3"/>
  <c r="AC172" i="3"/>
  <c r="AD172" i="3"/>
  <c r="AF172" i="3"/>
  <c r="AH172" i="3"/>
  <c r="W172" i="3"/>
  <c r="Y172" i="3"/>
  <c r="AA172" i="3"/>
  <c r="AJ172" i="3"/>
  <c r="AE172" i="3"/>
  <c r="AG172" i="3"/>
  <c r="AI172" i="3"/>
  <c r="X172" i="3"/>
  <c r="Z172" i="3"/>
  <c r="AB172" i="3"/>
  <c r="AK172" i="3"/>
  <c r="AL172" i="3"/>
  <c r="AM172" i="3"/>
  <c r="AT172" i="3"/>
  <c r="AU172" i="3"/>
  <c r="AW172" i="3"/>
  <c r="AY172" i="3"/>
  <c r="AN172" i="3"/>
  <c r="AP172" i="3"/>
  <c r="AR172" i="3"/>
  <c r="BA172" i="3"/>
  <c r="AV172" i="3"/>
  <c r="AX172" i="3"/>
  <c r="AZ172" i="3"/>
  <c r="AO172" i="3"/>
  <c r="AQ172" i="3"/>
  <c r="AS172" i="3"/>
  <c r="BB172" i="3"/>
  <c r="BC172" i="3"/>
  <c r="BD172" i="3"/>
  <c r="BK172" i="3"/>
  <c r="BL172" i="3"/>
  <c r="BN172" i="3"/>
  <c r="BP172" i="3"/>
  <c r="BE172" i="3"/>
  <c r="BG172" i="3"/>
  <c r="BI172" i="3"/>
  <c r="BR172" i="3"/>
  <c r="BM172" i="3"/>
  <c r="BO172" i="3"/>
  <c r="BQ172" i="3"/>
  <c r="BF172" i="3"/>
  <c r="BH172" i="3"/>
  <c r="BJ172" i="3"/>
  <c r="BS172" i="3"/>
  <c r="BT172" i="3"/>
  <c r="BU172" i="3"/>
  <c r="CB172" i="3"/>
  <c r="CC172" i="3"/>
  <c r="CE172" i="3"/>
  <c r="CG172" i="3"/>
  <c r="CD172" i="3"/>
  <c r="CF172" i="3"/>
  <c r="CH172" i="3"/>
  <c r="E173" i="3"/>
  <c r="L173" i="3"/>
  <c r="M173" i="3"/>
  <c r="A173" i="3"/>
  <c r="B173" i="3"/>
  <c r="C173" i="3"/>
  <c r="O173" i="3"/>
  <c r="Q173" i="3"/>
  <c r="F173" i="3"/>
  <c r="H173" i="3"/>
  <c r="J173" i="3"/>
  <c r="S173" i="3"/>
  <c r="N173" i="3"/>
  <c r="D173" i="3"/>
  <c r="P173" i="3"/>
  <c r="R173" i="3"/>
  <c r="G173" i="3"/>
  <c r="I173" i="3"/>
  <c r="K173" i="3"/>
  <c r="T173" i="3"/>
  <c r="U173" i="3"/>
  <c r="V173" i="3"/>
  <c r="AC173" i="3"/>
  <c r="AD173" i="3"/>
  <c r="AF173" i="3"/>
  <c r="AH173" i="3"/>
  <c r="W173" i="3"/>
  <c r="Y173" i="3"/>
  <c r="AA173" i="3"/>
  <c r="AJ173" i="3"/>
  <c r="AE173" i="3"/>
  <c r="AG173" i="3"/>
  <c r="AI173" i="3"/>
  <c r="X173" i="3"/>
  <c r="Z173" i="3"/>
  <c r="AB173" i="3"/>
  <c r="AK173" i="3"/>
  <c r="AL173" i="3"/>
  <c r="AM173" i="3"/>
  <c r="AT173" i="3"/>
  <c r="AU173" i="3"/>
  <c r="AW173" i="3"/>
  <c r="AY173" i="3"/>
  <c r="AN173" i="3"/>
  <c r="AP173" i="3"/>
  <c r="AR173" i="3"/>
  <c r="BA173" i="3"/>
  <c r="AV173" i="3"/>
  <c r="AX173" i="3"/>
  <c r="AZ173" i="3"/>
  <c r="AO173" i="3"/>
  <c r="AQ173" i="3"/>
  <c r="AS173" i="3"/>
  <c r="BB173" i="3"/>
  <c r="BC173" i="3"/>
  <c r="BD173" i="3"/>
  <c r="BK173" i="3"/>
  <c r="BL173" i="3"/>
  <c r="BN173" i="3"/>
  <c r="BP173" i="3"/>
  <c r="BE173" i="3"/>
  <c r="BG173" i="3"/>
  <c r="BI173" i="3"/>
  <c r="BR173" i="3"/>
  <c r="BM173" i="3"/>
  <c r="BO173" i="3"/>
  <c r="BQ173" i="3"/>
  <c r="BF173" i="3"/>
  <c r="BH173" i="3"/>
  <c r="BJ173" i="3"/>
  <c r="BS173" i="3"/>
  <c r="BT173" i="3"/>
  <c r="BU173" i="3"/>
  <c r="CB173" i="3"/>
  <c r="CC173" i="3"/>
  <c r="CE173" i="3"/>
  <c r="CG173" i="3"/>
  <c r="CD173" i="3"/>
  <c r="CF173" i="3"/>
  <c r="CH173" i="3"/>
  <c r="E174" i="3"/>
  <c r="L174" i="3"/>
  <c r="M174" i="3"/>
  <c r="A174" i="3"/>
  <c r="B174" i="3"/>
  <c r="C174" i="3"/>
  <c r="O174" i="3"/>
  <c r="Q174" i="3"/>
  <c r="F174" i="3"/>
  <c r="H174" i="3"/>
  <c r="J174" i="3"/>
  <c r="S174" i="3"/>
  <c r="N174" i="3"/>
  <c r="D174" i="3"/>
  <c r="P174" i="3"/>
  <c r="R174" i="3"/>
  <c r="G174" i="3"/>
  <c r="I174" i="3"/>
  <c r="K174" i="3"/>
  <c r="T174" i="3"/>
  <c r="U174" i="3"/>
  <c r="V174" i="3"/>
  <c r="AC174" i="3"/>
  <c r="AD174" i="3"/>
  <c r="AF174" i="3"/>
  <c r="AH174" i="3"/>
  <c r="W174" i="3"/>
  <c r="Y174" i="3"/>
  <c r="AA174" i="3"/>
  <c r="AJ174" i="3"/>
  <c r="AE174" i="3"/>
  <c r="AG174" i="3"/>
  <c r="AI174" i="3"/>
  <c r="X174" i="3"/>
  <c r="Z174" i="3"/>
  <c r="AB174" i="3"/>
  <c r="AK174" i="3"/>
  <c r="AL174" i="3"/>
  <c r="AM174" i="3"/>
  <c r="AT174" i="3"/>
  <c r="AU174" i="3"/>
  <c r="AW174" i="3"/>
  <c r="AY174" i="3"/>
  <c r="AN174" i="3"/>
  <c r="AP174" i="3"/>
  <c r="AR174" i="3"/>
  <c r="BA174" i="3"/>
  <c r="AV174" i="3"/>
  <c r="AX174" i="3"/>
  <c r="AZ174" i="3"/>
  <c r="AO174" i="3"/>
  <c r="AQ174" i="3"/>
  <c r="AS174" i="3"/>
  <c r="BB174" i="3"/>
  <c r="BC174" i="3"/>
  <c r="BD174" i="3"/>
  <c r="BK174" i="3"/>
  <c r="BL174" i="3"/>
  <c r="BN174" i="3"/>
  <c r="BP174" i="3"/>
  <c r="BE174" i="3"/>
  <c r="BG174" i="3"/>
  <c r="BI174" i="3"/>
  <c r="BR174" i="3"/>
  <c r="BM174" i="3"/>
  <c r="BO174" i="3"/>
  <c r="BQ174" i="3"/>
  <c r="BF174" i="3"/>
  <c r="BH174" i="3"/>
  <c r="BJ174" i="3"/>
  <c r="BS174" i="3"/>
  <c r="BT174" i="3"/>
  <c r="BU174" i="3"/>
  <c r="CB174" i="3"/>
  <c r="CC174" i="3"/>
  <c r="CE174" i="3"/>
  <c r="CG174" i="3"/>
  <c r="CD174" i="3"/>
  <c r="CF174" i="3"/>
  <c r="CH174" i="3"/>
  <c r="E175" i="3"/>
  <c r="L175" i="3"/>
  <c r="M175" i="3"/>
  <c r="A175" i="3"/>
  <c r="B175" i="3"/>
  <c r="C175" i="3"/>
  <c r="O175" i="3"/>
  <c r="Q175" i="3"/>
  <c r="F175" i="3"/>
  <c r="H175" i="3"/>
  <c r="J175" i="3"/>
  <c r="S175" i="3"/>
  <c r="N175" i="3"/>
  <c r="D175" i="3"/>
  <c r="P175" i="3"/>
  <c r="R175" i="3"/>
  <c r="G175" i="3"/>
  <c r="I175" i="3"/>
  <c r="K175" i="3"/>
  <c r="T175" i="3"/>
  <c r="U175" i="3"/>
  <c r="V175" i="3"/>
  <c r="AC175" i="3"/>
  <c r="AD175" i="3"/>
  <c r="AF175" i="3"/>
  <c r="AH175" i="3"/>
  <c r="W175" i="3"/>
  <c r="Y175" i="3"/>
  <c r="AA175" i="3"/>
  <c r="AJ175" i="3"/>
  <c r="AE175" i="3"/>
  <c r="AG175" i="3"/>
  <c r="AI175" i="3"/>
  <c r="X175" i="3"/>
  <c r="Z175" i="3"/>
  <c r="AB175" i="3"/>
  <c r="AK175" i="3"/>
  <c r="AL175" i="3"/>
  <c r="AM175" i="3"/>
  <c r="AT175" i="3"/>
  <c r="AU175" i="3"/>
  <c r="AW175" i="3"/>
  <c r="AY175" i="3"/>
  <c r="AN175" i="3"/>
  <c r="AP175" i="3"/>
  <c r="AR175" i="3"/>
  <c r="BA175" i="3"/>
  <c r="AV175" i="3"/>
  <c r="AX175" i="3"/>
  <c r="AZ175" i="3"/>
  <c r="AO175" i="3"/>
  <c r="AQ175" i="3"/>
  <c r="AS175" i="3"/>
  <c r="BB175" i="3"/>
  <c r="BC175" i="3"/>
  <c r="BD175" i="3"/>
  <c r="BK175" i="3"/>
  <c r="BL175" i="3"/>
  <c r="BN175" i="3"/>
  <c r="BP175" i="3"/>
  <c r="BE175" i="3"/>
  <c r="BG175" i="3"/>
  <c r="BI175" i="3"/>
  <c r="BR175" i="3"/>
  <c r="BM175" i="3"/>
  <c r="BO175" i="3"/>
  <c r="BQ175" i="3"/>
  <c r="BF175" i="3"/>
  <c r="BH175" i="3"/>
  <c r="BJ175" i="3"/>
  <c r="BS175" i="3"/>
  <c r="BT175" i="3"/>
  <c r="BU175" i="3"/>
  <c r="CB175" i="3"/>
  <c r="CC175" i="3"/>
  <c r="CE175" i="3"/>
  <c r="CG175" i="3"/>
  <c r="CD175" i="3"/>
  <c r="CF175" i="3"/>
  <c r="CH175" i="3"/>
  <c r="E176" i="3"/>
  <c r="L176" i="3"/>
  <c r="M176" i="3"/>
  <c r="A176" i="3"/>
  <c r="B176" i="3"/>
  <c r="C176" i="3"/>
  <c r="O176" i="3"/>
  <c r="Q176" i="3"/>
  <c r="F176" i="3"/>
  <c r="H176" i="3"/>
  <c r="J176" i="3"/>
  <c r="S176" i="3"/>
  <c r="N176" i="3"/>
  <c r="D176" i="3"/>
  <c r="P176" i="3"/>
  <c r="R176" i="3"/>
  <c r="G176" i="3"/>
  <c r="I176" i="3"/>
  <c r="K176" i="3"/>
  <c r="T176" i="3"/>
  <c r="U176" i="3"/>
  <c r="V176" i="3"/>
  <c r="AC176" i="3"/>
  <c r="AD176" i="3"/>
  <c r="AF176" i="3"/>
  <c r="AH176" i="3"/>
  <c r="W176" i="3"/>
  <c r="Y176" i="3"/>
  <c r="AA176" i="3"/>
  <c r="AJ176" i="3"/>
  <c r="AE176" i="3"/>
  <c r="AG176" i="3"/>
  <c r="AI176" i="3"/>
  <c r="X176" i="3"/>
  <c r="Z176" i="3"/>
  <c r="AB176" i="3"/>
  <c r="AK176" i="3"/>
  <c r="AL176" i="3"/>
  <c r="AM176" i="3"/>
  <c r="AT176" i="3"/>
  <c r="AU176" i="3"/>
  <c r="AW176" i="3"/>
  <c r="AY176" i="3"/>
  <c r="AN176" i="3"/>
  <c r="AP176" i="3"/>
  <c r="AR176" i="3"/>
  <c r="BA176" i="3"/>
  <c r="AV176" i="3"/>
  <c r="AX176" i="3"/>
  <c r="AZ176" i="3"/>
  <c r="AO176" i="3"/>
  <c r="AQ176" i="3"/>
  <c r="AS176" i="3"/>
  <c r="BB176" i="3"/>
  <c r="BC176" i="3"/>
  <c r="BD176" i="3"/>
  <c r="BK176" i="3"/>
  <c r="BL176" i="3"/>
  <c r="BN176" i="3"/>
  <c r="BP176" i="3"/>
  <c r="BE176" i="3"/>
  <c r="BG176" i="3"/>
  <c r="BI176" i="3"/>
  <c r="BR176" i="3"/>
  <c r="BM176" i="3"/>
  <c r="BO176" i="3"/>
  <c r="BQ176" i="3"/>
  <c r="BF176" i="3"/>
  <c r="BH176" i="3"/>
  <c r="BJ176" i="3"/>
  <c r="BS176" i="3"/>
  <c r="BT176" i="3"/>
  <c r="BU176" i="3"/>
  <c r="CB176" i="3"/>
  <c r="CC176" i="3"/>
  <c r="CE176" i="3"/>
  <c r="CG176" i="3"/>
  <c r="CD176" i="3"/>
  <c r="CF176" i="3"/>
  <c r="CH176" i="3"/>
  <c r="E177" i="3"/>
  <c r="L177" i="3"/>
  <c r="M177" i="3"/>
  <c r="A177" i="3"/>
  <c r="B177" i="3"/>
  <c r="C177" i="3"/>
  <c r="O177" i="3"/>
  <c r="Q177" i="3"/>
  <c r="F177" i="3"/>
  <c r="H177" i="3"/>
  <c r="J177" i="3"/>
  <c r="S177" i="3"/>
  <c r="N177" i="3"/>
  <c r="D177" i="3"/>
  <c r="P177" i="3"/>
  <c r="R177" i="3"/>
  <c r="G177" i="3"/>
  <c r="I177" i="3"/>
  <c r="K177" i="3"/>
  <c r="T177" i="3"/>
  <c r="U177" i="3"/>
  <c r="V177" i="3"/>
  <c r="AC177" i="3"/>
  <c r="AD177" i="3"/>
  <c r="AF177" i="3"/>
  <c r="AH177" i="3"/>
  <c r="W177" i="3"/>
  <c r="Y177" i="3"/>
  <c r="AA177" i="3"/>
  <c r="AJ177" i="3"/>
  <c r="AE177" i="3"/>
  <c r="AG177" i="3"/>
  <c r="AI177" i="3"/>
  <c r="X177" i="3"/>
  <c r="Z177" i="3"/>
  <c r="AB177" i="3"/>
  <c r="AK177" i="3"/>
  <c r="AL177" i="3"/>
  <c r="AM177" i="3"/>
  <c r="AT177" i="3"/>
  <c r="AU177" i="3"/>
  <c r="AW177" i="3"/>
  <c r="AY177" i="3"/>
  <c r="AN177" i="3"/>
  <c r="AP177" i="3"/>
  <c r="AR177" i="3"/>
  <c r="BA177" i="3"/>
  <c r="AV177" i="3"/>
  <c r="AX177" i="3"/>
  <c r="AZ177" i="3"/>
  <c r="AO177" i="3"/>
  <c r="AQ177" i="3"/>
  <c r="AS177" i="3"/>
  <c r="BB177" i="3"/>
  <c r="BC177" i="3"/>
  <c r="BD177" i="3"/>
  <c r="BK177" i="3"/>
  <c r="BL177" i="3"/>
  <c r="BN177" i="3"/>
  <c r="BP177" i="3"/>
  <c r="BE177" i="3"/>
  <c r="BG177" i="3"/>
  <c r="BI177" i="3"/>
  <c r="BR177" i="3"/>
  <c r="BM177" i="3"/>
  <c r="BO177" i="3"/>
  <c r="BQ177" i="3"/>
  <c r="BF177" i="3"/>
  <c r="BH177" i="3"/>
  <c r="BJ177" i="3"/>
  <c r="BS177" i="3"/>
  <c r="BT177" i="3"/>
  <c r="BU177" i="3"/>
  <c r="CB177" i="3"/>
  <c r="CC177" i="3"/>
  <c r="CE177" i="3"/>
  <c r="CG177" i="3"/>
  <c r="CD177" i="3"/>
  <c r="CF177" i="3"/>
  <c r="CH177" i="3"/>
  <c r="E178" i="3"/>
  <c r="L178" i="3"/>
  <c r="M178" i="3"/>
  <c r="A178" i="3"/>
  <c r="B178" i="3"/>
  <c r="C178" i="3"/>
  <c r="O178" i="3"/>
  <c r="Q178" i="3"/>
  <c r="F178" i="3"/>
  <c r="H178" i="3"/>
  <c r="J178" i="3"/>
  <c r="S178" i="3"/>
  <c r="N178" i="3"/>
  <c r="D178" i="3"/>
  <c r="P178" i="3"/>
  <c r="R178" i="3"/>
  <c r="G178" i="3"/>
  <c r="I178" i="3"/>
  <c r="K178" i="3"/>
  <c r="T178" i="3"/>
  <c r="U178" i="3"/>
  <c r="V178" i="3"/>
  <c r="AC178" i="3"/>
  <c r="AD178" i="3"/>
  <c r="AF178" i="3"/>
  <c r="AH178" i="3"/>
  <c r="W178" i="3"/>
  <c r="Y178" i="3"/>
  <c r="AA178" i="3"/>
  <c r="AJ178" i="3"/>
  <c r="AE178" i="3"/>
  <c r="AG178" i="3"/>
  <c r="AI178" i="3"/>
  <c r="X178" i="3"/>
  <c r="Z178" i="3"/>
  <c r="AB178" i="3"/>
  <c r="AK178" i="3"/>
  <c r="AL178" i="3"/>
  <c r="AM178" i="3"/>
  <c r="AT178" i="3"/>
  <c r="AU178" i="3"/>
  <c r="AW178" i="3"/>
  <c r="AY178" i="3"/>
  <c r="AN178" i="3"/>
  <c r="AP178" i="3"/>
  <c r="AR178" i="3"/>
  <c r="BA178" i="3"/>
  <c r="AV178" i="3"/>
  <c r="AX178" i="3"/>
  <c r="AZ178" i="3"/>
  <c r="AO178" i="3"/>
  <c r="AQ178" i="3"/>
  <c r="AS178" i="3"/>
  <c r="BB178" i="3"/>
  <c r="BC178" i="3"/>
  <c r="BD178" i="3"/>
  <c r="BK178" i="3"/>
  <c r="BL178" i="3"/>
  <c r="BN178" i="3"/>
  <c r="BP178" i="3"/>
  <c r="BE178" i="3"/>
  <c r="BG178" i="3"/>
  <c r="BI178" i="3"/>
  <c r="BR178" i="3"/>
  <c r="BM178" i="3"/>
  <c r="BO178" i="3"/>
  <c r="BQ178" i="3"/>
  <c r="BF178" i="3"/>
  <c r="BH178" i="3"/>
  <c r="BJ178" i="3"/>
  <c r="BS178" i="3"/>
  <c r="BT178" i="3"/>
  <c r="BU178" i="3"/>
  <c r="CB178" i="3"/>
  <c r="CC178" i="3"/>
  <c r="CE178" i="3"/>
  <c r="CG178" i="3"/>
  <c r="CD178" i="3"/>
  <c r="CF178" i="3"/>
  <c r="CH178" i="3"/>
  <c r="E179" i="3"/>
  <c r="L179" i="3"/>
  <c r="M179" i="3"/>
  <c r="A179" i="3"/>
  <c r="B179" i="3"/>
  <c r="C179" i="3"/>
  <c r="O179" i="3"/>
  <c r="Q179" i="3"/>
  <c r="F179" i="3"/>
  <c r="H179" i="3"/>
  <c r="J179" i="3"/>
  <c r="S179" i="3"/>
  <c r="N179" i="3"/>
  <c r="D179" i="3"/>
  <c r="P179" i="3"/>
  <c r="R179" i="3"/>
  <c r="G179" i="3"/>
  <c r="I179" i="3"/>
  <c r="K179" i="3"/>
  <c r="T179" i="3"/>
  <c r="U179" i="3"/>
  <c r="V179" i="3"/>
  <c r="AC179" i="3"/>
  <c r="AD179" i="3"/>
  <c r="AF179" i="3"/>
  <c r="AH179" i="3"/>
  <c r="W179" i="3"/>
  <c r="Y179" i="3"/>
  <c r="AA179" i="3"/>
  <c r="AJ179" i="3"/>
  <c r="AE179" i="3"/>
  <c r="AG179" i="3"/>
  <c r="AI179" i="3"/>
  <c r="X179" i="3"/>
  <c r="Z179" i="3"/>
  <c r="AB179" i="3"/>
  <c r="AK179" i="3"/>
  <c r="AL179" i="3"/>
  <c r="AM179" i="3"/>
  <c r="AT179" i="3"/>
  <c r="AU179" i="3"/>
  <c r="AW179" i="3"/>
  <c r="AY179" i="3"/>
  <c r="AN179" i="3"/>
  <c r="AP179" i="3"/>
  <c r="AR179" i="3"/>
  <c r="BA179" i="3"/>
  <c r="AV179" i="3"/>
  <c r="AX179" i="3"/>
  <c r="AZ179" i="3"/>
  <c r="AO179" i="3"/>
  <c r="AQ179" i="3"/>
  <c r="AS179" i="3"/>
  <c r="BB179" i="3"/>
  <c r="BC179" i="3"/>
  <c r="BD179" i="3"/>
  <c r="BK179" i="3"/>
  <c r="BL179" i="3"/>
  <c r="BN179" i="3"/>
  <c r="BP179" i="3"/>
  <c r="BE179" i="3"/>
  <c r="BG179" i="3"/>
  <c r="BI179" i="3"/>
  <c r="BR179" i="3"/>
  <c r="BM179" i="3"/>
  <c r="BO179" i="3"/>
  <c r="BQ179" i="3"/>
  <c r="BF179" i="3"/>
  <c r="BH179" i="3"/>
  <c r="BJ179" i="3"/>
  <c r="BS179" i="3"/>
  <c r="BT179" i="3"/>
  <c r="BU179" i="3"/>
  <c r="CB179" i="3"/>
  <c r="CC179" i="3"/>
  <c r="CE179" i="3"/>
  <c r="CG179" i="3"/>
  <c r="CD179" i="3"/>
  <c r="CF179" i="3"/>
  <c r="CH179" i="3"/>
  <c r="E180" i="3"/>
  <c r="L180" i="3"/>
  <c r="M180" i="3"/>
  <c r="A180" i="3"/>
  <c r="B180" i="3"/>
  <c r="C180" i="3"/>
  <c r="O180" i="3"/>
  <c r="Q180" i="3"/>
  <c r="F180" i="3"/>
  <c r="H180" i="3"/>
  <c r="J180" i="3"/>
  <c r="S180" i="3"/>
  <c r="N180" i="3"/>
  <c r="D180" i="3"/>
  <c r="P180" i="3"/>
  <c r="R180" i="3"/>
  <c r="G180" i="3"/>
  <c r="I180" i="3"/>
  <c r="K180" i="3"/>
  <c r="T180" i="3"/>
  <c r="U180" i="3"/>
  <c r="V180" i="3"/>
  <c r="AC180" i="3"/>
  <c r="AD180" i="3"/>
  <c r="AF180" i="3"/>
  <c r="AH180" i="3"/>
  <c r="W180" i="3"/>
  <c r="Y180" i="3"/>
  <c r="AA180" i="3"/>
  <c r="AJ180" i="3"/>
  <c r="AE180" i="3"/>
  <c r="AG180" i="3"/>
  <c r="AI180" i="3"/>
  <c r="X180" i="3"/>
  <c r="Z180" i="3"/>
  <c r="AB180" i="3"/>
  <c r="AK180" i="3"/>
  <c r="AL180" i="3"/>
  <c r="AM180" i="3"/>
  <c r="AT180" i="3"/>
  <c r="AU180" i="3"/>
  <c r="AW180" i="3"/>
  <c r="AY180" i="3"/>
  <c r="AN180" i="3"/>
  <c r="AP180" i="3"/>
  <c r="AR180" i="3"/>
  <c r="BA180" i="3"/>
  <c r="AV180" i="3"/>
  <c r="AX180" i="3"/>
  <c r="AZ180" i="3"/>
  <c r="AO180" i="3"/>
  <c r="AQ180" i="3"/>
  <c r="AS180" i="3"/>
  <c r="BB180" i="3"/>
  <c r="BC180" i="3"/>
  <c r="BD180" i="3"/>
  <c r="BK180" i="3"/>
  <c r="BL180" i="3"/>
  <c r="BN180" i="3"/>
  <c r="BP180" i="3"/>
  <c r="BE180" i="3"/>
  <c r="BG180" i="3"/>
  <c r="BI180" i="3"/>
  <c r="BR180" i="3"/>
  <c r="BM180" i="3"/>
  <c r="BO180" i="3"/>
  <c r="BQ180" i="3"/>
  <c r="BF180" i="3"/>
  <c r="BH180" i="3"/>
  <c r="BJ180" i="3"/>
  <c r="BS180" i="3"/>
  <c r="BT180" i="3"/>
  <c r="BU180" i="3"/>
  <c r="CB180" i="3"/>
  <c r="CC180" i="3"/>
  <c r="CE180" i="3"/>
  <c r="CG180" i="3"/>
  <c r="CD180" i="3"/>
  <c r="CF180" i="3"/>
  <c r="CH180" i="3"/>
  <c r="E181" i="3"/>
  <c r="L181" i="3"/>
  <c r="M181" i="3"/>
  <c r="A181" i="3"/>
  <c r="B181" i="3"/>
  <c r="C181" i="3"/>
  <c r="O181" i="3"/>
  <c r="Q181" i="3"/>
  <c r="F181" i="3"/>
  <c r="H181" i="3"/>
  <c r="J181" i="3"/>
  <c r="S181" i="3"/>
  <c r="N181" i="3"/>
  <c r="D181" i="3"/>
  <c r="P181" i="3"/>
  <c r="R181" i="3"/>
  <c r="G181" i="3"/>
  <c r="I181" i="3"/>
  <c r="K181" i="3"/>
  <c r="T181" i="3"/>
  <c r="U181" i="3"/>
  <c r="V181" i="3"/>
  <c r="AC181" i="3"/>
  <c r="AD181" i="3"/>
  <c r="AF181" i="3"/>
  <c r="AH181" i="3"/>
  <c r="W181" i="3"/>
  <c r="Y181" i="3"/>
  <c r="AA181" i="3"/>
  <c r="AJ181" i="3"/>
  <c r="AE181" i="3"/>
  <c r="AG181" i="3"/>
  <c r="AI181" i="3"/>
  <c r="X181" i="3"/>
  <c r="Z181" i="3"/>
  <c r="AB181" i="3"/>
  <c r="AK181" i="3"/>
  <c r="AL181" i="3"/>
  <c r="AM181" i="3"/>
  <c r="AT181" i="3"/>
  <c r="AU181" i="3"/>
  <c r="AW181" i="3"/>
  <c r="AY181" i="3"/>
  <c r="AN181" i="3"/>
  <c r="AP181" i="3"/>
  <c r="AR181" i="3"/>
  <c r="BA181" i="3"/>
  <c r="AV181" i="3"/>
  <c r="AX181" i="3"/>
  <c r="AZ181" i="3"/>
  <c r="AO181" i="3"/>
  <c r="AQ181" i="3"/>
  <c r="AS181" i="3"/>
  <c r="BB181" i="3"/>
  <c r="BC181" i="3"/>
  <c r="BD181" i="3"/>
  <c r="BK181" i="3"/>
  <c r="BL181" i="3"/>
  <c r="BN181" i="3"/>
  <c r="BP181" i="3"/>
  <c r="BE181" i="3"/>
  <c r="BG181" i="3"/>
  <c r="BI181" i="3"/>
  <c r="BR181" i="3"/>
  <c r="BM181" i="3"/>
  <c r="BO181" i="3"/>
  <c r="BQ181" i="3"/>
  <c r="BF181" i="3"/>
  <c r="BH181" i="3"/>
  <c r="BJ181" i="3"/>
  <c r="BS181" i="3"/>
  <c r="BT181" i="3"/>
  <c r="BU181" i="3"/>
  <c r="CB181" i="3"/>
  <c r="CC181" i="3"/>
  <c r="CE181" i="3"/>
  <c r="CG181" i="3"/>
  <c r="CD181" i="3"/>
  <c r="CF181" i="3"/>
  <c r="CH181" i="3"/>
  <c r="E182" i="3"/>
  <c r="L182" i="3"/>
  <c r="M182" i="3"/>
  <c r="A182" i="3"/>
  <c r="B182" i="3"/>
  <c r="C182" i="3"/>
  <c r="O182" i="3"/>
  <c r="Q182" i="3"/>
  <c r="F182" i="3"/>
  <c r="H182" i="3"/>
  <c r="J182" i="3"/>
  <c r="S182" i="3"/>
  <c r="N182" i="3"/>
  <c r="D182" i="3"/>
  <c r="P182" i="3"/>
  <c r="R182" i="3"/>
  <c r="G182" i="3"/>
  <c r="I182" i="3"/>
  <c r="K182" i="3"/>
  <c r="T182" i="3"/>
  <c r="U182" i="3"/>
  <c r="V182" i="3"/>
  <c r="AC182" i="3"/>
  <c r="AD182" i="3"/>
  <c r="AF182" i="3"/>
  <c r="AH182" i="3"/>
  <c r="W182" i="3"/>
  <c r="Y182" i="3"/>
  <c r="AA182" i="3"/>
  <c r="AJ182" i="3"/>
  <c r="AE182" i="3"/>
  <c r="AG182" i="3"/>
  <c r="AI182" i="3"/>
  <c r="X182" i="3"/>
  <c r="Z182" i="3"/>
  <c r="AB182" i="3"/>
  <c r="AK182" i="3"/>
  <c r="AL182" i="3"/>
  <c r="AM182" i="3"/>
  <c r="AT182" i="3"/>
  <c r="AU182" i="3"/>
  <c r="AW182" i="3"/>
  <c r="AY182" i="3"/>
  <c r="AN182" i="3"/>
  <c r="AP182" i="3"/>
  <c r="AR182" i="3"/>
  <c r="BA182" i="3"/>
  <c r="AV182" i="3"/>
  <c r="AX182" i="3"/>
  <c r="AZ182" i="3"/>
  <c r="AO182" i="3"/>
  <c r="AQ182" i="3"/>
  <c r="AS182" i="3"/>
  <c r="BB182" i="3"/>
  <c r="BC182" i="3"/>
  <c r="BD182" i="3"/>
  <c r="BK182" i="3"/>
  <c r="BL182" i="3"/>
  <c r="BN182" i="3"/>
  <c r="BP182" i="3"/>
  <c r="BE182" i="3"/>
  <c r="BG182" i="3"/>
  <c r="BI182" i="3"/>
  <c r="BR182" i="3"/>
  <c r="BM182" i="3"/>
  <c r="BO182" i="3"/>
  <c r="BQ182" i="3"/>
  <c r="BF182" i="3"/>
  <c r="BH182" i="3"/>
  <c r="BJ182" i="3"/>
  <c r="BS182" i="3"/>
  <c r="BT182" i="3"/>
  <c r="BU182" i="3"/>
  <c r="CB182" i="3"/>
  <c r="CC182" i="3"/>
  <c r="CE182" i="3"/>
  <c r="CG182" i="3"/>
  <c r="CD182" i="3"/>
  <c r="CF182" i="3"/>
  <c r="CH182" i="3"/>
  <c r="E183" i="3"/>
  <c r="L183" i="3"/>
  <c r="M183" i="3"/>
  <c r="A183" i="3"/>
  <c r="B183" i="3"/>
  <c r="C183" i="3"/>
  <c r="O183" i="3"/>
  <c r="Q183" i="3"/>
  <c r="F183" i="3"/>
  <c r="H183" i="3"/>
  <c r="J183" i="3"/>
  <c r="S183" i="3"/>
  <c r="N183" i="3"/>
  <c r="D183" i="3"/>
  <c r="P183" i="3"/>
  <c r="R183" i="3"/>
  <c r="G183" i="3"/>
  <c r="I183" i="3"/>
  <c r="K183" i="3"/>
  <c r="T183" i="3"/>
  <c r="U183" i="3"/>
  <c r="V183" i="3"/>
  <c r="AC183" i="3"/>
  <c r="AD183" i="3"/>
  <c r="AF183" i="3"/>
  <c r="AH183" i="3"/>
  <c r="W183" i="3"/>
  <c r="Y183" i="3"/>
  <c r="AA183" i="3"/>
  <c r="AJ183" i="3"/>
  <c r="AE183" i="3"/>
  <c r="AG183" i="3"/>
  <c r="AI183" i="3"/>
  <c r="X183" i="3"/>
  <c r="Z183" i="3"/>
  <c r="AB183" i="3"/>
  <c r="AK183" i="3"/>
  <c r="AL183" i="3"/>
  <c r="AM183" i="3"/>
  <c r="AT183" i="3"/>
  <c r="AU183" i="3"/>
  <c r="AW183" i="3"/>
  <c r="AY183" i="3"/>
  <c r="AN183" i="3"/>
  <c r="AP183" i="3"/>
  <c r="AR183" i="3"/>
  <c r="BA183" i="3"/>
  <c r="AV183" i="3"/>
  <c r="AX183" i="3"/>
  <c r="AZ183" i="3"/>
  <c r="AO183" i="3"/>
  <c r="AQ183" i="3"/>
  <c r="AS183" i="3"/>
  <c r="BB183" i="3"/>
  <c r="BC183" i="3"/>
  <c r="BD183" i="3"/>
  <c r="BK183" i="3"/>
  <c r="BL183" i="3"/>
  <c r="BN183" i="3"/>
  <c r="BP183" i="3"/>
  <c r="BE183" i="3"/>
  <c r="BG183" i="3"/>
  <c r="BI183" i="3"/>
  <c r="BR183" i="3"/>
  <c r="BM183" i="3"/>
  <c r="BO183" i="3"/>
  <c r="BQ183" i="3"/>
  <c r="BF183" i="3"/>
  <c r="BH183" i="3"/>
  <c r="BJ183" i="3"/>
  <c r="BS183" i="3"/>
  <c r="BT183" i="3"/>
  <c r="BU183" i="3"/>
  <c r="CB183" i="3"/>
  <c r="CC183" i="3"/>
  <c r="CE183" i="3"/>
  <c r="CG183" i="3"/>
  <c r="CD183" i="3"/>
  <c r="CF183" i="3"/>
  <c r="CH183" i="3"/>
  <c r="E184" i="3"/>
  <c r="L184" i="3"/>
  <c r="M184" i="3"/>
  <c r="A184" i="3"/>
  <c r="B184" i="3"/>
  <c r="C184" i="3"/>
  <c r="O184" i="3"/>
  <c r="Q184" i="3"/>
  <c r="F184" i="3"/>
  <c r="H184" i="3"/>
  <c r="J184" i="3"/>
  <c r="S184" i="3"/>
  <c r="N184" i="3"/>
  <c r="D184" i="3"/>
  <c r="P184" i="3"/>
  <c r="R184" i="3"/>
  <c r="G184" i="3"/>
  <c r="I184" i="3"/>
  <c r="K184" i="3"/>
  <c r="T184" i="3"/>
  <c r="U184" i="3"/>
  <c r="V184" i="3"/>
  <c r="AC184" i="3"/>
  <c r="AD184" i="3"/>
  <c r="AF184" i="3"/>
  <c r="AH184" i="3"/>
  <c r="W184" i="3"/>
  <c r="Y184" i="3"/>
  <c r="AA184" i="3"/>
  <c r="AJ184" i="3"/>
  <c r="AE184" i="3"/>
  <c r="AG184" i="3"/>
  <c r="AI184" i="3"/>
  <c r="X184" i="3"/>
  <c r="Z184" i="3"/>
  <c r="AB184" i="3"/>
  <c r="AK184" i="3"/>
  <c r="AL184" i="3"/>
  <c r="AM184" i="3"/>
  <c r="AT184" i="3"/>
  <c r="AU184" i="3"/>
  <c r="AW184" i="3"/>
  <c r="AY184" i="3"/>
  <c r="AN184" i="3"/>
  <c r="AP184" i="3"/>
  <c r="AR184" i="3"/>
  <c r="BA184" i="3"/>
  <c r="AV184" i="3"/>
  <c r="AX184" i="3"/>
  <c r="AZ184" i="3"/>
  <c r="AO184" i="3"/>
  <c r="AQ184" i="3"/>
  <c r="AS184" i="3"/>
  <c r="BB184" i="3"/>
  <c r="BC184" i="3"/>
  <c r="BD184" i="3"/>
  <c r="BK184" i="3"/>
  <c r="BL184" i="3"/>
  <c r="BN184" i="3"/>
  <c r="BP184" i="3"/>
  <c r="BE184" i="3"/>
  <c r="BG184" i="3"/>
  <c r="BI184" i="3"/>
  <c r="BR184" i="3"/>
  <c r="BM184" i="3"/>
  <c r="BO184" i="3"/>
  <c r="BQ184" i="3"/>
  <c r="BF184" i="3"/>
  <c r="BH184" i="3"/>
  <c r="BJ184" i="3"/>
  <c r="BS184" i="3"/>
  <c r="BT184" i="3"/>
  <c r="BU184" i="3"/>
  <c r="CB184" i="3"/>
  <c r="CC184" i="3"/>
  <c r="CE184" i="3"/>
  <c r="CG184" i="3"/>
  <c r="CD184" i="3"/>
  <c r="CF184" i="3"/>
  <c r="CH184" i="3"/>
  <c r="E185" i="3"/>
  <c r="L185" i="3"/>
  <c r="M185" i="3"/>
  <c r="A185" i="3"/>
  <c r="B185" i="3"/>
  <c r="C185" i="3"/>
  <c r="O185" i="3"/>
  <c r="Q185" i="3"/>
  <c r="F185" i="3"/>
  <c r="H185" i="3"/>
  <c r="J185" i="3"/>
  <c r="S185" i="3"/>
  <c r="N185" i="3"/>
  <c r="D185" i="3"/>
  <c r="P185" i="3"/>
  <c r="R185" i="3"/>
  <c r="G185" i="3"/>
  <c r="I185" i="3"/>
  <c r="K185" i="3"/>
  <c r="T185" i="3"/>
  <c r="U185" i="3"/>
  <c r="V185" i="3"/>
  <c r="AC185" i="3"/>
  <c r="AD185" i="3"/>
  <c r="AF185" i="3"/>
  <c r="AH185" i="3"/>
  <c r="W185" i="3"/>
  <c r="Y185" i="3"/>
  <c r="AA185" i="3"/>
  <c r="AJ185" i="3"/>
  <c r="AE185" i="3"/>
  <c r="AG185" i="3"/>
  <c r="AI185" i="3"/>
  <c r="X185" i="3"/>
  <c r="Z185" i="3"/>
  <c r="AB185" i="3"/>
  <c r="AK185" i="3"/>
  <c r="AL185" i="3"/>
  <c r="AM185" i="3"/>
  <c r="AT185" i="3"/>
  <c r="AU185" i="3"/>
  <c r="AW185" i="3"/>
  <c r="AY185" i="3"/>
  <c r="AN185" i="3"/>
  <c r="AP185" i="3"/>
  <c r="AR185" i="3"/>
  <c r="BA185" i="3"/>
  <c r="AV185" i="3"/>
  <c r="AX185" i="3"/>
  <c r="AZ185" i="3"/>
  <c r="AO185" i="3"/>
  <c r="AQ185" i="3"/>
  <c r="AS185" i="3"/>
  <c r="BB185" i="3"/>
  <c r="BC185" i="3"/>
  <c r="BD185" i="3"/>
  <c r="BK185" i="3"/>
  <c r="BL185" i="3"/>
  <c r="BN185" i="3"/>
  <c r="BP185" i="3"/>
  <c r="BE185" i="3"/>
  <c r="BG185" i="3"/>
  <c r="BI185" i="3"/>
  <c r="BR185" i="3"/>
  <c r="BM185" i="3"/>
  <c r="BO185" i="3"/>
  <c r="BQ185" i="3"/>
  <c r="BF185" i="3"/>
  <c r="BH185" i="3"/>
  <c r="BJ185" i="3"/>
  <c r="BS185" i="3"/>
  <c r="BT185" i="3"/>
  <c r="BU185" i="3"/>
  <c r="CB185" i="3"/>
  <c r="CC185" i="3"/>
  <c r="CE185" i="3"/>
  <c r="CG185" i="3"/>
  <c r="CD185" i="3"/>
  <c r="CF185" i="3"/>
  <c r="CH185" i="3"/>
  <c r="E186" i="3"/>
  <c r="L186" i="3"/>
  <c r="M186" i="3"/>
  <c r="A186" i="3"/>
  <c r="B186" i="3"/>
  <c r="C186" i="3"/>
  <c r="O186" i="3"/>
  <c r="Q186" i="3"/>
  <c r="F186" i="3"/>
  <c r="H186" i="3"/>
  <c r="J186" i="3"/>
  <c r="S186" i="3"/>
  <c r="N186" i="3"/>
  <c r="D186" i="3"/>
  <c r="P186" i="3"/>
  <c r="R186" i="3"/>
  <c r="G186" i="3"/>
  <c r="I186" i="3"/>
  <c r="K186" i="3"/>
  <c r="T186" i="3"/>
  <c r="U186" i="3"/>
  <c r="V186" i="3"/>
  <c r="AC186" i="3"/>
  <c r="AD186" i="3"/>
  <c r="AF186" i="3"/>
  <c r="AH186" i="3"/>
  <c r="W186" i="3"/>
  <c r="Y186" i="3"/>
  <c r="AA186" i="3"/>
  <c r="AJ186" i="3"/>
  <c r="AE186" i="3"/>
  <c r="AG186" i="3"/>
  <c r="AI186" i="3"/>
  <c r="X186" i="3"/>
  <c r="Z186" i="3"/>
  <c r="AB186" i="3"/>
  <c r="AK186" i="3"/>
  <c r="AL186" i="3"/>
  <c r="AM186" i="3"/>
  <c r="AT186" i="3"/>
  <c r="AU186" i="3"/>
  <c r="AW186" i="3"/>
  <c r="AY186" i="3"/>
  <c r="AN186" i="3"/>
  <c r="AP186" i="3"/>
  <c r="AR186" i="3"/>
  <c r="BA186" i="3"/>
  <c r="AV186" i="3"/>
  <c r="AX186" i="3"/>
  <c r="AZ186" i="3"/>
  <c r="AO186" i="3"/>
  <c r="AQ186" i="3"/>
  <c r="AS186" i="3"/>
  <c r="BB186" i="3"/>
  <c r="BC186" i="3"/>
  <c r="BD186" i="3"/>
  <c r="BK186" i="3"/>
  <c r="BL186" i="3"/>
  <c r="BN186" i="3"/>
  <c r="BP186" i="3"/>
  <c r="BE186" i="3"/>
  <c r="BG186" i="3"/>
  <c r="BI186" i="3"/>
  <c r="BR186" i="3"/>
  <c r="BM186" i="3"/>
  <c r="BO186" i="3"/>
  <c r="BQ186" i="3"/>
  <c r="BF186" i="3"/>
  <c r="BH186" i="3"/>
  <c r="BJ186" i="3"/>
  <c r="BS186" i="3"/>
  <c r="BT186" i="3"/>
  <c r="BU186" i="3"/>
  <c r="CB186" i="3"/>
  <c r="CC186" i="3"/>
  <c r="CE186" i="3"/>
  <c r="CG186" i="3"/>
  <c r="CD186" i="3"/>
  <c r="CF186" i="3"/>
  <c r="CH186" i="3"/>
  <c r="E187" i="3"/>
  <c r="L187" i="3"/>
  <c r="M187" i="3"/>
  <c r="A187" i="3"/>
  <c r="B187" i="3"/>
  <c r="C187" i="3"/>
  <c r="O187" i="3"/>
  <c r="Q187" i="3"/>
  <c r="F187" i="3"/>
  <c r="H187" i="3"/>
  <c r="J187" i="3"/>
  <c r="S187" i="3"/>
  <c r="N187" i="3"/>
  <c r="D187" i="3"/>
  <c r="P187" i="3"/>
  <c r="R187" i="3"/>
  <c r="G187" i="3"/>
  <c r="I187" i="3"/>
  <c r="K187" i="3"/>
  <c r="T187" i="3"/>
  <c r="U187" i="3"/>
  <c r="V187" i="3"/>
  <c r="AC187" i="3"/>
  <c r="AD187" i="3"/>
  <c r="AF187" i="3"/>
  <c r="AH187" i="3"/>
  <c r="W187" i="3"/>
  <c r="Y187" i="3"/>
  <c r="AA187" i="3"/>
  <c r="AJ187" i="3"/>
  <c r="AE187" i="3"/>
  <c r="AG187" i="3"/>
  <c r="AI187" i="3"/>
  <c r="X187" i="3"/>
  <c r="Z187" i="3"/>
  <c r="AB187" i="3"/>
  <c r="AK187" i="3"/>
  <c r="AL187" i="3"/>
  <c r="AM187" i="3"/>
  <c r="AT187" i="3"/>
  <c r="AU187" i="3"/>
  <c r="AW187" i="3"/>
  <c r="AY187" i="3"/>
  <c r="AN187" i="3"/>
  <c r="AP187" i="3"/>
  <c r="AR187" i="3"/>
  <c r="BA187" i="3"/>
  <c r="AV187" i="3"/>
  <c r="AX187" i="3"/>
  <c r="AZ187" i="3"/>
  <c r="AO187" i="3"/>
  <c r="AQ187" i="3"/>
  <c r="AS187" i="3"/>
  <c r="BB187" i="3"/>
  <c r="BC187" i="3"/>
  <c r="BD187" i="3"/>
  <c r="BK187" i="3"/>
  <c r="BL187" i="3"/>
  <c r="BN187" i="3"/>
  <c r="BP187" i="3"/>
  <c r="BE187" i="3"/>
  <c r="BG187" i="3"/>
  <c r="BI187" i="3"/>
  <c r="BR187" i="3"/>
  <c r="BM187" i="3"/>
  <c r="BO187" i="3"/>
  <c r="BQ187" i="3"/>
  <c r="BF187" i="3"/>
  <c r="BH187" i="3"/>
  <c r="BJ187" i="3"/>
  <c r="BS187" i="3"/>
  <c r="BT187" i="3"/>
  <c r="BU187" i="3"/>
  <c r="CB187" i="3"/>
  <c r="CC187" i="3"/>
  <c r="CE187" i="3"/>
  <c r="CG187" i="3"/>
  <c r="CD187" i="3"/>
  <c r="CF187" i="3"/>
  <c r="CH187" i="3"/>
  <c r="E188" i="3"/>
  <c r="L188" i="3"/>
  <c r="M188" i="3"/>
  <c r="A188" i="3"/>
  <c r="B188" i="3"/>
  <c r="C188" i="3"/>
  <c r="O188" i="3"/>
  <c r="Q188" i="3"/>
  <c r="F188" i="3"/>
  <c r="H188" i="3"/>
  <c r="J188" i="3"/>
  <c r="S188" i="3"/>
  <c r="N188" i="3"/>
  <c r="D188" i="3"/>
  <c r="P188" i="3"/>
  <c r="R188" i="3"/>
  <c r="G188" i="3"/>
  <c r="I188" i="3"/>
  <c r="K188" i="3"/>
  <c r="T188" i="3"/>
  <c r="U188" i="3"/>
  <c r="V188" i="3"/>
  <c r="AC188" i="3"/>
  <c r="AD188" i="3"/>
  <c r="AF188" i="3"/>
  <c r="AH188" i="3"/>
  <c r="W188" i="3"/>
  <c r="Y188" i="3"/>
  <c r="AA188" i="3"/>
  <c r="AJ188" i="3"/>
  <c r="AE188" i="3"/>
  <c r="AG188" i="3"/>
  <c r="AI188" i="3"/>
  <c r="X188" i="3"/>
  <c r="Z188" i="3"/>
  <c r="AB188" i="3"/>
  <c r="AK188" i="3"/>
  <c r="AL188" i="3"/>
  <c r="AM188" i="3"/>
  <c r="AT188" i="3"/>
  <c r="AU188" i="3"/>
  <c r="AW188" i="3"/>
  <c r="AY188" i="3"/>
  <c r="AN188" i="3"/>
  <c r="AP188" i="3"/>
  <c r="AR188" i="3"/>
  <c r="BA188" i="3"/>
  <c r="AV188" i="3"/>
  <c r="AX188" i="3"/>
  <c r="AZ188" i="3"/>
  <c r="AO188" i="3"/>
  <c r="AQ188" i="3"/>
  <c r="AS188" i="3"/>
  <c r="BB188" i="3"/>
  <c r="BC188" i="3"/>
  <c r="BD188" i="3"/>
  <c r="BK188" i="3"/>
  <c r="BL188" i="3"/>
  <c r="BN188" i="3"/>
  <c r="BP188" i="3"/>
  <c r="BE188" i="3"/>
  <c r="BG188" i="3"/>
  <c r="BI188" i="3"/>
  <c r="BR188" i="3"/>
  <c r="BM188" i="3"/>
  <c r="BO188" i="3"/>
  <c r="BQ188" i="3"/>
  <c r="BF188" i="3"/>
  <c r="BH188" i="3"/>
  <c r="BJ188" i="3"/>
  <c r="BS188" i="3"/>
  <c r="BT188" i="3"/>
  <c r="BU188" i="3"/>
  <c r="CB188" i="3"/>
  <c r="CC188" i="3"/>
  <c r="CE188" i="3"/>
  <c r="CG188" i="3"/>
  <c r="CD188" i="3"/>
  <c r="CF188" i="3"/>
  <c r="CH188" i="3"/>
  <c r="E189" i="3"/>
  <c r="L189" i="3"/>
  <c r="M189" i="3"/>
  <c r="A189" i="3"/>
  <c r="B189" i="3"/>
  <c r="C189" i="3"/>
  <c r="O189" i="3"/>
  <c r="Q189" i="3"/>
  <c r="F189" i="3"/>
  <c r="H189" i="3"/>
  <c r="J189" i="3"/>
  <c r="S189" i="3"/>
  <c r="N189" i="3"/>
  <c r="D189" i="3"/>
  <c r="P189" i="3"/>
  <c r="R189" i="3"/>
  <c r="G189" i="3"/>
  <c r="I189" i="3"/>
  <c r="K189" i="3"/>
  <c r="T189" i="3"/>
  <c r="U189" i="3"/>
  <c r="V189" i="3"/>
  <c r="AC189" i="3"/>
  <c r="AD189" i="3"/>
  <c r="AF189" i="3"/>
  <c r="AH189" i="3"/>
  <c r="W189" i="3"/>
  <c r="Y189" i="3"/>
  <c r="AA189" i="3"/>
  <c r="AJ189" i="3"/>
  <c r="AE189" i="3"/>
  <c r="AG189" i="3"/>
  <c r="AI189" i="3"/>
  <c r="X189" i="3"/>
  <c r="Z189" i="3"/>
  <c r="AB189" i="3"/>
  <c r="AK189" i="3"/>
  <c r="AL189" i="3"/>
  <c r="AM189" i="3"/>
  <c r="AT189" i="3"/>
  <c r="AU189" i="3"/>
  <c r="AW189" i="3"/>
  <c r="AY189" i="3"/>
  <c r="AN189" i="3"/>
  <c r="AP189" i="3"/>
  <c r="AR189" i="3"/>
  <c r="BA189" i="3"/>
  <c r="AV189" i="3"/>
  <c r="AX189" i="3"/>
  <c r="AZ189" i="3"/>
  <c r="AO189" i="3"/>
  <c r="AQ189" i="3"/>
  <c r="AS189" i="3"/>
  <c r="BB189" i="3"/>
  <c r="BC189" i="3"/>
  <c r="BD189" i="3"/>
  <c r="BK189" i="3"/>
  <c r="BL189" i="3"/>
  <c r="BN189" i="3"/>
  <c r="BP189" i="3"/>
  <c r="BE189" i="3"/>
  <c r="BG189" i="3"/>
  <c r="BI189" i="3"/>
  <c r="BR189" i="3"/>
  <c r="BM189" i="3"/>
  <c r="BO189" i="3"/>
  <c r="BQ189" i="3"/>
  <c r="BF189" i="3"/>
  <c r="BH189" i="3"/>
  <c r="BJ189" i="3"/>
  <c r="BS189" i="3"/>
  <c r="BT189" i="3"/>
  <c r="BU189" i="3"/>
  <c r="CB189" i="3"/>
  <c r="CC189" i="3"/>
  <c r="CE189" i="3"/>
  <c r="CG189" i="3"/>
  <c r="CD189" i="3"/>
  <c r="CF189" i="3"/>
  <c r="CH189" i="3"/>
  <c r="E190" i="3"/>
  <c r="L190" i="3"/>
  <c r="M190" i="3"/>
  <c r="A190" i="3"/>
  <c r="B190" i="3"/>
  <c r="C190" i="3"/>
  <c r="O190" i="3"/>
  <c r="Q190" i="3"/>
  <c r="F190" i="3"/>
  <c r="H190" i="3"/>
  <c r="J190" i="3"/>
  <c r="S190" i="3"/>
  <c r="N190" i="3"/>
  <c r="D190" i="3"/>
  <c r="P190" i="3"/>
  <c r="R190" i="3"/>
  <c r="G190" i="3"/>
  <c r="I190" i="3"/>
  <c r="K190" i="3"/>
  <c r="T190" i="3"/>
  <c r="U190" i="3"/>
  <c r="V190" i="3"/>
  <c r="AC190" i="3"/>
  <c r="AD190" i="3"/>
  <c r="AF190" i="3"/>
  <c r="AH190" i="3"/>
  <c r="W190" i="3"/>
  <c r="Y190" i="3"/>
  <c r="AA190" i="3"/>
  <c r="AJ190" i="3"/>
  <c r="AE190" i="3"/>
  <c r="AG190" i="3"/>
  <c r="AI190" i="3"/>
  <c r="X190" i="3"/>
  <c r="Z190" i="3"/>
  <c r="AB190" i="3"/>
  <c r="AK190" i="3"/>
  <c r="AL190" i="3"/>
  <c r="AM190" i="3"/>
  <c r="AT190" i="3"/>
  <c r="AU190" i="3"/>
  <c r="AW190" i="3"/>
  <c r="AY190" i="3"/>
  <c r="AN190" i="3"/>
  <c r="AP190" i="3"/>
  <c r="AR190" i="3"/>
  <c r="BA190" i="3"/>
  <c r="AV190" i="3"/>
  <c r="AX190" i="3"/>
  <c r="AZ190" i="3"/>
  <c r="AO190" i="3"/>
  <c r="AQ190" i="3"/>
  <c r="AS190" i="3"/>
  <c r="BB190" i="3"/>
  <c r="BC190" i="3"/>
  <c r="BD190" i="3"/>
  <c r="BK190" i="3"/>
  <c r="BL190" i="3"/>
  <c r="BN190" i="3"/>
  <c r="BP190" i="3"/>
  <c r="BE190" i="3"/>
  <c r="BG190" i="3"/>
  <c r="BI190" i="3"/>
  <c r="BR190" i="3"/>
  <c r="BM190" i="3"/>
  <c r="BO190" i="3"/>
  <c r="BQ190" i="3"/>
  <c r="BF190" i="3"/>
  <c r="BH190" i="3"/>
  <c r="BJ190" i="3"/>
  <c r="BS190" i="3"/>
  <c r="BT190" i="3"/>
  <c r="BU190" i="3"/>
  <c r="CB190" i="3"/>
  <c r="CC190" i="3"/>
  <c r="CE190" i="3"/>
  <c r="CG190" i="3"/>
  <c r="CD190" i="3"/>
  <c r="CF190" i="3"/>
  <c r="CH190" i="3"/>
  <c r="E191" i="3"/>
  <c r="L191" i="3"/>
  <c r="M191" i="3"/>
  <c r="A191" i="3"/>
  <c r="B191" i="3"/>
  <c r="C191" i="3"/>
  <c r="O191" i="3"/>
  <c r="Q191" i="3"/>
  <c r="F191" i="3"/>
  <c r="H191" i="3"/>
  <c r="J191" i="3"/>
  <c r="S191" i="3"/>
  <c r="N191" i="3"/>
  <c r="D191" i="3"/>
  <c r="P191" i="3"/>
  <c r="R191" i="3"/>
  <c r="G191" i="3"/>
  <c r="I191" i="3"/>
  <c r="K191" i="3"/>
  <c r="T191" i="3"/>
  <c r="U191" i="3"/>
  <c r="V191" i="3"/>
  <c r="AC191" i="3"/>
  <c r="AD191" i="3"/>
  <c r="AF191" i="3"/>
  <c r="AH191" i="3"/>
  <c r="W191" i="3"/>
  <c r="Y191" i="3"/>
  <c r="AA191" i="3"/>
  <c r="AJ191" i="3"/>
  <c r="AE191" i="3"/>
  <c r="AG191" i="3"/>
  <c r="AI191" i="3"/>
  <c r="X191" i="3"/>
  <c r="Z191" i="3"/>
  <c r="AB191" i="3"/>
  <c r="AK191" i="3"/>
  <c r="AL191" i="3"/>
  <c r="AM191" i="3"/>
  <c r="AT191" i="3"/>
  <c r="AU191" i="3"/>
  <c r="AW191" i="3"/>
  <c r="AY191" i="3"/>
  <c r="AN191" i="3"/>
  <c r="AP191" i="3"/>
  <c r="AR191" i="3"/>
  <c r="BA191" i="3"/>
  <c r="AV191" i="3"/>
  <c r="AX191" i="3"/>
  <c r="AZ191" i="3"/>
  <c r="AO191" i="3"/>
  <c r="AQ191" i="3"/>
  <c r="AS191" i="3"/>
  <c r="BB191" i="3"/>
  <c r="BC191" i="3"/>
  <c r="BD191" i="3"/>
  <c r="BK191" i="3"/>
  <c r="BL191" i="3"/>
  <c r="BN191" i="3"/>
  <c r="BP191" i="3"/>
  <c r="BE191" i="3"/>
  <c r="BG191" i="3"/>
  <c r="BI191" i="3"/>
  <c r="BR191" i="3"/>
  <c r="BM191" i="3"/>
  <c r="BO191" i="3"/>
  <c r="BQ191" i="3"/>
  <c r="BF191" i="3"/>
  <c r="BH191" i="3"/>
  <c r="BJ191" i="3"/>
  <c r="BS191" i="3"/>
  <c r="BT191" i="3"/>
  <c r="BU191" i="3"/>
  <c r="CB191" i="3"/>
  <c r="CC191" i="3"/>
  <c r="CE191" i="3"/>
  <c r="CG191" i="3"/>
  <c r="CD191" i="3"/>
  <c r="CF191" i="3"/>
  <c r="CH191" i="3"/>
  <c r="E192" i="3"/>
  <c r="L192" i="3"/>
  <c r="M192" i="3"/>
  <c r="A192" i="3"/>
  <c r="B192" i="3"/>
  <c r="C192" i="3"/>
  <c r="O192" i="3"/>
  <c r="Q192" i="3"/>
  <c r="F192" i="3"/>
  <c r="H192" i="3"/>
  <c r="J192" i="3"/>
  <c r="S192" i="3"/>
  <c r="N192" i="3"/>
  <c r="D192" i="3"/>
  <c r="P192" i="3"/>
  <c r="R192" i="3"/>
  <c r="G192" i="3"/>
  <c r="I192" i="3"/>
  <c r="K192" i="3"/>
  <c r="T192" i="3"/>
  <c r="U192" i="3"/>
  <c r="V192" i="3"/>
  <c r="AC192" i="3"/>
  <c r="AD192" i="3"/>
  <c r="AF192" i="3"/>
  <c r="AH192" i="3"/>
  <c r="W192" i="3"/>
  <c r="Y192" i="3"/>
  <c r="AA192" i="3"/>
  <c r="AJ192" i="3"/>
  <c r="AE192" i="3"/>
  <c r="AG192" i="3"/>
  <c r="AI192" i="3"/>
  <c r="X192" i="3"/>
  <c r="Z192" i="3"/>
  <c r="AB192" i="3"/>
  <c r="AK192" i="3"/>
  <c r="AL192" i="3"/>
  <c r="AM192" i="3"/>
  <c r="AT192" i="3"/>
  <c r="AU192" i="3"/>
  <c r="AW192" i="3"/>
  <c r="AY192" i="3"/>
  <c r="AN192" i="3"/>
  <c r="AP192" i="3"/>
  <c r="AR192" i="3"/>
  <c r="BA192" i="3"/>
  <c r="AV192" i="3"/>
  <c r="AX192" i="3"/>
  <c r="AZ192" i="3"/>
  <c r="AO192" i="3"/>
  <c r="AQ192" i="3"/>
  <c r="AS192" i="3"/>
  <c r="BB192" i="3"/>
  <c r="BC192" i="3"/>
  <c r="BD192" i="3"/>
  <c r="BK192" i="3"/>
  <c r="BL192" i="3"/>
  <c r="BN192" i="3"/>
  <c r="BP192" i="3"/>
  <c r="BE192" i="3"/>
  <c r="BG192" i="3"/>
  <c r="BI192" i="3"/>
  <c r="BR192" i="3"/>
  <c r="BM192" i="3"/>
  <c r="BO192" i="3"/>
  <c r="BQ192" i="3"/>
  <c r="BF192" i="3"/>
  <c r="BH192" i="3"/>
  <c r="BJ192" i="3"/>
  <c r="BS192" i="3"/>
  <c r="BT192" i="3"/>
  <c r="BU192" i="3"/>
  <c r="CB192" i="3"/>
  <c r="CC192" i="3"/>
  <c r="CE192" i="3"/>
  <c r="CG192" i="3"/>
  <c r="CD192" i="3"/>
  <c r="CF192" i="3"/>
  <c r="CH192" i="3"/>
  <c r="E193" i="3"/>
  <c r="L193" i="3"/>
  <c r="M193" i="3"/>
  <c r="A193" i="3"/>
  <c r="B193" i="3"/>
  <c r="C193" i="3"/>
  <c r="O193" i="3"/>
  <c r="Q193" i="3"/>
  <c r="F193" i="3"/>
  <c r="H193" i="3"/>
  <c r="J193" i="3"/>
  <c r="S193" i="3"/>
  <c r="N193" i="3"/>
  <c r="D193" i="3"/>
  <c r="P193" i="3"/>
  <c r="R193" i="3"/>
  <c r="G193" i="3"/>
  <c r="I193" i="3"/>
  <c r="K193" i="3"/>
  <c r="T193" i="3"/>
  <c r="U193" i="3"/>
  <c r="V193" i="3"/>
  <c r="AC193" i="3"/>
  <c r="AD193" i="3"/>
  <c r="AF193" i="3"/>
  <c r="AH193" i="3"/>
  <c r="W193" i="3"/>
  <c r="Y193" i="3"/>
  <c r="AA193" i="3"/>
  <c r="AJ193" i="3"/>
  <c r="AE193" i="3"/>
  <c r="AG193" i="3"/>
  <c r="AI193" i="3"/>
  <c r="X193" i="3"/>
  <c r="Z193" i="3"/>
  <c r="AB193" i="3"/>
  <c r="AK193" i="3"/>
  <c r="AL193" i="3"/>
  <c r="AM193" i="3"/>
  <c r="AT193" i="3"/>
  <c r="AU193" i="3"/>
  <c r="AW193" i="3"/>
  <c r="AY193" i="3"/>
  <c r="AN193" i="3"/>
  <c r="AP193" i="3"/>
  <c r="AR193" i="3"/>
  <c r="BA193" i="3"/>
  <c r="AV193" i="3"/>
  <c r="AX193" i="3"/>
  <c r="AZ193" i="3"/>
  <c r="AO193" i="3"/>
  <c r="AQ193" i="3"/>
  <c r="AS193" i="3"/>
  <c r="BB193" i="3"/>
  <c r="BC193" i="3"/>
  <c r="BD193" i="3"/>
  <c r="BK193" i="3"/>
  <c r="BL193" i="3"/>
  <c r="BN193" i="3"/>
  <c r="BP193" i="3"/>
  <c r="BE193" i="3"/>
  <c r="BG193" i="3"/>
  <c r="BI193" i="3"/>
  <c r="BR193" i="3"/>
  <c r="BM193" i="3"/>
  <c r="BO193" i="3"/>
  <c r="BQ193" i="3"/>
  <c r="BF193" i="3"/>
  <c r="BH193" i="3"/>
  <c r="BJ193" i="3"/>
  <c r="BS193" i="3"/>
  <c r="BT193" i="3"/>
  <c r="BU193" i="3"/>
  <c r="CB193" i="3"/>
  <c r="CC193" i="3"/>
  <c r="CE193" i="3"/>
  <c r="CG193" i="3"/>
  <c r="CD193" i="3"/>
  <c r="CF193" i="3"/>
  <c r="CH193" i="3"/>
  <c r="E194" i="3"/>
  <c r="L194" i="3"/>
  <c r="M194" i="3"/>
  <c r="A194" i="3"/>
  <c r="B194" i="3"/>
  <c r="C194" i="3"/>
  <c r="O194" i="3"/>
  <c r="Q194" i="3"/>
  <c r="F194" i="3"/>
  <c r="H194" i="3"/>
  <c r="J194" i="3"/>
  <c r="S194" i="3"/>
  <c r="N194" i="3"/>
  <c r="D194" i="3"/>
  <c r="P194" i="3"/>
  <c r="R194" i="3"/>
  <c r="G194" i="3"/>
  <c r="I194" i="3"/>
  <c r="K194" i="3"/>
  <c r="T194" i="3"/>
  <c r="U194" i="3"/>
  <c r="V194" i="3"/>
  <c r="AC194" i="3"/>
  <c r="AD194" i="3"/>
  <c r="AF194" i="3"/>
  <c r="AH194" i="3"/>
  <c r="W194" i="3"/>
  <c r="Y194" i="3"/>
  <c r="AA194" i="3"/>
  <c r="AJ194" i="3"/>
  <c r="AE194" i="3"/>
  <c r="AG194" i="3"/>
  <c r="AI194" i="3"/>
  <c r="X194" i="3"/>
  <c r="Z194" i="3"/>
  <c r="AB194" i="3"/>
  <c r="AK194" i="3"/>
  <c r="AL194" i="3"/>
  <c r="AM194" i="3"/>
  <c r="AT194" i="3"/>
  <c r="AU194" i="3"/>
  <c r="AW194" i="3"/>
  <c r="AY194" i="3"/>
  <c r="AN194" i="3"/>
  <c r="AP194" i="3"/>
  <c r="AR194" i="3"/>
  <c r="BA194" i="3"/>
  <c r="AV194" i="3"/>
  <c r="AX194" i="3"/>
  <c r="AZ194" i="3"/>
  <c r="AO194" i="3"/>
  <c r="AQ194" i="3"/>
  <c r="AS194" i="3"/>
  <c r="BB194" i="3"/>
  <c r="BC194" i="3"/>
  <c r="BD194" i="3"/>
  <c r="BK194" i="3"/>
  <c r="BL194" i="3"/>
  <c r="BN194" i="3"/>
  <c r="BP194" i="3"/>
  <c r="BE194" i="3"/>
  <c r="BG194" i="3"/>
  <c r="BI194" i="3"/>
  <c r="BR194" i="3"/>
  <c r="BM194" i="3"/>
  <c r="BO194" i="3"/>
  <c r="BQ194" i="3"/>
  <c r="BF194" i="3"/>
  <c r="BH194" i="3"/>
  <c r="BJ194" i="3"/>
  <c r="BS194" i="3"/>
  <c r="BT194" i="3"/>
  <c r="BU194" i="3"/>
  <c r="CB194" i="3"/>
  <c r="CC194" i="3"/>
  <c r="CE194" i="3"/>
  <c r="CG194" i="3"/>
  <c r="CD194" i="3"/>
  <c r="CF194" i="3"/>
  <c r="CH194" i="3"/>
  <c r="E195" i="3"/>
  <c r="L195" i="3"/>
  <c r="M195" i="3"/>
  <c r="A195" i="3"/>
  <c r="B195" i="3"/>
  <c r="C195" i="3"/>
  <c r="O195" i="3"/>
  <c r="Q195" i="3"/>
  <c r="F195" i="3"/>
  <c r="H195" i="3"/>
  <c r="J195" i="3"/>
  <c r="S195" i="3"/>
  <c r="N195" i="3"/>
  <c r="D195" i="3"/>
  <c r="P195" i="3"/>
  <c r="R195" i="3"/>
  <c r="G195" i="3"/>
  <c r="I195" i="3"/>
  <c r="K195" i="3"/>
  <c r="T195" i="3"/>
  <c r="U195" i="3"/>
  <c r="V195" i="3"/>
  <c r="AC195" i="3"/>
  <c r="AD195" i="3"/>
  <c r="AF195" i="3"/>
  <c r="AH195" i="3"/>
  <c r="W195" i="3"/>
  <c r="Y195" i="3"/>
  <c r="AA195" i="3"/>
  <c r="AJ195" i="3"/>
  <c r="AE195" i="3"/>
  <c r="AG195" i="3"/>
  <c r="AI195" i="3"/>
  <c r="X195" i="3"/>
  <c r="Z195" i="3"/>
  <c r="AB195" i="3"/>
  <c r="AK195" i="3"/>
  <c r="AL195" i="3"/>
  <c r="AM195" i="3"/>
  <c r="AT195" i="3"/>
  <c r="AU195" i="3"/>
  <c r="AW195" i="3"/>
  <c r="AY195" i="3"/>
  <c r="AN195" i="3"/>
  <c r="AP195" i="3"/>
  <c r="AR195" i="3"/>
  <c r="BA195" i="3"/>
  <c r="AV195" i="3"/>
  <c r="AX195" i="3"/>
  <c r="AZ195" i="3"/>
  <c r="AO195" i="3"/>
  <c r="AQ195" i="3"/>
  <c r="AS195" i="3"/>
  <c r="BB195" i="3"/>
  <c r="BC195" i="3"/>
  <c r="BD195" i="3"/>
  <c r="BK195" i="3"/>
  <c r="BL195" i="3"/>
  <c r="BN195" i="3"/>
  <c r="BP195" i="3"/>
  <c r="BE195" i="3"/>
  <c r="BG195" i="3"/>
  <c r="BI195" i="3"/>
  <c r="BR195" i="3"/>
  <c r="BM195" i="3"/>
  <c r="BO195" i="3"/>
  <c r="BQ195" i="3"/>
  <c r="BF195" i="3"/>
  <c r="BH195" i="3"/>
  <c r="BJ195" i="3"/>
  <c r="BS195" i="3"/>
  <c r="BT195" i="3"/>
  <c r="BU195" i="3"/>
  <c r="CB195" i="3"/>
  <c r="CC195" i="3"/>
  <c r="CE195" i="3"/>
  <c r="CG195" i="3"/>
  <c r="CD195" i="3"/>
  <c r="CF195" i="3"/>
  <c r="CH195" i="3"/>
  <c r="E196" i="3"/>
  <c r="L196" i="3"/>
  <c r="M196" i="3"/>
  <c r="A196" i="3"/>
  <c r="B196" i="3"/>
  <c r="C196" i="3"/>
  <c r="O196" i="3"/>
  <c r="Q196" i="3"/>
  <c r="F196" i="3"/>
  <c r="H196" i="3"/>
  <c r="J196" i="3"/>
  <c r="S196" i="3"/>
  <c r="N196" i="3"/>
  <c r="D196" i="3"/>
  <c r="P196" i="3"/>
  <c r="R196" i="3"/>
  <c r="G196" i="3"/>
  <c r="I196" i="3"/>
  <c r="K196" i="3"/>
  <c r="T196" i="3"/>
  <c r="U196" i="3"/>
  <c r="V196" i="3"/>
  <c r="AC196" i="3"/>
  <c r="AD196" i="3"/>
  <c r="AF196" i="3"/>
  <c r="AH196" i="3"/>
  <c r="W196" i="3"/>
  <c r="Y196" i="3"/>
  <c r="AA196" i="3"/>
  <c r="AJ196" i="3"/>
  <c r="AE196" i="3"/>
  <c r="AG196" i="3"/>
  <c r="AI196" i="3"/>
  <c r="X196" i="3"/>
  <c r="Z196" i="3"/>
  <c r="AB196" i="3"/>
  <c r="AK196" i="3"/>
  <c r="AL196" i="3"/>
  <c r="AM196" i="3"/>
  <c r="AT196" i="3"/>
  <c r="AU196" i="3"/>
  <c r="AW196" i="3"/>
  <c r="AY196" i="3"/>
  <c r="AN196" i="3"/>
  <c r="AP196" i="3"/>
  <c r="AR196" i="3"/>
  <c r="BA196" i="3"/>
  <c r="AV196" i="3"/>
  <c r="AX196" i="3"/>
  <c r="AZ196" i="3"/>
  <c r="AO196" i="3"/>
  <c r="AQ196" i="3"/>
  <c r="AS196" i="3"/>
  <c r="BB196" i="3"/>
  <c r="BC196" i="3"/>
  <c r="BD196" i="3"/>
  <c r="BK196" i="3"/>
  <c r="BL196" i="3"/>
  <c r="BN196" i="3"/>
  <c r="BP196" i="3"/>
  <c r="BE196" i="3"/>
  <c r="BG196" i="3"/>
  <c r="BI196" i="3"/>
  <c r="BR196" i="3"/>
  <c r="BM196" i="3"/>
  <c r="BO196" i="3"/>
  <c r="BQ196" i="3"/>
  <c r="BF196" i="3"/>
  <c r="BH196" i="3"/>
  <c r="BJ196" i="3"/>
  <c r="BS196" i="3"/>
  <c r="BT196" i="3"/>
  <c r="BU196" i="3"/>
  <c r="CB196" i="3"/>
  <c r="CC196" i="3"/>
  <c r="CE196" i="3"/>
  <c r="CG196" i="3"/>
  <c r="CD196" i="3"/>
  <c r="CF196" i="3"/>
  <c r="CH196" i="3"/>
  <c r="E197" i="3"/>
  <c r="L197" i="3"/>
  <c r="M197" i="3"/>
  <c r="A197" i="3"/>
  <c r="B197" i="3"/>
  <c r="C197" i="3"/>
  <c r="O197" i="3"/>
  <c r="Q197" i="3"/>
  <c r="F197" i="3"/>
  <c r="H197" i="3"/>
  <c r="J197" i="3"/>
  <c r="S197" i="3"/>
  <c r="N197" i="3"/>
  <c r="D197" i="3"/>
  <c r="P197" i="3"/>
  <c r="R197" i="3"/>
  <c r="G197" i="3"/>
  <c r="I197" i="3"/>
  <c r="K197" i="3"/>
  <c r="T197" i="3"/>
  <c r="U197" i="3"/>
  <c r="V197" i="3"/>
  <c r="AC197" i="3"/>
  <c r="AD197" i="3"/>
  <c r="AF197" i="3"/>
  <c r="AH197" i="3"/>
  <c r="W197" i="3"/>
  <c r="Y197" i="3"/>
  <c r="AA197" i="3"/>
  <c r="AJ197" i="3"/>
  <c r="AE197" i="3"/>
  <c r="AG197" i="3"/>
  <c r="AI197" i="3"/>
  <c r="X197" i="3"/>
  <c r="Z197" i="3"/>
  <c r="AB197" i="3"/>
  <c r="AK197" i="3"/>
  <c r="AL197" i="3"/>
  <c r="AM197" i="3"/>
  <c r="AT197" i="3"/>
  <c r="AU197" i="3"/>
  <c r="AW197" i="3"/>
  <c r="AY197" i="3"/>
  <c r="AN197" i="3"/>
  <c r="AP197" i="3"/>
  <c r="AR197" i="3"/>
  <c r="BA197" i="3"/>
  <c r="AV197" i="3"/>
  <c r="AX197" i="3"/>
  <c r="AZ197" i="3"/>
  <c r="AO197" i="3"/>
  <c r="AQ197" i="3"/>
  <c r="AS197" i="3"/>
  <c r="BB197" i="3"/>
  <c r="BC197" i="3"/>
  <c r="BD197" i="3"/>
  <c r="BK197" i="3"/>
  <c r="BL197" i="3"/>
  <c r="BN197" i="3"/>
  <c r="BP197" i="3"/>
  <c r="BE197" i="3"/>
  <c r="BG197" i="3"/>
  <c r="BI197" i="3"/>
  <c r="BR197" i="3"/>
  <c r="BM197" i="3"/>
  <c r="BO197" i="3"/>
  <c r="BQ197" i="3"/>
  <c r="BF197" i="3"/>
  <c r="BH197" i="3"/>
  <c r="BJ197" i="3"/>
  <c r="BS197" i="3"/>
  <c r="BT197" i="3"/>
  <c r="BU197" i="3"/>
  <c r="CB197" i="3"/>
  <c r="CC197" i="3"/>
  <c r="CE197" i="3"/>
  <c r="CG197" i="3"/>
  <c r="CD197" i="3"/>
  <c r="CF197" i="3"/>
  <c r="CH197" i="3"/>
  <c r="E198" i="3"/>
  <c r="L198" i="3"/>
  <c r="M198" i="3"/>
  <c r="A198" i="3"/>
  <c r="B198" i="3"/>
  <c r="C198" i="3"/>
  <c r="O198" i="3"/>
  <c r="Q198" i="3"/>
  <c r="F198" i="3"/>
  <c r="H198" i="3"/>
  <c r="J198" i="3"/>
  <c r="S198" i="3"/>
  <c r="N198" i="3"/>
  <c r="D198" i="3"/>
  <c r="P198" i="3"/>
  <c r="R198" i="3"/>
  <c r="G198" i="3"/>
  <c r="I198" i="3"/>
  <c r="K198" i="3"/>
  <c r="T198" i="3"/>
  <c r="U198" i="3"/>
  <c r="V198" i="3"/>
  <c r="AC198" i="3"/>
  <c r="AD198" i="3"/>
  <c r="AF198" i="3"/>
  <c r="AH198" i="3"/>
  <c r="W198" i="3"/>
  <c r="Y198" i="3"/>
  <c r="AA198" i="3"/>
  <c r="AJ198" i="3"/>
  <c r="AE198" i="3"/>
  <c r="AG198" i="3"/>
  <c r="AI198" i="3"/>
  <c r="X198" i="3"/>
  <c r="Z198" i="3"/>
  <c r="AB198" i="3"/>
  <c r="AK198" i="3"/>
  <c r="AL198" i="3"/>
  <c r="AM198" i="3"/>
  <c r="AT198" i="3"/>
  <c r="AU198" i="3"/>
  <c r="AW198" i="3"/>
  <c r="AY198" i="3"/>
  <c r="AN198" i="3"/>
  <c r="AP198" i="3"/>
  <c r="AR198" i="3"/>
  <c r="BA198" i="3"/>
  <c r="AV198" i="3"/>
  <c r="AX198" i="3"/>
  <c r="AZ198" i="3"/>
  <c r="AO198" i="3"/>
  <c r="AQ198" i="3"/>
  <c r="AS198" i="3"/>
  <c r="BB198" i="3"/>
  <c r="BC198" i="3"/>
  <c r="BD198" i="3"/>
  <c r="BK198" i="3"/>
  <c r="BL198" i="3"/>
  <c r="BN198" i="3"/>
  <c r="BP198" i="3"/>
  <c r="BE198" i="3"/>
  <c r="BG198" i="3"/>
  <c r="BI198" i="3"/>
  <c r="BR198" i="3"/>
  <c r="BM198" i="3"/>
  <c r="BO198" i="3"/>
  <c r="BQ198" i="3"/>
  <c r="BF198" i="3"/>
  <c r="BH198" i="3"/>
  <c r="BJ198" i="3"/>
  <c r="BS198" i="3"/>
  <c r="BT198" i="3"/>
  <c r="BU198" i="3"/>
  <c r="CB198" i="3"/>
  <c r="CC198" i="3"/>
  <c r="CE198" i="3"/>
  <c r="CG198" i="3"/>
  <c r="CD198" i="3"/>
  <c r="CF198" i="3"/>
  <c r="CH198" i="3"/>
  <c r="E199" i="3"/>
  <c r="L199" i="3"/>
  <c r="M199" i="3"/>
  <c r="A199" i="3"/>
  <c r="B199" i="3"/>
  <c r="C199" i="3"/>
  <c r="O199" i="3"/>
  <c r="Q199" i="3"/>
  <c r="F199" i="3"/>
  <c r="H199" i="3"/>
  <c r="J199" i="3"/>
  <c r="S199" i="3"/>
  <c r="N199" i="3"/>
  <c r="D199" i="3"/>
  <c r="P199" i="3"/>
  <c r="R199" i="3"/>
  <c r="G199" i="3"/>
  <c r="I199" i="3"/>
  <c r="K199" i="3"/>
  <c r="T199" i="3"/>
  <c r="U199" i="3"/>
  <c r="V199" i="3"/>
  <c r="AC199" i="3"/>
  <c r="AD199" i="3"/>
  <c r="AF199" i="3"/>
  <c r="AH199" i="3"/>
  <c r="W199" i="3"/>
  <c r="Y199" i="3"/>
  <c r="AA199" i="3"/>
  <c r="AJ199" i="3"/>
  <c r="AE199" i="3"/>
  <c r="AG199" i="3"/>
  <c r="AI199" i="3"/>
  <c r="X199" i="3"/>
  <c r="Z199" i="3"/>
  <c r="AB199" i="3"/>
  <c r="AK199" i="3"/>
  <c r="AL199" i="3"/>
  <c r="AM199" i="3"/>
  <c r="AT199" i="3"/>
  <c r="AU199" i="3"/>
  <c r="AW199" i="3"/>
  <c r="AY199" i="3"/>
  <c r="AN199" i="3"/>
  <c r="AP199" i="3"/>
  <c r="AR199" i="3"/>
  <c r="BA199" i="3"/>
  <c r="AV199" i="3"/>
  <c r="AX199" i="3"/>
  <c r="AZ199" i="3"/>
  <c r="AO199" i="3"/>
  <c r="AQ199" i="3"/>
  <c r="AS199" i="3"/>
  <c r="BB199" i="3"/>
  <c r="BC199" i="3"/>
  <c r="BD199" i="3"/>
  <c r="BK199" i="3"/>
  <c r="BL199" i="3"/>
  <c r="BN199" i="3"/>
  <c r="BP199" i="3"/>
  <c r="BE199" i="3"/>
  <c r="BG199" i="3"/>
  <c r="BI199" i="3"/>
  <c r="BR199" i="3"/>
  <c r="BM199" i="3"/>
  <c r="BO199" i="3"/>
  <c r="BQ199" i="3"/>
  <c r="BF199" i="3"/>
  <c r="BH199" i="3"/>
  <c r="BJ199" i="3"/>
  <c r="BS199" i="3"/>
  <c r="BT199" i="3"/>
  <c r="BU199" i="3"/>
  <c r="CB199" i="3"/>
  <c r="CC199" i="3"/>
  <c r="CE199" i="3"/>
  <c r="CG199" i="3"/>
  <c r="CD199" i="3"/>
  <c r="CF199" i="3"/>
  <c r="CH199" i="3"/>
  <c r="E200" i="3"/>
  <c r="L200" i="3"/>
  <c r="M200" i="3"/>
  <c r="A200" i="3"/>
  <c r="B200" i="3"/>
  <c r="C200" i="3"/>
  <c r="O200" i="3"/>
  <c r="Q200" i="3"/>
  <c r="F200" i="3"/>
  <c r="H200" i="3"/>
  <c r="J200" i="3"/>
  <c r="S200" i="3"/>
  <c r="N200" i="3"/>
  <c r="D200" i="3"/>
  <c r="P200" i="3"/>
  <c r="R200" i="3"/>
  <c r="G200" i="3"/>
  <c r="I200" i="3"/>
  <c r="K200" i="3"/>
  <c r="T200" i="3"/>
  <c r="U200" i="3"/>
  <c r="V200" i="3"/>
  <c r="AC200" i="3"/>
  <c r="AD200" i="3"/>
  <c r="AF200" i="3"/>
  <c r="AH200" i="3"/>
  <c r="W200" i="3"/>
  <c r="Y200" i="3"/>
  <c r="AA200" i="3"/>
  <c r="AJ200" i="3"/>
  <c r="AE200" i="3"/>
  <c r="AG200" i="3"/>
  <c r="AI200" i="3"/>
  <c r="X200" i="3"/>
  <c r="Z200" i="3"/>
  <c r="AB200" i="3"/>
  <c r="AK200" i="3"/>
  <c r="AL200" i="3"/>
  <c r="AM200" i="3"/>
  <c r="AT200" i="3"/>
  <c r="AU200" i="3"/>
  <c r="AW200" i="3"/>
  <c r="AY200" i="3"/>
  <c r="AN200" i="3"/>
  <c r="AP200" i="3"/>
  <c r="AR200" i="3"/>
  <c r="BA200" i="3"/>
  <c r="AV200" i="3"/>
  <c r="AX200" i="3"/>
  <c r="AZ200" i="3"/>
  <c r="AO200" i="3"/>
  <c r="AQ200" i="3"/>
  <c r="AS200" i="3"/>
  <c r="BB200" i="3"/>
  <c r="BC200" i="3"/>
  <c r="BD200" i="3"/>
  <c r="BK200" i="3"/>
  <c r="BL200" i="3"/>
  <c r="BN200" i="3"/>
  <c r="BP200" i="3"/>
  <c r="BE200" i="3"/>
  <c r="BG200" i="3"/>
  <c r="BI200" i="3"/>
  <c r="BR200" i="3"/>
  <c r="BM200" i="3"/>
  <c r="BO200" i="3"/>
  <c r="BQ200" i="3"/>
  <c r="BF200" i="3"/>
  <c r="BH200" i="3"/>
  <c r="BJ200" i="3"/>
  <c r="BS200" i="3"/>
  <c r="BT200" i="3"/>
  <c r="BU200" i="3"/>
  <c r="CB200" i="3"/>
  <c r="CC200" i="3"/>
  <c r="CE200" i="3"/>
  <c r="CG200" i="3"/>
  <c r="CD200" i="3"/>
  <c r="CF200" i="3"/>
  <c r="CH200" i="3"/>
  <c r="E201" i="3"/>
  <c r="L201" i="3"/>
  <c r="M201" i="3"/>
  <c r="A201" i="3"/>
  <c r="B201" i="3"/>
  <c r="C201" i="3"/>
  <c r="O201" i="3"/>
  <c r="Q201" i="3"/>
  <c r="F201" i="3"/>
  <c r="H201" i="3"/>
  <c r="J201" i="3"/>
  <c r="S201" i="3"/>
  <c r="N201" i="3"/>
  <c r="D201" i="3"/>
  <c r="P201" i="3"/>
  <c r="R201" i="3"/>
  <c r="G201" i="3"/>
  <c r="I201" i="3"/>
  <c r="K201" i="3"/>
  <c r="T201" i="3"/>
  <c r="U201" i="3"/>
  <c r="V201" i="3"/>
  <c r="AC201" i="3"/>
  <c r="AD201" i="3"/>
  <c r="AF201" i="3"/>
  <c r="AH201" i="3"/>
  <c r="W201" i="3"/>
  <c r="Y201" i="3"/>
  <c r="AA201" i="3"/>
  <c r="AJ201" i="3"/>
  <c r="AE201" i="3"/>
  <c r="AG201" i="3"/>
  <c r="AI201" i="3"/>
  <c r="X201" i="3"/>
  <c r="Z201" i="3"/>
  <c r="AB201" i="3"/>
  <c r="AK201" i="3"/>
  <c r="AL201" i="3"/>
  <c r="AM201" i="3"/>
  <c r="AT201" i="3"/>
  <c r="AU201" i="3"/>
  <c r="AW201" i="3"/>
  <c r="AY201" i="3"/>
  <c r="AN201" i="3"/>
  <c r="AP201" i="3"/>
  <c r="AR201" i="3"/>
  <c r="BA201" i="3"/>
  <c r="AV201" i="3"/>
  <c r="AX201" i="3"/>
  <c r="AZ201" i="3"/>
  <c r="AO201" i="3"/>
  <c r="AQ201" i="3"/>
  <c r="AS201" i="3"/>
  <c r="BB201" i="3"/>
  <c r="BC201" i="3"/>
  <c r="BD201" i="3"/>
  <c r="BK201" i="3"/>
  <c r="BL201" i="3"/>
  <c r="BN201" i="3"/>
  <c r="BP201" i="3"/>
  <c r="BE201" i="3"/>
  <c r="BG201" i="3"/>
  <c r="BI201" i="3"/>
  <c r="BR201" i="3"/>
  <c r="BM201" i="3"/>
  <c r="BO201" i="3"/>
  <c r="BQ201" i="3"/>
  <c r="BF201" i="3"/>
  <c r="BH201" i="3"/>
  <c r="BJ201" i="3"/>
  <c r="BS201" i="3"/>
  <c r="BT201" i="3"/>
  <c r="BU201" i="3"/>
  <c r="CB201" i="3"/>
  <c r="CC201" i="3"/>
  <c r="CE201" i="3"/>
  <c r="CG201" i="3"/>
  <c r="CD201" i="3"/>
  <c r="CF201" i="3"/>
  <c r="CH201" i="3"/>
  <c r="E202" i="3"/>
  <c r="L202" i="3"/>
  <c r="M202" i="3"/>
  <c r="A202" i="3"/>
  <c r="B202" i="3"/>
  <c r="C202" i="3"/>
  <c r="O202" i="3"/>
  <c r="Q202" i="3"/>
  <c r="F202" i="3"/>
  <c r="H202" i="3"/>
  <c r="J202" i="3"/>
  <c r="S202" i="3"/>
  <c r="N202" i="3"/>
  <c r="D202" i="3"/>
  <c r="P202" i="3"/>
  <c r="R202" i="3"/>
  <c r="G202" i="3"/>
  <c r="I202" i="3"/>
  <c r="K202" i="3"/>
  <c r="T202" i="3"/>
  <c r="U202" i="3"/>
  <c r="V202" i="3"/>
  <c r="AC202" i="3"/>
  <c r="AD202" i="3"/>
  <c r="AF202" i="3"/>
  <c r="AH202" i="3"/>
  <c r="W202" i="3"/>
  <c r="Y202" i="3"/>
  <c r="AA202" i="3"/>
  <c r="AJ202" i="3"/>
  <c r="AE202" i="3"/>
  <c r="AG202" i="3"/>
  <c r="AI202" i="3"/>
  <c r="X202" i="3"/>
  <c r="Z202" i="3"/>
  <c r="AB202" i="3"/>
  <c r="AK202" i="3"/>
  <c r="AL202" i="3"/>
  <c r="AM202" i="3"/>
  <c r="AT202" i="3"/>
  <c r="AU202" i="3"/>
  <c r="AW202" i="3"/>
  <c r="AY202" i="3"/>
  <c r="AN202" i="3"/>
  <c r="AP202" i="3"/>
  <c r="AR202" i="3"/>
  <c r="BA202" i="3"/>
  <c r="AV202" i="3"/>
  <c r="AX202" i="3"/>
  <c r="AZ202" i="3"/>
  <c r="AO202" i="3"/>
  <c r="AQ202" i="3"/>
  <c r="AS202" i="3"/>
  <c r="BB202" i="3"/>
  <c r="BC202" i="3"/>
  <c r="BD202" i="3"/>
  <c r="BK202" i="3"/>
  <c r="BL202" i="3"/>
  <c r="BN202" i="3"/>
  <c r="BP202" i="3"/>
  <c r="BE202" i="3"/>
  <c r="BG202" i="3"/>
  <c r="BI202" i="3"/>
  <c r="BR202" i="3"/>
  <c r="BM202" i="3"/>
  <c r="BO202" i="3"/>
  <c r="BQ202" i="3"/>
  <c r="BF202" i="3"/>
  <c r="BH202" i="3"/>
  <c r="BJ202" i="3"/>
  <c r="BS202" i="3"/>
  <c r="BT202" i="3"/>
  <c r="BU202" i="3"/>
  <c r="CB202" i="3"/>
  <c r="CC202" i="3"/>
  <c r="CE202" i="3"/>
  <c r="CG202" i="3"/>
  <c r="CD202" i="3"/>
  <c r="CF202" i="3"/>
  <c r="CH202" i="3"/>
  <c r="E203" i="3"/>
  <c r="L203" i="3"/>
  <c r="M203" i="3"/>
  <c r="A203" i="3"/>
  <c r="B203" i="3"/>
  <c r="C203" i="3"/>
  <c r="O203" i="3"/>
  <c r="Q203" i="3"/>
  <c r="F203" i="3"/>
  <c r="H203" i="3"/>
  <c r="J203" i="3"/>
  <c r="S203" i="3"/>
  <c r="N203" i="3"/>
  <c r="D203" i="3"/>
  <c r="P203" i="3"/>
  <c r="R203" i="3"/>
  <c r="G203" i="3"/>
  <c r="I203" i="3"/>
  <c r="K203" i="3"/>
  <c r="T203" i="3"/>
  <c r="U203" i="3"/>
  <c r="V203" i="3"/>
  <c r="AC203" i="3"/>
  <c r="AD203" i="3"/>
  <c r="AF203" i="3"/>
  <c r="AH203" i="3"/>
  <c r="W203" i="3"/>
  <c r="Y203" i="3"/>
  <c r="AA203" i="3"/>
  <c r="AJ203" i="3"/>
  <c r="AE203" i="3"/>
  <c r="AG203" i="3"/>
  <c r="AI203" i="3"/>
  <c r="X203" i="3"/>
  <c r="Z203" i="3"/>
  <c r="AB203" i="3"/>
  <c r="AK203" i="3"/>
  <c r="AL203" i="3"/>
  <c r="AM203" i="3"/>
  <c r="AT203" i="3"/>
  <c r="AU203" i="3"/>
  <c r="AW203" i="3"/>
  <c r="AY203" i="3"/>
  <c r="AN203" i="3"/>
  <c r="AP203" i="3"/>
  <c r="AR203" i="3"/>
  <c r="BA203" i="3"/>
  <c r="AV203" i="3"/>
  <c r="AX203" i="3"/>
  <c r="AZ203" i="3"/>
  <c r="AO203" i="3"/>
  <c r="AQ203" i="3"/>
  <c r="AS203" i="3"/>
  <c r="BB203" i="3"/>
  <c r="BC203" i="3"/>
  <c r="BD203" i="3"/>
  <c r="BK203" i="3"/>
  <c r="BL203" i="3"/>
  <c r="BN203" i="3"/>
  <c r="BP203" i="3"/>
  <c r="BE203" i="3"/>
  <c r="BG203" i="3"/>
  <c r="BI203" i="3"/>
  <c r="BR203" i="3"/>
  <c r="BM203" i="3"/>
  <c r="BO203" i="3"/>
  <c r="BQ203" i="3"/>
  <c r="BF203" i="3"/>
  <c r="BH203" i="3"/>
  <c r="BJ203" i="3"/>
  <c r="BS203" i="3"/>
  <c r="BT203" i="3"/>
  <c r="BU203" i="3"/>
  <c r="CB203" i="3"/>
  <c r="CC203" i="3"/>
  <c r="CE203" i="3"/>
  <c r="CG203" i="3"/>
  <c r="CD203" i="3"/>
  <c r="CF203" i="3"/>
  <c r="CH203" i="3"/>
  <c r="E204" i="3"/>
  <c r="L204" i="3"/>
  <c r="M204" i="3"/>
  <c r="A204" i="3"/>
  <c r="B204" i="3"/>
  <c r="C204" i="3"/>
  <c r="O204" i="3"/>
  <c r="Q204" i="3"/>
  <c r="F204" i="3"/>
  <c r="H204" i="3"/>
  <c r="J204" i="3"/>
  <c r="S204" i="3"/>
  <c r="N204" i="3"/>
  <c r="D204" i="3"/>
  <c r="P204" i="3"/>
  <c r="R204" i="3"/>
  <c r="G204" i="3"/>
  <c r="I204" i="3"/>
  <c r="K204" i="3"/>
  <c r="T204" i="3"/>
  <c r="U204" i="3"/>
  <c r="V204" i="3"/>
  <c r="AC204" i="3"/>
  <c r="AD204" i="3"/>
  <c r="AF204" i="3"/>
  <c r="AH204" i="3"/>
  <c r="W204" i="3"/>
  <c r="Y204" i="3"/>
  <c r="AA204" i="3"/>
  <c r="AJ204" i="3"/>
  <c r="AE204" i="3"/>
  <c r="AG204" i="3"/>
  <c r="AI204" i="3"/>
  <c r="X204" i="3"/>
  <c r="Z204" i="3"/>
  <c r="AB204" i="3"/>
  <c r="AK204" i="3"/>
  <c r="AL204" i="3"/>
  <c r="AM204" i="3"/>
  <c r="AT204" i="3"/>
  <c r="AU204" i="3"/>
  <c r="AW204" i="3"/>
  <c r="AY204" i="3"/>
  <c r="AN204" i="3"/>
  <c r="AP204" i="3"/>
  <c r="AR204" i="3"/>
  <c r="BA204" i="3"/>
  <c r="AV204" i="3"/>
  <c r="AX204" i="3"/>
  <c r="AZ204" i="3"/>
  <c r="AO204" i="3"/>
  <c r="AQ204" i="3"/>
  <c r="AS204" i="3"/>
  <c r="BB204" i="3"/>
  <c r="BC204" i="3"/>
  <c r="BD204" i="3"/>
  <c r="BK204" i="3"/>
  <c r="BL204" i="3"/>
  <c r="BN204" i="3"/>
  <c r="BP204" i="3"/>
  <c r="BE204" i="3"/>
  <c r="BG204" i="3"/>
  <c r="BI204" i="3"/>
  <c r="BR204" i="3"/>
  <c r="BM204" i="3"/>
  <c r="BO204" i="3"/>
  <c r="BQ204" i="3"/>
  <c r="BF204" i="3"/>
  <c r="BH204" i="3"/>
  <c r="BJ204" i="3"/>
  <c r="BS204" i="3"/>
  <c r="BT204" i="3"/>
  <c r="BU204" i="3"/>
  <c r="CB204" i="3"/>
  <c r="CC204" i="3"/>
  <c r="CE204" i="3"/>
  <c r="CG204" i="3"/>
  <c r="CD204" i="3"/>
  <c r="CF204" i="3"/>
  <c r="CH204" i="3"/>
  <c r="E205" i="3"/>
  <c r="L205" i="3"/>
  <c r="M205" i="3"/>
  <c r="A205" i="3"/>
  <c r="B205" i="3"/>
  <c r="C205" i="3"/>
  <c r="O205" i="3"/>
  <c r="Q205" i="3"/>
  <c r="F205" i="3"/>
  <c r="H205" i="3"/>
  <c r="J205" i="3"/>
  <c r="S205" i="3"/>
  <c r="N205" i="3"/>
  <c r="D205" i="3"/>
  <c r="P205" i="3"/>
  <c r="R205" i="3"/>
  <c r="G205" i="3"/>
  <c r="I205" i="3"/>
  <c r="K205" i="3"/>
  <c r="T205" i="3"/>
  <c r="U205" i="3"/>
  <c r="V205" i="3"/>
  <c r="AC205" i="3"/>
  <c r="AD205" i="3"/>
  <c r="AF205" i="3"/>
  <c r="AH205" i="3"/>
  <c r="W205" i="3"/>
  <c r="Y205" i="3"/>
  <c r="AA205" i="3"/>
  <c r="AJ205" i="3"/>
  <c r="AE205" i="3"/>
  <c r="AG205" i="3"/>
  <c r="AI205" i="3"/>
  <c r="X205" i="3"/>
  <c r="Z205" i="3"/>
  <c r="AB205" i="3"/>
  <c r="AK205" i="3"/>
  <c r="AL205" i="3"/>
  <c r="AM205" i="3"/>
  <c r="AT205" i="3"/>
  <c r="AU205" i="3"/>
  <c r="AW205" i="3"/>
  <c r="AY205" i="3"/>
  <c r="AN205" i="3"/>
  <c r="AP205" i="3"/>
  <c r="AR205" i="3"/>
  <c r="BA205" i="3"/>
  <c r="AV205" i="3"/>
  <c r="AX205" i="3"/>
  <c r="AZ205" i="3"/>
  <c r="AO205" i="3"/>
  <c r="AQ205" i="3"/>
  <c r="AS205" i="3"/>
  <c r="BB205" i="3"/>
  <c r="BC205" i="3"/>
  <c r="BD205" i="3"/>
  <c r="BK205" i="3"/>
  <c r="BL205" i="3"/>
  <c r="BN205" i="3"/>
  <c r="BP205" i="3"/>
  <c r="BE205" i="3"/>
  <c r="BG205" i="3"/>
  <c r="BI205" i="3"/>
  <c r="BR205" i="3"/>
  <c r="BM205" i="3"/>
  <c r="BO205" i="3"/>
  <c r="BQ205" i="3"/>
  <c r="BF205" i="3"/>
  <c r="BH205" i="3"/>
  <c r="BJ205" i="3"/>
  <c r="BS205" i="3"/>
  <c r="BT205" i="3"/>
  <c r="BU205" i="3"/>
  <c r="CB205" i="3"/>
  <c r="CC205" i="3"/>
  <c r="CE205" i="3"/>
  <c r="CG205" i="3"/>
  <c r="CD205" i="3"/>
  <c r="CF205" i="3"/>
  <c r="CH205" i="3"/>
  <c r="E206" i="3"/>
  <c r="L206" i="3"/>
  <c r="M206" i="3"/>
  <c r="A206" i="3"/>
  <c r="B206" i="3"/>
  <c r="C206" i="3"/>
  <c r="O206" i="3"/>
  <c r="Q206" i="3"/>
  <c r="F206" i="3"/>
  <c r="H206" i="3"/>
  <c r="J206" i="3"/>
  <c r="S206" i="3"/>
  <c r="N206" i="3"/>
  <c r="D206" i="3"/>
  <c r="P206" i="3"/>
  <c r="R206" i="3"/>
  <c r="G206" i="3"/>
  <c r="I206" i="3"/>
  <c r="K206" i="3"/>
  <c r="T206" i="3"/>
  <c r="U206" i="3"/>
  <c r="V206" i="3"/>
  <c r="AC206" i="3"/>
  <c r="AD206" i="3"/>
  <c r="AF206" i="3"/>
  <c r="AH206" i="3"/>
  <c r="W206" i="3"/>
  <c r="Y206" i="3"/>
  <c r="AA206" i="3"/>
  <c r="AJ206" i="3"/>
  <c r="AE206" i="3"/>
  <c r="AG206" i="3"/>
  <c r="AI206" i="3"/>
  <c r="X206" i="3"/>
  <c r="Z206" i="3"/>
  <c r="AB206" i="3"/>
  <c r="AK206" i="3"/>
  <c r="AL206" i="3"/>
  <c r="AM206" i="3"/>
  <c r="AT206" i="3"/>
  <c r="AU206" i="3"/>
  <c r="AW206" i="3"/>
  <c r="AY206" i="3"/>
  <c r="AN206" i="3"/>
  <c r="AP206" i="3"/>
  <c r="AR206" i="3"/>
  <c r="BA206" i="3"/>
  <c r="AV206" i="3"/>
  <c r="AX206" i="3"/>
  <c r="AZ206" i="3"/>
  <c r="AO206" i="3"/>
  <c r="AQ206" i="3"/>
  <c r="AS206" i="3"/>
  <c r="BB206" i="3"/>
  <c r="BC206" i="3"/>
  <c r="BD206" i="3"/>
  <c r="BK206" i="3"/>
  <c r="BL206" i="3"/>
  <c r="BN206" i="3"/>
  <c r="BP206" i="3"/>
  <c r="BE206" i="3"/>
  <c r="BG206" i="3"/>
  <c r="BI206" i="3"/>
  <c r="BR206" i="3"/>
  <c r="BM206" i="3"/>
  <c r="BO206" i="3"/>
  <c r="BQ206" i="3"/>
  <c r="BF206" i="3"/>
  <c r="BH206" i="3"/>
  <c r="BJ206" i="3"/>
  <c r="BS206" i="3"/>
  <c r="BT206" i="3"/>
  <c r="BU206" i="3"/>
  <c r="CB206" i="3"/>
  <c r="CC206" i="3"/>
  <c r="CE206" i="3"/>
  <c r="CG206" i="3"/>
  <c r="CD206" i="3"/>
  <c r="CF206" i="3"/>
  <c r="CH206" i="3"/>
  <c r="E207" i="3"/>
  <c r="L207" i="3"/>
  <c r="M207" i="3"/>
  <c r="A207" i="3"/>
  <c r="B207" i="3"/>
  <c r="C207" i="3"/>
  <c r="O207" i="3"/>
  <c r="Q207" i="3"/>
  <c r="F207" i="3"/>
  <c r="H207" i="3"/>
  <c r="J207" i="3"/>
  <c r="S207" i="3"/>
  <c r="N207" i="3"/>
  <c r="D207" i="3"/>
  <c r="P207" i="3"/>
  <c r="R207" i="3"/>
  <c r="G207" i="3"/>
  <c r="I207" i="3"/>
  <c r="K207" i="3"/>
  <c r="T207" i="3"/>
  <c r="U207" i="3"/>
  <c r="V207" i="3"/>
  <c r="AC207" i="3"/>
  <c r="AD207" i="3"/>
  <c r="AF207" i="3"/>
  <c r="AH207" i="3"/>
  <c r="W207" i="3"/>
  <c r="Y207" i="3"/>
  <c r="AA207" i="3"/>
  <c r="AJ207" i="3"/>
  <c r="AE207" i="3"/>
  <c r="AG207" i="3"/>
  <c r="AI207" i="3"/>
  <c r="X207" i="3"/>
  <c r="Z207" i="3"/>
  <c r="AB207" i="3"/>
  <c r="AK207" i="3"/>
  <c r="AL207" i="3"/>
  <c r="AM207" i="3"/>
  <c r="AT207" i="3"/>
  <c r="AU207" i="3"/>
  <c r="AW207" i="3"/>
  <c r="AY207" i="3"/>
  <c r="AN207" i="3"/>
  <c r="AP207" i="3"/>
  <c r="AR207" i="3"/>
  <c r="BA207" i="3"/>
  <c r="AV207" i="3"/>
  <c r="AX207" i="3"/>
  <c r="AZ207" i="3"/>
  <c r="AO207" i="3"/>
  <c r="AQ207" i="3"/>
  <c r="AS207" i="3"/>
  <c r="BB207" i="3"/>
  <c r="BC207" i="3"/>
  <c r="BD207" i="3"/>
  <c r="BK207" i="3"/>
  <c r="BL207" i="3"/>
  <c r="BN207" i="3"/>
  <c r="BP207" i="3"/>
  <c r="BE207" i="3"/>
  <c r="BG207" i="3"/>
  <c r="BI207" i="3"/>
  <c r="BR207" i="3"/>
  <c r="BM207" i="3"/>
  <c r="BO207" i="3"/>
  <c r="BQ207" i="3"/>
  <c r="BF207" i="3"/>
  <c r="BH207" i="3"/>
  <c r="BJ207" i="3"/>
  <c r="BS207" i="3"/>
  <c r="BT207" i="3"/>
  <c r="BU207" i="3"/>
  <c r="CB207" i="3"/>
  <c r="CC207" i="3"/>
  <c r="CE207" i="3"/>
  <c r="CG207" i="3"/>
  <c r="CD207" i="3"/>
  <c r="CF207" i="3"/>
  <c r="CH207" i="3"/>
  <c r="E208" i="3"/>
  <c r="L208" i="3"/>
  <c r="M208" i="3"/>
  <c r="A208" i="3"/>
  <c r="B208" i="3"/>
  <c r="C208" i="3"/>
  <c r="O208" i="3"/>
  <c r="Q208" i="3"/>
  <c r="F208" i="3"/>
  <c r="H208" i="3"/>
  <c r="J208" i="3"/>
  <c r="S208" i="3"/>
  <c r="N208" i="3"/>
  <c r="D208" i="3"/>
  <c r="P208" i="3"/>
  <c r="R208" i="3"/>
  <c r="G208" i="3"/>
  <c r="I208" i="3"/>
  <c r="K208" i="3"/>
  <c r="T208" i="3"/>
  <c r="U208" i="3"/>
  <c r="V208" i="3"/>
  <c r="AC208" i="3"/>
  <c r="AD208" i="3"/>
  <c r="AF208" i="3"/>
  <c r="AH208" i="3"/>
  <c r="W208" i="3"/>
  <c r="Y208" i="3"/>
  <c r="AA208" i="3"/>
  <c r="AJ208" i="3"/>
  <c r="AE208" i="3"/>
  <c r="AG208" i="3"/>
  <c r="AI208" i="3"/>
  <c r="X208" i="3"/>
  <c r="Z208" i="3"/>
  <c r="AB208" i="3"/>
  <c r="AK208" i="3"/>
  <c r="AL208" i="3"/>
  <c r="AM208" i="3"/>
  <c r="AT208" i="3"/>
  <c r="AU208" i="3"/>
  <c r="AW208" i="3"/>
  <c r="AY208" i="3"/>
  <c r="AN208" i="3"/>
  <c r="AP208" i="3"/>
  <c r="AR208" i="3"/>
  <c r="BA208" i="3"/>
  <c r="AV208" i="3"/>
  <c r="AX208" i="3"/>
  <c r="AZ208" i="3"/>
  <c r="AO208" i="3"/>
  <c r="AQ208" i="3"/>
  <c r="AS208" i="3"/>
  <c r="BB208" i="3"/>
  <c r="BC208" i="3"/>
  <c r="BD208" i="3"/>
  <c r="BK208" i="3"/>
  <c r="BL208" i="3"/>
  <c r="BN208" i="3"/>
  <c r="BP208" i="3"/>
  <c r="BE208" i="3"/>
  <c r="BG208" i="3"/>
  <c r="BI208" i="3"/>
  <c r="BR208" i="3"/>
  <c r="BM208" i="3"/>
  <c r="BO208" i="3"/>
  <c r="BQ208" i="3"/>
  <c r="BF208" i="3"/>
  <c r="BH208" i="3"/>
  <c r="BJ208" i="3"/>
  <c r="BS208" i="3"/>
  <c r="BT208" i="3"/>
  <c r="BU208" i="3"/>
  <c r="CB208" i="3"/>
  <c r="CC208" i="3"/>
  <c r="CE208" i="3"/>
  <c r="CG208" i="3"/>
  <c r="CD208" i="3"/>
  <c r="CF208" i="3"/>
  <c r="CH208" i="3"/>
  <c r="E209" i="3"/>
  <c r="L209" i="3"/>
  <c r="M209" i="3"/>
  <c r="A209" i="3"/>
  <c r="B209" i="3"/>
  <c r="C209" i="3"/>
  <c r="O209" i="3"/>
  <c r="Q209" i="3"/>
  <c r="F209" i="3"/>
  <c r="H209" i="3"/>
  <c r="J209" i="3"/>
  <c r="S209" i="3"/>
  <c r="N209" i="3"/>
  <c r="D209" i="3"/>
  <c r="P209" i="3"/>
  <c r="R209" i="3"/>
  <c r="G209" i="3"/>
  <c r="I209" i="3"/>
  <c r="K209" i="3"/>
  <c r="T209" i="3"/>
  <c r="U209" i="3"/>
  <c r="V209" i="3"/>
  <c r="AC209" i="3"/>
  <c r="AD209" i="3"/>
  <c r="AF209" i="3"/>
  <c r="AH209" i="3"/>
  <c r="W209" i="3"/>
  <c r="Y209" i="3"/>
  <c r="AA209" i="3"/>
  <c r="AJ209" i="3"/>
  <c r="AE209" i="3"/>
  <c r="AG209" i="3"/>
  <c r="AI209" i="3"/>
  <c r="X209" i="3"/>
  <c r="Z209" i="3"/>
  <c r="AB209" i="3"/>
  <c r="AK209" i="3"/>
  <c r="AL209" i="3"/>
  <c r="AM209" i="3"/>
  <c r="AT209" i="3"/>
  <c r="AU209" i="3"/>
  <c r="AW209" i="3"/>
  <c r="AY209" i="3"/>
  <c r="AN209" i="3"/>
  <c r="AP209" i="3"/>
  <c r="AR209" i="3"/>
  <c r="BA209" i="3"/>
  <c r="AV209" i="3"/>
  <c r="AX209" i="3"/>
  <c r="AZ209" i="3"/>
  <c r="AO209" i="3"/>
  <c r="AQ209" i="3"/>
  <c r="AS209" i="3"/>
  <c r="BB209" i="3"/>
  <c r="BC209" i="3"/>
  <c r="BD209" i="3"/>
  <c r="BK209" i="3"/>
  <c r="BL209" i="3"/>
  <c r="BN209" i="3"/>
  <c r="BP209" i="3"/>
  <c r="BE209" i="3"/>
  <c r="BG209" i="3"/>
  <c r="BI209" i="3"/>
  <c r="BR209" i="3"/>
  <c r="BM209" i="3"/>
  <c r="BO209" i="3"/>
  <c r="BQ209" i="3"/>
  <c r="BF209" i="3"/>
  <c r="BH209" i="3"/>
  <c r="BJ209" i="3"/>
  <c r="BS209" i="3"/>
  <c r="BT209" i="3"/>
  <c r="BU209" i="3"/>
  <c r="CB209" i="3"/>
  <c r="CC209" i="3"/>
  <c r="CE209" i="3"/>
  <c r="CG209" i="3"/>
  <c r="CD209" i="3"/>
  <c r="CF209" i="3"/>
  <c r="CH209" i="3"/>
  <c r="E210" i="3"/>
  <c r="L210" i="3"/>
  <c r="M210" i="3"/>
  <c r="A210" i="3"/>
  <c r="B210" i="3"/>
  <c r="C210" i="3"/>
  <c r="O210" i="3"/>
  <c r="Q210" i="3"/>
  <c r="F210" i="3"/>
  <c r="H210" i="3"/>
  <c r="J210" i="3"/>
  <c r="S210" i="3"/>
  <c r="N210" i="3"/>
  <c r="D210" i="3"/>
  <c r="P210" i="3"/>
  <c r="R210" i="3"/>
  <c r="G210" i="3"/>
  <c r="I210" i="3"/>
  <c r="K210" i="3"/>
  <c r="T210" i="3"/>
  <c r="U210" i="3"/>
  <c r="V210" i="3"/>
  <c r="AC210" i="3"/>
  <c r="AD210" i="3"/>
  <c r="AF210" i="3"/>
  <c r="AH210" i="3"/>
  <c r="W210" i="3"/>
  <c r="Y210" i="3"/>
  <c r="AA210" i="3"/>
  <c r="AJ210" i="3"/>
  <c r="AE210" i="3"/>
  <c r="AG210" i="3"/>
  <c r="AI210" i="3"/>
  <c r="X210" i="3"/>
  <c r="Z210" i="3"/>
  <c r="AB210" i="3"/>
  <c r="AK210" i="3"/>
  <c r="AL210" i="3"/>
  <c r="AM210" i="3"/>
  <c r="AT210" i="3"/>
  <c r="AU210" i="3"/>
  <c r="AW210" i="3"/>
  <c r="AY210" i="3"/>
  <c r="AN210" i="3"/>
  <c r="AP210" i="3"/>
  <c r="AR210" i="3"/>
  <c r="BA210" i="3"/>
  <c r="AV210" i="3"/>
  <c r="AX210" i="3"/>
  <c r="AZ210" i="3"/>
  <c r="AO210" i="3"/>
  <c r="AQ210" i="3"/>
  <c r="AS210" i="3"/>
  <c r="BB210" i="3"/>
  <c r="BC210" i="3"/>
  <c r="BD210" i="3"/>
  <c r="BK210" i="3"/>
  <c r="BL210" i="3"/>
  <c r="BN210" i="3"/>
  <c r="BP210" i="3"/>
  <c r="BE210" i="3"/>
  <c r="BG210" i="3"/>
  <c r="BI210" i="3"/>
  <c r="BR210" i="3"/>
  <c r="BM210" i="3"/>
  <c r="BO210" i="3"/>
  <c r="BQ210" i="3"/>
  <c r="BF210" i="3"/>
  <c r="BH210" i="3"/>
  <c r="BJ210" i="3"/>
  <c r="BS210" i="3"/>
  <c r="BT210" i="3"/>
  <c r="BU210" i="3"/>
  <c r="CB210" i="3"/>
  <c r="CC210" i="3"/>
  <c r="CE210" i="3"/>
  <c r="CG210" i="3"/>
  <c r="CD210" i="3"/>
  <c r="CF210" i="3"/>
  <c r="CH210" i="3"/>
  <c r="E211" i="3"/>
  <c r="L211" i="3"/>
  <c r="M211" i="3"/>
  <c r="A211" i="3"/>
  <c r="B211" i="3"/>
  <c r="C211" i="3"/>
  <c r="O211" i="3"/>
  <c r="Q211" i="3"/>
  <c r="F211" i="3"/>
  <c r="H211" i="3"/>
  <c r="J211" i="3"/>
  <c r="S211" i="3"/>
  <c r="N211" i="3"/>
  <c r="D211" i="3"/>
  <c r="P211" i="3"/>
  <c r="R211" i="3"/>
  <c r="G211" i="3"/>
  <c r="I211" i="3"/>
  <c r="K211" i="3"/>
  <c r="T211" i="3"/>
  <c r="U211" i="3"/>
  <c r="V211" i="3"/>
  <c r="AC211" i="3"/>
  <c r="AD211" i="3"/>
  <c r="AF211" i="3"/>
  <c r="AH211" i="3"/>
  <c r="W211" i="3"/>
  <c r="Y211" i="3"/>
  <c r="AA211" i="3"/>
  <c r="AJ211" i="3"/>
  <c r="AE211" i="3"/>
  <c r="AG211" i="3"/>
  <c r="AI211" i="3"/>
  <c r="X211" i="3"/>
  <c r="Z211" i="3"/>
  <c r="AB211" i="3"/>
  <c r="AK211" i="3"/>
  <c r="AL211" i="3"/>
  <c r="AM211" i="3"/>
  <c r="AT211" i="3"/>
  <c r="AU211" i="3"/>
  <c r="AW211" i="3"/>
  <c r="AY211" i="3"/>
  <c r="AN211" i="3"/>
  <c r="AP211" i="3"/>
  <c r="AR211" i="3"/>
  <c r="BA211" i="3"/>
  <c r="AV211" i="3"/>
  <c r="AX211" i="3"/>
  <c r="AZ211" i="3"/>
  <c r="AO211" i="3"/>
  <c r="AQ211" i="3"/>
  <c r="AS211" i="3"/>
  <c r="BB211" i="3"/>
  <c r="BC211" i="3"/>
  <c r="BD211" i="3"/>
  <c r="BK211" i="3"/>
  <c r="BL211" i="3"/>
  <c r="BN211" i="3"/>
  <c r="BP211" i="3"/>
  <c r="BE211" i="3"/>
  <c r="BG211" i="3"/>
  <c r="BI211" i="3"/>
  <c r="BR211" i="3"/>
  <c r="BM211" i="3"/>
  <c r="BO211" i="3"/>
  <c r="BQ211" i="3"/>
  <c r="BF211" i="3"/>
  <c r="BH211" i="3"/>
  <c r="BJ211" i="3"/>
  <c r="BS211" i="3"/>
  <c r="BT211" i="3"/>
  <c r="BU211" i="3"/>
  <c r="CB211" i="3"/>
  <c r="CC211" i="3"/>
  <c r="CE211" i="3"/>
  <c r="CG211" i="3"/>
  <c r="CD211" i="3"/>
  <c r="CF211" i="3"/>
  <c r="CH211" i="3"/>
  <c r="E212" i="3"/>
  <c r="L212" i="3"/>
  <c r="M212" i="3"/>
  <c r="A212" i="3"/>
  <c r="B212" i="3"/>
  <c r="C212" i="3"/>
  <c r="O212" i="3"/>
  <c r="Q212" i="3"/>
  <c r="F212" i="3"/>
  <c r="H212" i="3"/>
  <c r="J212" i="3"/>
  <c r="S212" i="3"/>
  <c r="N212" i="3"/>
  <c r="D212" i="3"/>
  <c r="P212" i="3"/>
  <c r="R212" i="3"/>
  <c r="G212" i="3"/>
  <c r="I212" i="3"/>
  <c r="K212" i="3"/>
  <c r="T212" i="3"/>
  <c r="U212" i="3"/>
  <c r="V212" i="3"/>
  <c r="AC212" i="3"/>
  <c r="AD212" i="3"/>
  <c r="AF212" i="3"/>
  <c r="AH212" i="3"/>
  <c r="W212" i="3"/>
  <c r="Y212" i="3"/>
  <c r="AA212" i="3"/>
  <c r="AJ212" i="3"/>
  <c r="AE212" i="3"/>
  <c r="AG212" i="3"/>
  <c r="AI212" i="3"/>
  <c r="X212" i="3"/>
  <c r="Z212" i="3"/>
  <c r="AB212" i="3"/>
  <c r="AK212" i="3"/>
  <c r="AL212" i="3"/>
  <c r="AM212" i="3"/>
  <c r="AT212" i="3"/>
  <c r="AU212" i="3"/>
  <c r="AW212" i="3"/>
  <c r="AY212" i="3"/>
  <c r="AN212" i="3"/>
  <c r="AP212" i="3"/>
  <c r="AR212" i="3"/>
  <c r="BA212" i="3"/>
  <c r="AV212" i="3"/>
  <c r="AX212" i="3"/>
  <c r="AZ212" i="3"/>
  <c r="AO212" i="3"/>
  <c r="AQ212" i="3"/>
  <c r="AS212" i="3"/>
  <c r="BB212" i="3"/>
  <c r="BC212" i="3"/>
  <c r="BD212" i="3"/>
  <c r="BK212" i="3"/>
  <c r="BL212" i="3"/>
  <c r="BN212" i="3"/>
  <c r="BP212" i="3"/>
  <c r="BE212" i="3"/>
  <c r="BG212" i="3"/>
  <c r="BI212" i="3"/>
  <c r="BR212" i="3"/>
  <c r="BM212" i="3"/>
  <c r="BO212" i="3"/>
  <c r="BQ212" i="3"/>
  <c r="BF212" i="3"/>
  <c r="BH212" i="3"/>
  <c r="BJ212" i="3"/>
  <c r="BS212" i="3"/>
  <c r="BT212" i="3"/>
  <c r="BU212" i="3"/>
  <c r="CB212" i="3"/>
  <c r="CC212" i="3"/>
  <c r="CE212" i="3"/>
  <c r="CG212" i="3"/>
  <c r="CD212" i="3"/>
  <c r="CF212" i="3"/>
  <c r="CH212" i="3"/>
  <c r="E213" i="3"/>
  <c r="L213" i="3"/>
  <c r="M213" i="3"/>
  <c r="A213" i="3"/>
  <c r="B213" i="3"/>
  <c r="C213" i="3"/>
  <c r="O213" i="3"/>
  <c r="Q213" i="3"/>
  <c r="F213" i="3"/>
  <c r="H213" i="3"/>
  <c r="J213" i="3"/>
  <c r="S213" i="3"/>
  <c r="N213" i="3"/>
  <c r="D213" i="3"/>
  <c r="P213" i="3"/>
  <c r="R213" i="3"/>
  <c r="G213" i="3"/>
  <c r="I213" i="3"/>
  <c r="K213" i="3"/>
  <c r="T213" i="3"/>
  <c r="U213" i="3"/>
  <c r="V213" i="3"/>
  <c r="AC213" i="3"/>
  <c r="AD213" i="3"/>
  <c r="AF213" i="3"/>
  <c r="AH213" i="3"/>
  <c r="W213" i="3"/>
  <c r="Y213" i="3"/>
  <c r="AA213" i="3"/>
  <c r="AJ213" i="3"/>
  <c r="AE213" i="3"/>
  <c r="AG213" i="3"/>
  <c r="AI213" i="3"/>
  <c r="X213" i="3"/>
  <c r="Z213" i="3"/>
  <c r="AB213" i="3"/>
  <c r="AK213" i="3"/>
  <c r="AL213" i="3"/>
  <c r="AM213" i="3"/>
  <c r="AT213" i="3"/>
  <c r="AU213" i="3"/>
  <c r="AW213" i="3"/>
  <c r="AY213" i="3"/>
  <c r="AN213" i="3"/>
  <c r="AP213" i="3"/>
  <c r="AR213" i="3"/>
  <c r="BA213" i="3"/>
  <c r="AV213" i="3"/>
  <c r="AX213" i="3"/>
  <c r="AZ213" i="3"/>
  <c r="AO213" i="3"/>
  <c r="AQ213" i="3"/>
  <c r="AS213" i="3"/>
  <c r="BB213" i="3"/>
  <c r="BC213" i="3"/>
  <c r="BD213" i="3"/>
  <c r="BK213" i="3"/>
  <c r="BL213" i="3"/>
  <c r="BN213" i="3"/>
  <c r="BP213" i="3"/>
  <c r="BE213" i="3"/>
  <c r="BG213" i="3"/>
  <c r="BI213" i="3"/>
  <c r="BR213" i="3"/>
  <c r="BM213" i="3"/>
  <c r="BO213" i="3"/>
  <c r="BQ213" i="3"/>
  <c r="BF213" i="3"/>
  <c r="BH213" i="3"/>
  <c r="BJ213" i="3"/>
  <c r="BS213" i="3"/>
  <c r="BT213" i="3"/>
  <c r="BU213" i="3"/>
  <c r="CB213" i="3"/>
  <c r="CC213" i="3"/>
  <c r="CE213" i="3"/>
  <c r="CG213" i="3"/>
  <c r="CD213" i="3"/>
  <c r="CF213" i="3"/>
  <c r="CH213" i="3"/>
  <c r="E214" i="3"/>
  <c r="L214" i="3"/>
  <c r="M214" i="3"/>
  <c r="A214" i="3"/>
  <c r="B214" i="3"/>
  <c r="C214" i="3"/>
  <c r="O214" i="3"/>
  <c r="Q214" i="3"/>
  <c r="F214" i="3"/>
  <c r="H214" i="3"/>
  <c r="J214" i="3"/>
  <c r="S214" i="3"/>
  <c r="N214" i="3"/>
  <c r="D214" i="3"/>
  <c r="P214" i="3"/>
  <c r="R214" i="3"/>
  <c r="G214" i="3"/>
  <c r="I214" i="3"/>
  <c r="K214" i="3"/>
  <c r="T214" i="3"/>
  <c r="U214" i="3"/>
  <c r="V214" i="3"/>
  <c r="AC214" i="3"/>
  <c r="AD214" i="3"/>
  <c r="AF214" i="3"/>
  <c r="AH214" i="3"/>
  <c r="W214" i="3"/>
  <c r="Y214" i="3"/>
  <c r="AA214" i="3"/>
  <c r="AJ214" i="3"/>
  <c r="AE214" i="3"/>
  <c r="AG214" i="3"/>
  <c r="AI214" i="3"/>
  <c r="X214" i="3"/>
  <c r="Z214" i="3"/>
  <c r="AB214" i="3"/>
  <c r="AK214" i="3"/>
  <c r="AL214" i="3"/>
  <c r="AM214" i="3"/>
  <c r="AT214" i="3"/>
  <c r="AU214" i="3"/>
  <c r="AW214" i="3"/>
  <c r="AY214" i="3"/>
  <c r="AN214" i="3"/>
  <c r="AP214" i="3"/>
  <c r="AR214" i="3"/>
  <c r="BA214" i="3"/>
  <c r="AV214" i="3"/>
  <c r="AX214" i="3"/>
  <c r="AZ214" i="3"/>
  <c r="AO214" i="3"/>
  <c r="AQ214" i="3"/>
  <c r="AS214" i="3"/>
  <c r="BB214" i="3"/>
  <c r="BC214" i="3"/>
  <c r="BD214" i="3"/>
  <c r="BK214" i="3"/>
  <c r="BL214" i="3"/>
  <c r="BN214" i="3"/>
  <c r="BP214" i="3"/>
  <c r="BE214" i="3"/>
  <c r="BG214" i="3"/>
  <c r="BI214" i="3"/>
  <c r="BR214" i="3"/>
  <c r="BM214" i="3"/>
  <c r="BO214" i="3"/>
  <c r="BQ214" i="3"/>
  <c r="BF214" i="3"/>
  <c r="BH214" i="3"/>
  <c r="BJ214" i="3"/>
  <c r="BS214" i="3"/>
  <c r="BT214" i="3"/>
  <c r="BU214" i="3"/>
  <c r="CB214" i="3"/>
  <c r="CC214" i="3"/>
  <c r="CE214" i="3"/>
  <c r="CG214" i="3"/>
  <c r="CD214" i="3"/>
  <c r="CF214" i="3"/>
  <c r="CH214" i="3"/>
  <c r="E215" i="3"/>
  <c r="L215" i="3"/>
  <c r="M215" i="3"/>
  <c r="A215" i="3"/>
  <c r="B215" i="3"/>
  <c r="C215" i="3"/>
  <c r="O215" i="3"/>
  <c r="Q215" i="3"/>
  <c r="F215" i="3"/>
  <c r="H215" i="3"/>
  <c r="J215" i="3"/>
  <c r="S215" i="3"/>
  <c r="N215" i="3"/>
  <c r="D215" i="3"/>
  <c r="P215" i="3"/>
  <c r="R215" i="3"/>
  <c r="G215" i="3"/>
  <c r="I215" i="3"/>
  <c r="K215" i="3"/>
  <c r="T215" i="3"/>
  <c r="U215" i="3"/>
  <c r="V215" i="3"/>
  <c r="AC215" i="3"/>
  <c r="AD215" i="3"/>
  <c r="AF215" i="3"/>
  <c r="AH215" i="3"/>
  <c r="W215" i="3"/>
  <c r="Y215" i="3"/>
  <c r="AA215" i="3"/>
  <c r="AJ215" i="3"/>
  <c r="AE215" i="3"/>
  <c r="AG215" i="3"/>
  <c r="AI215" i="3"/>
  <c r="X215" i="3"/>
  <c r="Z215" i="3"/>
  <c r="AB215" i="3"/>
  <c r="AK215" i="3"/>
  <c r="AL215" i="3"/>
  <c r="AM215" i="3"/>
  <c r="AT215" i="3"/>
  <c r="AU215" i="3"/>
  <c r="AW215" i="3"/>
  <c r="AY215" i="3"/>
  <c r="AN215" i="3"/>
  <c r="AP215" i="3"/>
  <c r="AR215" i="3"/>
  <c r="BA215" i="3"/>
  <c r="AV215" i="3"/>
  <c r="AX215" i="3"/>
  <c r="AZ215" i="3"/>
  <c r="AO215" i="3"/>
  <c r="AQ215" i="3"/>
  <c r="AS215" i="3"/>
  <c r="BB215" i="3"/>
  <c r="BC215" i="3"/>
  <c r="BD215" i="3"/>
  <c r="BK215" i="3"/>
  <c r="BL215" i="3"/>
  <c r="BN215" i="3"/>
  <c r="BP215" i="3"/>
  <c r="BE215" i="3"/>
  <c r="BG215" i="3"/>
  <c r="BI215" i="3"/>
  <c r="BR215" i="3"/>
  <c r="BM215" i="3"/>
  <c r="BO215" i="3"/>
  <c r="BQ215" i="3"/>
  <c r="BF215" i="3"/>
  <c r="BH215" i="3"/>
  <c r="BJ215" i="3"/>
  <c r="BS215" i="3"/>
  <c r="BT215" i="3"/>
  <c r="BU215" i="3"/>
  <c r="CB215" i="3"/>
  <c r="CC215" i="3"/>
  <c r="CE215" i="3"/>
  <c r="CG215" i="3"/>
  <c r="CD215" i="3"/>
  <c r="CF215" i="3"/>
  <c r="CH215" i="3"/>
  <c r="E216" i="3"/>
  <c r="L216" i="3"/>
  <c r="M216" i="3"/>
  <c r="A216" i="3"/>
  <c r="B216" i="3"/>
  <c r="C216" i="3"/>
  <c r="O216" i="3"/>
  <c r="Q216" i="3"/>
  <c r="F216" i="3"/>
  <c r="H216" i="3"/>
  <c r="J216" i="3"/>
  <c r="S216" i="3"/>
  <c r="N216" i="3"/>
  <c r="D216" i="3"/>
  <c r="P216" i="3"/>
  <c r="R216" i="3"/>
  <c r="G216" i="3"/>
  <c r="I216" i="3"/>
  <c r="K216" i="3"/>
  <c r="T216" i="3"/>
  <c r="U216" i="3"/>
  <c r="V216" i="3"/>
  <c r="AC216" i="3"/>
  <c r="AD216" i="3"/>
  <c r="AF216" i="3"/>
  <c r="AH216" i="3"/>
  <c r="W216" i="3"/>
  <c r="Y216" i="3"/>
  <c r="AA216" i="3"/>
  <c r="AJ216" i="3"/>
  <c r="AE216" i="3"/>
  <c r="AG216" i="3"/>
  <c r="AI216" i="3"/>
  <c r="X216" i="3"/>
  <c r="Z216" i="3"/>
  <c r="AB216" i="3"/>
  <c r="AK216" i="3"/>
  <c r="AL216" i="3"/>
  <c r="AM216" i="3"/>
  <c r="AT216" i="3"/>
  <c r="AU216" i="3"/>
  <c r="AW216" i="3"/>
  <c r="AY216" i="3"/>
  <c r="AN216" i="3"/>
  <c r="AP216" i="3"/>
  <c r="AR216" i="3"/>
  <c r="BA216" i="3"/>
  <c r="AV216" i="3"/>
  <c r="AX216" i="3"/>
  <c r="AZ216" i="3"/>
  <c r="AO216" i="3"/>
  <c r="AQ216" i="3"/>
  <c r="AS216" i="3"/>
  <c r="BB216" i="3"/>
  <c r="BC216" i="3"/>
  <c r="BD216" i="3"/>
  <c r="BK216" i="3"/>
  <c r="BL216" i="3"/>
  <c r="BN216" i="3"/>
  <c r="BP216" i="3"/>
  <c r="BE216" i="3"/>
  <c r="BG216" i="3"/>
  <c r="BI216" i="3"/>
  <c r="BR216" i="3"/>
  <c r="BM216" i="3"/>
  <c r="BO216" i="3"/>
  <c r="BQ216" i="3"/>
  <c r="BF216" i="3"/>
  <c r="BH216" i="3"/>
  <c r="BJ216" i="3"/>
  <c r="BS216" i="3"/>
  <c r="BT216" i="3"/>
  <c r="BU216" i="3"/>
  <c r="CB216" i="3"/>
  <c r="CC216" i="3"/>
  <c r="CE216" i="3"/>
  <c r="CG216" i="3"/>
  <c r="CD216" i="3"/>
  <c r="CF216" i="3"/>
  <c r="CH216" i="3"/>
  <c r="E217" i="3"/>
  <c r="L217" i="3"/>
  <c r="M217" i="3"/>
  <c r="A217" i="3"/>
  <c r="B217" i="3"/>
  <c r="C217" i="3"/>
  <c r="O217" i="3"/>
  <c r="Q217" i="3"/>
  <c r="F217" i="3"/>
  <c r="H217" i="3"/>
  <c r="J217" i="3"/>
  <c r="S217" i="3"/>
  <c r="N217" i="3"/>
  <c r="D217" i="3"/>
  <c r="P217" i="3"/>
  <c r="R217" i="3"/>
  <c r="G217" i="3"/>
  <c r="I217" i="3"/>
  <c r="K217" i="3"/>
  <c r="T217" i="3"/>
  <c r="U217" i="3"/>
  <c r="V217" i="3"/>
  <c r="AC217" i="3"/>
  <c r="AD217" i="3"/>
  <c r="AF217" i="3"/>
  <c r="AH217" i="3"/>
  <c r="W217" i="3"/>
  <c r="Y217" i="3"/>
  <c r="AA217" i="3"/>
  <c r="AJ217" i="3"/>
  <c r="AE217" i="3"/>
  <c r="AG217" i="3"/>
  <c r="AI217" i="3"/>
  <c r="X217" i="3"/>
  <c r="Z217" i="3"/>
  <c r="AB217" i="3"/>
  <c r="AK217" i="3"/>
  <c r="AL217" i="3"/>
  <c r="AM217" i="3"/>
  <c r="AT217" i="3"/>
  <c r="AU217" i="3"/>
  <c r="AW217" i="3"/>
  <c r="AY217" i="3"/>
  <c r="AN217" i="3"/>
  <c r="AP217" i="3"/>
  <c r="AR217" i="3"/>
  <c r="BA217" i="3"/>
  <c r="AV217" i="3"/>
  <c r="AX217" i="3"/>
  <c r="AZ217" i="3"/>
  <c r="AO217" i="3"/>
  <c r="AQ217" i="3"/>
  <c r="AS217" i="3"/>
  <c r="BB217" i="3"/>
  <c r="BC217" i="3"/>
  <c r="BD217" i="3"/>
  <c r="BK217" i="3"/>
  <c r="BL217" i="3"/>
  <c r="BN217" i="3"/>
  <c r="BP217" i="3"/>
  <c r="BE217" i="3"/>
  <c r="BG217" i="3"/>
  <c r="BI217" i="3"/>
  <c r="BR217" i="3"/>
  <c r="BM217" i="3"/>
  <c r="BO217" i="3"/>
  <c r="BQ217" i="3"/>
  <c r="BF217" i="3"/>
  <c r="BH217" i="3"/>
  <c r="BJ217" i="3"/>
  <c r="BS217" i="3"/>
  <c r="BT217" i="3"/>
  <c r="BU217" i="3"/>
  <c r="CB217" i="3"/>
  <c r="CC217" i="3"/>
  <c r="CE217" i="3"/>
  <c r="CG217" i="3"/>
  <c r="CD217" i="3"/>
  <c r="CF217" i="3"/>
  <c r="CH217" i="3"/>
  <c r="E218" i="3"/>
  <c r="L218" i="3"/>
  <c r="M218" i="3"/>
  <c r="A218" i="3"/>
  <c r="B218" i="3"/>
  <c r="C218" i="3"/>
  <c r="O218" i="3"/>
  <c r="Q218" i="3"/>
  <c r="F218" i="3"/>
  <c r="H218" i="3"/>
  <c r="J218" i="3"/>
  <c r="S218" i="3"/>
  <c r="N218" i="3"/>
  <c r="D218" i="3"/>
  <c r="P218" i="3"/>
  <c r="R218" i="3"/>
  <c r="G218" i="3"/>
  <c r="I218" i="3"/>
  <c r="K218" i="3"/>
  <c r="T218" i="3"/>
  <c r="U218" i="3"/>
  <c r="V218" i="3"/>
  <c r="AC218" i="3"/>
  <c r="AD218" i="3"/>
  <c r="AF218" i="3"/>
  <c r="AH218" i="3"/>
  <c r="W218" i="3"/>
  <c r="Y218" i="3"/>
  <c r="AA218" i="3"/>
  <c r="AJ218" i="3"/>
  <c r="AE218" i="3"/>
  <c r="AG218" i="3"/>
  <c r="AI218" i="3"/>
  <c r="X218" i="3"/>
  <c r="Z218" i="3"/>
  <c r="AB218" i="3"/>
  <c r="AK218" i="3"/>
  <c r="AL218" i="3"/>
  <c r="AM218" i="3"/>
  <c r="AT218" i="3"/>
  <c r="AU218" i="3"/>
  <c r="AW218" i="3"/>
  <c r="AY218" i="3"/>
  <c r="AN218" i="3"/>
  <c r="AP218" i="3"/>
  <c r="AR218" i="3"/>
  <c r="BA218" i="3"/>
  <c r="AV218" i="3"/>
  <c r="AX218" i="3"/>
  <c r="AZ218" i="3"/>
  <c r="AO218" i="3"/>
  <c r="AQ218" i="3"/>
  <c r="AS218" i="3"/>
  <c r="BB218" i="3"/>
  <c r="BC218" i="3"/>
  <c r="BD218" i="3"/>
  <c r="BK218" i="3"/>
  <c r="BL218" i="3"/>
  <c r="BN218" i="3"/>
  <c r="BP218" i="3"/>
  <c r="BE218" i="3"/>
  <c r="BG218" i="3"/>
  <c r="BI218" i="3"/>
  <c r="BR218" i="3"/>
  <c r="BM218" i="3"/>
  <c r="BO218" i="3"/>
  <c r="BQ218" i="3"/>
  <c r="BF218" i="3"/>
  <c r="BH218" i="3"/>
  <c r="BJ218" i="3"/>
  <c r="BS218" i="3"/>
  <c r="BT218" i="3"/>
  <c r="BU218" i="3"/>
  <c r="CB218" i="3"/>
  <c r="CC218" i="3"/>
  <c r="CE218" i="3"/>
  <c r="CG218" i="3"/>
  <c r="CD218" i="3"/>
  <c r="CF218" i="3"/>
  <c r="CH218" i="3"/>
  <c r="E219" i="3"/>
  <c r="L219" i="3"/>
  <c r="M219" i="3"/>
  <c r="A219" i="3"/>
  <c r="B219" i="3"/>
  <c r="C219" i="3"/>
  <c r="O219" i="3"/>
  <c r="Q219" i="3"/>
  <c r="F219" i="3"/>
  <c r="H219" i="3"/>
  <c r="J219" i="3"/>
  <c r="S219" i="3"/>
  <c r="N219" i="3"/>
  <c r="D219" i="3"/>
  <c r="P219" i="3"/>
  <c r="R219" i="3"/>
  <c r="G219" i="3"/>
  <c r="I219" i="3"/>
  <c r="K219" i="3"/>
  <c r="T219" i="3"/>
  <c r="U219" i="3"/>
  <c r="V219" i="3"/>
  <c r="AC219" i="3"/>
  <c r="AD219" i="3"/>
  <c r="AF219" i="3"/>
  <c r="AH219" i="3"/>
  <c r="W219" i="3"/>
  <c r="Y219" i="3"/>
  <c r="AA219" i="3"/>
  <c r="AJ219" i="3"/>
  <c r="AE219" i="3"/>
  <c r="AG219" i="3"/>
  <c r="AI219" i="3"/>
  <c r="X219" i="3"/>
  <c r="Z219" i="3"/>
  <c r="AB219" i="3"/>
  <c r="AK219" i="3"/>
  <c r="AL219" i="3"/>
  <c r="AM219" i="3"/>
  <c r="AT219" i="3"/>
  <c r="AU219" i="3"/>
  <c r="AW219" i="3"/>
  <c r="AY219" i="3"/>
  <c r="AN219" i="3"/>
  <c r="AP219" i="3"/>
  <c r="AR219" i="3"/>
  <c r="BA219" i="3"/>
  <c r="AV219" i="3"/>
  <c r="AX219" i="3"/>
  <c r="AZ219" i="3"/>
  <c r="AO219" i="3"/>
  <c r="AQ219" i="3"/>
  <c r="AS219" i="3"/>
  <c r="BB219" i="3"/>
  <c r="BC219" i="3"/>
  <c r="BD219" i="3"/>
  <c r="BK219" i="3"/>
  <c r="BL219" i="3"/>
  <c r="BN219" i="3"/>
  <c r="BP219" i="3"/>
  <c r="BE219" i="3"/>
  <c r="BG219" i="3"/>
  <c r="BI219" i="3"/>
  <c r="BR219" i="3"/>
  <c r="BM219" i="3"/>
  <c r="BO219" i="3"/>
  <c r="BQ219" i="3"/>
  <c r="BF219" i="3"/>
  <c r="BH219" i="3"/>
  <c r="BJ219" i="3"/>
  <c r="BS219" i="3"/>
  <c r="BT219" i="3"/>
  <c r="BU219" i="3"/>
  <c r="CB219" i="3"/>
  <c r="CC219" i="3"/>
  <c r="CE219" i="3"/>
  <c r="CG219" i="3"/>
  <c r="CD219" i="3"/>
  <c r="CF219" i="3"/>
  <c r="CH219" i="3"/>
  <c r="E220" i="3"/>
  <c r="L220" i="3"/>
  <c r="M220" i="3"/>
  <c r="A220" i="3"/>
  <c r="B220" i="3"/>
  <c r="C220" i="3"/>
  <c r="O220" i="3"/>
  <c r="Q220" i="3"/>
  <c r="F220" i="3"/>
  <c r="H220" i="3"/>
  <c r="J220" i="3"/>
  <c r="S220" i="3"/>
  <c r="N220" i="3"/>
  <c r="D220" i="3"/>
  <c r="P220" i="3"/>
  <c r="R220" i="3"/>
  <c r="G220" i="3"/>
  <c r="I220" i="3"/>
  <c r="K220" i="3"/>
  <c r="T220" i="3"/>
  <c r="U220" i="3"/>
  <c r="V220" i="3"/>
  <c r="AC220" i="3"/>
  <c r="AD220" i="3"/>
  <c r="AF220" i="3"/>
  <c r="AH220" i="3"/>
  <c r="W220" i="3"/>
  <c r="Y220" i="3"/>
  <c r="AA220" i="3"/>
  <c r="AJ220" i="3"/>
  <c r="AE220" i="3"/>
  <c r="AG220" i="3"/>
  <c r="AI220" i="3"/>
  <c r="X220" i="3"/>
  <c r="Z220" i="3"/>
  <c r="AB220" i="3"/>
  <c r="AK220" i="3"/>
  <c r="AL220" i="3"/>
  <c r="AM220" i="3"/>
  <c r="AT220" i="3"/>
  <c r="AU220" i="3"/>
  <c r="AW220" i="3"/>
  <c r="AY220" i="3"/>
  <c r="AN220" i="3"/>
  <c r="AP220" i="3"/>
  <c r="AR220" i="3"/>
  <c r="BA220" i="3"/>
  <c r="AV220" i="3"/>
  <c r="AX220" i="3"/>
  <c r="AZ220" i="3"/>
  <c r="AO220" i="3"/>
  <c r="AQ220" i="3"/>
  <c r="AS220" i="3"/>
  <c r="BB220" i="3"/>
  <c r="BC220" i="3"/>
  <c r="BD220" i="3"/>
  <c r="BK220" i="3"/>
  <c r="BL220" i="3"/>
  <c r="BN220" i="3"/>
  <c r="BP220" i="3"/>
  <c r="BE220" i="3"/>
  <c r="BG220" i="3"/>
  <c r="BI220" i="3"/>
  <c r="BR220" i="3"/>
  <c r="BM220" i="3"/>
  <c r="BO220" i="3"/>
  <c r="BQ220" i="3"/>
  <c r="BF220" i="3"/>
  <c r="BH220" i="3"/>
  <c r="BJ220" i="3"/>
  <c r="BS220" i="3"/>
  <c r="BT220" i="3"/>
  <c r="BU220" i="3"/>
  <c r="CB220" i="3"/>
  <c r="CC220" i="3"/>
  <c r="CE220" i="3"/>
  <c r="CG220" i="3"/>
  <c r="CD220" i="3"/>
  <c r="CF220" i="3"/>
  <c r="CH220" i="3"/>
  <c r="E221" i="3"/>
  <c r="L221" i="3"/>
  <c r="M221" i="3"/>
  <c r="A221" i="3"/>
  <c r="B221" i="3"/>
  <c r="C221" i="3"/>
  <c r="O221" i="3"/>
  <c r="Q221" i="3"/>
  <c r="F221" i="3"/>
  <c r="H221" i="3"/>
  <c r="J221" i="3"/>
  <c r="S221" i="3"/>
  <c r="N221" i="3"/>
  <c r="D221" i="3"/>
  <c r="P221" i="3"/>
  <c r="R221" i="3"/>
  <c r="G221" i="3"/>
  <c r="I221" i="3"/>
  <c r="K221" i="3"/>
  <c r="T221" i="3"/>
  <c r="U221" i="3"/>
  <c r="V221" i="3"/>
  <c r="AC221" i="3"/>
  <c r="AD221" i="3"/>
  <c r="AF221" i="3"/>
  <c r="AH221" i="3"/>
  <c r="W221" i="3"/>
  <c r="Y221" i="3"/>
  <c r="AA221" i="3"/>
  <c r="AJ221" i="3"/>
  <c r="AE221" i="3"/>
  <c r="AG221" i="3"/>
  <c r="AI221" i="3"/>
  <c r="X221" i="3"/>
  <c r="Z221" i="3"/>
  <c r="AB221" i="3"/>
  <c r="AK221" i="3"/>
  <c r="AL221" i="3"/>
  <c r="AM221" i="3"/>
  <c r="AT221" i="3"/>
  <c r="AU221" i="3"/>
  <c r="AW221" i="3"/>
  <c r="AY221" i="3"/>
  <c r="AN221" i="3"/>
  <c r="AP221" i="3"/>
  <c r="AR221" i="3"/>
  <c r="BA221" i="3"/>
  <c r="AV221" i="3"/>
  <c r="AX221" i="3"/>
  <c r="AZ221" i="3"/>
  <c r="AO221" i="3"/>
  <c r="AQ221" i="3"/>
  <c r="AS221" i="3"/>
  <c r="BB221" i="3"/>
  <c r="BC221" i="3"/>
  <c r="BD221" i="3"/>
  <c r="BK221" i="3"/>
  <c r="BL221" i="3"/>
  <c r="BN221" i="3"/>
  <c r="BP221" i="3"/>
  <c r="BE221" i="3"/>
  <c r="BG221" i="3"/>
  <c r="BI221" i="3"/>
  <c r="BR221" i="3"/>
  <c r="BM221" i="3"/>
  <c r="BO221" i="3"/>
  <c r="BQ221" i="3"/>
  <c r="BF221" i="3"/>
  <c r="BH221" i="3"/>
  <c r="BJ221" i="3"/>
  <c r="BS221" i="3"/>
  <c r="BT221" i="3"/>
  <c r="BU221" i="3"/>
  <c r="CB221" i="3"/>
  <c r="CC221" i="3"/>
  <c r="CE221" i="3"/>
  <c r="CG221" i="3"/>
  <c r="CD221" i="3"/>
  <c r="CF221" i="3"/>
  <c r="CH221" i="3"/>
  <c r="E222" i="3"/>
  <c r="L222" i="3"/>
  <c r="M222" i="3"/>
  <c r="A222" i="3"/>
  <c r="B222" i="3"/>
  <c r="C222" i="3"/>
  <c r="O222" i="3"/>
  <c r="Q222" i="3"/>
  <c r="F222" i="3"/>
  <c r="H222" i="3"/>
  <c r="J222" i="3"/>
  <c r="S222" i="3"/>
  <c r="N222" i="3"/>
  <c r="D222" i="3"/>
  <c r="P222" i="3"/>
  <c r="R222" i="3"/>
  <c r="G222" i="3"/>
  <c r="I222" i="3"/>
  <c r="K222" i="3"/>
  <c r="T222" i="3"/>
  <c r="U222" i="3"/>
  <c r="V222" i="3"/>
  <c r="AC222" i="3"/>
  <c r="AD222" i="3"/>
  <c r="AF222" i="3"/>
  <c r="AH222" i="3"/>
  <c r="W222" i="3"/>
  <c r="Y222" i="3"/>
  <c r="AA222" i="3"/>
  <c r="AJ222" i="3"/>
  <c r="AE222" i="3"/>
  <c r="AG222" i="3"/>
  <c r="AI222" i="3"/>
  <c r="X222" i="3"/>
  <c r="Z222" i="3"/>
  <c r="AB222" i="3"/>
  <c r="AK222" i="3"/>
  <c r="AL222" i="3"/>
  <c r="AM222" i="3"/>
  <c r="AT222" i="3"/>
  <c r="AU222" i="3"/>
  <c r="AW222" i="3"/>
  <c r="AY222" i="3"/>
  <c r="AN222" i="3"/>
  <c r="AP222" i="3"/>
  <c r="AR222" i="3"/>
  <c r="BA222" i="3"/>
  <c r="AV222" i="3"/>
  <c r="AX222" i="3"/>
  <c r="AZ222" i="3"/>
  <c r="AO222" i="3"/>
  <c r="AQ222" i="3"/>
  <c r="AS222" i="3"/>
  <c r="BB222" i="3"/>
  <c r="BC222" i="3"/>
  <c r="BD222" i="3"/>
  <c r="BK222" i="3"/>
  <c r="BL222" i="3"/>
  <c r="BN222" i="3"/>
  <c r="BP222" i="3"/>
  <c r="BE222" i="3"/>
  <c r="BG222" i="3"/>
  <c r="BI222" i="3"/>
  <c r="BR222" i="3"/>
  <c r="BM222" i="3"/>
  <c r="BO222" i="3"/>
  <c r="BQ222" i="3"/>
  <c r="BF222" i="3"/>
  <c r="BH222" i="3"/>
  <c r="BJ222" i="3"/>
  <c r="BS222" i="3"/>
  <c r="BT222" i="3"/>
  <c r="BU222" i="3"/>
  <c r="CB222" i="3"/>
  <c r="CC222" i="3"/>
  <c r="CE222" i="3"/>
  <c r="CG222" i="3"/>
  <c r="CD222" i="3"/>
  <c r="CF222" i="3"/>
  <c r="CH222" i="3"/>
  <c r="E223" i="3"/>
  <c r="L223" i="3"/>
  <c r="M223" i="3"/>
  <c r="A223" i="3"/>
  <c r="B223" i="3"/>
  <c r="C223" i="3"/>
  <c r="O223" i="3"/>
  <c r="Q223" i="3"/>
  <c r="F223" i="3"/>
  <c r="H223" i="3"/>
  <c r="J223" i="3"/>
  <c r="S223" i="3"/>
  <c r="N223" i="3"/>
  <c r="D223" i="3"/>
  <c r="P223" i="3"/>
  <c r="R223" i="3"/>
  <c r="G223" i="3"/>
  <c r="I223" i="3"/>
  <c r="K223" i="3"/>
  <c r="T223" i="3"/>
  <c r="U223" i="3"/>
  <c r="V223" i="3"/>
  <c r="AC223" i="3"/>
  <c r="AD223" i="3"/>
  <c r="AF223" i="3"/>
  <c r="AH223" i="3"/>
  <c r="W223" i="3"/>
  <c r="Y223" i="3"/>
  <c r="AA223" i="3"/>
  <c r="AJ223" i="3"/>
  <c r="AE223" i="3"/>
  <c r="AG223" i="3"/>
  <c r="AI223" i="3"/>
  <c r="X223" i="3"/>
  <c r="Z223" i="3"/>
  <c r="AB223" i="3"/>
  <c r="AK223" i="3"/>
  <c r="AL223" i="3"/>
  <c r="AM223" i="3"/>
  <c r="AT223" i="3"/>
  <c r="AU223" i="3"/>
  <c r="AW223" i="3"/>
  <c r="AY223" i="3"/>
  <c r="AN223" i="3"/>
  <c r="AP223" i="3"/>
  <c r="AR223" i="3"/>
  <c r="BA223" i="3"/>
  <c r="AV223" i="3"/>
  <c r="AX223" i="3"/>
  <c r="AZ223" i="3"/>
  <c r="AO223" i="3"/>
  <c r="AQ223" i="3"/>
  <c r="AS223" i="3"/>
  <c r="BB223" i="3"/>
  <c r="BC223" i="3"/>
  <c r="BD223" i="3"/>
  <c r="BK223" i="3"/>
  <c r="BL223" i="3"/>
  <c r="BN223" i="3"/>
  <c r="BP223" i="3"/>
  <c r="BE223" i="3"/>
  <c r="BG223" i="3"/>
  <c r="BI223" i="3"/>
  <c r="BR223" i="3"/>
  <c r="BM223" i="3"/>
  <c r="BO223" i="3"/>
  <c r="BQ223" i="3"/>
  <c r="BF223" i="3"/>
  <c r="BH223" i="3"/>
  <c r="BJ223" i="3"/>
  <c r="BS223" i="3"/>
  <c r="BT223" i="3"/>
  <c r="BU223" i="3"/>
  <c r="CB223" i="3"/>
  <c r="CC223" i="3"/>
  <c r="CE223" i="3"/>
  <c r="CG223" i="3"/>
  <c r="CD223" i="3"/>
  <c r="CF223" i="3"/>
  <c r="CH223" i="3"/>
  <c r="E224" i="3"/>
  <c r="L224" i="3"/>
  <c r="M224" i="3"/>
  <c r="A224" i="3"/>
  <c r="B224" i="3"/>
  <c r="C224" i="3"/>
  <c r="O224" i="3"/>
  <c r="Q224" i="3"/>
  <c r="F224" i="3"/>
  <c r="H224" i="3"/>
  <c r="J224" i="3"/>
  <c r="S224" i="3"/>
  <c r="N224" i="3"/>
  <c r="D224" i="3"/>
  <c r="P224" i="3"/>
  <c r="R224" i="3"/>
  <c r="G224" i="3"/>
  <c r="I224" i="3"/>
  <c r="K224" i="3"/>
  <c r="T224" i="3"/>
  <c r="U224" i="3"/>
  <c r="V224" i="3"/>
  <c r="AC224" i="3"/>
  <c r="AD224" i="3"/>
  <c r="AF224" i="3"/>
  <c r="AH224" i="3"/>
  <c r="W224" i="3"/>
  <c r="Y224" i="3"/>
  <c r="AA224" i="3"/>
  <c r="AJ224" i="3"/>
  <c r="AE224" i="3"/>
  <c r="AG224" i="3"/>
  <c r="AI224" i="3"/>
  <c r="X224" i="3"/>
  <c r="Z224" i="3"/>
  <c r="AB224" i="3"/>
  <c r="AK224" i="3"/>
  <c r="AL224" i="3"/>
  <c r="AM224" i="3"/>
  <c r="AT224" i="3"/>
  <c r="AU224" i="3"/>
  <c r="AW224" i="3"/>
  <c r="AY224" i="3"/>
  <c r="AN224" i="3"/>
  <c r="AP224" i="3"/>
  <c r="AR224" i="3"/>
  <c r="BA224" i="3"/>
  <c r="AV224" i="3"/>
  <c r="AX224" i="3"/>
  <c r="AZ224" i="3"/>
  <c r="AO224" i="3"/>
  <c r="AQ224" i="3"/>
  <c r="AS224" i="3"/>
  <c r="BB224" i="3"/>
  <c r="BC224" i="3"/>
  <c r="BD224" i="3"/>
  <c r="BK224" i="3"/>
  <c r="BL224" i="3"/>
  <c r="BN224" i="3"/>
  <c r="BP224" i="3"/>
  <c r="BE224" i="3"/>
  <c r="BG224" i="3"/>
  <c r="BI224" i="3"/>
  <c r="BR224" i="3"/>
  <c r="BM224" i="3"/>
  <c r="BO224" i="3"/>
  <c r="BQ224" i="3"/>
  <c r="BF224" i="3"/>
  <c r="BH224" i="3"/>
  <c r="BJ224" i="3"/>
  <c r="BS224" i="3"/>
  <c r="BT224" i="3"/>
  <c r="BU224" i="3"/>
  <c r="CB224" i="3"/>
  <c r="CC224" i="3"/>
  <c r="CE224" i="3"/>
  <c r="CG224" i="3"/>
  <c r="CD224" i="3"/>
  <c r="CF224" i="3"/>
  <c r="CH224" i="3"/>
  <c r="E225" i="3"/>
  <c r="L225" i="3"/>
  <c r="M225" i="3"/>
  <c r="A225" i="3"/>
  <c r="B225" i="3"/>
  <c r="C225" i="3"/>
  <c r="O225" i="3"/>
  <c r="Q225" i="3"/>
  <c r="F225" i="3"/>
  <c r="H225" i="3"/>
  <c r="J225" i="3"/>
  <c r="S225" i="3"/>
  <c r="N225" i="3"/>
  <c r="D225" i="3"/>
  <c r="P225" i="3"/>
  <c r="R225" i="3"/>
  <c r="G225" i="3"/>
  <c r="I225" i="3"/>
  <c r="K225" i="3"/>
  <c r="T225" i="3"/>
  <c r="U225" i="3"/>
  <c r="V225" i="3"/>
  <c r="AC225" i="3"/>
  <c r="AD225" i="3"/>
  <c r="AF225" i="3"/>
  <c r="AH225" i="3"/>
  <c r="W225" i="3"/>
  <c r="Y225" i="3"/>
  <c r="AA225" i="3"/>
  <c r="AJ225" i="3"/>
  <c r="AE225" i="3"/>
  <c r="AG225" i="3"/>
  <c r="AI225" i="3"/>
  <c r="X225" i="3"/>
  <c r="Z225" i="3"/>
  <c r="AB225" i="3"/>
  <c r="AK225" i="3"/>
  <c r="AL225" i="3"/>
  <c r="AM225" i="3"/>
  <c r="AT225" i="3"/>
  <c r="AU225" i="3"/>
  <c r="AW225" i="3"/>
  <c r="AY225" i="3"/>
  <c r="AN225" i="3"/>
  <c r="AP225" i="3"/>
  <c r="AR225" i="3"/>
  <c r="BA225" i="3"/>
  <c r="AV225" i="3"/>
  <c r="AX225" i="3"/>
  <c r="AZ225" i="3"/>
  <c r="AO225" i="3"/>
  <c r="AQ225" i="3"/>
  <c r="AS225" i="3"/>
  <c r="BB225" i="3"/>
  <c r="BC225" i="3"/>
  <c r="BD225" i="3"/>
  <c r="BK225" i="3"/>
  <c r="BL225" i="3"/>
  <c r="BN225" i="3"/>
  <c r="BP225" i="3"/>
  <c r="BE225" i="3"/>
  <c r="BG225" i="3"/>
  <c r="BI225" i="3"/>
  <c r="BR225" i="3"/>
  <c r="BM225" i="3"/>
  <c r="BO225" i="3"/>
  <c r="BQ225" i="3"/>
  <c r="BF225" i="3"/>
  <c r="BH225" i="3"/>
  <c r="BJ225" i="3"/>
  <c r="BS225" i="3"/>
  <c r="BT225" i="3"/>
  <c r="BU225" i="3"/>
  <c r="CB225" i="3"/>
  <c r="CC225" i="3"/>
  <c r="CE225" i="3"/>
  <c r="CG225" i="3"/>
  <c r="CD225" i="3"/>
  <c r="CF225" i="3"/>
  <c r="CH225" i="3"/>
  <c r="E226" i="3"/>
  <c r="L226" i="3"/>
  <c r="M226" i="3"/>
  <c r="A226" i="3"/>
  <c r="B226" i="3"/>
  <c r="C226" i="3"/>
  <c r="O226" i="3"/>
  <c r="Q226" i="3"/>
  <c r="F226" i="3"/>
  <c r="H226" i="3"/>
  <c r="J226" i="3"/>
  <c r="S226" i="3"/>
  <c r="N226" i="3"/>
  <c r="D226" i="3"/>
  <c r="P226" i="3"/>
  <c r="R226" i="3"/>
  <c r="G226" i="3"/>
  <c r="I226" i="3"/>
  <c r="K226" i="3"/>
  <c r="T226" i="3"/>
  <c r="U226" i="3"/>
  <c r="V226" i="3"/>
  <c r="AC226" i="3"/>
  <c r="AD226" i="3"/>
  <c r="AF226" i="3"/>
  <c r="AH226" i="3"/>
  <c r="W226" i="3"/>
  <c r="Y226" i="3"/>
  <c r="AA226" i="3"/>
  <c r="AJ226" i="3"/>
  <c r="AE226" i="3"/>
  <c r="AG226" i="3"/>
  <c r="AI226" i="3"/>
  <c r="X226" i="3"/>
  <c r="Z226" i="3"/>
  <c r="AB226" i="3"/>
  <c r="AK226" i="3"/>
  <c r="AL226" i="3"/>
  <c r="AM226" i="3"/>
  <c r="AT226" i="3"/>
  <c r="AU226" i="3"/>
  <c r="AW226" i="3"/>
  <c r="AY226" i="3"/>
  <c r="AN226" i="3"/>
  <c r="AP226" i="3"/>
  <c r="AR226" i="3"/>
  <c r="BA226" i="3"/>
  <c r="AV226" i="3"/>
  <c r="AX226" i="3"/>
  <c r="AZ226" i="3"/>
  <c r="AO226" i="3"/>
  <c r="AQ226" i="3"/>
  <c r="AS226" i="3"/>
  <c r="BB226" i="3"/>
  <c r="BC226" i="3"/>
  <c r="BD226" i="3"/>
  <c r="BK226" i="3"/>
  <c r="BL226" i="3"/>
  <c r="BN226" i="3"/>
  <c r="BP226" i="3"/>
  <c r="BE226" i="3"/>
  <c r="BG226" i="3"/>
  <c r="BI226" i="3"/>
  <c r="BR226" i="3"/>
  <c r="BM226" i="3"/>
  <c r="BO226" i="3"/>
  <c r="BQ226" i="3"/>
  <c r="BF226" i="3"/>
  <c r="BH226" i="3"/>
  <c r="BJ226" i="3"/>
  <c r="BS226" i="3"/>
  <c r="BT226" i="3"/>
  <c r="BU226" i="3"/>
  <c r="CB226" i="3"/>
  <c r="CC226" i="3"/>
  <c r="CE226" i="3"/>
  <c r="CG226" i="3"/>
  <c r="CD226" i="3"/>
  <c r="CF226" i="3"/>
  <c r="CH226" i="3"/>
  <c r="E227" i="3"/>
  <c r="L227" i="3"/>
  <c r="M227" i="3"/>
  <c r="A227" i="3"/>
  <c r="B227" i="3"/>
  <c r="C227" i="3"/>
  <c r="O227" i="3"/>
  <c r="Q227" i="3"/>
  <c r="F227" i="3"/>
  <c r="H227" i="3"/>
  <c r="J227" i="3"/>
  <c r="S227" i="3"/>
  <c r="N227" i="3"/>
  <c r="D227" i="3"/>
  <c r="P227" i="3"/>
  <c r="R227" i="3"/>
  <c r="G227" i="3"/>
  <c r="I227" i="3"/>
  <c r="K227" i="3"/>
  <c r="T227" i="3"/>
  <c r="U227" i="3"/>
  <c r="V227" i="3"/>
  <c r="AC227" i="3"/>
  <c r="AD227" i="3"/>
  <c r="AF227" i="3"/>
  <c r="AH227" i="3"/>
  <c r="W227" i="3"/>
  <c r="Y227" i="3"/>
  <c r="AA227" i="3"/>
  <c r="AJ227" i="3"/>
  <c r="AE227" i="3"/>
  <c r="AG227" i="3"/>
  <c r="AI227" i="3"/>
  <c r="X227" i="3"/>
  <c r="Z227" i="3"/>
  <c r="AB227" i="3"/>
  <c r="AK227" i="3"/>
  <c r="AL227" i="3"/>
  <c r="AM227" i="3"/>
  <c r="AT227" i="3"/>
  <c r="AU227" i="3"/>
  <c r="AW227" i="3"/>
  <c r="AY227" i="3"/>
  <c r="AN227" i="3"/>
  <c r="AP227" i="3"/>
  <c r="AR227" i="3"/>
  <c r="BA227" i="3"/>
  <c r="AV227" i="3"/>
  <c r="AX227" i="3"/>
  <c r="AZ227" i="3"/>
  <c r="AO227" i="3"/>
  <c r="AQ227" i="3"/>
  <c r="AS227" i="3"/>
  <c r="BB227" i="3"/>
  <c r="BC227" i="3"/>
  <c r="BD227" i="3"/>
  <c r="BK227" i="3"/>
  <c r="BL227" i="3"/>
  <c r="BN227" i="3"/>
  <c r="BP227" i="3"/>
  <c r="BE227" i="3"/>
  <c r="BG227" i="3"/>
  <c r="BI227" i="3"/>
  <c r="BR227" i="3"/>
  <c r="BM227" i="3"/>
  <c r="BO227" i="3"/>
  <c r="BQ227" i="3"/>
  <c r="BF227" i="3"/>
  <c r="BH227" i="3"/>
  <c r="BJ227" i="3"/>
  <c r="BS227" i="3"/>
  <c r="BT227" i="3"/>
  <c r="BU227" i="3"/>
  <c r="CB227" i="3"/>
  <c r="CC227" i="3"/>
  <c r="CE227" i="3"/>
  <c r="CG227" i="3"/>
  <c r="CD227" i="3"/>
  <c r="CF227" i="3"/>
  <c r="CH227" i="3"/>
  <c r="E228" i="3"/>
  <c r="L228" i="3"/>
  <c r="M228" i="3"/>
  <c r="A228" i="3"/>
  <c r="B228" i="3"/>
  <c r="C228" i="3"/>
  <c r="O228" i="3"/>
  <c r="Q228" i="3"/>
  <c r="F228" i="3"/>
  <c r="H228" i="3"/>
  <c r="J228" i="3"/>
  <c r="S228" i="3"/>
  <c r="N228" i="3"/>
  <c r="D228" i="3"/>
  <c r="P228" i="3"/>
  <c r="R228" i="3"/>
  <c r="G228" i="3"/>
  <c r="I228" i="3"/>
  <c r="K228" i="3"/>
  <c r="T228" i="3"/>
  <c r="U228" i="3"/>
  <c r="V228" i="3"/>
  <c r="AC228" i="3"/>
  <c r="AD228" i="3"/>
  <c r="AF228" i="3"/>
  <c r="AH228" i="3"/>
  <c r="W228" i="3"/>
  <c r="Y228" i="3"/>
  <c r="AA228" i="3"/>
  <c r="AJ228" i="3"/>
  <c r="AE228" i="3"/>
  <c r="AG228" i="3"/>
  <c r="AI228" i="3"/>
  <c r="X228" i="3"/>
  <c r="Z228" i="3"/>
  <c r="AB228" i="3"/>
  <c r="AK228" i="3"/>
  <c r="AL228" i="3"/>
  <c r="AM228" i="3"/>
  <c r="AT228" i="3"/>
  <c r="AU228" i="3"/>
  <c r="AW228" i="3"/>
  <c r="AY228" i="3"/>
  <c r="AN228" i="3"/>
  <c r="AP228" i="3"/>
  <c r="AR228" i="3"/>
  <c r="BA228" i="3"/>
  <c r="AV228" i="3"/>
  <c r="AX228" i="3"/>
  <c r="AZ228" i="3"/>
  <c r="AO228" i="3"/>
  <c r="AQ228" i="3"/>
  <c r="AS228" i="3"/>
  <c r="BB228" i="3"/>
  <c r="BC228" i="3"/>
  <c r="BD228" i="3"/>
  <c r="BK228" i="3"/>
  <c r="BL228" i="3"/>
  <c r="BN228" i="3"/>
  <c r="BP228" i="3"/>
  <c r="BE228" i="3"/>
  <c r="BG228" i="3"/>
  <c r="BI228" i="3"/>
  <c r="BR228" i="3"/>
  <c r="BM228" i="3"/>
  <c r="BO228" i="3"/>
  <c r="BQ228" i="3"/>
  <c r="BF228" i="3"/>
  <c r="BH228" i="3"/>
  <c r="BJ228" i="3"/>
  <c r="BS228" i="3"/>
  <c r="BT228" i="3"/>
  <c r="BU228" i="3"/>
  <c r="CB228" i="3"/>
  <c r="CC228" i="3"/>
  <c r="CE228" i="3"/>
  <c r="CG228" i="3"/>
  <c r="CD228" i="3"/>
  <c r="CF228" i="3"/>
  <c r="CH228" i="3"/>
  <c r="E229" i="3"/>
  <c r="L229" i="3"/>
  <c r="M229" i="3"/>
  <c r="A229" i="3"/>
  <c r="B229" i="3"/>
  <c r="C229" i="3"/>
  <c r="O229" i="3"/>
  <c r="Q229" i="3"/>
  <c r="F229" i="3"/>
  <c r="H229" i="3"/>
  <c r="J229" i="3"/>
  <c r="S229" i="3"/>
  <c r="N229" i="3"/>
  <c r="D229" i="3"/>
  <c r="P229" i="3"/>
  <c r="R229" i="3"/>
  <c r="G229" i="3"/>
  <c r="I229" i="3"/>
  <c r="K229" i="3"/>
  <c r="T229" i="3"/>
  <c r="U229" i="3"/>
  <c r="V229" i="3"/>
  <c r="AC229" i="3"/>
  <c r="AD229" i="3"/>
  <c r="AF229" i="3"/>
  <c r="AH229" i="3"/>
  <c r="W229" i="3"/>
  <c r="Y229" i="3"/>
  <c r="AA229" i="3"/>
  <c r="AJ229" i="3"/>
  <c r="AE229" i="3"/>
  <c r="AG229" i="3"/>
  <c r="AI229" i="3"/>
  <c r="X229" i="3"/>
  <c r="Z229" i="3"/>
  <c r="AB229" i="3"/>
  <c r="AK229" i="3"/>
  <c r="AL229" i="3"/>
  <c r="AM229" i="3"/>
  <c r="AT229" i="3"/>
  <c r="AU229" i="3"/>
  <c r="AW229" i="3"/>
  <c r="AY229" i="3"/>
  <c r="AN229" i="3"/>
  <c r="AP229" i="3"/>
  <c r="AR229" i="3"/>
  <c r="BA229" i="3"/>
  <c r="AV229" i="3"/>
  <c r="AX229" i="3"/>
  <c r="AZ229" i="3"/>
  <c r="AO229" i="3"/>
  <c r="AQ229" i="3"/>
  <c r="AS229" i="3"/>
  <c r="BB229" i="3"/>
  <c r="BC229" i="3"/>
  <c r="BD229" i="3"/>
  <c r="BK229" i="3"/>
  <c r="BL229" i="3"/>
  <c r="BN229" i="3"/>
  <c r="BP229" i="3"/>
  <c r="BE229" i="3"/>
  <c r="BG229" i="3"/>
  <c r="BI229" i="3"/>
  <c r="BR229" i="3"/>
  <c r="BM229" i="3"/>
  <c r="BO229" i="3"/>
  <c r="BQ229" i="3"/>
  <c r="BF229" i="3"/>
  <c r="BH229" i="3"/>
  <c r="BJ229" i="3"/>
  <c r="BS229" i="3"/>
  <c r="BT229" i="3"/>
  <c r="BU229" i="3"/>
  <c r="CB229" i="3"/>
  <c r="CC229" i="3"/>
  <c r="CE229" i="3"/>
  <c r="CG229" i="3"/>
  <c r="CD229" i="3"/>
  <c r="CF229" i="3"/>
  <c r="CH229" i="3"/>
  <c r="E230" i="3"/>
  <c r="L230" i="3"/>
  <c r="M230" i="3"/>
  <c r="A230" i="3"/>
  <c r="B230" i="3"/>
  <c r="C230" i="3"/>
  <c r="O230" i="3"/>
  <c r="Q230" i="3"/>
  <c r="F230" i="3"/>
  <c r="H230" i="3"/>
  <c r="J230" i="3"/>
  <c r="S230" i="3"/>
  <c r="N230" i="3"/>
  <c r="D230" i="3"/>
  <c r="P230" i="3"/>
  <c r="R230" i="3"/>
  <c r="G230" i="3"/>
  <c r="I230" i="3"/>
  <c r="K230" i="3"/>
  <c r="T230" i="3"/>
  <c r="U230" i="3"/>
  <c r="V230" i="3"/>
  <c r="AC230" i="3"/>
  <c r="AD230" i="3"/>
  <c r="AF230" i="3"/>
  <c r="AH230" i="3"/>
  <c r="W230" i="3"/>
  <c r="Y230" i="3"/>
  <c r="AA230" i="3"/>
  <c r="AJ230" i="3"/>
  <c r="AE230" i="3"/>
  <c r="AG230" i="3"/>
  <c r="AI230" i="3"/>
  <c r="X230" i="3"/>
  <c r="Z230" i="3"/>
  <c r="AB230" i="3"/>
  <c r="AK230" i="3"/>
  <c r="AL230" i="3"/>
  <c r="AM230" i="3"/>
  <c r="AT230" i="3"/>
  <c r="AU230" i="3"/>
  <c r="AW230" i="3"/>
  <c r="AY230" i="3"/>
  <c r="AN230" i="3"/>
  <c r="AP230" i="3"/>
  <c r="AR230" i="3"/>
  <c r="BA230" i="3"/>
  <c r="AV230" i="3"/>
  <c r="AX230" i="3"/>
  <c r="AZ230" i="3"/>
  <c r="AO230" i="3"/>
  <c r="AQ230" i="3"/>
  <c r="AS230" i="3"/>
  <c r="BB230" i="3"/>
  <c r="BC230" i="3"/>
  <c r="BD230" i="3"/>
  <c r="BK230" i="3"/>
  <c r="BL230" i="3"/>
  <c r="BN230" i="3"/>
  <c r="BP230" i="3"/>
  <c r="BE230" i="3"/>
  <c r="BG230" i="3"/>
  <c r="BI230" i="3"/>
  <c r="BR230" i="3"/>
  <c r="BM230" i="3"/>
  <c r="BO230" i="3"/>
  <c r="BQ230" i="3"/>
  <c r="BF230" i="3"/>
  <c r="BH230" i="3"/>
  <c r="BJ230" i="3"/>
  <c r="BS230" i="3"/>
  <c r="BT230" i="3"/>
  <c r="BU230" i="3"/>
  <c r="CB230" i="3"/>
  <c r="CC230" i="3"/>
  <c r="CE230" i="3"/>
  <c r="CG230" i="3"/>
  <c r="CD230" i="3"/>
  <c r="CF230" i="3"/>
  <c r="CH230" i="3"/>
  <c r="E231" i="3"/>
  <c r="L231" i="3"/>
  <c r="M231" i="3"/>
  <c r="A231" i="3"/>
  <c r="B231" i="3"/>
  <c r="C231" i="3"/>
  <c r="O231" i="3"/>
  <c r="Q231" i="3"/>
  <c r="F231" i="3"/>
  <c r="H231" i="3"/>
  <c r="J231" i="3"/>
  <c r="S231" i="3"/>
  <c r="N231" i="3"/>
  <c r="D231" i="3"/>
  <c r="P231" i="3"/>
  <c r="R231" i="3"/>
  <c r="G231" i="3"/>
  <c r="I231" i="3"/>
  <c r="K231" i="3"/>
  <c r="T231" i="3"/>
  <c r="U231" i="3"/>
  <c r="V231" i="3"/>
  <c r="AC231" i="3"/>
  <c r="AD231" i="3"/>
  <c r="AF231" i="3"/>
  <c r="AH231" i="3"/>
  <c r="W231" i="3"/>
  <c r="Y231" i="3"/>
  <c r="AA231" i="3"/>
  <c r="AJ231" i="3"/>
  <c r="AE231" i="3"/>
  <c r="AG231" i="3"/>
  <c r="AI231" i="3"/>
  <c r="X231" i="3"/>
  <c r="Z231" i="3"/>
  <c r="AB231" i="3"/>
  <c r="AK231" i="3"/>
  <c r="AL231" i="3"/>
  <c r="AM231" i="3"/>
  <c r="AT231" i="3"/>
  <c r="AU231" i="3"/>
  <c r="AW231" i="3"/>
  <c r="AY231" i="3"/>
  <c r="AN231" i="3"/>
  <c r="AP231" i="3"/>
  <c r="AR231" i="3"/>
  <c r="BA231" i="3"/>
  <c r="AV231" i="3"/>
  <c r="AX231" i="3"/>
  <c r="AZ231" i="3"/>
  <c r="AO231" i="3"/>
  <c r="AQ231" i="3"/>
  <c r="AS231" i="3"/>
  <c r="BB231" i="3"/>
  <c r="BC231" i="3"/>
  <c r="BD231" i="3"/>
  <c r="BK231" i="3"/>
  <c r="BL231" i="3"/>
  <c r="BN231" i="3"/>
  <c r="BP231" i="3"/>
  <c r="BE231" i="3"/>
  <c r="BG231" i="3"/>
  <c r="BI231" i="3"/>
  <c r="BR231" i="3"/>
  <c r="BM231" i="3"/>
  <c r="BO231" i="3"/>
  <c r="BQ231" i="3"/>
  <c r="BF231" i="3"/>
  <c r="BH231" i="3"/>
  <c r="BJ231" i="3"/>
  <c r="BS231" i="3"/>
  <c r="BT231" i="3"/>
  <c r="BU231" i="3"/>
  <c r="CB231" i="3"/>
  <c r="CC231" i="3"/>
  <c r="CE231" i="3"/>
  <c r="CG231" i="3"/>
  <c r="CD231" i="3"/>
  <c r="CF231" i="3"/>
  <c r="CH231" i="3"/>
  <c r="E232" i="3"/>
  <c r="L232" i="3"/>
  <c r="M232" i="3"/>
  <c r="A232" i="3"/>
  <c r="B232" i="3"/>
  <c r="C232" i="3"/>
  <c r="O232" i="3"/>
  <c r="Q232" i="3"/>
  <c r="F232" i="3"/>
  <c r="H232" i="3"/>
  <c r="J232" i="3"/>
  <c r="S232" i="3"/>
  <c r="N232" i="3"/>
  <c r="D232" i="3"/>
  <c r="P232" i="3"/>
  <c r="R232" i="3"/>
  <c r="G232" i="3"/>
  <c r="I232" i="3"/>
  <c r="K232" i="3"/>
  <c r="T232" i="3"/>
  <c r="U232" i="3"/>
  <c r="V232" i="3"/>
  <c r="AC232" i="3"/>
  <c r="AD232" i="3"/>
  <c r="AF232" i="3"/>
  <c r="AH232" i="3"/>
  <c r="W232" i="3"/>
  <c r="Y232" i="3"/>
  <c r="AA232" i="3"/>
  <c r="AJ232" i="3"/>
  <c r="AE232" i="3"/>
  <c r="AG232" i="3"/>
  <c r="AI232" i="3"/>
  <c r="X232" i="3"/>
  <c r="Z232" i="3"/>
  <c r="AB232" i="3"/>
  <c r="AK232" i="3"/>
  <c r="AL232" i="3"/>
  <c r="AM232" i="3"/>
  <c r="AT232" i="3"/>
  <c r="AU232" i="3"/>
  <c r="AW232" i="3"/>
  <c r="AY232" i="3"/>
  <c r="AN232" i="3"/>
  <c r="AP232" i="3"/>
  <c r="AR232" i="3"/>
  <c r="BA232" i="3"/>
  <c r="AV232" i="3"/>
  <c r="AX232" i="3"/>
  <c r="AZ232" i="3"/>
  <c r="AO232" i="3"/>
  <c r="AQ232" i="3"/>
  <c r="AS232" i="3"/>
  <c r="BB232" i="3"/>
  <c r="BC232" i="3"/>
  <c r="BD232" i="3"/>
  <c r="BK232" i="3"/>
  <c r="BL232" i="3"/>
  <c r="BN232" i="3"/>
  <c r="BP232" i="3"/>
  <c r="BE232" i="3"/>
  <c r="BG232" i="3"/>
  <c r="BI232" i="3"/>
  <c r="BR232" i="3"/>
  <c r="BM232" i="3"/>
  <c r="BO232" i="3"/>
  <c r="BQ232" i="3"/>
  <c r="BF232" i="3"/>
  <c r="BH232" i="3"/>
  <c r="BJ232" i="3"/>
  <c r="BS232" i="3"/>
  <c r="BT232" i="3"/>
  <c r="BU232" i="3"/>
  <c r="CB232" i="3"/>
  <c r="CC232" i="3"/>
  <c r="CE232" i="3"/>
  <c r="CG232" i="3"/>
  <c r="CD232" i="3"/>
  <c r="CF232" i="3"/>
  <c r="CH232" i="3"/>
  <c r="E233" i="3"/>
  <c r="L233" i="3"/>
  <c r="M233" i="3"/>
  <c r="A233" i="3"/>
  <c r="B233" i="3"/>
  <c r="C233" i="3"/>
  <c r="O233" i="3"/>
  <c r="Q233" i="3"/>
  <c r="F233" i="3"/>
  <c r="H233" i="3"/>
  <c r="J233" i="3"/>
  <c r="S233" i="3"/>
  <c r="N233" i="3"/>
  <c r="D233" i="3"/>
  <c r="P233" i="3"/>
  <c r="R233" i="3"/>
  <c r="G233" i="3"/>
  <c r="I233" i="3"/>
  <c r="K233" i="3"/>
  <c r="T233" i="3"/>
  <c r="U233" i="3"/>
  <c r="V233" i="3"/>
  <c r="AC233" i="3"/>
  <c r="AD233" i="3"/>
  <c r="AF233" i="3"/>
  <c r="AH233" i="3"/>
  <c r="W233" i="3"/>
  <c r="Y233" i="3"/>
  <c r="AA233" i="3"/>
  <c r="AJ233" i="3"/>
  <c r="AE233" i="3"/>
  <c r="AG233" i="3"/>
  <c r="AI233" i="3"/>
  <c r="X233" i="3"/>
  <c r="Z233" i="3"/>
  <c r="AB233" i="3"/>
  <c r="AK233" i="3"/>
  <c r="AL233" i="3"/>
  <c r="AM233" i="3"/>
  <c r="AT233" i="3"/>
  <c r="AU233" i="3"/>
  <c r="AW233" i="3"/>
  <c r="AY233" i="3"/>
  <c r="AN233" i="3"/>
  <c r="AP233" i="3"/>
  <c r="AR233" i="3"/>
  <c r="BA233" i="3"/>
  <c r="AV233" i="3"/>
  <c r="AX233" i="3"/>
  <c r="AZ233" i="3"/>
  <c r="AO233" i="3"/>
  <c r="AQ233" i="3"/>
  <c r="AS233" i="3"/>
  <c r="BB233" i="3"/>
  <c r="BC233" i="3"/>
  <c r="BD233" i="3"/>
  <c r="BK233" i="3"/>
  <c r="BL233" i="3"/>
  <c r="BN233" i="3"/>
  <c r="BP233" i="3"/>
  <c r="BE233" i="3"/>
  <c r="BG233" i="3"/>
  <c r="BI233" i="3"/>
  <c r="BR233" i="3"/>
  <c r="BM233" i="3"/>
  <c r="BO233" i="3"/>
  <c r="BQ233" i="3"/>
  <c r="BF233" i="3"/>
  <c r="BH233" i="3"/>
  <c r="BJ233" i="3"/>
  <c r="BS233" i="3"/>
  <c r="BT233" i="3"/>
  <c r="BU233" i="3"/>
  <c r="CB233" i="3"/>
  <c r="CC233" i="3"/>
  <c r="CE233" i="3"/>
  <c r="CG233" i="3"/>
  <c r="CD233" i="3"/>
  <c r="CF233" i="3"/>
  <c r="CH233" i="3"/>
  <c r="E234" i="3"/>
  <c r="L234" i="3"/>
  <c r="M234" i="3"/>
  <c r="A234" i="3"/>
  <c r="B234" i="3"/>
  <c r="C234" i="3"/>
  <c r="O234" i="3"/>
  <c r="Q234" i="3"/>
  <c r="F234" i="3"/>
  <c r="H234" i="3"/>
  <c r="J234" i="3"/>
  <c r="S234" i="3"/>
  <c r="N234" i="3"/>
  <c r="D234" i="3"/>
  <c r="P234" i="3"/>
  <c r="R234" i="3"/>
  <c r="G234" i="3"/>
  <c r="I234" i="3"/>
  <c r="K234" i="3"/>
  <c r="T234" i="3"/>
  <c r="U234" i="3"/>
  <c r="V234" i="3"/>
  <c r="AC234" i="3"/>
  <c r="AD234" i="3"/>
  <c r="AF234" i="3"/>
  <c r="AH234" i="3"/>
  <c r="W234" i="3"/>
  <c r="Y234" i="3"/>
  <c r="AA234" i="3"/>
  <c r="AJ234" i="3"/>
  <c r="AE234" i="3"/>
  <c r="AG234" i="3"/>
  <c r="AI234" i="3"/>
  <c r="X234" i="3"/>
  <c r="Z234" i="3"/>
  <c r="AB234" i="3"/>
  <c r="AK234" i="3"/>
  <c r="AL234" i="3"/>
  <c r="AM234" i="3"/>
  <c r="AT234" i="3"/>
  <c r="AU234" i="3"/>
  <c r="AW234" i="3"/>
  <c r="AY234" i="3"/>
  <c r="AN234" i="3"/>
  <c r="AP234" i="3"/>
  <c r="AR234" i="3"/>
  <c r="BA234" i="3"/>
  <c r="AV234" i="3"/>
  <c r="AX234" i="3"/>
  <c r="AZ234" i="3"/>
  <c r="AO234" i="3"/>
  <c r="AQ234" i="3"/>
  <c r="AS234" i="3"/>
  <c r="BB234" i="3"/>
  <c r="BC234" i="3"/>
  <c r="BD234" i="3"/>
  <c r="BK234" i="3"/>
  <c r="BL234" i="3"/>
  <c r="BN234" i="3"/>
  <c r="BP234" i="3"/>
  <c r="BE234" i="3"/>
  <c r="BG234" i="3"/>
  <c r="BI234" i="3"/>
  <c r="BR234" i="3"/>
  <c r="BM234" i="3"/>
  <c r="BO234" i="3"/>
  <c r="BQ234" i="3"/>
  <c r="BF234" i="3"/>
  <c r="BH234" i="3"/>
  <c r="BJ234" i="3"/>
  <c r="BS234" i="3"/>
  <c r="BT234" i="3"/>
  <c r="BU234" i="3"/>
  <c r="CB234" i="3"/>
  <c r="CC234" i="3"/>
  <c r="CE234" i="3"/>
  <c r="CG234" i="3"/>
  <c r="CD234" i="3"/>
  <c r="CF234" i="3"/>
  <c r="CH234" i="3"/>
  <c r="E235" i="3"/>
  <c r="L235" i="3"/>
  <c r="M235" i="3"/>
  <c r="A235" i="3"/>
  <c r="B235" i="3"/>
  <c r="C235" i="3"/>
  <c r="O235" i="3"/>
  <c r="Q235" i="3"/>
  <c r="F235" i="3"/>
  <c r="H235" i="3"/>
  <c r="J235" i="3"/>
  <c r="S235" i="3"/>
  <c r="N235" i="3"/>
  <c r="D235" i="3"/>
  <c r="P235" i="3"/>
  <c r="R235" i="3"/>
  <c r="G235" i="3"/>
  <c r="I235" i="3"/>
  <c r="K235" i="3"/>
  <c r="T235" i="3"/>
  <c r="U235" i="3"/>
  <c r="V235" i="3"/>
  <c r="AC235" i="3"/>
  <c r="AD235" i="3"/>
  <c r="AF235" i="3"/>
  <c r="AH235" i="3"/>
  <c r="W235" i="3"/>
  <c r="Y235" i="3"/>
  <c r="AA235" i="3"/>
  <c r="AJ235" i="3"/>
  <c r="AE235" i="3"/>
  <c r="AG235" i="3"/>
  <c r="AI235" i="3"/>
  <c r="X235" i="3"/>
  <c r="Z235" i="3"/>
  <c r="AB235" i="3"/>
  <c r="AK235" i="3"/>
  <c r="AL235" i="3"/>
  <c r="AM235" i="3"/>
  <c r="AT235" i="3"/>
  <c r="AU235" i="3"/>
  <c r="AW235" i="3"/>
  <c r="AY235" i="3"/>
  <c r="AN235" i="3"/>
  <c r="AP235" i="3"/>
  <c r="AR235" i="3"/>
  <c r="BA235" i="3"/>
  <c r="AV235" i="3"/>
  <c r="AX235" i="3"/>
  <c r="AZ235" i="3"/>
  <c r="AO235" i="3"/>
  <c r="AQ235" i="3"/>
  <c r="AS235" i="3"/>
  <c r="BB235" i="3"/>
  <c r="BC235" i="3"/>
  <c r="BD235" i="3"/>
  <c r="BK235" i="3"/>
  <c r="BL235" i="3"/>
  <c r="BN235" i="3"/>
  <c r="BP235" i="3"/>
  <c r="BE235" i="3"/>
  <c r="BG235" i="3"/>
  <c r="BI235" i="3"/>
  <c r="BR235" i="3"/>
  <c r="BM235" i="3"/>
  <c r="BO235" i="3"/>
  <c r="BQ235" i="3"/>
  <c r="BF235" i="3"/>
  <c r="BH235" i="3"/>
  <c r="BJ235" i="3"/>
  <c r="BS235" i="3"/>
  <c r="BT235" i="3"/>
  <c r="BU235" i="3"/>
  <c r="CB235" i="3"/>
  <c r="CC235" i="3"/>
  <c r="CE235" i="3"/>
  <c r="CG235" i="3"/>
  <c r="CD235" i="3"/>
  <c r="CF235" i="3"/>
  <c r="CH235" i="3"/>
  <c r="E236" i="3"/>
  <c r="L236" i="3"/>
  <c r="M236" i="3"/>
  <c r="A236" i="3"/>
  <c r="B236" i="3"/>
  <c r="C236" i="3"/>
  <c r="O236" i="3"/>
  <c r="Q236" i="3"/>
  <c r="F236" i="3"/>
  <c r="H236" i="3"/>
  <c r="J236" i="3"/>
  <c r="S236" i="3"/>
  <c r="N236" i="3"/>
  <c r="D236" i="3"/>
  <c r="P236" i="3"/>
  <c r="R236" i="3"/>
  <c r="G236" i="3"/>
  <c r="I236" i="3"/>
  <c r="K236" i="3"/>
  <c r="T236" i="3"/>
  <c r="U236" i="3"/>
  <c r="V236" i="3"/>
  <c r="AC236" i="3"/>
  <c r="AD236" i="3"/>
  <c r="AF236" i="3"/>
  <c r="AH236" i="3"/>
  <c r="W236" i="3"/>
  <c r="Y236" i="3"/>
  <c r="AA236" i="3"/>
  <c r="AJ236" i="3"/>
  <c r="AE236" i="3"/>
  <c r="AG236" i="3"/>
  <c r="AI236" i="3"/>
  <c r="X236" i="3"/>
  <c r="Z236" i="3"/>
  <c r="AB236" i="3"/>
  <c r="AK236" i="3"/>
  <c r="AL236" i="3"/>
  <c r="AM236" i="3"/>
  <c r="AT236" i="3"/>
  <c r="AU236" i="3"/>
  <c r="AW236" i="3"/>
  <c r="AY236" i="3"/>
  <c r="AN236" i="3"/>
  <c r="AP236" i="3"/>
  <c r="AR236" i="3"/>
  <c r="BA236" i="3"/>
  <c r="AV236" i="3"/>
  <c r="AX236" i="3"/>
  <c r="AZ236" i="3"/>
  <c r="AO236" i="3"/>
  <c r="AQ236" i="3"/>
  <c r="AS236" i="3"/>
  <c r="BB236" i="3"/>
  <c r="BC236" i="3"/>
  <c r="BD236" i="3"/>
  <c r="BK236" i="3"/>
  <c r="BL236" i="3"/>
  <c r="BN236" i="3"/>
  <c r="BP236" i="3"/>
  <c r="BE236" i="3"/>
  <c r="BG236" i="3"/>
  <c r="BI236" i="3"/>
  <c r="BR236" i="3"/>
  <c r="BM236" i="3"/>
  <c r="BO236" i="3"/>
  <c r="BQ236" i="3"/>
  <c r="BF236" i="3"/>
  <c r="BH236" i="3"/>
  <c r="BJ236" i="3"/>
  <c r="BS236" i="3"/>
  <c r="BT236" i="3"/>
  <c r="BU236" i="3"/>
  <c r="CB236" i="3"/>
  <c r="CC236" i="3"/>
  <c r="CE236" i="3"/>
  <c r="CG236" i="3"/>
  <c r="CD236" i="3"/>
  <c r="CF236" i="3"/>
  <c r="CH236" i="3"/>
  <c r="E237" i="3"/>
  <c r="L237" i="3"/>
  <c r="M237" i="3"/>
  <c r="A237" i="3"/>
  <c r="B237" i="3"/>
  <c r="C237" i="3"/>
  <c r="O237" i="3"/>
  <c r="Q237" i="3"/>
  <c r="F237" i="3"/>
  <c r="H237" i="3"/>
  <c r="J237" i="3"/>
  <c r="S237" i="3"/>
  <c r="N237" i="3"/>
  <c r="D237" i="3"/>
  <c r="P237" i="3"/>
  <c r="R237" i="3"/>
  <c r="G237" i="3"/>
  <c r="I237" i="3"/>
  <c r="K237" i="3"/>
  <c r="T237" i="3"/>
  <c r="U237" i="3"/>
  <c r="V237" i="3"/>
  <c r="AC237" i="3"/>
  <c r="AD237" i="3"/>
  <c r="AF237" i="3"/>
  <c r="AH237" i="3"/>
  <c r="W237" i="3"/>
  <c r="Y237" i="3"/>
  <c r="AA237" i="3"/>
  <c r="AJ237" i="3"/>
  <c r="AE237" i="3"/>
  <c r="AG237" i="3"/>
  <c r="AI237" i="3"/>
  <c r="X237" i="3"/>
  <c r="Z237" i="3"/>
  <c r="AB237" i="3"/>
  <c r="AK237" i="3"/>
  <c r="AL237" i="3"/>
  <c r="AM237" i="3"/>
  <c r="AT237" i="3"/>
  <c r="AU237" i="3"/>
  <c r="AW237" i="3"/>
  <c r="AY237" i="3"/>
  <c r="AN237" i="3"/>
  <c r="AP237" i="3"/>
  <c r="AR237" i="3"/>
  <c r="BA237" i="3"/>
  <c r="AV237" i="3"/>
  <c r="AX237" i="3"/>
  <c r="AZ237" i="3"/>
  <c r="AO237" i="3"/>
  <c r="AQ237" i="3"/>
  <c r="AS237" i="3"/>
  <c r="BB237" i="3"/>
  <c r="BC237" i="3"/>
  <c r="BD237" i="3"/>
  <c r="BK237" i="3"/>
  <c r="BL237" i="3"/>
  <c r="BN237" i="3"/>
  <c r="BP237" i="3"/>
  <c r="BE237" i="3"/>
  <c r="BG237" i="3"/>
  <c r="BI237" i="3"/>
  <c r="BR237" i="3"/>
  <c r="BM237" i="3"/>
  <c r="BO237" i="3"/>
  <c r="BQ237" i="3"/>
  <c r="BF237" i="3"/>
  <c r="BH237" i="3"/>
  <c r="BJ237" i="3"/>
  <c r="BS237" i="3"/>
  <c r="BT237" i="3"/>
  <c r="BU237" i="3"/>
  <c r="CB237" i="3"/>
  <c r="CC237" i="3"/>
  <c r="CE237" i="3"/>
  <c r="CG237" i="3"/>
  <c r="CD237" i="3"/>
  <c r="CF237" i="3"/>
  <c r="CH237" i="3"/>
  <c r="E238" i="3"/>
  <c r="L238" i="3"/>
  <c r="M238" i="3"/>
  <c r="A238" i="3"/>
  <c r="B238" i="3"/>
  <c r="C238" i="3"/>
  <c r="O238" i="3"/>
  <c r="Q238" i="3"/>
  <c r="F238" i="3"/>
  <c r="H238" i="3"/>
  <c r="J238" i="3"/>
  <c r="S238" i="3"/>
  <c r="N238" i="3"/>
  <c r="D238" i="3"/>
  <c r="P238" i="3"/>
  <c r="R238" i="3"/>
  <c r="G238" i="3"/>
  <c r="I238" i="3"/>
  <c r="K238" i="3"/>
  <c r="T238" i="3"/>
  <c r="U238" i="3"/>
  <c r="V238" i="3"/>
  <c r="AC238" i="3"/>
  <c r="AD238" i="3"/>
  <c r="AF238" i="3"/>
  <c r="AH238" i="3"/>
  <c r="W238" i="3"/>
  <c r="Y238" i="3"/>
  <c r="AA238" i="3"/>
  <c r="AJ238" i="3"/>
  <c r="AE238" i="3"/>
  <c r="AG238" i="3"/>
  <c r="AI238" i="3"/>
  <c r="X238" i="3"/>
  <c r="Z238" i="3"/>
  <c r="AB238" i="3"/>
  <c r="AK238" i="3"/>
  <c r="AL238" i="3"/>
  <c r="AM238" i="3"/>
  <c r="AT238" i="3"/>
  <c r="AU238" i="3"/>
  <c r="AW238" i="3"/>
  <c r="AY238" i="3"/>
  <c r="AN238" i="3"/>
  <c r="AP238" i="3"/>
  <c r="AR238" i="3"/>
  <c r="BA238" i="3"/>
  <c r="AV238" i="3"/>
  <c r="AX238" i="3"/>
  <c r="AZ238" i="3"/>
  <c r="AO238" i="3"/>
  <c r="AQ238" i="3"/>
  <c r="AS238" i="3"/>
  <c r="BB238" i="3"/>
  <c r="BC238" i="3"/>
  <c r="BD238" i="3"/>
  <c r="BK238" i="3"/>
  <c r="BL238" i="3"/>
  <c r="BN238" i="3"/>
  <c r="BP238" i="3"/>
  <c r="BE238" i="3"/>
  <c r="BG238" i="3"/>
  <c r="BI238" i="3"/>
  <c r="BR238" i="3"/>
  <c r="BM238" i="3"/>
  <c r="BO238" i="3"/>
  <c r="BQ238" i="3"/>
  <c r="BF238" i="3"/>
  <c r="BH238" i="3"/>
  <c r="BJ238" i="3"/>
  <c r="BS238" i="3"/>
  <c r="BT238" i="3"/>
  <c r="BU238" i="3"/>
  <c r="CB238" i="3"/>
  <c r="CC238" i="3"/>
  <c r="CE238" i="3"/>
  <c r="CG238" i="3"/>
  <c r="CD238" i="3"/>
  <c r="CF238" i="3"/>
  <c r="CH238" i="3"/>
  <c r="E239" i="3"/>
  <c r="L239" i="3"/>
  <c r="M239" i="3"/>
  <c r="A239" i="3"/>
  <c r="B239" i="3"/>
  <c r="C239" i="3"/>
  <c r="O239" i="3"/>
  <c r="Q239" i="3"/>
  <c r="F239" i="3"/>
  <c r="H239" i="3"/>
  <c r="J239" i="3"/>
  <c r="S239" i="3"/>
  <c r="N239" i="3"/>
  <c r="D239" i="3"/>
  <c r="P239" i="3"/>
  <c r="R239" i="3"/>
  <c r="G239" i="3"/>
  <c r="I239" i="3"/>
  <c r="K239" i="3"/>
  <c r="T239" i="3"/>
  <c r="U239" i="3"/>
  <c r="V239" i="3"/>
  <c r="AC239" i="3"/>
  <c r="AD239" i="3"/>
  <c r="AF239" i="3"/>
  <c r="AH239" i="3"/>
  <c r="W239" i="3"/>
  <c r="Y239" i="3"/>
  <c r="AA239" i="3"/>
  <c r="AJ239" i="3"/>
  <c r="AE239" i="3"/>
  <c r="AG239" i="3"/>
  <c r="AI239" i="3"/>
  <c r="X239" i="3"/>
  <c r="Z239" i="3"/>
  <c r="AB239" i="3"/>
  <c r="AK239" i="3"/>
  <c r="AL239" i="3"/>
  <c r="AM239" i="3"/>
  <c r="AT239" i="3"/>
  <c r="AU239" i="3"/>
  <c r="AW239" i="3"/>
  <c r="AY239" i="3"/>
  <c r="AN239" i="3"/>
  <c r="AP239" i="3"/>
  <c r="AR239" i="3"/>
  <c r="BA239" i="3"/>
  <c r="AV239" i="3"/>
  <c r="AX239" i="3"/>
  <c r="AZ239" i="3"/>
  <c r="AO239" i="3"/>
  <c r="AQ239" i="3"/>
  <c r="AS239" i="3"/>
  <c r="BB239" i="3"/>
  <c r="BC239" i="3"/>
  <c r="BD239" i="3"/>
  <c r="BK239" i="3"/>
  <c r="BL239" i="3"/>
  <c r="BN239" i="3"/>
  <c r="BP239" i="3"/>
  <c r="BE239" i="3"/>
  <c r="BG239" i="3"/>
  <c r="BI239" i="3"/>
  <c r="BR239" i="3"/>
  <c r="BM239" i="3"/>
  <c r="BO239" i="3"/>
  <c r="BQ239" i="3"/>
  <c r="BF239" i="3"/>
  <c r="BH239" i="3"/>
  <c r="BJ239" i="3"/>
  <c r="BS239" i="3"/>
  <c r="BT239" i="3"/>
  <c r="BU239" i="3"/>
  <c r="CB239" i="3"/>
  <c r="CC239" i="3"/>
  <c r="CE239" i="3"/>
  <c r="CG239" i="3"/>
  <c r="CD239" i="3"/>
  <c r="CF239" i="3"/>
  <c r="CH239" i="3"/>
  <c r="E240" i="3"/>
  <c r="L240" i="3"/>
  <c r="M240" i="3"/>
  <c r="A240" i="3"/>
  <c r="B240" i="3"/>
  <c r="C240" i="3"/>
  <c r="O240" i="3"/>
  <c r="Q240" i="3"/>
  <c r="F240" i="3"/>
  <c r="H240" i="3"/>
  <c r="J240" i="3"/>
  <c r="S240" i="3"/>
  <c r="N240" i="3"/>
  <c r="D240" i="3"/>
  <c r="P240" i="3"/>
  <c r="R240" i="3"/>
  <c r="G240" i="3"/>
  <c r="I240" i="3"/>
  <c r="K240" i="3"/>
  <c r="T240" i="3"/>
  <c r="U240" i="3"/>
  <c r="V240" i="3"/>
  <c r="AC240" i="3"/>
  <c r="AD240" i="3"/>
  <c r="AF240" i="3"/>
  <c r="AH240" i="3"/>
  <c r="W240" i="3"/>
  <c r="Y240" i="3"/>
  <c r="AA240" i="3"/>
  <c r="AJ240" i="3"/>
  <c r="AE240" i="3"/>
  <c r="AG240" i="3"/>
  <c r="AI240" i="3"/>
  <c r="X240" i="3"/>
  <c r="Z240" i="3"/>
  <c r="AB240" i="3"/>
  <c r="AK240" i="3"/>
  <c r="AL240" i="3"/>
  <c r="AM240" i="3"/>
  <c r="AT240" i="3"/>
  <c r="AU240" i="3"/>
  <c r="AW240" i="3"/>
  <c r="AY240" i="3"/>
  <c r="AN240" i="3"/>
  <c r="AP240" i="3"/>
  <c r="AR240" i="3"/>
  <c r="BA240" i="3"/>
  <c r="AV240" i="3"/>
  <c r="AX240" i="3"/>
  <c r="AZ240" i="3"/>
  <c r="AO240" i="3"/>
  <c r="AQ240" i="3"/>
  <c r="AS240" i="3"/>
  <c r="BB240" i="3"/>
  <c r="BC240" i="3"/>
  <c r="BD240" i="3"/>
  <c r="BK240" i="3"/>
  <c r="BL240" i="3"/>
  <c r="BN240" i="3"/>
  <c r="BP240" i="3"/>
  <c r="BE240" i="3"/>
  <c r="BG240" i="3"/>
  <c r="BI240" i="3"/>
  <c r="BR240" i="3"/>
  <c r="BM240" i="3"/>
  <c r="BO240" i="3"/>
  <c r="BQ240" i="3"/>
  <c r="BF240" i="3"/>
  <c r="BH240" i="3"/>
  <c r="BJ240" i="3"/>
  <c r="BS240" i="3"/>
  <c r="BT240" i="3"/>
  <c r="BU240" i="3"/>
  <c r="CB240" i="3"/>
  <c r="CC240" i="3"/>
  <c r="CE240" i="3"/>
  <c r="CG240" i="3"/>
  <c r="CD240" i="3"/>
  <c r="CF240" i="3"/>
  <c r="CH240" i="3"/>
  <c r="E241" i="3"/>
  <c r="L241" i="3"/>
  <c r="M241" i="3"/>
  <c r="A241" i="3"/>
  <c r="B241" i="3"/>
  <c r="C241" i="3"/>
  <c r="O241" i="3"/>
  <c r="Q241" i="3"/>
  <c r="F241" i="3"/>
  <c r="H241" i="3"/>
  <c r="J241" i="3"/>
  <c r="S241" i="3"/>
  <c r="N241" i="3"/>
  <c r="D241" i="3"/>
  <c r="P241" i="3"/>
  <c r="R241" i="3"/>
  <c r="G241" i="3"/>
  <c r="I241" i="3"/>
  <c r="K241" i="3"/>
  <c r="T241" i="3"/>
  <c r="U241" i="3"/>
  <c r="V241" i="3"/>
  <c r="AC241" i="3"/>
  <c r="AD241" i="3"/>
  <c r="AF241" i="3"/>
  <c r="AH241" i="3"/>
  <c r="W241" i="3"/>
  <c r="Y241" i="3"/>
  <c r="AA241" i="3"/>
  <c r="AJ241" i="3"/>
  <c r="AE241" i="3"/>
  <c r="AG241" i="3"/>
  <c r="AI241" i="3"/>
  <c r="X241" i="3"/>
  <c r="Z241" i="3"/>
  <c r="AB241" i="3"/>
  <c r="AK241" i="3"/>
  <c r="AL241" i="3"/>
  <c r="AM241" i="3"/>
  <c r="AT241" i="3"/>
  <c r="AU241" i="3"/>
  <c r="AW241" i="3"/>
  <c r="AY241" i="3"/>
  <c r="AN241" i="3"/>
  <c r="AP241" i="3"/>
  <c r="AR241" i="3"/>
  <c r="BA241" i="3"/>
  <c r="AV241" i="3"/>
  <c r="AX241" i="3"/>
  <c r="AZ241" i="3"/>
  <c r="AO241" i="3"/>
  <c r="AQ241" i="3"/>
  <c r="AS241" i="3"/>
  <c r="BB241" i="3"/>
  <c r="BC241" i="3"/>
  <c r="BD241" i="3"/>
  <c r="BK241" i="3"/>
  <c r="BL241" i="3"/>
  <c r="BN241" i="3"/>
  <c r="BP241" i="3"/>
  <c r="BE241" i="3"/>
  <c r="BG241" i="3"/>
  <c r="BI241" i="3"/>
  <c r="BR241" i="3"/>
  <c r="BM241" i="3"/>
  <c r="BO241" i="3"/>
  <c r="BQ241" i="3"/>
  <c r="BF241" i="3"/>
  <c r="BH241" i="3"/>
  <c r="BJ241" i="3"/>
  <c r="BS241" i="3"/>
  <c r="BT241" i="3"/>
  <c r="BU241" i="3"/>
  <c r="CB241" i="3"/>
  <c r="CC241" i="3"/>
  <c r="CE241" i="3"/>
  <c r="CG241" i="3"/>
  <c r="CD241" i="3"/>
  <c r="CF241" i="3"/>
  <c r="CH241" i="3"/>
  <c r="E242" i="3"/>
  <c r="L242" i="3"/>
  <c r="M242" i="3"/>
  <c r="A242" i="3"/>
  <c r="B242" i="3"/>
  <c r="C242" i="3"/>
  <c r="O242" i="3"/>
  <c r="Q242" i="3"/>
  <c r="F242" i="3"/>
  <c r="H242" i="3"/>
  <c r="J242" i="3"/>
  <c r="S242" i="3"/>
  <c r="N242" i="3"/>
  <c r="D242" i="3"/>
  <c r="P242" i="3"/>
  <c r="R242" i="3"/>
  <c r="G242" i="3"/>
  <c r="I242" i="3"/>
  <c r="K242" i="3"/>
  <c r="T242" i="3"/>
  <c r="U242" i="3"/>
  <c r="V242" i="3"/>
  <c r="AC242" i="3"/>
  <c r="AD242" i="3"/>
  <c r="AF242" i="3"/>
  <c r="AH242" i="3"/>
  <c r="W242" i="3"/>
  <c r="Y242" i="3"/>
  <c r="AA242" i="3"/>
  <c r="AJ242" i="3"/>
  <c r="AE242" i="3"/>
  <c r="AG242" i="3"/>
  <c r="AI242" i="3"/>
  <c r="X242" i="3"/>
  <c r="Z242" i="3"/>
  <c r="AB242" i="3"/>
  <c r="AK242" i="3"/>
  <c r="AL242" i="3"/>
  <c r="AM242" i="3"/>
  <c r="AT242" i="3"/>
  <c r="AU242" i="3"/>
  <c r="AW242" i="3"/>
  <c r="AY242" i="3"/>
  <c r="AN242" i="3"/>
  <c r="AP242" i="3"/>
  <c r="AR242" i="3"/>
  <c r="BA242" i="3"/>
  <c r="AV242" i="3"/>
  <c r="AX242" i="3"/>
  <c r="AZ242" i="3"/>
  <c r="AO242" i="3"/>
  <c r="AQ242" i="3"/>
  <c r="AS242" i="3"/>
  <c r="BB242" i="3"/>
  <c r="BC242" i="3"/>
  <c r="BD242" i="3"/>
  <c r="BK242" i="3"/>
  <c r="BL242" i="3"/>
  <c r="BN242" i="3"/>
  <c r="BP242" i="3"/>
  <c r="BE242" i="3"/>
  <c r="BG242" i="3"/>
  <c r="BI242" i="3"/>
  <c r="BR242" i="3"/>
  <c r="BM242" i="3"/>
  <c r="BO242" i="3"/>
  <c r="BQ242" i="3"/>
  <c r="BF242" i="3"/>
  <c r="BH242" i="3"/>
  <c r="BJ242" i="3"/>
  <c r="BS242" i="3"/>
  <c r="BT242" i="3"/>
  <c r="BU242" i="3"/>
  <c r="CB242" i="3"/>
  <c r="CC242" i="3"/>
  <c r="CE242" i="3"/>
  <c r="CG242" i="3"/>
  <c r="CD242" i="3"/>
  <c r="CF242" i="3"/>
  <c r="CH242" i="3"/>
  <c r="E243" i="3"/>
  <c r="L243" i="3"/>
  <c r="M243" i="3"/>
  <c r="A243" i="3"/>
  <c r="B243" i="3"/>
  <c r="C243" i="3"/>
  <c r="O243" i="3"/>
  <c r="Q243" i="3"/>
  <c r="F243" i="3"/>
  <c r="H243" i="3"/>
  <c r="J243" i="3"/>
  <c r="S243" i="3"/>
  <c r="N243" i="3"/>
  <c r="D243" i="3"/>
  <c r="P243" i="3"/>
  <c r="R243" i="3"/>
  <c r="G243" i="3"/>
  <c r="I243" i="3"/>
  <c r="K243" i="3"/>
  <c r="T243" i="3"/>
  <c r="U243" i="3"/>
  <c r="V243" i="3"/>
  <c r="AC243" i="3"/>
  <c r="AD243" i="3"/>
  <c r="AF243" i="3"/>
  <c r="AH243" i="3"/>
  <c r="W243" i="3"/>
  <c r="Y243" i="3"/>
  <c r="AA243" i="3"/>
  <c r="AJ243" i="3"/>
  <c r="AE243" i="3"/>
  <c r="AG243" i="3"/>
  <c r="AI243" i="3"/>
  <c r="X243" i="3"/>
  <c r="Z243" i="3"/>
  <c r="AB243" i="3"/>
  <c r="AK243" i="3"/>
  <c r="AL243" i="3"/>
  <c r="AM243" i="3"/>
  <c r="AT243" i="3"/>
  <c r="AU243" i="3"/>
  <c r="AW243" i="3"/>
  <c r="AY243" i="3"/>
  <c r="AN243" i="3"/>
  <c r="AP243" i="3"/>
  <c r="AR243" i="3"/>
  <c r="BA243" i="3"/>
  <c r="AV243" i="3"/>
  <c r="AX243" i="3"/>
  <c r="AZ243" i="3"/>
  <c r="AO243" i="3"/>
  <c r="AQ243" i="3"/>
  <c r="AS243" i="3"/>
  <c r="BB243" i="3"/>
  <c r="BC243" i="3"/>
  <c r="BD243" i="3"/>
  <c r="BK243" i="3"/>
  <c r="BL243" i="3"/>
  <c r="BN243" i="3"/>
  <c r="BP243" i="3"/>
  <c r="BE243" i="3"/>
  <c r="BG243" i="3"/>
  <c r="BI243" i="3"/>
  <c r="BR243" i="3"/>
  <c r="BM243" i="3"/>
  <c r="BO243" i="3"/>
  <c r="BQ243" i="3"/>
  <c r="BF243" i="3"/>
  <c r="BH243" i="3"/>
  <c r="BJ243" i="3"/>
  <c r="BS243" i="3"/>
  <c r="BT243" i="3"/>
  <c r="BU243" i="3"/>
  <c r="CB243" i="3"/>
  <c r="CC243" i="3"/>
  <c r="CE243" i="3"/>
  <c r="CG243" i="3"/>
  <c r="CD243" i="3"/>
  <c r="CF243" i="3"/>
  <c r="CH243" i="3"/>
  <c r="E244" i="3"/>
  <c r="L244" i="3"/>
  <c r="M244" i="3"/>
  <c r="A244" i="3"/>
  <c r="B244" i="3"/>
  <c r="C244" i="3"/>
  <c r="O244" i="3"/>
  <c r="Q244" i="3"/>
  <c r="F244" i="3"/>
  <c r="H244" i="3"/>
  <c r="J244" i="3"/>
  <c r="S244" i="3"/>
  <c r="N244" i="3"/>
  <c r="D244" i="3"/>
  <c r="P244" i="3"/>
  <c r="R244" i="3"/>
  <c r="G244" i="3"/>
  <c r="I244" i="3"/>
  <c r="K244" i="3"/>
  <c r="T244" i="3"/>
  <c r="U244" i="3"/>
  <c r="V244" i="3"/>
  <c r="AC244" i="3"/>
  <c r="AD244" i="3"/>
  <c r="AF244" i="3"/>
  <c r="AH244" i="3"/>
  <c r="W244" i="3"/>
  <c r="Y244" i="3"/>
  <c r="AA244" i="3"/>
  <c r="AJ244" i="3"/>
  <c r="AE244" i="3"/>
  <c r="AG244" i="3"/>
  <c r="AI244" i="3"/>
  <c r="X244" i="3"/>
  <c r="Z244" i="3"/>
  <c r="AB244" i="3"/>
  <c r="AK244" i="3"/>
  <c r="AL244" i="3"/>
  <c r="AM244" i="3"/>
  <c r="AT244" i="3"/>
  <c r="AU244" i="3"/>
  <c r="AW244" i="3"/>
  <c r="AY244" i="3"/>
  <c r="AN244" i="3"/>
  <c r="AP244" i="3"/>
  <c r="AR244" i="3"/>
  <c r="BA244" i="3"/>
  <c r="AV244" i="3"/>
  <c r="AX244" i="3"/>
  <c r="AZ244" i="3"/>
  <c r="AO244" i="3"/>
  <c r="AQ244" i="3"/>
  <c r="AS244" i="3"/>
  <c r="BB244" i="3"/>
  <c r="BC244" i="3"/>
  <c r="BD244" i="3"/>
  <c r="BK244" i="3"/>
  <c r="BL244" i="3"/>
  <c r="BN244" i="3"/>
  <c r="BP244" i="3"/>
  <c r="BE244" i="3"/>
  <c r="BG244" i="3"/>
  <c r="BI244" i="3"/>
  <c r="BR244" i="3"/>
  <c r="BM244" i="3"/>
  <c r="BO244" i="3"/>
  <c r="BQ244" i="3"/>
  <c r="BF244" i="3"/>
  <c r="BH244" i="3"/>
  <c r="BJ244" i="3"/>
  <c r="BS244" i="3"/>
  <c r="BT244" i="3"/>
  <c r="BU244" i="3"/>
  <c r="CB244" i="3"/>
  <c r="CC244" i="3"/>
  <c r="CE244" i="3"/>
  <c r="CG244" i="3"/>
  <c r="CD244" i="3"/>
  <c r="CF244" i="3"/>
  <c r="CH244" i="3"/>
  <c r="E245" i="3"/>
  <c r="L245" i="3"/>
  <c r="M245" i="3"/>
  <c r="A245" i="3"/>
  <c r="B245" i="3"/>
  <c r="C245" i="3"/>
  <c r="O245" i="3"/>
  <c r="Q245" i="3"/>
  <c r="F245" i="3"/>
  <c r="H245" i="3"/>
  <c r="J245" i="3"/>
  <c r="S245" i="3"/>
  <c r="N245" i="3"/>
  <c r="D245" i="3"/>
  <c r="P245" i="3"/>
  <c r="R245" i="3"/>
  <c r="G245" i="3"/>
  <c r="I245" i="3"/>
  <c r="K245" i="3"/>
  <c r="T245" i="3"/>
  <c r="U245" i="3"/>
  <c r="V245" i="3"/>
  <c r="AC245" i="3"/>
  <c r="AD245" i="3"/>
  <c r="AF245" i="3"/>
  <c r="AH245" i="3"/>
  <c r="W245" i="3"/>
  <c r="Y245" i="3"/>
  <c r="AA245" i="3"/>
  <c r="AJ245" i="3"/>
  <c r="AE245" i="3"/>
  <c r="AG245" i="3"/>
  <c r="AI245" i="3"/>
  <c r="X245" i="3"/>
  <c r="Z245" i="3"/>
  <c r="AB245" i="3"/>
  <c r="AK245" i="3"/>
  <c r="AL245" i="3"/>
  <c r="AM245" i="3"/>
  <c r="AT245" i="3"/>
  <c r="AU245" i="3"/>
  <c r="AW245" i="3"/>
  <c r="AY245" i="3"/>
  <c r="AN245" i="3"/>
  <c r="AP245" i="3"/>
  <c r="AR245" i="3"/>
  <c r="BA245" i="3"/>
  <c r="AV245" i="3"/>
  <c r="AX245" i="3"/>
  <c r="AZ245" i="3"/>
  <c r="AO245" i="3"/>
  <c r="AQ245" i="3"/>
  <c r="AS245" i="3"/>
  <c r="BB245" i="3"/>
  <c r="BC245" i="3"/>
  <c r="BD245" i="3"/>
  <c r="BK245" i="3"/>
  <c r="BL245" i="3"/>
  <c r="BN245" i="3"/>
  <c r="BP245" i="3"/>
  <c r="BE245" i="3"/>
  <c r="BG245" i="3"/>
  <c r="BI245" i="3"/>
  <c r="BR245" i="3"/>
  <c r="BM245" i="3"/>
  <c r="BO245" i="3"/>
  <c r="BQ245" i="3"/>
  <c r="BF245" i="3"/>
  <c r="BH245" i="3"/>
  <c r="BJ245" i="3"/>
  <c r="BS245" i="3"/>
  <c r="BT245" i="3"/>
  <c r="BU245" i="3"/>
  <c r="CB245" i="3"/>
  <c r="CC245" i="3"/>
  <c r="CE245" i="3"/>
  <c r="CG245" i="3"/>
  <c r="CD245" i="3"/>
  <c r="CF245" i="3"/>
  <c r="CH245" i="3"/>
  <c r="E246" i="3"/>
  <c r="L246" i="3"/>
  <c r="M246" i="3"/>
  <c r="A246" i="3"/>
  <c r="B246" i="3"/>
  <c r="C246" i="3"/>
  <c r="O246" i="3"/>
  <c r="Q246" i="3"/>
  <c r="F246" i="3"/>
  <c r="H246" i="3"/>
  <c r="J246" i="3"/>
  <c r="S246" i="3"/>
  <c r="N246" i="3"/>
  <c r="D246" i="3"/>
  <c r="P246" i="3"/>
  <c r="R246" i="3"/>
  <c r="G246" i="3"/>
  <c r="I246" i="3"/>
  <c r="K246" i="3"/>
  <c r="T246" i="3"/>
  <c r="U246" i="3"/>
  <c r="V246" i="3"/>
  <c r="AC246" i="3"/>
  <c r="AD246" i="3"/>
  <c r="AF246" i="3"/>
  <c r="AH246" i="3"/>
  <c r="W246" i="3"/>
  <c r="Y246" i="3"/>
  <c r="AA246" i="3"/>
  <c r="AJ246" i="3"/>
  <c r="AE246" i="3"/>
  <c r="AG246" i="3"/>
  <c r="AI246" i="3"/>
  <c r="X246" i="3"/>
  <c r="Z246" i="3"/>
  <c r="AB246" i="3"/>
  <c r="AK246" i="3"/>
  <c r="AL246" i="3"/>
  <c r="AM246" i="3"/>
  <c r="AT246" i="3"/>
  <c r="AU246" i="3"/>
  <c r="AW246" i="3"/>
  <c r="AY246" i="3"/>
  <c r="AN246" i="3"/>
  <c r="AP246" i="3"/>
  <c r="AR246" i="3"/>
  <c r="BA246" i="3"/>
  <c r="AV246" i="3"/>
  <c r="AX246" i="3"/>
  <c r="AZ246" i="3"/>
  <c r="AO246" i="3"/>
  <c r="AQ246" i="3"/>
  <c r="AS246" i="3"/>
  <c r="BB246" i="3"/>
  <c r="BC246" i="3"/>
  <c r="BD246" i="3"/>
  <c r="BK246" i="3"/>
  <c r="BL246" i="3"/>
  <c r="BN246" i="3"/>
  <c r="BP246" i="3"/>
  <c r="BE246" i="3"/>
  <c r="BG246" i="3"/>
  <c r="BI246" i="3"/>
  <c r="BR246" i="3"/>
  <c r="BM246" i="3"/>
  <c r="BO246" i="3"/>
  <c r="BQ246" i="3"/>
  <c r="BF246" i="3"/>
  <c r="BH246" i="3"/>
  <c r="BJ246" i="3"/>
  <c r="BS246" i="3"/>
  <c r="BT246" i="3"/>
  <c r="BU246" i="3"/>
  <c r="CB246" i="3"/>
  <c r="CC246" i="3"/>
  <c r="CE246" i="3"/>
  <c r="CG246" i="3"/>
  <c r="CD246" i="3"/>
  <c r="CF246" i="3"/>
  <c r="CH246" i="3"/>
  <c r="E247" i="3"/>
  <c r="L247" i="3"/>
  <c r="M247" i="3"/>
  <c r="A247" i="3"/>
  <c r="B247" i="3"/>
  <c r="C247" i="3"/>
  <c r="O247" i="3"/>
  <c r="Q247" i="3"/>
  <c r="F247" i="3"/>
  <c r="H247" i="3"/>
  <c r="J247" i="3"/>
  <c r="S247" i="3"/>
  <c r="N247" i="3"/>
  <c r="D247" i="3"/>
  <c r="P247" i="3"/>
  <c r="R247" i="3"/>
  <c r="G247" i="3"/>
  <c r="I247" i="3"/>
  <c r="K247" i="3"/>
  <c r="T247" i="3"/>
  <c r="U247" i="3"/>
  <c r="V247" i="3"/>
  <c r="AC247" i="3"/>
  <c r="AD247" i="3"/>
  <c r="AF247" i="3"/>
  <c r="AH247" i="3"/>
  <c r="W247" i="3"/>
  <c r="Y247" i="3"/>
  <c r="AA247" i="3"/>
  <c r="AJ247" i="3"/>
  <c r="AE247" i="3"/>
  <c r="AG247" i="3"/>
  <c r="AI247" i="3"/>
  <c r="X247" i="3"/>
  <c r="Z247" i="3"/>
  <c r="AB247" i="3"/>
  <c r="AK247" i="3"/>
  <c r="AL247" i="3"/>
  <c r="AM247" i="3"/>
  <c r="AT247" i="3"/>
  <c r="AU247" i="3"/>
  <c r="AW247" i="3"/>
  <c r="AY247" i="3"/>
  <c r="AN247" i="3"/>
  <c r="AP247" i="3"/>
  <c r="AR247" i="3"/>
  <c r="BA247" i="3"/>
  <c r="AV247" i="3"/>
  <c r="AX247" i="3"/>
  <c r="AZ247" i="3"/>
  <c r="AO247" i="3"/>
  <c r="AQ247" i="3"/>
  <c r="AS247" i="3"/>
  <c r="BB247" i="3"/>
  <c r="BC247" i="3"/>
  <c r="BD247" i="3"/>
  <c r="BK247" i="3"/>
  <c r="BL247" i="3"/>
  <c r="BN247" i="3"/>
  <c r="BP247" i="3"/>
  <c r="BE247" i="3"/>
  <c r="BG247" i="3"/>
  <c r="BI247" i="3"/>
  <c r="BR247" i="3"/>
  <c r="BM247" i="3"/>
  <c r="BO247" i="3"/>
  <c r="BQ247" i="3"/>
  <c r="BF247" i="3"/>
  <c r="BH247" i="3"/>
  <c r="BJ247" i="3"/>
  <c r="BS247" i="3"/>
  <c r="BT247" i="3"/>
  <c r="BU247" i="3"/>
  <c r="CB247" i="3"/>
  <c r="CC247" i="3"/>
  <c r="CE247" i="3"/>
  <c r="CG247" i="3"/>
  <c r="CD247" i="3"/>
  <c r="CF247" i="3"/>
  <c r="CH247" i="3"/>
  <c r="E248" i="3"/>
  <c r="L248" i="3"/>
  <c r="M248" i="3"/>
  <c r="A248" i="3"/>
  <c r="B248" i="3"/>
  <c r="C248" i="3"/>
  <c r="O248" i="3"/>
  <c r="Q248" i="3"/>
  <c r="F248" i="3"/>
  <c r="H248" i="3"/>
  <c r="J248" i="3"/>
  <c r="S248" i="3"/>
  <c r="N248" i="3"/>
  <c r="D248" i="3"/>
  <c r="P248" i="3"/>
  <c r="R248" i="3"/>
  <c r="G248" i="3"/>
  <c r="I248" i="3"/>
  <c r="K248" i="3"/>
  <c r="T248" i="3"/>
  <c r="U248" i="3"/>
  <c r="V248" i="3"/>
  <c r="AC248" i="3"/>
  <c r="AD248" i="3"/>
  <c r="AF248" i="3"/>
  <c r="AH248" i="3"/>
  <c r="W248" i="3"/>
  <c r="Y248" i="3"/>
  <c r="AA248" i="3"/>
  <c r="AJ248" i="3"/>
  <c r="AE248" i="3"/>
  <c r="AG248" i="3"/>
  <c r="AI248" i="3"/>
  <c r="X248" i="3"/>
  <c r="Z248" i="3"/>
  <c r="AB248" i="3"/>
  <c r="AK248" i="3"/>
  <c r="AL248" i="3"/>
  <c r="AM248" i="3"/>
  <c r="AT248" i="3"/>
  <c r="AU248" i="3"/>
  <c r="AW248" i="3"/>
  <c r="AY248" i="3"/>
  <c r="AN248" i="3"/>
  <c r="AP248" i="3"/>
  <c r="AR248" i="3"/>
  <c r="BA248" i="3"/>
  <c r="AV248" i="3"/>
  <c r="AX248" i="3"/>
  <c r="AZ248" i="3"/>
  <c r="AO248" i="3"/>
  <c r="AQ248" i="3"/>
  <c r="AS248" i="3"/>
  <c r="BB248" i="3"/>
  <c r="BC248" i="3"/>
  <c r="BD248" i="3"/>
  <c r="BK248" i="3"/>
  <c r="BL248" i="3"/>
  <c r="BN248" i="3"/>
  <c r="BP248" i="3"/>
  <c r="BE248" i="3"/>
  <c r="BG248" i="3"/>
  <c r="BI248" i="3"/>
  <c r="BR248" i="3"/>
  <c r="BM248" i="3"/>
  <c r="BO248" i="3"/>
  <c r="BQ248" i="3"/>
  <c r="BF248" i="3"/>
  <c r="BH248" i="3"/>
  <c r="BJ248" i="3"/>
  <c r="BS248" i="3"/>
  <c r="BT248" i="3"/>
  <c r="BU248" i="3"/>
  <c r="CB248" i="3"/>
  <c r="CC248" i="3"/>
  <c r="CE248" i="3"/>
  <c r="CG248" i="3"/>
  <c r="CD248" i="3"/>
  <c r="CF248" i="3"/>
  <c r="CH248" i="3"/>
  <c r="E249" i="3"/>
  <c r="L249" i="3"/>
  <c r="M249" i="3"/>
  <c r="A249" i="3"/>
  <c r="B249" i="3"/>
  <c r="C249" i="3"/>
  <c r="O249" i="3"/>
  <c r="Q249" i="3"/>
  <c r="F249" i="3"/>
  <c r="H249" i="3"/>
  <c r="J249" i="3"/>
  <c r="S249" i="3"/>
  <c r="N249" i="3"/>
  <c r="D249" i="3"/>
  <c r="P249" i="3"/>
  <c r="R249" i="3"/>
  <c r="G249" i="3"/>
  <c r="I249" i="3"/>
  <c r="K249" i="3"/>
  <c r="T249" i="3"/>
  <c r="U249" i="3"/>
  <c r="V249" i="3"/>
  <c r="AC249" i="3"/>
  <c r="AD249" i="3"/>
  <c r="AF249" i="3"/>
  <c r="AH249" i="3"/>
  <c r="W249" i="3"/>
  <c r="Y249" i="3"/>
  <c r="AA249" i="3"/>
  <c r="AJ249" i="3"/>
  <c r="AE249" i="3"/>
  <c r="AG249" i="3"/>
  <c r="AI249" i="3"/>
  <c r="X249" i="3"/>
  <c r="Z249" i="3"/>
  <c r="AB249" i="3"/>
  <c r="AK249" i="3"/>
  <c r="AL249" i="3"/>
  <c r="AM249" i="3"/>
  <c r="AT249" i="3"/>
  <c r="AU249" i="3"/>
  <c r="AW249" i="3"/>
  <c r="AY249" i="3"/>
  <c r="AN249" i="3"/>
  <c r="AP249" i="3"/>
  <c r="AR249" i="3"/>
  <c r="BA249" i="3"/>
  <c r="AV249" i="3"/>
  <c r="AX249" i="3"/>
  <c r="AZ249" i="3"/>
  <c r="AO249" i="3"/>
  <c r="AQ249" i="3"/>
  <c r="AS249" i="3"/>
  <c r="BB249" i="3"/>
  <c r="BC249" i="3"/>
  <c r="BD249" i="3"/>
  <c r="BK249" i="3"/>
  <c r="BL249" i="3"/>
  <c r="BN249" i="3"/>
  <c r="BP249" i="3"/>
  <c r="BE249" i="3"/>
  <c r="BG249" i="3"/>
  <c r="BI249" i="3"/>
  <c r="BR249" i="3"/>
  <c r="BM249" i="3"/>
  <c r="BO249" i="3"/>
  <c r="BQ249" i="3"/>
  <c r="BF249" i="3"/>
  <c r="BH249" i="3"/>
  <c r="BJ249" i="3"/>
  <c r="BS249" i="3"/>
  <c r="BT249" i="3"/>
  <c r="BU249" i="3"/>
  <c r="CB249" i="3"/>
  <c r="CC249" i="3"/>
  <c r="CE249" i="3"/>
  <c r="CG249" i="3"/>
  <c r="CD249" i="3"/>
  <c r="CF249" i="3"/>
  <c r="CH249" i="3"/>
  <c r="E149" i="3"/>
  <c r="L149" i="3"/>
  <c r="M149" i="3"/>
  <c r="B149" i="3"/>
  <c r="C149" i="3"/>
  <c r="O149" i="3"/>
  <c r="Q149" i="3"/>
  <c r="F149" i="3"/>
  <c r="H149" i="3"/>
  <c r="J149" i="3"/>
  <c r="S149" i="3"/>
  <c r="N149" i="3"/>
  <c r="D149" i="3"/>
  <c r="P149" i="3"/>
  <c r="R149" i="3"/>
  <c r="G149" i="3"/>
  <c r="I149" i="3"/>
  <c r="K149" i="3"/>
  <c r="T149" i="3"/>
  <c r="U149" i="3"/>
  <c r="V149" i="3"/>
  <c r="AC149" i="3"/>
  <c r="AD149" i="3"/>
  <c r="AF149" i="3"/>
  <c r="AH149" i="3"/>
  <c r="W149" i="3"/>
  <c r="Y149" i="3"/>
  <c r="AA149" i="3"/>
  <c r="AJ149" i="3"/>
  <c r="AE149" i="3"/>
  <c r="AG149" i="3"/>
  <c r="AI149" i="3"/>
  <c r="X149" i="3"/>
  <c r="Z149" i="3"/>
  <c r="AB149" i="3"/>
  <c r="AK149" i="3"/>
  <c r="AL149" i="3"/>
  <c r="AM149" i="3"/>
  <c r="AT149" i="3"/>
  <c r="AU149" i="3"/>
  <c r="AW149" i="3"/>
  <c r="AY149" i="3"/>
  <c r="AN149" i="3"/>
  <c r="AP149" i="3"/>
  <c r="AR149" i="3"/>
  <c r="BA149" i="3"/>
  <c r="AV149" i="3"/>
  <c r="AX149" i="3"/>
  <c r="AZ149" i="3"/>
  <c r="AO149" i="3"/>
  <c r="AQ149" i="3"/>
  <c r="AS149" i="3"/>
  <c r="BB149" i="3"/>
  <c r="BC149" i="3"/>
  <c r="BD149" i="3"/>
  <c r="BK149" i="3"/>
  <c r="BL149" i="3"/>
  <c r="BN149" i="3"/>
  <c r="BP149" i="3"/>
  <c r="BE149" i="3"/>
  <c r="BG149" i="3"/>
  <c r="BI149" i="3"/>
  <c r="BR149" i="3"/>
  <c r="BM149" i="3"/>
  <c r="BO149" i="3"/>
  <c r="BQ149" i="3"/>
  <c r="BF149" i="3"/>
  <c r="BH149" i="3"/>
  <c r="BJ149" i="3"/>
  <c r="BS149" i="3"/>
  <c r="BT149" i="3"/>
  <c r="BU149" i="3"/>
  <c r="CB149" i="3"/>
  <c r="CD149" i="3"/>
  <c r="CF149" i="3"/>
  <c r="CH149" i="3"/>
  <c r="CC149" i="3"/>
  <c r="CE149" i="3"/>
  <c r="CG149" i="3"/>
  <c r="BW252" i="3"/>
  <c r="BY252" i="3"/>
  <c r="CA252" i="3"/>
  <c r="BV150" i="3"/>
  <c r="BX150" i="3"/>
  <c r="BZ150" i="3"/>
  <c r="BW150" i="3"/>
  <c r="BY150" i="3"/>
  <c r="CA150" i="3"/>
  <c r="BV151" i="3"/>
  <c r="BX151" i="3"/>
  <c r="BZ151" i="3"/>
  <c r="BW151" i="3"/>
  <c r="BY151" i="3"/>
  <c r="CA151" i="3"/>
  <c r="BV152" i="3"/>
  <c r="BX152" i="3"/>
  <c r="BZ152" i="3"/>
  <c r="BW152" i="3"/>
  <c r="BY152" i="3"/>
  <c r="CA152" i="3"/>
  <c r="BV153" i="3"/>
  <c r="BX153" i="3"/>
  <c r="BZ153" i="3"/>
  <c r="BW153" i="3"/>
  <c r="BY153" i="3"/>
  <c r="CA153" i="3"/>
  <c r="BV154" i="3"/>
  <c r="BX154" i="3"/>
  <c r="BZ154" i="3"/>
  <c r="BW154" i="3"/>
  <c r="BY154" i="3"/>
  <c r="CA154" i="3"/>
  <c r="BV155" i="3"/>
  <c r="BX155" i="3"/>
  <c r="BZ155" i="3"/>
  <c r="BW155" i="3"/>
  <c r="BY155" i="3"/>
  <c r="CA155" i="3"/>
  <c r="BV156" i="3"/>
  <c r="BX156" i="3"/>
  <c r="BZ156" i="3"/>
  <c r="BW156" i="3"/>
  <c r="BY156" i="3"/>
  <c r="CA156" i="3"/>
  <c r="BV157" i="3"/>
  <c r="BX157" i="3"/>
  <c r="BZ157" i="3"/>
  <c r="BW157" i="3"/>
  <c r="BY157" i="3"/>
  <c r="CA157" i="3"/>
  <c r="BV158" i="3"/>
  <c r="BX158" i="3"/>
  <c r="BZ158" i="3"/>
  <c r="BW158" i="3"/>
  <c r="BY158" i="3"/>
  <c r="CA158" i="3"/>
  <c r="BV159" i="3"/>
  <c r="BX159" i="3"/>
  <c r="BZ159" i="3"/>
  <c r="BW159" i="3"/>
  <c r="BY159" i="3"/>
  <c r="CA159" i="3"/>
  <c r="BV160" i="3"/>
  <c r="BX160" i="3"/>
  <c r="BZ160" i="3"/>
  <c r="BW160" i="3"/>
  <c r="BY160" i="3"/>
  <c r="CA160" i="3"/>
  <c r="BV161" i="3"/>
  <c r="BX161" i="3"/>
  <c r="BZ161" i="3"/>
  <c r="BW161" i="3"/>
  <c r="BY161" i="3"/>
  <c r="CA161" i="3"/>
  <c r="BV162" i="3"/>
  <c r="BX162" i="3"/>
  <c r="BZ162" i="3"/>
  <c r="BW162" i="3"/>
  <c r="BY162" i="3"/>
  <c r="CA162" i="3"/>
  <c r="BV163" i="3"/>
  <c r="BX163" i="3"/>
  <c r="BZ163" i="3"/>
  <c r="BW163" i="3"/>
  <c r="BY163" i="3"/>
  <c r="CA163" i="3"/>
  <c r="BV164" i="3"/>
  <c r="BX164" i="3"/>
  <c r="BZ164" i="3"/>
  <c r="BW164" i="3"/>
  <c r="BY164" i="3"/>
  <c r="CA164" i="3"/>
  <c r="BV165" i="3"/>
  <c r="BX165" i="3"/>
  <c r="BZ165" i="3"/>
  <c r="BW165" i="3"/>
  <c r="BY165" i="3"/>
  <c r="CA165" i="3"/>
  <c r="BV166" i="3"/>
  <c r="BX166" i="3"/>
  <c r="BZ166" i="3"/>
  <c r="BW166" i="3"/>
  <c r="BY166" i="3"/>
  <c r="CA166" i="3"/>
  <c r="BV167" i="3"/>
  <c r="BX167" i="3"/>
  <c r="BZ167" i="3"/>
  <c r="BW167" i="3"/>
  <c r="BY167" i="3"/>
  <c r="CA167" i="3"/>
  <c r="BV168" i="3"/>
  <c r="BX168" i="3"/>
  <c r="BZ168" i="3"/>
  <c r="BW168" i="3"/>
  <c r="BY168" i="3"/>
  <c r="CA168" i="3"/>
  <c r="BV169" i="3"/>
  <c r="BX169" i="3"/>
  <c r="BZ169" i="3"/>
  <c r="BW169" i="3"/>
  <c r="BY169" i="3"/>
  <c r="CA169" i="3"/>
  <c r="BV170" i="3"/>
  <c r="BX170" i="3"/>
  <c r="BZ170" i="3"/>
  <c r="BW170" i="3"/>
  <c r="BY170" i="3"/>
  <c r="CA170" i="3"/>
  <c r="BV171" i="3"/>
  <c r="BX171" i="3"/>
  <c r="BZ171" i="3"/>
  <c r="BW171" i="3"/>
  <c r="BY171" i="3"/>
  <c r="CA171" i="3"/>
  <c r="BV172" i="3"/>
  <c r="BX172" i="3"/>
  <c r="BZ172" i="3"/>
  <c r="BW172" i="3"/>
  <c r="BY172" i="3"/>
  <c r="CA172" i="3"/>
  <c r="BV173" i="3"/>
  <c r="BX173" i="3"/>
  <c r="BZ173" i="3"/>
  <c r="BW173" i="3"/>
  <c r="BY173" i="3"/>
  <c r="CA173" i="3"/>
  <c r="BV174" i="3"/>
  <c r="BX174" i="3"/>
  <c r="BZ174" i="3"/>
  <c r="BW174" i="3"/>
  <c r="BY174" i="3"/>
  <c r="CA174" i="3"/>
  <c r="BV175" i="3"/>
  <c r="BX175" i="3"/>
  <c r="BZ175" i="3"/>
  <c r="BW175" i="3"/>
  <c r="BY175" i="3"/>
  <c r="CA175" i="3"/>
  <c r="BV176" i="3"/>
  <c r="BX176" i="3"/>
  <c r="BZ176" i="3"/>
  <c r="BW176" i="3"/>
  <c r="BY176" i="3"/>
  <c r="CA176" i="3"/>
  <c r="BV177" i="3"/>
  <c r="BX177" i="3"/>
  <c r="BZ177" i="3"/>
  <c r="BW177" i="3"/>
  <c r="BY177" i="3"/>
  <c r="CA177" i="3"/>
  <c r="BV178" i="3"/>
  <c r="BX178" i="3"/>
  <c r="BZ178" i="3"/>
  <c r="BW178" i="3"/>
  <c r="BY178" i="3"/>
  <c r="CA178" i="3"/>
  <c r="BV179" i="3"/>
  <c r="BX179" i="3"/>
  <c r="BZ179" i="3"/>
  <c r="BW179" i="3"/>
  <c r="BY179" i="3"/>
  <c r="CA179" i="3"/>
  <c r="BV180" i="3"/>
  <c r="BX180" i="3"/>
  <c r="BZ180" i="3"/>
  <c r="BW180" i="3"/>
  <c r="BY180" i="3"/>
  <c r="CA180" i="3"/>
  <c r="BV181" i="3"/>
  <c r="BX181" i="3"/>
  <c r="BZ181" i="3"/>
  <c r="BW181" i="3"/>
  <c r="BY181" i="3"/>
  <c r="CA181" i="3"/>
  <c r="BV182" i="3"/>
  <c r="BX182" i="3"/>
  <c r="BZ182" i="3"/>
  <c r="BW182" i="3"/>
  <c r="BY182" i="3"/>
  <c r="CA182" i="3"/>
  <c r="BV183" i="3"/>
  <c r="BX183" i="3"/>
  <c r="BZ183" i="3"/>
  <c r="BW183" i="3"/>
  <c r="BY183" i="3"/>
  <c r="CA183" i="3"/>
  <c r="BV184" i="3"/>
  <c r="BX184" i="3"/>
  <c r="BZ184" i="3"/>
  <c r="BW184" i="3"/>
  <c r="BY184" i="3"/>
  <c r="CA184" i="3"/>
  <c r="BV185" i="3"/>
  <c r="BX185" i="3"/>
  <c r="BZ185" i="3"/>
  <c r="BW185" i="3"/>
  <c r="BY185" i="3"/>
  <c r="CA185" i="3"/>
  <c r="BV186" i="3"/>
  <c r="BX186" i="3"/>
  <c r="BZ186" i="3"/>
  <c r="BW186" i="3"/>
  <c r="BY186" i="3"/>
  <c r="CA186" i="3"/>
  <c r="BV187" i="3"/>
  <c r="BX187" i="3"/>
  <c r="BZ187" i="3"/>
  <c r="BW187" i="3"/>
  <c r="BY187" i="3"/>
  <c r="CA187" i="3"/>
  <c r="BV188" i="3"/>
  <c r="BX188" i="3"/>
  <c r="BZ188" i="3"/>
  <c r="BW188" i="3"/>
  <c r="BY188" i="3"/>
  <c r="CA188" i="3"/>
  <c r="BV189" i="3"/>
  <c r="BX189" i="3"/>
  <c r="BZ189" i="3"/>
  <c r="BW189" i="3"/>
  <c r="BY189" i="3"/>
  <c r="CA189" i="3"/>
  <c r="BV190" i="3"/>
  <c r="BX190" i="3"/>
  <c r="BZ190" i="3"/>
  <c r="BW190" i="3"/>
  <c r="BY190" i="3"/>
  <c r="CA190" i="3"/>
  <c r="BV191" i="3"/>
  <c r="BX191" i="3"/>
  <c r="BZ191" i="3"/>
  <c r="BW191" i="3"/>
  <c r="BY191" i="3"/>
  <c r="CA191" i="3"/>
  <c r="BV192" i="3"/>
  <c r="BX192" i="3"/>
  <c r="BZ192" i="3"/>
  <c r="BW192" i="3"/>
  <c r="BY192" i="3"/>
  <c r="CA192" i="3"/>
  <c r="BV193" i="3"/>
  <c r="BX193" i="3"/>
  <c r="BZ193" i="3"/>
  <c r="BW193" i="3"/>
  <c r="BY193" i="3"/>
  <c r="CA193" i="3"/>
  <c r="BV194" i="3"/>
  <c r="BX194" i="3"/>
  <c r="BZ194" i="3"/>
  <c r="BW194" i="3"/>
  <c r="BY194" i="3"/>
  <c r="CA194" i="3"/>
  <c r="BV195" i="3"/>
  <c r="BX195" i="3"/>
  <c r="BZ195" i="3"/>
  <c r="BW195" i="3"/>
  <c r="BY195" i="3"/>
  <c r="CA195" i="3"/>
  <c r="BV196" i="3"/>
  <c r="BX196" i="3"/>
  <c r="BZ196" i="3"/>
  <c r="BW196" i="3"/>
  <c r="BY196" i="3"/>
  <c r="CA196" i="3"/>
  <c r="BV197" i="3"/>
  <c r="BX197" i="3"/>
  <c r="BZ197" i="3"/>
  <c r="BW197" i="3"/>
  <c r="BY197" i="3"/>
  <c r="CA197" i="3"/>
  <c r="BV198" i="3"/>
  <c r="BX198" i="3"/>
  <c r="BZ198" i="3"/>
  <c r="BW198" i="3"/>
  <c r="BY198" i="3"/>
  <c r="CA198" i="3"/>
  <c r="BV199" i="3"/>
  <c r="BX199" i="3"/>
  <c r="BZ199" i="3"/>
  <c r="BW199" i="3"/>
  <c r="BY199" i="3"/>
  <c r="CA199" i="3"/>
  <c r="BV200" i="3"/>
  <c r="BX200" i="3"/>
  <c r="BZ200" i="3"/>
  <c r="BW200" i="3"/>
  <c r="BY200" i="3"/>
  <c r="CA200" i="3"/>
  <c r="BV201" i="3"/>
  <c r="BX201" i="3"/>
  <c r="BZ201" i="3"/>
  <c r="BW201" i="3"/>
  <c r="BY201" i="3"/>
  <c r="CA201" i="3"/>
  <c r="BV202" i="3"/>
  <c r="BX202" i="3"/>
  <c r="BZ202" i="3"/>
  <c r="BW202" i="3"/>
  <c r="BY202" i="3"/>
  <c r="CA202" i="3"/>
  <c r="BV203" i="3"/>
  <c r="BX203" i="3"/>
  <c r="BZ203" i="3"/>
  <c r="BW203" i="3"/>
  <c r="BY203" i="3"/>
  <c r="CA203" i="3"/>
  <c r="BV204" i="3"/>
  <c r="BX204" i="3"/>
  <c r="BZ204" i="3"/>
  <c r="BW204" i="3"/>
  <c r="BY204" i="3"/>
  <c r="CA204" i="3"/>
  <c r="BV205" i="3"/>
  <c r="BX205" i="3"/>
  <c r="BZ205" i="3"/>
  <c r="BW205" i="3"/>
  <c r="BY205" i="3"/>
  <c r="CA205" i="3"/>
  <c r="BV206" i="3"/>
  <c r="BX206" i="3"/>
  <c r="BZ206" i="3"/>
  <c r="BW206" i="3"/>
  <c r="BY206" i="3"/>
  <c r="CA206" i="3"/>
  <c r="BV207" i="3"/>
  <c r="BX207" i="3"/>
  <c r="BZ207" i="3"/>
  <c r="BW207" i="3"/>
  <c r="BY207" i="3"/>
  <c r="CA207" i="3"/>
  <c r="BV208" i="3"/>
  <c r="BX208" i="3"/>
  <c r="BZ208" i="3"/>
  <c r="BW208" i="3"/>
  <c r="BY208" i="3"/>
  <c r="CA208" i="3"/>
  <c r="BV209" i="3"/>
  <c r="BX209" i="3"/>
  <c r="BZ209" i="3"/>
  <c r="BW209" i="3"/>
  <c r="BY209" i="3"/>
  <c r="CA209" i="3"/>
  <c r="BV210" i="3"/>
  <c r="BX210" i="3"/>
  <c r="BZ210" i="3"/>
  <c r="BW210" i="3"/>
  <c r="BY210" i="3"/>
  <c r="CA210" i="3"/>
  <c r="BV211" i="3"/>
  <c r="BX211" i="3"/>
  <c r="BZ211" i="3"/>
  <c r="BW211" i="3"/>
  <c r="BY211" i="3"/>
  <c r="CA211" i="3"/>
  <c r="BV212" i="3"/>
  <c r="BX212" i="3"/>
  <c r="BZ212" i="3"/>
  <c r="BW212" i="3"/>
  <c r="BY212" i="3"/>
  <c r="CA212" i="3"/>
  <c r="BV213" i="3"/>
  <c r="BX213" i="3"/>
  <c r="BZ213" i="3"/>
  <c r="BW213" i="3"/>
  <c r="BY213" i="3"/>
  <c r="CA213" i="3"/>
  <c r="BV214" i="3"/>
  <c r="BX214" i="3"/>
  <c r="BZ214" i="3"/>
  <c r="BW214" i="3"/>
  <c r="BY214" i="3"/>
  <c r="CA214" i="3"/>
  <c r="BV215" i="3"/>
  <c r="BX215" i="3"/>
  <c r="BZ215" i="3"/>
  <c r="BW215" i="3"/>
  <c r="BY215" i="3"/>
  <c r="CA215" i="3"/>
  <c r="BV216" i="3"/>
  <c r="BX216" i="3"/>
  <c r="BZ216" i="3"/>
  <c r="BW216" i="3"/>
  <c r="BY216" i="3"/>
  <c r="CA216" i="3"/>
  <c r="BV217" i="3"/>
  <c r="BX217" i="3"/>
  <c r="BZ217" i="3"/>
  <c r="BW217" i="3"/>
  <c r="BY217" i="3"/>
  <c r="CA217" i="3"/>
  <c r="BV218" i="3"/>
  <c r="BX218" i="3"/>
  <c r="BZ218" i="3"/>
  <c r="BW218" i="3"/>
  <c r="BY218" i="3"/>
  <c r="CA218" i="3"/>
  <c r="BV219" i="3"/>
  <c r="BX219" i="3"/>
  <c r="BZ219" i="3"/>
  <c r="BW219" i="3"/>
  <c r="BY219" i="3"/>
  <c r="CA219" i="3"/>
  <c r="BV220" i="3"/>
  <c r="BX220" i="3"/>
  <c r="BZ220" i="3"/>
  <c r="BW220" i="3"/>
  <c r="BY220" i="3"/>
  <c r="CA220" i="3"/>
  <c r="BV221" i="3"/>
  <c r="BX221" i="3"/>
  <c r="BZ221" i="3"/>
  <c r="BW221" i="3"/>
  <c r="BY221" i="3"/>
  <c r="CA221" i="3"/>
  <c r="BV222" i="3"/>
  <c r="BX222" i="3"/>
  <c r="BZ222" i="3"/>
  <c r="BW222" i="3"/>
  <c r="BY222" i="3"/>
  <c r="CA222" i="3"/>
  <c r="BV223" i="3"/>
  <c r="BX223" i="3"/>
  <c r="BZ223" i="3"/>
  <c r="BW223" i="3"/>
  <c r="BY223" i="3"/>
  <c r="CA223" i="3"/>
  <c r="BV224" i="3"/>
  <c r="BX224" i="3"/>
  <c r="BZ224" i="3"/>
  <c r="BW224" i="3"/>
  <c r="BY224" i="3"/>
  <c r="CA224" i="3"/>
  <c r="BV225" i="3"/>
  <c r="BX225" i="3"/>
  <c r="BZ225" i="3"/>
  <c r="BW225" i="3"/>
  <c r="BY225" i="3"/>
  <c r="CA225" i="3"/>
  <c r="BV226" i="3"/>
  <c r="BX226" i="3"/>
  <c r="BZ226" i="3"/>
  <c r="BW226" i="3"/>
  <c r="BY226" i="3"/>
  <c r="CA226" i="3"/>
  <c r="BV227" i="3"/>
  <c r="BX227" i="3"/>
  <c r="BZ227" i="3"/>
  <c r="BW227" i="3"/>
  <c r="BY227" i="3"/>
  <c r="CA227" i="3"/>
  <c r="BV228" i="3"/>
  <c r="BX228" i="3"/>
  <c r="BZ228" i="3"/>
  <c r="BW228" i="3"/>
  <c r="BY228" i="3"/>
  <c r="CA228" i="3"/>
  <c r="BV229" i="3"/>
  <c r="BX229" i="3"/>
  <c r="BZ229" i="3"/>
  <c r="BW229" i="3"/>
  <c r="BY229" i="3"/>
  <c r="CA229" i="3"/>
  <c r="BV230" i="3"/>
  <c r="BX230" i="3"/>
  <c r="BZ230" i="3"/>
  <c r="BW230" i="3"/>
  <c r="BY230" i="3"/>
  <c r="CA230" i="3"/>
  <c r="BV231" i="3"/>
  <c r="BX231" i="3"/>
  <c r="BZ231" i="3"/>
  <c r="BW231" i="3"/>
  <c r="BY231" i="3"/>
  <c r="CA231" i="3"/>
  <c r="BV232" i="3"/>
  <c r="BX232" i="3"/>
  <c r="BZ232" i="3"/>
  <c r="BW232" i="3"/>
  <c r="BY232" i="3"/>
  <c r="CA232" i="3"/>
  <c r="BV233" i="3"/>
  <c r="BX233" i="3"/>
  <c r="BZ233" i="3"/>
  <c r="BW233" i="3"/>
  <c r="BY233" i="3"/>
  <c r="CA233" i="3"/>
  <c r="BV234" i="3"/>
  <c r="BX234" i="3"/>
  <c r="BZ234" i="3"/>
  <c r="BW234" i="3"/>
  <c r="BY234" i="3"/>
  <c r="CA234" i="3"/>
  <c r="BV235" i="3"/>
  <c r="BX235" i="3"/>
  <c r="BZ235" i="3"/>
  <c r="BW235" i="3"/>
  <c r="BY235" i="3"/>
  <c r="CA235" i="3"/>
  <c r="BV236" i="3"/>
  <c r="BX236" i="3"/>
  <c r="BZ236" i="3"/>
  <c r="BW236" i="3"/>
  <c r="BY236" i="3"/>
  <c r="CA236" i="3"/>
  <c r="BV237" i="3"/>
  <c r="BX237" i="3"/>
  <c r="BZ237" i="3"/>
  <c r="BW237" i="3"/>
  <c r="BY237" i="3"/>
  <c r="CA237" i="3"/>
  <c r="BV238" i="3"/>
  <c r="BX238" i="3"/>
  <c r="BZ238" i="3"/>
  <c r="BW238" i="3"/>
  <c r="BY238" i="3"/>
  <c r="CA238" i="3"/>
  <c r="BV239" i="3"/>
  <c r="BX239" i="3"/>
  <c r="BZ239" i="3"/>
  <c r="BW239" i="3"/>
  <c r="BY239" i="3"/>
  <c r="CA239" i="3"/>
  <c r="BV240" i="3"/>
  <c r="BX240" i="3"/>
  <c r="BZ240" i="3"/>
  <c r="BW240" i="3"/>
  <c r="BY240" i="3"/>
  <c r="CA240" i="3"/>
  <c r="BV241" i="3"/>
  <c r="BX241" i="3"/>
  <c r="BZ241" i="3"/>
  <c r="BW241" i="3"/>
  <c r="BY241" i="3"/>
  <c r="CA241" i="3"/>
  <c r="BV242" i="3"/>
  <c r="BX242" i="3"/>
  <c r="BZ242" i="3"/>
  <c r="BW242" i="3"/>
  <c r="BY242" i="3"/>
  <c r="CA242" i="3"/>
  <c r="BV243" i="3"/>
  <c r="BX243" i="3"/>
  <c r="BZ243" i="3"/>
  <c r="BW243" i="3"/>
  <c r="BY243" i="3"/>
  <c r="CA243" i="3"/>
  <c r="BV244" i="3"/>
  <c r="BX244" i="3"/>
  <c r="BZ244" i="3"/>
  <c r="BW244" i="3"/>
  <c r="BY244" i="3"/>
  <c r="CA244" i="3"/>
  <c r="BV245" i="3"/>
  <c r="BX245" i="3"/>
  <c r="BZ245" i="3"/>
  <c r="BW245" i="3"/>
  <c r="BY245" i="3"/>
  <c r="CA245" i="3"/>
  <c r="BV246" i="3"/>
  <c r="BX246" i="3"/>
  <c r="BZ246" i="3"/>
  <c r="BW246" i="3"/>
  <c r="BY246" i="3"/>
  <c r="CA246" i="3"/>
  <c r="BV247" i="3"/>
  <c r="BX247" i="3"/>
  <c r="BZ247" i="3"/>
  <c r="BW247" i="3"/>
  <c r="BY247" i="3"/>
  <c r="CA247" i="3"/>
  <c r="BV248" i="3"/>
  <c r="BX248" i="3"/>
  <c r="BZ248" i="3"/>
  <c r="BW248" i="3"/>
  <c r="BY248" i="3"/>
  <c r="CA248" i="3"/>
  <c r="BV249" i="3"/>
  <c r="BX249" i="3"/>
  <c r="BZ249" i="3"/>
  <c r="BW249" i="3"/>
  <c r="BY249" i="3"/>
  <c r="CA249" i="3"/>
  <c r="BW149" i="3"/>
  <c r="BY149" i="3"/>
  <c r="CA149" i="3"/>
  <c r="BV149" i="3"/>
  <c r="BX149" i="3"/>
  <c r="BZ149" i="3"/>
  <c r="CI150" i="3"/>
  <c r="CJ150" i="3"/>
  <c r="CK150" i="3"/>
  <c r="CI151" i="3"/>
  <c r="CJ151" i="3"/>
  <c r="CK151" i="3"/>
  <c r="CI152" i="3"/>
  <c r="CJ152" i="3"/>
  <c r="CK152" i="3"/>
  <c r="CI153" i="3"/>
  <c r="CJ153" i="3"/>
  <c r="CK153" i="3"/>
  <c r="CI154" i="3"/>
  <c r="CJ154" i="3"/>
  <c r="CK154" i="3"/>
  <c r="CI155" i="3"/>
  <c r="CJ155" i="3"/>
  <c r="CK155" i="3"/>
  <c r="CI156" i="3"/>
  <c r="CJ156" i="3"/>
  <c r="CK156" i="3"/>
  <c r="CI157" i="3"/>
  <c r="CJ157" i="3"/>
  <c r="CK157" i="3"/>
  <c r="CI158" i="3"/>
  <c r="CJ158" i="3"/>
  <c r="CK158" i="3"/>
  <c r="CI159" i="3"/>
  <c r="CJ159" i="3"/>
  <c r="CK159" i="3"/>
  <c r="CI160" i="3"/>
  <c r="CJ160" i="3"/>
  <c r="CK160" i="3"/>
  <c r="CI161" i="3"/>
  <c r="CJ161" i="3"/>
  <c r="CK161" i="3"/>
  <c r="CI162" i="3"/>
  <c r="CJ162" i="3"/>
  <c r="CK162" i="3"/>
  <c r="CI163" i="3"/>
  <c r="CJ163" i="3"/>
  <c r="CK163" i="3"/>
  <c r="CI164" i="3"/>
  <c r="CJ164" i="3"/>
  <c r="CK164" i="3"/>
  <c r="CI165" i="3"/>
  <c r="CJ165" i="3"/>
  <c r="CK165" i="3"/>
  <c r="CI166" i="3"/>
  <c r="CJ166" i="3"/>
  <c r="CK166" i="3"/>
  <c r="CI167" i="3"/>
  <c r="CJ167" i="3"/>
  <c r="CK167" i="3"/>
  <c r="CI168" i="3"/>
  <c r="CJ168" i="3"/>
  <c r="CK168" i="3"/>
  <c r="CI169" i="3"/>
  <c r="CJ169" i="3"/>
  <c r="CK169" i="3"/>
  <c r="CI170" i="3"/>
  <c r="CJ170" i="3"/>
  <c r="CK170" i="3"/>
  <c r="CI171" i="3"/>
  <c r="CJ171" i="3"/>
  <c r="CK171" i="3"/>
  <c r="CI172" i="3"/>
  <c r="CJ172" i="3"/>
  <c r="CK172" i="3"/>
  <c r="CI173" i="3"/>
  <c r="CJ173" i="3"/>
  <c r="CK173" i="3"/>
  <c r="CI174" i="3"/>
  <c r="CJ174" i="3"/>
  <c r="CK174" i="3"/>
  <c r="CI175" i="3"/>
  <c r="CJ175" i="3"/>
  <c r="CK175" i="3"/>
  <c r="CI176" i="3"/>
  <c r="CJ176" i="3"/>
  <c r="CK176" i="3"/>
  <c r="CI177" i="3"/>
  <c r="CJ177" i="3"/>
  <c r="CK177" i="3"/>
  <c r="CI178" i="3"/>
  <c r="CJ178" i="3"/>
  <c r="CK178" i="3"/>
  <c r="CI179" i="3"/>
  <c r="CJ179" i="3"/>
  <c r="CK179" i="3"/>
  <c r="CI180" i="3"/>
  <c r="CJ180" i="3"/>
  <c r="CK180" i="3"/>
  <c r="CI181" i="3"/>
  <c r="CJ181" i="3"/>
  <c r="CK181" i="3"/>
  <c r="CI182" i="3"/>
  <c r="CJ182" i="3"/>
  <c r="CK182" i="3"/>
  <c r="CI183" i="3"/>
  <c r="CJ183" i="3"/>
  <c r="CK183" i="3"/>
  <c r="CI184" i="3"/>
  <c r="CJ184" i="3"/>
  <c r="CK184" i="3"/>
  <c r="CI185" i="3"/>
  <c r="CJ185" i="3"/>
  <c r="CK185" i="3"/>
  <c r="CI186" i="3"/>
  <c r="CJ186" i="3"/>
  <c r="CK186" i="3"/>
  <c r="CI187" i="3"/>
  <c r="CJ187" i="3"/>
  <c r="CK187" i="3"/>
  <c r="CI188" i="3"/>
  <c r="CJ188" i="3"/>
  <c r="CK188" i="3"/>
  <c r="CI189" i="3"/>
  <c r="CJ189" i="3"/>
  <c r="CK189" i="3"/>
  <c r="CI190" i="3"/>
  <c r="CJ190" i="3"/>
  <c r="CK190" i="3"/>
  <c r="CI191" i="3"/>
  <c r="CJ191" i="3"/>
  <c r="CK191" i="3"/>
  <c r="CI192" i="3"/>
  <c r="CJ192" i="3"/>
  <c r="CK192" i="3"/>
  <c r="CI193" i="3"/>
  <c r="CJ193" i="3"/>
  <c r="CK193" i="3"/>
  <c r="CI194" i="3"/>
  <c r="CJ194" i="3"/>
  <c r="CK194" i="3"/>
  <c r="CI195" i="3"/>
  <c r="CJ195" i="3"/>
  <c r="CK195" i="3"/>
  <c r="CI196" i="3"/>
  <c r="CJ196" i="3"/>
  <c r="CK196" i="3"/>
  <c r="CI197" i="3"/>
  <c r="CJ197" i="3"/>
  <c r="CK197" i="3"/>
  <c r="CI198" i="3"/>
  <c r="CJ198" i="3"/>
  <c r="CK198" i="3"/>
  <c r="CI199" i="3"/>
  <c r="CJ199" i="3"/>
  <c r="CK199" i="3"/>
  <c r="CI200" i="3"/>
  <c r="CJ200" i="3"/>
  <c r="CK200" i="3"/>
  <c r="CI201" i="3"/>
  <c r="CJ201" i="3"/>
  <c r="CK201" i="3"/>
  <c r="CI202" i="3"/>
  <c r="CJ202" i="3"/>
  <c r="CK202" i="3"/>
  <c r="CI203" i="3"/>
  <c r="CJ203" i="3"/>
  <c r="CK203" i="3"/>
  <c r="CI204" i="3"/>
  <c r="CJ204" i="3"/>
  <c r="CK204" i="3"/>
  <c r="CI205" i="3"/>
  <c r="CJ205" i="3"/>
  <c r="CK205" i="3"/>
  <c r="CI206" i="3"/>
  <c r="CJ206" i="3"/>
  <c r="CK206" i="3"/>
  <c r="CI207" i="3"/>
  <c r="CJ207" i="3"/>
  <c r="CK207" i="3"/>
  <c r="CI208" i="3"/>
  <c r="CJ208" i="3"/>
  <c r="CK208" i="3"/>
  <c r="CI209" i="3"/>
  <c r="CJ209" i="3"/>
  <c r="CK209" i="3"/>
  <c r="CI210" i="3"/>
  <c r="CJ210" i="3"/>
  <c r="CK210" i="3"/>
  <c r="CI211" i="3"/>
  <c r="CJ211" i="3"/>
  <c r="CK211" i="3"/>
  <c r="CI212" i="3"/>
  <c r="CJ212" i="3"/>
  <c r="CK212" i="3"/>
  <c r="CI213" i="3"/>
  <c r="CJ213" i="3"/>
  <c r="CK213" i="3"/>
  <c r="CI214" i="3"/>
  <c r="CJ214" i="3"/>
  <c r="CK214" i="3"/>
  <c r="CI215" i="3"/>
  <c r="CJ215" i="3"/>
  <c r="CK215" i="3"/>
  <c r="CI216" i="3"/>
  <c r="CJ216" i="3"/>
  <c r="CK216" i="3"/>
  <c r="CI217" i="3"/>
  <c r="CJ217" i="3"/>
  <c r="CK217" i="3"/>
  <c r="CI218" i="3"/>
  <c r="CJ218" i="3"/>
  <c r="CK218" i="3"/>
  <c r="CI219" i="3"/>
  <c r="CJ219" i="3"/>
  <c r="CK219" i="3"/>
  <c r="CI220" i="3"/>
  <c r="CJ220" i="3"/>
  <c r="CK220" i="3"/>
  <c r="CI221" i="3"/>
  <c r="CJ221" i="3"/>
  <c r="CK221" i="3"/>
  <c r="CI222" i="3"/>
  <c r="CJ222" i="3"/>
  <c r="CK222" i="3"/>
  <c r="CI223" i="3"/>
  <c r="CJ223" i="3"/>
  <c r="CK223" i="3"/>
  <c r="CI224" i="3"/>
  <c r="CJ224" i="3"/>
  <c r="CK224" i="3"/>
  <c r="CI225" i="3"/>
  <c r="CJ225" i="3"/>
  <c r="CK225" i="3"/>
  <c r="CI226" i="3"/>
  <c r="CJ226" i="3"/>
  <c r="CK226" i="3"/>
  <c r="CI227" i="3"/>
  <c r="CJ227" i="3"/>
  <c r="CK227" i="3"/>
  <c r="CI228" i="3"/>
  <c r="CJ228" i="3"/>
  <c r="CK228" i="3"/>
  <c r="CI229" i="3"/>
  <c r="CJ229" i="3"/>
  <c r="CK229" i="3"/>
  <c r="CI230" i="3"/>
  <c r="CJ230" i="3"/>
  <c r="CK230" i="3"/>
  <c r="CI231" i="3"/>
  <c r="CJ231" i="3"/>
  <c r="CK231" i="3"/>
  <c r="CI232" i="3"/>
  <c r="CJ232" i="3"/>
  <c r="CK232" i="3"/>
  <c r="CI233" i="3"/>
  <c r="CJ233" i="3"/>
  <c r="CK233" i="3"/>
  <c r="CI234" i="3"/>
  <c r="CJ234" i="3"/>
  <c r="CK234" i="3"/>
  <c r="CI235" i="3"/>
  <c r="CJ235" i="3"/>
  <c r="CK235" i="3"/>
  <c r="CI236" i="3"/>
  <c r="CJ236" i="3"/>
  <c r="CK236" i="3"/>
  <c r="CI237" i="3"/>
  <c r="CJ237" i="3"/>
  <c r="CK237" i="3"/>
  <c r="CI238" i="3"/>
  <c r="CJ238" i="3"/>
  <c r="CK238" i="3"/>
  <c r="CI239" i="3"/>
  <c r="CJ239" i="3"/>
  <c r="CK239" i="3"/>
  <c r="CI240" i="3"/>
  <c r="CJ240" i="3"/>
  <c r="CK240" i="3"/>
  <c r="CI241" i="3"/>
  <c r="CJ241" i="3"/>
  <c r="CK241" i="3"/>
  <c r="CI242" i="3"/>
  <c r="CJ242" i="3"/>
  <c r="CK242" i="3"/>
  <c r="CI243" i="3"/>
  <c r="CJ243" i="3"/>
  <c r="CK243" i="3"/>
  <c r="CI244" i="3"/>
  <c r="CJ244" i="3"/>
  <c r="CK244" i="3"/>
  <c r="CI245" i="3"/>
  <c r="CJ245" i="3"/>
  <c r="CK245" i="3"/>
  <c r="CI246" i="3"/>
  <c r="CJ246" i="3"/>
  <c r="CK246" i="3"/>
  <c r="CI247" i="3"/>
  <c r="CJ247" i="3"/>
  <c r="CK247" i="3"/>
  <c r="CI248" i="3"/>
  <c r="CJ248" i="3"/>
  <c r="CK248" i="3"/>
  <c r="CI249" i="3"/>
  <c r="CJ249" i="3"/>
  <c r="CK249" i="3"/>
  <c r="CI149" i="3"/>
  <c r="CJ149" i="3"/>
  <c r="CK149" i="3"/>
  <c r="CL150" i="3"/>
  <c r="CL151" i="3"/>
  <c r="CL152" i="3"/>
  <c r="CL153" i="3"/>
  <c r="CL154" i="3"/>
  <c r="CL155" i="3"/>
  <c r="CL156" i="3"/>
  <c r="CL157" i="3"/>
  <c r="CL158" i="3"/>
  <c r="CL159" i="3"/>
  <c r="CL160" i="3"/>
  <c r="CL161" i="3"/>
  <c r="CL162" i="3"/>
  <c r="CL163" i="3"/>
  <c r="CL164" i="3"/>
  <c r="CL165" i="3"/>
  <c r="CL166" i="3"/>
  <c r="CL167" i="3"/>
  <c r="CL168" i="3"/>
  <c r="CL169" i="3"/>
  <c r="CL170" i="3"/>
  <c r="CL171" i="3"/>
  <c r="CL172" i="3"/>
  <c r="CL173" i="3"/>
  <c r="CL174" i="3"/>
  <c r="CL175" i="3"/>
  <c r="CL176" i="3"/>
  <c r="CL177" i="3"/>
  <c r="CL178" i="3"/>
  <c r="CL179" i="3"/>
  <c r="CL180" i="3"/>
  <c r="CL181" i="3"/>
  <c r="CL182" i="3"/>
  <c r="CL183" i="3"/>
  <c r="CL184" i="3"/>
  <c r="CL185" i="3"/>
  <c r="CL186" i="3"/>
  <c r="CL187" i="3"/>
  <c r="CL188" i="3"/>
  <c r="CL189" i="3"/>
  <c r="CL190" i="3"/>
  <c r="CL191" i="3"/>
  <c r="CL192" i="3"/>
  <c r="CL193" i="3"/>
  <c r="CL194" i="3"/>
  <c r="CL195" i="3"/>
  <c r="CL196" i="3"/>
  <c r="CL197" i="3"/>
  <c r="CL198" i="3"/>
  <c r="CL199" i="3"/>
  <c r="CL200" i="3"/>
  <c r="CL201" i="3"/>
  <c r="CL202" i="3"/>
  <c r="CL203" i="3"/>
  <c r="CL204" i="3"/>
  <c r="CL205" i="3"/>
  <c r="CL206" i="3"/>
  <c r="CL207" i="3"/>
  <c r="CL208" i="3"/>
  <c r="CL209" i="3"/>
  <c r="CL210" i="3"/>
  <c r="CL211" i="3"/>
  <c r="CL212" i="3"/>
  <c r="CL213" i="3"/>
  <c r="CL214" i="3"/>
  <c r="CL215" i="3"/>
  <c r="CL216" i="3"/>
  <c r="CL217" i="3"/>
  <c r="CL218" i="3"/>
  <c r="CL219" i="3"/>
  <c r="CL220" i="3"/>
  <c r="CL221" i="3"/>
  <c r="CL222" i="3"/>
  <c r="CL223" i="3"/>
  <c r="CL224" i="3"/>
  <c r="CL225" i="3"/>
  <c r="CL226" i="3"/>
  <c r="CL227" i="3"/>
  <c r="CL228" i="3"/>
  <c r="CL229" i="3"/>
  <c r="CL230" i="3"/>
  <c r="CL231" i="3"/>
  <c r="CL232" i="3"/>
  <c r="CL233" i="3"/>
  <c r="CL234" i="3"/>
  <c r="CL235" i="3"/>
  <c r="CL236" i="3"/>
  <c r="CL237" i="3"/>
  <c r="CL238" i="3"/>
  <c r="CL239" i="3"/>
  <c r="CL240" i="3"/>
  <c r="CL241" i="3"/>
  <c r="CL242" i="3"/>
  <c r="CL243" i="3"/>
  <c r="CL244" i="3"/>
  <c r="CL245" i="3"/>
  <c r="CL246" i="3"/>
  <c r="CL247" i="3"/>
  <c r="CL248" i="3"/>
  <c r="CL249" i="3"/>
  <c r="CL149" i="3"/>
  <c r="C27" i="3"/>
  <c r="AC27" i="3"/>
  <c r="AG27" i="3"/>
  <c r="AF25" i="3"/>
  <c r="AC35" i="3"/>
  <c r="AC26" i="3"/>
  <c r="X16" i="3"/>
  <c r="AL3" i="3"/>
  <c r="AP3" i="3"/>
  <c r="AQ3" i="3"/>
  <c r="AR3" i="3"/>
  <c r="AC87" i="3"/>
  <c r="AS3" i="3"/>
  <c r="AU3" i="3"/>
  <c r="AC86" i="3"/>
  <c r="AC88" i="3"/>
  <c r="AC89" i="3"/>
  <c r="Y15" i="3"/>
  <c r="AC32" i="3"/>
  <c r="AL23" i="3"/>
  <c r="AL22" i="3"/>
  <c r="AL21" i="3"/>
  <c r="AL20" i="3"/>
  <c r="AL19" i="3"/>
  <c r="AL18" i="3"/>
  <c r="AL17" i="3"/>
  <c r="AL16" i="3"/>
  <c r="AL15" i="3"/>
  <c r="AL14" i="3"/>
  <c r="AL13" i="3"/>
  <c r="AL12" i="3"/>
  <c r="BH4" i="3"/>
  <c r="BL4" i="3"/>
  <c r="BM4" i="3"/>
  <c r="BP4" i="3"/>
  <c r="BO4" i="3"/>
  <c r="BJ4" i="3"/>
  <c r="BH5" i="3"/>
  <c r="BL5" i="3"/>
  <c r="BM5" i="3"/>
  <c r="BP5" i="3"/>
  <c r="BO5" i="3"/>
  <c r="BJ5" i="3"/>
  <c r="BH6" i="3"/>
  <c r="BL6" i="3"/>
  <c r="BM6" i="3"/>
  <c r="BP6" i="3"/>
  <c r="BO6" i="3"/>
  <c r="BJ6" i="3"/>
  <c r="BH7" i="3"/>
  <c r="BL7" i="3"/>
  <c r="BM7" i="3"/>
  <c r="BP7" i="3"/>
  <c r="BO7" i="3"/>
  <c r="BJ7" i="3"/>
  <c r="BH8" i="3"/>
  <c r="BL8" i="3"/>
  <c r="BM8" i="3"/>
  <c r="BP8" i="3"/>
  <c r="BO8" i="3"/>
  <c r="BJ8" i="3"/>
  <c r="BH9" i="3"/>
  <c r="BL9" i="3"/>
  <c r="BM9" i="3"/>
  <c r="BP9" i="3"/>
  <c r="BO9" i="3"/>
  <c r="BJ9" i="3"/>
  <c r="BH10" i="3"/>
  <c r="BL10" i="3"/>
  <c r="BM10" i="3"/>
  <c r="BP10" i="3"/>
  <c r="BO10" i="3"/>
  <c r="BJ10" i="3"/>
  <c r="BH11" i="3"/>
  <c r="BL11" i="3"/>
  <c r="BM11" i="3"/>
  <c r="BP11" i="3"/>
  <c r="BO11" i="3"/>
  <c r="BJ11" i="3"/>
  <c r="BH12" i="3"/>
  <c r="BL12" i="3"/>
  <c r="BM12" i="3"/>
  <c r="BP12" i="3"/>
  <c r="BO12" i="3"/>
  <c r="BJ12" i="3"/>
  <c r="BH13" i="3"/>
  <c r="BL13" i="3"/>
  <c r="BM13" i="3"/>
  <c r="BP13" i="3"/>
  <c r="BO13" i="3"/>
  <c r="BJ13" i="3"/>
  <c r="BH14" i="3"/>
  <c r="BL14" i="3"/>
  <c r="BM14" i="3"/>
  <c r="BP14" i="3"/>
  <c r="BO14" i="3"/>
  <c r="BJ14" i="3"/>
  <c r="BH15" i="3"/>
  <c r="BL15" i="3"/>
  <c r="BM15" i="3"/>
  <c r="BP15" i="3"/>
  <c r="BO15" i="3"/>
  <c r="BJ15" i="3"/>
  <c r="BH16" i="3"/>
  <c r="BL16" i="3"/>
  <c r="BM16" i="3"/>
  <c r="BP16" i="3"/>
  <c r="BO16" i="3"/>
  <c r="BJ16" i="3"/>
  <c r="BH17" i="3"/>
  <c r="BL17" i="3"/>
  <c r="BM17" i="3"/>
  <c r="BP17" i="3"/>
  <c r="BO17" i="3"/>
  <c r="BJ17" i="3"/>
  <c r="BH18" i="3"/>
  <c r="BL18" i="3"/>
  <c r="BM18" i="3"/>
  <c r="BP18" i="3"/>
  <c r="BO18" i="3"/>
  <c r="BJ18" i="3"/>
  <c r="BH19" i="3"/>
  <c r="BL19" i="3"/>
  <c r="BM19" i="3"/>
  <c r="BP19" i="3"/>
  <c r="BO19" i="3"/>
  <c r="BJ19" i="3"/>
  <c r="BH20" i="3"/>
  <c r="BL20" i="3"/>
  <c r="BM20" i="3"/>
  <c r="BP20" i="3"/>
  <c r="BO20" i="3"/>
  <c r="BJ20" i="3"/>
  <c r="BH21" i="3"/>
  <c r="BL21" i="3"/>
  <c r="BM21" i="3"/>
  <c r="BP21" i="3"/>
  <c r="BO21" i="3"/>
  <c r="BJ21" i="3"/>
  <c r="BH22" i="3"/>
  <c r="BL22" i="3"/>
  <c r="BM22" i="3"/>
  <c r="BP22" i="3"/>
  <c r="BO22" i="3"/>
  <c r="BJ22" i="3"/>
  <c r="BH23" i="3"/>
  <c r="BL23" i="3"/>
  <c r="BM23" i="3"/>
  <c r="BP23" i="3"/>
  <c r="BO23" i="3"/>
  <c r="BJ23" i="3"/>
  <c r="BH26" i="3"/>
  <c r="BL26" i="3"/>
  <c r="BM26" i="3"/>
  <c r="BP26" i="3"/>
  <c r="BO26" i="3"/>
  <c r="BJ26" i="3"/>
  <c r="BL3" i="3"/>
  <c r="BM3" i="3"/>
  <c r="BP3" i="3"/>
  <c r="BO3" i="3"/>
  <c r="BJ3" i="3"/>
  <c r="BK4" i="3"/>
  <c r="BK5" i="3"/>
  <c r="BK6" i="3"/>
  <c r="BK7" i="3"/>
  <c r="BK8" i="3"/>
  <c r="BK9" i="3"/>
  <c r="BK10" i="3"/>
  <c r="BK11" i="3"/>
  <c r="BK12" i="3"/>
  <c r="BK13" i="3"/>
  <c r="BK14" i="3"/>
  <c r="BK15" i="3"/>
  <c r="BK16" i="3"/>
  <c r="BK17" i="3"/>
  <c r="BK18" i="3"/>
  <c r="BK19" i="3"/>
  <c r="BK20" i="3"/>
  <c r="BK21" i="3"/>
  <c r="BK22" i="3"/>
  <c r="BK23" i="3"/>
  <c r="BK26" i="3"/>
  <c r="BK3" i="3"/>
  <c r="BN25" i="3"/>
  <c r="BI25" i="3"/>
  <c r="BD25" i="3"/>
  <c r="BD24" i="3"/>
  <c r="BC26" i="3"/>
  <c r="AT25" i="3"/>
  <c r="AS4" i="3"/>
  <c r="AU4" i="3"/>
  <c r="AS5" i="3"/>
  <c r="AU5" i="3"/>
  <c r="AS6" i="3"/>
  <c r="AU6" i="3"/>
  <c r="AS7" i="3"/>
  <c r="AU7" i="3"/>
  <c r="AS8" i="3"/>
  <c r="AU8" i="3"/>
  <c r="AS9" i="3"/>
  <c r="AU9" i="3"/>
  <c r="AS10" i="3"/>
  <c r="AU10" i="3"/>
  <c r="AS11" i="3"/>
  <c r="AU11" i="3"/>
  <c r="AS12" i="3"/>
  <c r="AU12" i="3"/>
  <c r="AS13" i="3"/>
  <c r="AU13" i="3"/>
  <c r="AS14" i="3"/>
  <c r="AU14" i="3"/>
  <c r="AS15" i="3"/>
  <c r="AU15" i="3"/>
  <c r="AS16" i="3"/>
  <c r="AU16" i="3"/>
  <c r="AS17" i="3"/>
  <c r="AU17" i="3"/>
  <c r="AS18" i="3"/>
  <c r="AU18" i="3"/>
  <c r="AS19" i="3"/>
  <c r="AU19" i="3"/>
  <c r="AS20" i="3"/>
  <c r="AU20" i="3"/>
  <c r="AS21" i="3"/>
  <c r="AU21" i="3"/>
  <c r="AS22" i="3"/>
  <c r="AU22" i="3"/>
  <c r="AS23" i="3"/>
  <c r="AU23" i="3"/>
  <c r="AC25" i="3"/>
  <c r="AC24" i="3"/>
  <c r="AD25" i="3"/>
  <c r="AM28" i="3"/>
  <c r="AL4" i="3"/>
  <c r="AP4" i="3"/>
  <c r="AQ4" i="3"/>
  <c r="AR4" i="3"/>
  <c r="AW4" i="3"/>
  <c r="AV4" i="3"/>
  <c r="AO4" i="3"/>
  <c r="AL5" i="3"/>
  <c r="AP5" i="3"/>
  <c r="AQ5" i="3"/>
  <c r="AR5" i="3"/>
  <c r="AW5" i="3"/>
  <c r="AV5" i="3"/>
  <c r="AO5" i="3"/>
  <c r="AL6" i="3"/>
  <c r="AP6" i="3"/>
  <c r="AQ6" i="3"/>
  <c r="AR6" i="3"/>
  <c r="AW6" i="3"/>
  <c r="AV6" i="3"/>
  <c r="AO6" i="3"/>
  <c r="AL7" i="3"/>
  <c r="AP7" i="3"/>
  <c r="AQ7" i="3"/>
  <c r="AR7" i="3"/>
  <c r="AW7" i="3"/>
  <c r="AV7" i="3"/>
  <c r="AO7" i="3"/>
  <c r="AL8" i="3"/>
  <c r="AP8" i="3"/>
  <c r="AQ8" i="3"/>
  <c r="AR8" i="3"/>
  <c r="AW8" i="3"/>
  <c r="AV8" i="3"/>
  <c r="AO8" i="3"/>
  <c r="AL9" i="3"/>
  <c r="AP9" i="3"/>
  <c r="AQ9" i="3"/>
  <c r="AR9" i="3"/>
  <c r="AW9" i="3"/>
  <c r="AV9" i="3"/>
  <c r="AO9" i="3"/>
  <c r="AL10" i="3"/>
  <c r="AP10" i="3"/>
  <c r="AQ10" i="3"/>
  <c r="AR10" i="3"/>
  <c r="AW10" i="3"/>
  <c r="AV10" i="3"/>
  <c r="AO10" i="3"/>
  <c r="AL11" i="3"/>
  <c r="AP11" i="3"/>
  <c r="AQ11" i="3"/>
  <c r="AR11" i="3"/>
  <c r="AW11" i="3"/>
  <c r="AV11" i="3"/>
  <c r="AO11" i="3"/>
  <c r="AP12" i="3"/>
  <c r="AQ12" i="3"/>
  <c r="AR12" i="3"/>
  <c r="AW12" i="3"/>
  <c r="AV12" i="3"/>
  <c r="AO12" i="3"/>
  <c r="AP13" i="3"/>
  <c r="AQ13" i="3"/>
  <c r="AR13" i="3"/>
  <c r="AW13" i="3"/>
  <c r="AV13" i="3"/>
  <c r="AO13" i="3"/>
  <c r="AP14" i="3"/>
  <c r="AQ14" i="3"/>
  <c r="AR14" i="3"/>
  <c r="AW14" i="3"/>
  <c r="AV14" i="3"/>
  <c r="AO14" i="3"/>
  <c r="AP15" i="3"/>
  <c r="AQ15" i="3"/>
  <c r="AR15" i="3"/>
  <c r="AW15" i="3"/>
  <c r="AV15" i="3"/>
  <c r="AO15" i="3"/>
  <c r="AP16" i="3"/>
  <c r="AQ16" i="3"/>
  <c r="AR16" i="3"/>
  <c r="AW16" i="3"/>
  <c r="AV16" i="3"/>
  <c r="AO16" i="3"/>
  <c r="AP17" i="3"/>
  <c r="AQ17" i="3"/>
  <c r="AR17" i="3"/>
  <c r="AW17" i="3"/>
  <c r="AV17" i="3"/>
  <c r="AO17" i="3"/>
  <c r="AP18" i="3"/>
  <c r="AQ18" i="3"/>
  <c r="AR18" i="3"/>
  <c r="AW18" i="3"/>
  <c r="AV18" i="3"/>
  <c r="AO18" i="3"/>
  <c r="AP19" i="3"/>
  <c r="AQ19" i="3"/>
  <c r="AR19" i="3"/>
  <c r="AW19" i="3"/>
  <c r="AV19" i="3"/>
  <c r="AO19" i="3"/>
  <c r="AP20" i="3"/>
  <c r="AQ20" i="3"/>
  <c r="AR20" i="3"/>
  <c r="AW20" i="3"/>
  <c r="AV20" i="3"/>
  <c r="AO20" i="3"/>
  <c r="AP21" i="3"/>
  <c r="AQ21" i="3"/>
  <c r="AR21" i="3"/>
  <c r="AW21" i="3"/>
  <c r="AV21" i="3"/>
  <c r="AO21" i="3"/>
  <c r="AP22" i="3"/>
  <c r="AQ22" i="3"/>
  <c r="AR22" i="3"/>
  <c r="AW22" i="3"/>
  <c r="AV22" i="3"/>
  <c r="AO22" i="3"/>
  <c r="AP23" i="3"/>
  <c r="AQ23" i="3"/>
  <c r="AR23" i="3"/>
  <c r="AW23" i="3"/>
  <c r="AV23" i="3"/>
  <c r="AO23" i="3"/>
  <c r="AX4" i="3"/>
  <c r="AN4" i="3"/>
  <c r="AX5" i="3"/>
  <c r="AN5" i="3"/>
  <c r="AX6" i="3"/>
  <c r="AN6" i="3"/>
  <c r="AX7" i="3"/>
  <c r="AN7" i="3"/>
  <c r="AX8" i="3"/>
  <c r="AN8" i="3"/>
  <c r="AX9" i="3"/>
  <c r="AN9" i="3"/>
  <c r="AX10" i="3"/>
  <c r="AN10" i="3"/>
  <c r="AX11" i="3"/>
  <c r="AN11" i="3"/>
  <c r="AX12" i="3"/>
  <c r="AN12" i="3"/>
  <c r="AX13" i="3"/>
  <c r="AN13" i="3"/>
  <c r="AX14" i="3"/>
  <c r="AN14" i="3"/>
  <c r="AX15" i="3"/>
  <c r="AN15" i="3"/>
  <c r="AX16" i="3"/>
  <c r="AN16" i="3"/>
  <c r="AX17" i="3"/>
  <c r="AN17" i="3"/>
  <c r="AX18" i="3"/>
  <c r="AN18" i="3"/>
  <c r="AX19" i="3"/>
  <c r="AN19" i="3"/>
  <c r="AX20" i="3"/>
  <c r="AN20" i="3"/>
  <c r="AX21" i="3"/>
  <c r="AN21" i="3"/>
  <c r="AX22" i="3"/>
  <c r="AN22" i="3"/>
  <c r="AX23" i="3"/>
  <c r="AN23" i="3"/>
  <c r="AX28" i="3"/>
  <c r="AN28" i="3"/>
  <c r="AW3" i="3"/>
  <c r="AV3" i="3"/>
  <c r="AX3" i="3"/>
  <c r="AO3" i="3"/>
  <c r="AN3" i="3"/>
  <c r="Y16" i="3"/>
  <c r="CI252" i="3"/>
  <c r="CJ252" i="3"/>
  <c r="CK252" i="3"/>
  <c r="CL252" i="3"/>
  <c r="CM252" i="3"/>
  <c r="CN252" i="3"/>
  <c r="CO252" i="3"/>
  <c r="CO249" i="3"/>
  <c r="CO248" i="3"/>
  <c r="CO247" i="3"/>
  <c r="CO246" i="3"/>
  <c r="CO245" i="3"/>
  <c r="CO244" i="3"/>
  <c r="CO243" i="3"/>
  <c r="CO242" i="3"/>
  <c r="CO241" i="3"/>
  <c r="CO240" i="3"/>
  <c r="CM239" i="3"/>
  <c r="CN239" i="3"/>
  <c r="CO239" i="3"/>
  <c r="CM238" i="3"/>
  <c r="CN238" i="3"/>
  <c r="CO238" i="3"/>
  <c r="CM237" i="3"/>
  <c r="CN237" i="3"/>
  <c r="CO237" i="3"/>
  <c r="CM236" i="3"/>
  <c r="CN236" i="3"/>
  <c r="CO236" i="3"/>
  <c r="CM235" i="3"/>
  <c r="CN235" i="3"/>
  <c r="CO235" i="3"/>
  <c r="CM234" i="3"/>
  <c r="CN234" i="3"/>
  <c r="CO234" i="3"/>
  <c r="CM233" i="3"/>
  <c r="CN233" i="3"/>
  <c r="CO233" i="3"/>
  <c r="CM232" i="3"/>
  <c r="CN232" i="3"/>
  <c r="CO232" i="3"/>
  <c r="CM231" i="3"/>
  <c r="CN231" i="3"/>
  <c r="CO231" i="3"/>
  <c r="CM230" i="3"/>
  <c r="CN230" i="3"/>
  <c r="CO230" i="3"/>
  <c r="CM229" i="3"/>
  <c r="CN229" i="3"/>
  <c r="CO229" i="3"/>
  <c r="CM228" i="3"/>
  <c r="CN228" i="3"/>
  <c r="CO228" i="3"/>
  <c r="CM227" i="3"/>
  <c r="CN227" i="3"/>
  <c r="CO227" i="3"/>
  <c r="CM226" i="3"/>
  <c r="CN226" i="3"/>
  <c r="CO226" i="3"/>
  <c r="CM225" i="3"/>
  <c r="CN225" i="3"/>
  <c r="CO225" i="3"/>
  <c r="CM224" i="3"/>
  <c r="CN224" i="3"/>
  <c r="CO224" i="3"/>
  <c r="CM223" i="3"/>
  <c r="CN223" i="3"/>
  <c r="CO223" i="3"/>
  <c r="CM222" i="3"/>
  <c r="CN222" i="3"/>
  <c r="CO222" i="3"/>
  <c r="CM221" i="3"/>
  <c r="CN221" i="3"/>
  <c r="CO221" i="3"/>
  <c r="CM220" i="3"/>
  <c r="CN220" i="3"/>
  <c r="CO220" i="3"/>
  <c r="CM219" i="3"/>
  <c r="CN219" i="3"/>
  <c r="CO219" i="3"/>
  <c r="CM218" i="3"/>
  <c r="CN218" i="3"/>
  <c r="CO218" i="3"/>
  <c r="CM217" i="3"/>
  <c r="CN217" i="3"/>
  <c r="CO217" i="3"/>
  <c r="CM216" i="3"/>
  <c r="CN216" i="3"/>
  <c r="CO216" i="3"/>
  <c r="CM215" i="3"/>
  <c r="CN215" i="3"/>
  <c r="CO215" i="3"/>
  <c r="CM214" i="3"/>
  <c r="CN214" i="3"/>
  <c r="CO214" i="3"/>
  <c r="CM213" i="3"/>
  <c r="CN213" i="3"/>
  <c r="CO213" i="3"/>
  <c r="CM212" i="3"/>
  <c r="CN212" i="3"/>
  <c r="CO212" i="3"/>
  <c r="CM211" i="3"/>
  <c r="CN211" i="3"/>
  <c r="CO211" i="3"/>
  <c r="CM210" i="3"/>
  <c r="CN210" i="3"/>
  <c r="CO210" i="3"/>
  <c r="CM209" i="3"/>
  <c r="CN209" i="3"/>
  <c r="CO209" i="3"/>
  <c r="CM208" i="3"/>
  <c r="CN208" i="3"/>
  <c r="CO208" i="3"/>
  <c r="CM207" i="3"/>
  <c r="CN207" i="3"/>
  <c r="CO207" i="3"/>
  <c r="CM206" i="3"/>
  <c r="CN206" i="3"/>
  <c r="CO206" i="3"/>
  <c r="CM205" i="3"/>
  <c r="CN205" i="3"/>
  <c r="CO205" i="3"/>
  <c r="CM204" i="3"/>
  <c r="CN204" i="3"/>
  <c r="CO204" i="3"/>
  <c r="CM203" i="3"/>
  <c r="CN203" i="3"/>
  <c r="CO203" i="3"/>
  <c r="CM202" i="3"/>
  <c r="CN202" i="3"/>
  <c r="CO202" i="3"/>
  <c r="CM201" i="3"/>
  <c r="CN201" i="3"/>
  <c r="CO201" i="3"/>
  <c r="CM200" i="3"/>
  <c r="CN200" i="3"/>
  <c r="CO200" i="3"/>
  <c r="CM199" i="3"/>
  <c r="CN199" i="3"/>
  <c r="CO199" i="3"/>
  <c r="CM198" i="3"/>
  <c r="CN198" i="3"/>
  <c r="CO198" i="3"/>
  <c r="CM197" i="3"/>
  <c r="CN197" i="3"/>
  <c r="CO197" i="3"/>
  <c r="CM196" i="3"/>
  <c r="CN196" i="3"/>
  <c r="CO196" i="3"/>
  <c r="CM195" i="3"/>
  <c r="CN195" i="3"/>
  <c r="CO195" i="3"/>
  <c r="CM194" i="3"/>
  <c r="CN194" i="3"/>
  <c r="CO194" i="3"/>
  <c r="CM193" i="3"/>
  <c r="CN193" i="3"/>
  <c r="CO193" i="3"/>
  <c r="CM192" i="3"/>
  <c r="CN192" i="3"/>
  <c r="CO192" i="3"/>
  <c r="CM191" i="3"/>
  <c r="CN191" i="3"/>
  <c r="CO191" i="3"/>
  <c r="CM190" i="3"/>
  <c r="CN190" i="3"/>
  <c r="CO190" i="3"/>
  <c r="CM189" i="3"/>
  <c r="CN189" i="3"/>
  <c r="CO189" i="3"/>
  <c r="CM188" i="3"/>
  <c r="CN188" i="3"/>
  <c r="CO188" i="3"/>
  <c r="CM187" i="3"/>
  <c r="CN187" i="3"/>
  <c r="CO187" i="3"/>
  <c r="CM186" i="3"/>
  <c r="CN186" i="3"/>
  <c r="CO186" i="3"/>
  <c r="CM185" i="3"/>
  <c r="CN185" i="3"/>
  <c r="CO185" i="3"/>
  <c r="CM184" i="3"/>
  <c r="CN184" i="3"/>
  <c r="CO184" i="3"/>
  <c r="CM183" i="3"/>
  <c r="CN183" i="3"/>
  <c r="CO183" i="3"/>
  <c r="CM182" i="3"/>
  <c r="CN182" i="3"/>
  <c r="CO182" i="3"/>
  <c r="CM181" i="3"/>
  <c r="CN181" i="3"/>
  <c r="CO181" i="3"/>
  <c r="CM180" i="3"/>
  <c r="CN180" i="3"/>
  <c r="CO180" i="3"/>
  <c r="CM179" i="3"/>
  <c r="CN179" i="3"/>
  <c r="CO179" i="3"/>
  <c r="CM178" i="3"/>
  <c r="CN178" i="3"/>
  <c r="CO178" i="3"/>
  <c r="CM177" i="3"/>
  <c r="CN177" i="3"/>
  <c r="CO177" i="3"/>
  <c r="CM176" i="3"/>
  <c r="CN176" i="3"/>
  <c r="CO176" i="3"/>
  <c r="CM175" i="3"/>
  <c r="CN175" i="3"/>
  <c r="CO175" i="3"/>
  <c r="CM174" i="3"/>
  <c r="CN174" i="3"/>
  <c r="CO174" i="3"/>
  <c r="CM173" i="3"/>
  <c r="CN173" i="3"/>
  <c r="CO173" i="3"/>
  <c r="CM172" i="3"/>
  <c r="CN172" i="3"/>
  <c r="CO172" i="3"/>
  <c r="CM171" i="3"/>
  <c r="CN171" i="3"/>
  <c r="CO171" i="3"/>
  <c r="CM170" i="3"/>
  <c r="CN170" i="3"/>
  <c r="CO170" i="3"/>
  <c r="CM169" i="3"/>
  <c r="CN169" i="3"/>
  <c r="CO169" i="3"/>
  <c r="CM168" i="3"/>
  <c r="CN168" i="3"/>
  <c r="CO168" i="3"/>
  <c r="CM167" i="3"/>
  <c r="CN167" i="3"/>
  <c r="CO167" i="3"/>
  <c r="CM166" i="3"/>
  <c r="CN166" i="3"/>
  <c r="CO166" i="3"/>
  <c r="CM165" i="3"/>
  <c r="CN165" i="3"/>
  <c r="CO165" i="3"/>
  <c r="CM164" i="3"/>
  <c r="CN164" i="3"/>
  <c r="CO164" i="3"/>
  <c r="CM163" i="3"/>
  <c r="CN163" i="3"/>
  <c r="CO163" i="3"/>
  <c r="CM162" i="3"/>
  <c r="CN162" i="3"/>
  <c r="CO162" i="3"/>
  <c r="CM161" i="3"/>
  <c r="CN161" i="3"/>
  <c r="CO161" i="3"/>
  <c r="CM160" i="3"/>
  <c r="CN160" i="3"/>
  <c r="CO160" i="3"/>
  <c r="CM159" i="3"/>
  <c r="CN159" i="3"/>
  <c r="CO159" i="3"/>
  <c r="CM158" i="3"/>
  <c r="CN158" i="3"/>
  <c r="CO158" i="3"/>
  <c r="CM157" i="3"/>
  <c r="CN157" i="3"/>
  <c r="CO157" i="3"/>
  <c r="CM156" i="3"/>
  <c r="CN156" i="3"/>
  <c r="CO156" i="3"/>
  <c r="CM155" i="3"/>
  <c r="CN155" i="3"/>
  <c r="CO155" i="3"/>
  <c r="CM154" i="3"/>
  <c r="CN154" i="3"/>
  <c r="CO154" i="3"/>
  <c r="CM153" i="3"/>
  <c r="CN153" i="3"/>
  <c r="CO153" i="3"/>
  <c r="CM152" i="3"/>
  <c r="CN152" i="3"/>
  <c r="CO152" i="3"/>
  <c r="CM151" i="3"/>
  <c r="CN151" i="3"/>
  <c r="CO151" i="3"/>
  <c r="CM150" i="3"/>
  <c r="CN150" i="3"/>
  <c r="CO150" i="3"/>
  <c r="CM149" i="3"/>
  <c r="CN149" i="3"/>
  <c r="CO149" i="3"/>
  <c r="CN249" i="3"/>
  <c r="CM249" i="3"/>
  <c r="CN248" i="3"/>
  <c r="CM248" i="3"/>
  <c r="CN247" i="3"/>
  <c r="CM247" i="3"/>
  <c r="CN246" i="3"/>
  <c r="CM246" i="3"/>
  <c r="CN245" i="3"/>
  <c r="CM245" i="3"/>
  <c r="CN244" i="3"/>
  <c r="CM244" i="3"/>
  <c r="CN243" i="3"/>
  <c r="CM243" i="3"/>
  <c r="CN242" i="3"/>
  <c r="CM242" i="3"/>
  <c r="CN241" i="3"/>
  <c r="CM241" i="3"/>
  <c r="CN240" i="3"/>
  <c r="CM240" i="3"/>
  <c r="CP252" i="3"/>
  <c r="G21" i="3"/>
  <c r="E21" i="3"/>
  <c r="CP150" i="3"/>
  <c r="CP151" i="3"/>
  <c r="CP152" i="3"/>
  <c r="CP153" i="3"/>
  <c r="CP154" i="3"/>
  <c r="CP155" i="3"/>
  <c r="CP156" i="3"/>
  <c r="CP157" i="3"/>
  <c r="CP158" i="3"/>
  <c r="CP159" i="3"/>
  <c r="CP160" i="3"/>
  <c r="CP161" i="3"/>
  <c r="CP162" i="3"/>
  <c r="CP163" i="3"/>
  <c r="CP164" i="3"/>
  <c r="CP165" i="3"/>
  <c r="CP166" i="3"/>
  <c r="CP167" i="3"/>
  <c r="CP168" i="3"/>
  <c r="CP169" i="3"/>
  <c r="CP170" i="3"/>
  <c r="CP171" i="3"/>
  <c r="CP172" i="3"/>
  <c r="CP173" i="3"/>
  <c r="CP174" i="3"/>
  <c r="CP175" i="3"/>
  <c r="CP176" i="3"/>
  <c r="CP177" i="3"/>
  <c r="CP178" i="3"/>
  <c r="CP179" i="3"/>
  <c r="CP180" i="3"/>
  <c r="CP181" i="3"/>
  <c r="CP182" i="3"/>
  <c r="CP183" i="3"/>
  <c r="CP184" i="3"/>
  <c r="CP185" i="3"/>
  <c r="CP186" i="3"/>
  <c r="CP187" i="3"/>
  <c r="CP188" i="3"/>
  <c r="CP189" i="3"/>
  <c r="CP190" i="3"/>
  <c r="CP191" i="3"/>
  <c r="CP192" i="3"/>
  <c r="CP193" i="3"/>
  <c r="CP194" i="3"/>
  <c r="CP195" i="3"/>
  <c r="CP196" i="3"/>
  <c r="CP197" i="3"/>
  <c r="CP198" i="3"/>
  <c r="CP199" i="3"/>
  <c r="CP200" i="3"/>
  <c r="CP201" i="3"/>
  <c r="CP202" i="3"/>
  <c r="CP203" i="3"/>
  <c r="CP204" i="3"/>
  <c r="CP205" i="3"/>
  <c r="CP206" i="3"/>
  <c r="CP207" i="3"/>
  <c r="CP208" i="3"/>
  <c r="CP209" i="3"/>
  <c r="CP210" i="3"/>
  <c r="CP211" i="3"/>
  <c r="CP212" i="3"/>
  <c r="CP213" i="3"/>
  <c r="CP214" i="3"/>
  <c r="CP215" i="3"/>
  <c r="CP216" i="3"/>
  <c r="CP217" i="3"/>
  <c r="CP218" i="3"/>
  <c r="CP219" i="3"/>
  <c r="CP220" i="3"/>
  <c r="CP221" i="3"/>
  <c r="CP222" i="3"/>
  <c r="CP223" i="3"/>
  <c r="CP224" i="3"/>
  <c r="CP225" i="3"/>
  <c r="CP226" i="3"/>
  <c r="CP227" i="3"/>
  <c r="CP228" i="3"/>
  <c r="CP229" i="3"/>
  <c r="CP230" i="3"/>
  <c r="CP231" i="3"/>
  <c r="CP232" i="3"/>
  <c r="CP233" i="3"/>
  <c r="CP234" i="3"/>
  <c r="CP235" i="3"/>
  <c r="CP236" i="3"/>
  <c r="CP237" i="3"/>
  <c r="CP238" i="3"/>
  <c r="CP239" i="3"/>
  <c r="CP240" i="3"/>
  <c r="CP241" i="3"/>
  <c r="CP242" i="3"/>
  <c r="CP243" i="3"/>
  <c r="CP244" i="3"/>
  <c r="CP245" i="3"/>
  <c r="CP246" i="3"/>
  <c r="CP247" i="3"/>
  <c r="CP248" i="3"/>
  <c r="CP249" i="3"/>
  <c r="CP149" i="3"/>
  <c r="AD5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Harvey</author>
    <author>jharvey</author>
  </authors>
  <commentList>
    <comment ref="C4" authorId="0" shapeId="0" xr:uid="{00000000-0006-0000-0000-000001000000}">
      <text>
        <r>
          <rPr>
            <sz val="8"/>
            <color indexed="81"/>
            <rFont val="Tahoma"/>
            <family val="2"/>
          </rPr>
          <t>Must be &gt; 0. This is the volume of fluid displaced per revolution of the pump.</t>
        </r>
      </text>
    </comment>
    <comment ref="C7" authorId="1" shapeId="0" xr:uid="{00000000-0006-0000-0000-000002000000}">
      <text>
        <r>
          <rPr>
            <sz val="8"/>
            <color indexed="81"/>
            <rFont val="Tahoma"/>
            <family val="2"/>
          </rPr>
          <t>Must be &gt; 0.</t>
        </r>
      </text>
    </comment>
    <comment ref="C8" authorId="1" shapeId="0" xr:uid="{00000000-0006-0000-0000-000003000000}">
      <text>
        <r>
          <rPr>
            <sz val="8"/>
            <color indexed="81"/>
            <rFont val="Tahoma"/>
            <family val="2"/>
          </rPr>
          <t>Must be &gt; 0.  The maximum amps during the start-up spike, and how much amps will be drawn if the motor stalls due to jam malfunction, etc.  Note that some controllers actively limit the start-up current, but you should always use the un-limited value here. Note this value does not include the controller's current draw.</t>
        </r>
      </text>
    </comment>
    <comment ref="C11" authorId="1" shapeId="0" xr:uid="{00000000-0006-0000-0000-000004000000}">
      <text>
        <r>
          <rPr>
            <sz val="8"/>
            <color indexed="81"/>
            <rFont val="Tahoma"/>
            <family val="2"/>
          </rPr>
          <t>Must be &gt; 0.</t>
        </r>
      </text>
    </comment>
    <comment ref="C12" authorId="1" shapeId="0" xr:uid="{00000000-0006-0000-0000-000005000000}">
      <text>
        <r>
          <rPr>
            <sz val="8"/>
            <color indexed="81"/>
            <rFont val="Tahoma"/>
            <family val="2"/>
          </rPr>
          <t>Must be &gt; 0.</t>
        </r>
      </text>
    </comment>
    <comment ref="C13" authorId="1" shapeId="0" xr:uid="{00000000-0006-0000-0000-000006000000}">
      <text>
        <r>
          <rPr>
            <sz val="8"/>
            <color indexed="81"/>
            <rFont val="Tahoma"/>
            <family val="2"/>
          </rPr>
          <t>This is the back-pressure in the fluid system resulting from the flow rate at the 1st tune point. Use the fluid link's mPotentialDrop term (absolute value).  Higher back-pressures require more power from the motor.</t>
        </r>
      </text>
    </comment>
    <comment ref="C14" authorId="1" shapeId="0" xr:uid="{00000000-0006-0000-0000-000007000000}">
      <text>
        <r>
          <rPr>
            <sz val="8"/>
            <color indexed="81"/>
            <rFont val="Tahoma"/>
            <family val="2"/>
          </rPr>
          <t>Must be &gt; 0.  This is roughly how long you want the motor to ramp up to speed from stop.  Values &lt; 5 may require further tuning of the controller's control filter for stability.</t>
        </r>
      </text>
    </comment>
    <comment ref="C17" authorId="1" shapeId="0" xr:uid="{00000000-0006-0000-0000-000008000000}">
      <text>
        <r>
          <rPr>
            <sz val="8"/>
            <color indexed="81"/>
            <rFont val="Tahoma"/>
            <family val="2"/>
          </rPr>
          <t>Try to pick a value that is within 0.5 - 2 times point 1's speed.  This point defines the total power load of the motor/controller through the same fluid system as point 1, but at a different speed.  This asssumes no changes in the fluid system resistance (valve positions, etc) from point 1.</t>
        </r>
      </text>
    </comment>
    <comment ref="N17" authorId="1" shapeId="0" xr:uid="{00000000-0006-0000-0000-000009000000}">
      <text>
        <r>
          <rPr>
            <sz val="8"/>
            <color indexed="81"/>
            <rFont val="Tahoma"/>
            <family val="2"/>
          </rPr>
          <t>This shows the delta-pressure of the fluid system as a function of impeller speed, based on the 1st tune point data.</t>
        </r>
      </text>
    </comment>
    <comment ref="P17" authorId="1" shapeId="0" xr:uid="{00000000-0006-0000-0000-00000A000000}">
      <text>
        <r>
          <rPr>
            <sz val="8"/>
            <color indexed="81"/>
            <rFont val="Tahoma"/>
            <family val="2"/>
          </rPr>
          <t>All 3 efficiencies should stay below 1 across the dp range.  Hydraulic losses are not modeled so impeller efficiency is always 1.0.</t>
        </r>
      </text>
    </comment>
    <comment ref="C18" authorId="1" shapeId="0" xr:uid="{00000000-0006-0000-0000-00000B000000}">
      <text>
        <r>
          <rPr>
            <sz val="8"/>
            <color indexed="81"/>
            <rFont val="Tahoma"/>
            <family val="2"/>
          </rPr>
          <t>Power varies roughly as the cube of speed, so if the point 2 speed is higher than the point 1 speed, then the point 2 power should also be higher, and vice-versa.  There is only a certain range of values for this power relative to the point 1 power that can work.  If the Step 5 Chart to the right shows no values above zero (just a blank graph), then the model can't be tuned with your point 2 power so try a different value.</t>
        </r>
      </text>
    </comment>
    <comment ref="C21" authorId="1" shapeId="0" xr:uid="{00000000-0006-0000-0000-00000C000000}">
      <text>
        <r>
          <rPr>
            <sz val="8"/>
            <color indexed="81"/>
            <rFont val="Tahoma"/>
            <family val="2"/>
          </rPr>
          <t>Must be &gt; 0.  The min/max allowable range is an estimate, so you may be able to go slightly outside them.  Going too far outside may cause some of the results parameters below to go negative.  See the adjacent chart for this term's affect on the resulting maximum pump speed.  You may already know the exact controller power load you want - in this case, adjust other tuning parameters above so that this load is within/near the estimated min/max range.</t>
        </r>
      </text>
    </comment>
    <comment ref="C24" authorId="1" shapeId="0" xr:uid="{00000000-0006-0000-0000-00000D000000}">
      <text>
        <r>
          <rPr>
            <sz val="8"/>
            <color indexed="81"/>
            <rFont val="Tahoma"/>
            <family val="2"/>
          </rPr>
          <t>Must be &gt; 0 and &lt; points 1 &amp; 2 speeds.  The dynamic friction is held constant below this speed to aid the motor in stopping in a reasonable time.  Recommend 25% of the motor's normal operating speed, or the minimum operating speed, whichever is less.</t>
        </r>
      </text>
    </comment>
    <comment ref="C30" authorId="1" shapeId="0" xr:uid="{00000000-0006-0000-0000-00000E000000}">
      <text>
        <r>
          <rPr>
            <sz val="8"/>
            <color indexed="81"/>
            <rFont val="Tahoma"/>
            <family val="2"/>
          </rPr>
          <t>Must be &gt; 0.  If the spreadsheet is giving a negative number here, then adjust the above tuning parameters.</t>
        </r>
      </text>
    </comment>
    <comment ref="C31" authorId="1" shapeId="0" xr:uid="{00000000-0006-0000-0000-00000F000000}">
      <text>
        <r>
          <rPr>
            <sz val="8"/>
            <color indexed="81"/>
            <rFont val="Tahoma"/>
            <family val="2"/>
          </rPr>
          <t>Must be &gt; 0.  If the spreadsheet is giving a negative number here, then adjust the above tuning parameters.</t>
        </r>
      </text>
    </comment>
    <comment ref="C32" authorId="1" shapeId="0" xr:uid="{00000000-0006-0000-0000-000010000000}">
      <text>
        <r>
          <rPr>
            <sz val="8"/>
            <color indexed="81"/>
            <rFont val="Tahoma"/>
            <family val="2"/>
          </rPr>
          <t>Must be &gt; 0.  If the spreadsheet is giving a negative number here, then adjust the above tuning parameters.</t>
        </r>
      </text>
    </comment>
    <comment ref="C34" authorId="1" shapeId="0" xr:uid="{00000000-0006-0000-0000-000011000000}">
      <text>
        <r>
          <rPr>
            <sz val="8"/>
            <color indexed="81"/>
            <rFont val="Tahoma"/>
            <family val="2"/>
          </rPr>
          <t>This assumes the controller isn't limiting the start-up current.  If it is, your start-up time may take longer, so you can recover that time by using a lower inertia.</t>
        </r>
      </text>
    </comment>
    <comment ref="N35" authorId="1" shapeId="0" xr:uid="{00000000-0006-0000-0000-000012000000}">
      <text>
        <r>
          <rPr>
            <sz val="8"/>
            <color indexed="81"/>
            <rFont val="Tahoma"/>
            <family val="2"/>
          </rPr>
          <t>Used in Step 5, this shows the range of possible controller power loads that can allow the model to achieve the tune points 1 and 2 data. If this chart is blank, then something is wrong with the inputs for the previous steps.</t>
        </r>
      </text>
    </comment>
    <comment ref="P35" authorId="1" shapeId="0" xr:uid="{00000000-0006-0000-0000-000013000000}">
      <text>
        <r>
          <rPr>
            <sz val="8"/>
            <color indexed="81"/>
            <rFont val="Tahoma"/>
            <family val="2"/>
          </rPr>
          <t>This shows the power at various stages vs. varying system back-pressure when the motor is speed-controlled at the tune point 1 speed.  Hydraulic is the useful power imparted to the fluid, propelling it downstream.  Impeller is Hydraulic + aerodynamic losses (not modeled).  Shaft is Impeller + friction losses.  Motor is shaft + internal motor losses.  Total is Motor + the controller's power load.</t>
        </r>
      </text>
    </comment>
    <comment ref="N53" authorId="1" shapeId="0" xr:uid="{00000000-0006-0000-0000-000014000000}">
      <text>
        <r>
          <rPr>
            <sz val="8"/>
            <color indexed="81"/>
            <rFont val="Tahoma"/>
            <family val="2"/>
          </rPr>
          <t>This shows the maximum speed this motor can reach in a system with varying back pressure dp at the tune point motor speed.  In other words, if the max line is above tune point line at a dp, then if the system were tuned with back pressure dp at the tune point motor speed, then the max line value is how fast the motor would get to in that system at full power (which results in a proportional increase in flow rate).  At dp values where the max line is less than the tune point line, the motor speed will drop below the tune point speed.</t>
        </r>
      </text>
    </comment>
    <comment ref="P53" authorId="1" shapeId="0" xr:uid="{00000000-0006-0000-0000-000015000000}">
      <text>
        <r>
          <rPr>
            <sz val="8"/>
            <color indexed="81"/>
            <rFont val="Tahoma"/>
            <family val="2"/>
          </rPr>
          <t>This shows the power at various stages vs. controlled motor speed through the tune point 1 system, up to its maximum speed.</t>
        </r>
      </text>
    </comment>
    <comment ref="N71" authorId="0" shapeId="0" xr:uid="{00000000-0006-0000-0000-000016000000}">
      <text>
        <r>
          <rPr>
            <sz val="8"/>
            <color indexed="81"/>
            <rFont val="Tahoma"/>
            <family val="2"/>
          </rPr>
          <t>This shows the approximate starting &amp; stopping speed vs. time.</t>
        </r>
      </text>
    </comment>
    <comment ref="P71" authorId="0" shapeId="0" xr:uid="{00000000-0006-0000-0000-000017000000}">
      <text>
        <r>
          <rPr>
            <sz val="8"/>
            <color indexed="81"/>
            <rFont val="Tahoma"/>
            <family val="2"/>
          </rPr>
          <t>This shows the approximate starting &amp; stopping total electrical current (including controller) vs. time.</t>
        </r>
      </text>
    </comment>
  </commentList>
</comments>
</file>

<file path=xl/sharedStrings.xml><?xml version="1.0" encoding="utf-8"?>
<sst xmlns="http://schemas.openxmlformats.org/spreadsheetml/2006/main" count="526" uniqueCount="278">
  <si>
    <t>Displacement Pump/Motor Tuner</t>
    <phoneticPr fontId="6" type="noConversion"/>
  </si>
  <si>
    <t>(See instructions below.  Scroll down &amp; to the right for more charts)</t>
  </si>
  <si>
    <t>Performance vs. Delta-Pressure Table</t>
  </si>
  <si>
    <t>Power (W)</t>
  </si>
  <si>
    <t>dp (kPa)</t>
  </si>
  <si>
    <t>efficiency</t>
  </si>
  <si>
    <t>Delta-Pressure (kPa)</t>
  </si>
  <si>
    <t>Efficiency</t>
  </si>
  <si>
    <t>Speed (rev/min)</t>
  </si>
  <si>
    <t>Performance vs. Speed Table</t>
    <phoneticPr fontId="6" type="noConversion"/>
  </si>
  <si>
    <t>delta-pressure (kPa)</t>
    <phoneticPr fontId="6" type="noConversion"/>
  </si>
  <si>
    <t>Current (amp)</t>
    <phoneticPr fontId="6" type="noConversion"/>
  </si>
  <si>
    <t>Ramp up &amp; down speed vs. Time</t>
    <phoneticPr fontId="6" type="noConversion"/>
  </si>
  <si>
    <t>current (amp_</t>
    <phoneticPr fontId="6" type="noConversion"/>
  </si>
  <si>
    <t>torque (N*m)</t>
    <phoneticPr fontId="6" type="noConversion"/>
  </si>
  <si>
    <t>Copyright 2019 United States Government  as represented by the Administrator of the National Aeronautics and Space Administration.  All Rights Reserved.</t>
  </si>
  <si>
    <t>dp/dp_max</t>
  </si>
  <si>
    <t>point 1</t>
    <phoneticPr fontId="6" type="noConversion"/>
  </si>
  <si>
    <t>BEP</t>
    <phoneticPr fontId="0" type="noConversion"/>
  </si>
  <si>
    <t>BEP</t>
  </si>
  <si>
    <t>impeller</t>
  </si>
  <si>
    <t>system</t>
  </si>
  <si>
    <t>impeller torque (N*m)</t>
    <phoneticPr fontId="0" type="noConversion"/>
  </si>
  <si>
    <t>motor</t>
  </si>
  <si>
    <t>total</t>
  </si>
  <si>
    <t>shaft torque (N*m)</t>
    <phoneticPr fontId="0" type="noConversion"/>
  </si>
  <si>
    <t>motor current</t>
    <phoneticPr fontId="0" type="noConversion"/>
  </si>
  <si>
    <t>Vpw</t>
  </si>
  <si>
    <t>system Ki</t>
    <phoneticPr fontId="6" type="noConversion"/>
  </si>
  <si>
    <t>max</t>
  </si>
  <si>
    <t>shaft</t>
  </si>
  <si>
    <t>hydraulic</t>
  </si>
  <si>
    <t>N/Nmax</t>
  </si>
  <si>
    <t>N (rev/min)</t>
  </si>
  <si>
    <t>N (r/s)</t>
  </si>
  <si>
    <t>Q (m3/s)</t>
  </si>
  <si>
    <t>system</t>
    <phoneticPr fontId="6" type="noConversion"/>
  </si>
  <si>
    <t>drive torque (N*m)</t>
  </si>
  <si>
    <t>total</t>
    <phoneticPr fontId="6" type="noConversion"/>
  </si>
  <si>
    <t>controller</t>
    <phoneticPr fontId="6" type="noConversion"/>
  </si>
  <si>
    <t>motor</t>
    <phoneticPr fontId="6" type="noConversion"/>
  </si>
  <si>
    <t>time (s)</t>
    <phoneticPr fontId="6" type="noConversion"/>
  </si>
  <si>
    <t>state</t>
    <phoneticPr fontId="6" type="noConversion"/>
  </si>
  <si>
    <t>dp sys (kPa)</t>
  </si>
  <si>
    <t>impeller</t>
    <phoneticPr fontId="6" type="noConversion"/>
  </si>
  <si>
    <t>shaft</t>
    <phoneticPr fontId="6" type="noConversion"/>
  </si>
  <si>
    <t>Step 1:</t>
    <phoneticPr fontId="6" type="noConversion"/>
  </si>
  <si>
    <t>Enter fluid impeller configuration data (GunnsGasDisplacementPumpConfigData):</t>
  </si>
  <si>
    <t>point 1:</t>
    <phoneticPr fontId="6" type="noConversion"/>
  </si>
  <si>
    <t>point 2:</t>
    <phoneticPr fontId="6" type="noConversion"/>
  </si>
  <si>
    <t>mCycleVolume</t>
  </si>
  <si>
    <t>m3</t>
  </si>
  <si>
    <t>Step 2:</t>
    <phoneticPr fontId="6" type="noConversion"/>
  </si>
  <si>
    <t>Enter data common to both tune points in Steps 3 &amp; 4:</t>
    <phoneticPr fontId="6" type="noConversion"/>
  </si>
  <si>
    <t>dp max @ P1 speed:</t>
  </si>
  <si>
    <t>Supply voltage to controller</t>
    <phoneticPr fontId="6" type="noConversion"/>
  </si>
  <si>
    <t>v</t>
    <phoneticPr fontId="6" type="noConversion"/>
  </si>
  <si>
    <t>N</t>
  </si>
  <si>
    <t>rpm</t>
  </si>
  <si>
    <t>Motor stall current (motor only)</t>
  </si>
  <si>
    <t>amp</t>
    <phoneticPr fontId="6" type="noConversion"/>
  </si>
  <si>
    <t>Tfriction</t>
  </si>
  <si>
    <t>N*m</t>
  </si>
  <si>
    <t>Tdrive</t>
  </si>
  <si>
    <t>Step 3:</t>
    <phoneticPr fontId="6" type="noConversion"/>
  </si>
  <si>
    <t>Enter 1st tune point data:</t>
    <phoneticPr fontId="6" type="noConversion"/>
  </si>
  <si>
    <t>Timp</t>
  </si>
  <si>
    <t>Motor &amp; impeller speed</t>
    <phoneticPr fontId="6" type="noConversion"/>
  </si>
  <si>
    <t>rev/min</t>
    <phoneticPr fontId="6" type="noConversion"/>
  </si>
  <si>
    <t>r/s</t>
    <phoneticPr fontId="6" type="noConversion"/>
  </si>
  <si>
    <t>Pimp</t>
  </si>
  <si>
    <t>W</t>
  </si>
  <si>
    <t>Total electrical power load</t>
    <phoneticPr fontId="6" type="noConversion"/>
  </si>
  <si>
    <t>W</t>
    <phoneticPr fontId="6" type="noConversion"/>
  </si>
  <si>
    <t>dp max:</t>
  </si>
  <si>
    <t>kPa</t>
  </si>
  <si>
    <t>System delta-pressure</t>
    <phoneticPr fontId="6" type="noConversion"/>
  </si>
  <si>
    <t>Start ramp-up time</t>
    <phoneticPr fontId="6" type="noConversion"/>
  </si>
  <si>
    <t>s</t>
    <phoneticPr fontId="6" type="noConversion"/>
  </si>
  <si>
    <t>Q</t>
  </si>
  <si>
    <t>m3/s</t>
  </si>
  <si>
    <t>dp_max</t>
  </si>
  <si>
    <t>Step 4:</t>
    <phoneticPr fontId="6" type="noConversion"/>
  </si>
  <si>
    <t>Enter 2nd tune point data:</t>
    <phoneticPr fontId="6" type="noConversion"/>
  </si>
  <si>
    <t>Qbep</t>
    <phoneticPr fontId="6" type="noConversion"/>
  </si>
  <si>
    <t>Delta-Pressure Chart</t>
  </si>
  <si>
    <t>Efficiency Chart</t>
  </si>
  <si>
    <t>Gsys</t>
    <phoneticPr fontId="6" type="noConversion"/>
  </si>
  <si>
    <t>kPa*s3/m6</t>
    <phoneticPr fontId="6" type="noConversion"/>
  </si>
  <si>
    <t>Tfriction</t>
    <phoneticPr fontId="6" type="noConversion"/>
  </si>
  <si>
    <t>N*m</t>
    <phoneticPr fontId="6" type="noConversion"/>
  </si>
  <si>
    <t>Pfriction</t>
  </si>
  <si>
    <t>Step 5:</t>
    <phoneticPr fontId="6" type="noConversion"/>
  </si>
  <si>
    <t>Choose a controller constant power load in the allowable range:</t>
    <phoneticPr fontId="6" type="noConversion"/>
  </si>
  <si>
    <t>Controller power load</t>
    <phoneticPr fontId="6" type="noConversion"/>
  </si>
  <si>
    <t>W between min:</t>
    <phoneticPr fontId="6" type="noConversion"/>
  </si>
  <si>
    <t>and max:</t>
    <phoneticPr fontId="6" type="noConversion"/>
  </si>
  <si>
    <t>Step 6:</t>
    <phoneticPr fontId="6" type="noConversion"/>
  </si>
  <si>
    <t>Choose a minimum speed for the motor dynamic friction:</t>
    <phoneticPr fontId="6" type="noConversion"/>
  </si>
  <si>
    <t>Dynamic friction minimum speed</t>
    <phoneticPr fontId="6" type="noConversion"/>
  </si>
  <si>
    <t>Results:</t>
    <phoneticPr fontId="6" type="noConversion"/>
  </si>
  <si>
    <t>Use these values in the motor's TsPumpMotorControllerConfigData:</t>
    <phoneticPr fontId="6" type="noConversion"/>
  </si>
  <si>
    <t>mControllerPowerLoad</t>
  </si>
  <si>
    <t>N1 bep:</t>
    <phoneticPr fontId="6" type="noConversion"/>
  </si>
  <si>
    <t>Use these values in the motor's DcDynPumpMotorConfigData:</t>
    <phoneticPr fontId="6" type="noConversion"/>
  </si>
  <si>
    <t>mWindingResistance</t>
  </si>
  <si>
    <t>ohm</t>
    <phoneticPr fontId="0" type="noConversion"/>
  </si>
  <si>
    <t>Calculations:</t>
    <phoneticPr fontId="6" type="noConversion"/>
  </si>
  <si>
    <t>point 1/both:</t>
    <phoneticPr fontId="6" type="noConversion"/>
  </si>
  <si>
    <t>mTorqueConstant</t>
  </si>
  <si>
    <t>N*m/amp</t>
  </si>
  <si>
    <t>Step A:</t>
    <phoneticPr fontId="6" type="noConversion"/>
  </si>
  <si>
    <t>Find the max flow rate of the impeller reference curve (see cell DA1)</t>
    <phoneticPr fontId="6" type="noConversion"/>
  </si>
  <si>
    <t>a</t>
  </si>
  <si>
    <t>Ki</t>
  </si>
  <si>
    <t>mFrictionConstant</t>
  </si>
  <si>
    <t>N*m*min/rev</t>
  </si>
  <si>
    <t>ref Qmax</t>
    <phoneticPr fontId="6" type="noConversion"/>
  </si>
  <si>
    <t>m3/s</t>
    <phoneticPr fontId="6" type="noConversion"/>
  </si>
  <si>
    <t>b</t>
  </si>
  <si>
    <t>Kf + Kt^2/R</t>
  </si>
  <si>
    <t>mFrictionMinSpeed</t>
  </si>
  <si>
    <t>rev/min</t>
    <phoneticPr fontId="0" type="noConversion"/>
  </si>
  <si>
    <t>c</t>
  </si>
  <si>
    <t xml:space="preserve"> -Kt*Vmax/R</t>
  </si>
  <si>
    <t>mInertia</t>
  </si>
  <si>
    <t>kg*m2</t>
  </si>
  <si>
    <t>Step B:</t>
    <phoneticPr fontId="6" type="noConversion"/>
  </si>
  <si>
    <t>Find the flow rate at the Best Efficiency Point (BEP) (see cell DH1)</t>
    <phoneticPr fontId="6" type="noConversion"/>
  </si>
  <si>
    <t>Step 5 Chart</t>
  </si>
  <si>
    <t>Power vs. Delta-Pressure Chart</t>
  </si>
  <si>
    <t>ref Qbep</t>
    <phoneticPr fontId="6" type="noConversion"/>
  </si>
  <si>
    <t>Extra Info:</t>
    <phoneticPr fontId="6" type="noConversion"/>
  </si>
  <si>
    <t>Max speed in 1st tune point system</t>
    <phoneticPr fontId="6" type="noConversion"/>
  </si>
  <si>
    <t>Total stall power (motor + controller)</t>
    <phoneticPr fontId="6" type="noConversion"/>
  </si>
  <si>
    <t>Step C:</t>
    <phoneticPr fontId="6" type="noConversion"/>
  </si>
  <si>
    <t>Calculate impeller specific speed</t>
    <phoneticPr fontId="6" type="noConversion"/>
  </si>
  <si>
    <t>Total stall current (motor + controller)</t>
    <phoneticPr fontId="6" type="noConversion"/>
  </si>
  <si>
    <t>ref dp bep</t>
    <phoneticPr fontId="6" type="noConversion"/>
  </si>
  <si>
    <t>kPa</t>
    <phoneticPr fontId="6" type="noConversion"/>
  </si>
  <si>
    <t>Ns</t>
    <phoneticPr fontId="6" type="noConversion"/>
  </si>
  <si>
    <t>r</t>
    <phoneticPr fontId="6" type="noConversion"/>
  </si>
  <si>
    <t>Ns limited</t>
    <phoneticPr fontId="6" type="noConversion"/>
  </si>
  <si>
    <t>P/Pbep coeffs</t>
    <phoneticPr fontId="0" type="noConversion"/>
  </si>
  <si>
    <t>INSTRUCTIONS</t>
    <phoneticPr fontId="0" type="noConversion"/>
  </si>
  <si>
    <t>Step D:</t>
    <phoneticPr fontId="6" type="noConversion"/>
  </si>
  <si>
    <t>Find the impeller reference power curve coefficients and P bep</t>
    <phoneticPr fontId="6" type="noConversion"/>
  </si>
  <si>
    <t>order</t>
    <phoneticPr fontId="0" type="noConversion"/>
  </si>
  <si>
    <t>Use this sheet to tune a TsPumpMotorController motor/controller driving a single GunnsGasDisplacementPump</t>
  </si>
  <si>
    <t>P/Pbep coeff0</t>
    <phoneticPr fontId="6" type="noConversion"/>
  </si>
  <si>
    <t xml:space="preserve">  or GunnsLiquidDisplacementPump fluid impeller.</t>
  </si>
  <si>
    <t>P/Pbep coeff1</t>
    <phoneticPr fontId="6" type="noConversion"/>
  </si>
  <si>
    <t>Our goal is to match the desired power load at given speed &amp; flow conditions, and have the power load trend</t>
  </si>
  <si>
    <t>P/Pbep coeff2</t>
    <phoneticPr fontId="6" type="noConversion"/>
  </si>
  <si>
    <t xml:space="preserve">  properly as motor speed and flow rate vary in the fluid system.</t>
  </si>
  <si>
    <t>P/Pbep coeff3</t>
    <phoneticPr fontId="6" type="noConversion"/>
  </si>
  <si>
    <t>1) First tune the fluid network to give the desired flow rate and system delta-pressure at the 1st tune point</t>
  </si>
  <si>
    <t>ref P hyd</t>
    <phoneticPr fontId="6" type="noConversion"/>
  </si>
  <si>
    <t xml:space="preserve">    impeller speed.</t>
  </si>
  <si>
    <t>ref P bep</t>
    <phoneticPr fontId="6" type="noConversion"/>
  </si>
  <si>
    <t>2) Enter the fluid cycle volume and your desired motor data ponts into the gray fields in the Step 1-6 blocks</t>
  </si>
  <si>
    <t xml:space="preserve">    above. You may need to try different input values to get the results you want.  The 8 charts to the right</t>
  </si>
  <si>
    <t>Step E:</t>
    <phoneticPr fontId="6" type="noConversion"/>
  </si>
  <si>
    <t>Find the impeller power at tune points 1 &amp; 2 by affinity law</t>
    <phoneticPr fontId="6" type="noConversion"/>
  </si>
  <si>
    <t xml:space="preserve">    show an approximate prediction of the run-time performance of your chosen values.</t>
  </si>
  <si>
    <t>rho/rho_ref</t>
    <phoneticPr fontId="6" type="noConversion"/>
  </si>
  <si>
    <t>N</t>
    <phoneticPr fontId="6" type="noConversion"/>
  </si>
  <si>
    <t>N_n/Nref</t>
    <phoneticPr fontId="6" type="noConversion"/>
  </si>
  <si>
    <t>Maximum Speed Chart</t>
  </si>
  <si>
    <t>Power vs. Speed Chart</t>
  </si>
  <si>
    <t xml:space="preserve">Q_n </t>
  </si>
  <si>
    <t>dp_n</t>
  </si>
  <si>
    <t>Q_n/Qbep_n</t>
    <phoneticPr fontId="6" type="noConversion"/>
  </si>
  <si>
    <t>Pimp_n/Pbep_n</t>
    <phoneticPr fontId="6" type="noConversion"/>
  </si>
  <si>
    <t>Pimp_n</t>
    <phoneticPr fontId="6" type="noConversion"/>
  </si>
  <si>
    <t>Step F:</t>
    <phoneticPr fontId="6" type="noConversion"/>
  </si>
  <si>
    <t>Find the impeller power constant P = Ki*N^3</t>
    <phoneticPr fontId="6" type="noConversion"/>
  </si>
  <si>
    <t>Ki</t>
    <phoneticPr fontId="6" type="noConversion"/>
  </si>
  <si>
    <t>W*s3/r3</t>
    <phoneticPr fontId="6" type="noConversion"/>
  </si>
  <si>
    <t>Step G:</t>
    <phoneticPr fontId="6" type="noConversion"/>
  </si>
  <si>
    <t>Find the motor winding resistance from stall current and supply voltage</t>
    <phoneticPr fontId="6" type="noConversion"/>
  </si>
  <si>
    <t>see cell E39</t>
    <phoneticPr fontId="6" type="noConversion"/>
  </si>
  <si>
    <t>Step H:</t>
    <phoneticPr fontId="6" type="noConversion"/>
  </si>
  <si>
    <t>Compute maximum possible controller load assuming no friction or motor losses</t>
    <phoneticPr fontId="6" type="noConversion"/>
  </si>
  <si>
    <t>The margins P1 - Pimp1 and P2 - Pimp2 must be friction + motor loss + controller load</t>
    <phoneticPr fontId="6" type="noConversion"/>
  </si>
  <si>
    <t>Pmargin_n</t>
    <phoneticPr fontId="6" type="noConversion"/>
  </si>
  <si>
    <t>P controller max:</t>
    <phoneticPr fontId="6" type="noConversion"/>
  </si>
  <si>
    <t>assuming no friction or motor loss</t>
    <phoneticPr fontId="6" type="noConversion"/>
  </si>
  <si>
    <t>Step I:</t>
    <phoneticPr fontId="6" type="noConversion"/>
  </si>
  <si>
    <t>Make an initial guess at torque constant</t>
    <phoneticPr fontId="6" type="noConversion"/>
  </si>
  <si>
    <t>Start &amp; Stop Speed Chart</t>
    <phoneticPr fontId="6" type="noConversion"/>
  </si>
  <si>
    <t>Start &amp; Stop Current Chart</t>
    <phoneticPr fontId="6" type="noConversion"/>
  </si>
  <si>
    <t>Kt initial guess:</t>
    <phoneticPr fontId="6" type="noConversion"/>
  </si>
  <si>
    <t>N*m/amp</t>
    <phoneticPr fontId="6" type="noConversion"/>
  </si>
  <si>
    <t>Kt_initial = (Vmax - (P1 - Pc_max)*R/Vmax)/N1</t>
    <phoneticPr fontId="6" type="noConversion"/>
  </si>
  <si>
    <t>Step J:</t>
    <phoneticPr fontId="6" type="noConversion"/>
  </si>
  <si>
    <t>Iterate over range of controller power and find suggested min &amp; max (see cell A133)</t>
    <phoneticPr fontId="6" type="noConversion"/>
  </si>
  <si>
    <t>Step K:</t>
    <phoneticPr fontId="6" type="noConversion"/>
  </si>
  <si>
    <t>Calculate final torque constant and Friction constant for the user's controller power selection (see cell A251)</t>
    <phoneticPr fontId="6" type="noConversion"/>
  </si>
  <si>
    <t>torque constant</t>
    <phoneticPr fontId="6" type="noConversion"/>
  </si>
  <si>
    <t>friction constant</t>
    <phoneticPr fontId="6" type="noConversion"/>
  </si>
  <si>
    <t>N*m*s/r</t>
    <phoneticPr fontId="6" type="noConversion"/>
  </si>
  <si>
    <t>Step L:</t>
    <phoneticPr fontId="6" type="noConversion"/>
  </si>
  <si>
    <t>Estimate motor inertia from start-up time and torques</t>
    <phoneticPr fontId="6" type="noConversion"/>
  </si>
  <si>
    <t>A proper solution of the ODE:</t>
    <phoneticPr fontId="6" type="noConversion"/>
  </si>
  <si>
    <t>T N=0</t>
    <phoneticPr fontId="6" type="noConversion"/>
  </si>
  <si>
    <t>N' = Kt*V/R/II + N*(-Kf - Kt^2/R)/II + N^2*(-Ki/II)</t>
    <phoneticPr fontId="6" type="noConversion"/>
  </si>
  <si>
    <t>T N1</t>
    <phoneticPr fontId="6" type="noConversion"/>
  </si>
  <si>
    <t>runs into a problem with sqrt of negative numbers, so we just estimate</t>
    <phoneticPr fontId="6" type="noConversion"/>
  </si>
  <si>
    <t>T avg</t>
    <phoneticPr fontId="6" type="noConversion"/>
  </si>
  <si>
    <t>assuming an average torque</t>
    <phoneticPr fontId="6" type="noConversion"/>
  </si>
  <si>
    <t>II</t>
    <phoneticPr fontId="6" type="noConversion"/>
  </si>
  <si>
    <t>kg*m2</t>
    <phoneticPr fontId="6" type="noConversion"/>
  </si>
  <si>
    <t>Step M:</t>
    <phoneticPr fontId="6" type="noConversion"/>
  </si>
  <si>
    <t>Calculate dead-head power</t>
    <phoneticPr fontId="6" type="noConversion"/>
  </si>
  <si>
    <t>N Q=0</t>
    <phoneticPr fontId="6" type="noConversion"/>
  </si>
  <si>
    <t>V Q=0</t>
    <phoneticPr fontId="6" type="noConversion"/>
  </si>
  <si>
    <t>P Q=0</t>
    <phoneticPr fontId="6" type="noConversion"/>
  </si>
  <si>
    <t>I Q=0</t>
    <phoneticPr fontId="6" type="noConversion"/>
  </si>
  <si>
    <t>COAST</t>
    <phoneticPr fontId="6" type="noConversion"/>
  </si>
  <si>
    <t>Iterate over range of controller power and find suggested min &amp; max</t>
    <phoneticPr fontId="6" type="noConversion"/>
  </si>
  <si>
    <t>Initial Kt guess:</t>
    <phoneticPr fontId="6" type="noConversion"/>
  </si>
  <si>
    <t>P - Pc = V*(V - Kt*N)/R</t>
    <phoneticPr fontId="6" type="noConversion"/>
  </si>
  <si>
    <t>use Pc max, Vmax, N1</t>
    <phoneticPr fontId="6" type="noConversion"/>
  </si>
  <si>
    <t>(P - Pc)*R/V = V - Kt*N</t>
    <phoneticPr fontId="6" type="noConversion"/>
  </si>
  <si>
    <t>Estimate max speed:</t>
  </si>
  <si>
    <t>Solution for V:</t>
    <phoneticPr fontId="6" type="noConversion"/>
  </si>
  <si>
    <t>Tmax = Kt*(Vmax - Kt*Nmax)/R = Kf*Nmax + Ki*Nmax^2</t>
  </si>
  <si>
    <t>For each Pc:</t>
    <phoneticPr fontId="6" type="noConversion"/>
  </si>
  <si>
    <t>(P-Pc)*R = (V - Kt*N)*V</t>
    <phoneticPr fontId="6" type="noConversion"/>
  </si>
  <si>
    <t>Kt*Vmax/R - Kt^2*Nmax/R = Kf*Nmax + Ki*Nmax^2</t>
  </si>
  <si>
    <t>start with initial Kt guess</t>
    <phoneticPr fontId="6" type="noConversion"/>
  </si>
  <si>
    <t>V^2 - V*Kt*N - (P-Pc)*R = 0</t>
    <phoneticPr fontId="6" type="noConversion"/>
  </si>
  <si>
    <t>Kt*Vmax/R = Kf*Nmax + Kt^2*Nmax/R + Ki*Nmax^2</t>
  </si>
  <si>
    <t>find V1 &amp; V2 from:</t>
    <phoneticPr fontId="6" type="noConversion"/>
  </si>
  <si>
    <t>V = (Kt*N + sqrt(Kt^2*N^2 - 4*R*(Pc-P)))/2</t>
    <phoneticPr fontId="6" type="noConversion"/>
  </si>
  <si>
    <t>quadratic:</t>
    <phoneticPr fontId="6" type="noConversion"/>
  </si>
  <si>
    <t>a</t>
    <phoneticPr fontId="6" type="noConversion"/>
  </si>
  <si>
    <t>predict Kt where these will cross</t>
    <phoneticPr fontId="6" type="noConversion"/>
  </si>
  <si>
    <t>Nmax^2*Ki + Nmax*(Kf + Kt^2/R) - Kt*Vmax/R = 0</t>
  </si>
  <si>
    <t>find Kf1 &amp; Kf2 from:</t>
    <phoneticPr fontId="6" type="noConversion"/>
  </si>
  <si>
    <t>Pm*Kt/V/N^2 - Ki*N = Kf</t>
    <phoneticPr fontId="6" type="noConversion"/>
  </si>
  <si>
    <t>b</t>
    <phoneticPr fontId="6" type="noConversion"/>
  </si>
  <si>
    <t xml:space="preserve"> -Kt*N</t>
    <phoneticPr fontId="6" type="noConversion"/>
  </si>
  <si>
    <t>Kf1+dKf1/dKt*iter = Kf2+dKf2/dKt*iter</t>
    <phoneticPr fontId="6" type="noConversion"/>
  </si>
  <si>
    <t>quadratic:</t>
  </si>
  <si>
    <t>predict new Kt where Kf1 = Kf2</t>
    <phoneticPr fontId="6" type="noConversion"/>
  </si>
  <si>
    <t>c</t>
    <phoneticPr fontId="6" type="noConversion"/>
  </si>
  <si>
    <t>(Pc-P)*R</t>
    <phoneticPr fontId="6" type="noConversion"/>
  </si>
  <si>
    <t>(dKf1/dKt - dKf2/dKt)*iter = Kf2 - Kf1</t>
    <phoneticPr fontId="6" type="noConversion"/>
  </si>
  <si>
    <t>iterate Kt until converge</t>
    <phoneticPr fontId="6" type="noConversion"/>
  </si>
  <si>
    <t>iter = (Kf2 - Kf1) / (dKf1/dKt - dKf2/dKt)</t>
    <phoneticPr fontId="6" type="noConversion"/>
  </si>
  <si>
    <t>iteration 1</t>
    <phoneticPr fontId="6" type="noConversion"/>
  </si>
  <si>
    <t>iteration 2</t>
    <phoneticPr fontId="6" type="noConversion"/>
  </si>
  <si>
    <t>iteration 3</t>
    <phoneticPr fontId="6" type="noConversion"/>
  </si>
  <si>
    <t>iteration 4</t>
    <phoneticPr fontId="6" type="noConversion"/>
  </si>
  <si>
    <t>iteration 5</t>
    <phoneticPr fontId="6" type="noConversion"/>
  </si>
  <si>
    <t>Pc/Pc max</t>
    <phoneticPr fontId="6" type="noConversion"/>
  </si>
  <si>
    <t>Pc</t>
    <phoneticPr fontId="6" type="noConversion"/>
  </si>
  <si>
    <t>quad c1</t>
    <phoneticPr fontId="6" type="noConversion"/>
  </si>
  <si>
    <t>quad c2</t>
    <phoneticPr fontId="6" type="noConversion"/>
  </si>
  <si>
    <t>Kt</t>
    <phoneticPr fontId="6" type="noConversion"/>
  </si>
  <si>
    <t>quad b1</t>
    <phoneticPr fontId="6" type="noConversion"/>
  </si>
  <si>
    <t>quad b2</t>
    <phoneticPr fontId="6" type="noConversion"/>
  </si>
  <si>
    <t>V1</t>
    <phoneticPr fontId="6" type="noConversion"/>
  </si>
  <si>
    <t>V2</t>
    <phoneticPr fontId="6" type="noConversion"/>
  </si>
  <si>
    <t>Kf1</t>
    <phoneticPr fontId="6" type="noConversion"/>
  </si>
  <si>
    <t>Kf2</t>
    <phoneticPr fontId="6" type="noConversion"/>
  </si>
  <si>
    <t>Kt + delta</t>
    <phoneticPr fontId="6" type="noConversion"/>
  </si>
  <si>
    <t>dKf1/dKt</t>
    <phoneticPr fontId="6" type="noConversion"/>
  </si>
  <si>
    <t>dKf2/dKt</t>
    <phoneticPr fontId="6" type="noConversion"/>
  </si>
  <si>
    <t>iter</t>
    <phoneticPr fontId="6" type="noConversion"/>
  </si>
  <si>
    <t>valid solution?</t>
    <phoneticPr fontId="6" type="noConversion"/>
  </si>
  <si>
    <t>Nmax b</t>
    <phoneticPr fontId="6" type="noConversion"/>
  </si>
  <si>
    <t>Nmax c</t>
    <phoneticPr fontId="6" type="noConversion"/>
  </si>
  <si>
    <t>Nmax (r/s)</t>
    <phoneticPr fontId="6" type="noConversion"/>
  </si>
  <si>
    <t>Nmax (rpm)</t>
    <phoneticPr fontId="6" type="noConversion"/>
  </si>
  <si>
    <t>Calculate final torque constant and Friction constant for the user's controller power selection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</si>
</sst>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E+00"/>
    <numFmt numFmtId="165" formatCode="0.000E+00"/>
    <numFmt numFmtId="166" formatCode="0.0E+00"/>
  </numFmts>
  <fonts count="8">
    <font>
      <sz val="10"/>
      <name val="Verdana"/>
    </font>
    <font>
      <b/>
      <sz val="10"/>
      <name val="Verdana"/>
    </font>
    <font>
      <i/>
      <sz val="10"/>
      <name val="Verdana"/>
    </font>
    <font>
      <sz val="10"/>
      <name val="Verdana"/>
    </font>
    <font>
      <sz val="8"/>
      <color indexed="81"/>
      <name val="Tahoma"/>
      <family val="2"/>
    </font>
    <font>
      <sz val="10"/>
      <color indexed="10"/>
      <name val="Verdana"/>
      <family val="2"/>
    </font>
    <font>
      <sz val="8"/>
      <name val="Verdana"/>
      <family val="2"/>
    </font>
    <font>
      <sz val="10"/>
      <name val="Verdana"/>
      <family val="2"/>
    </font>
  </fonts>
  <fills count="4">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s>
  <borders count="18">
    <border>
      <left/>
      <right/>
      <top/>
      <bottom/>
      <diagonal/>
    </border>
    <border>
      <left style="medium">
        <color rgb="FFFF0000"/>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s>
  <cellStyleXfs count="1">
    <xf numFmtId="0" fontId="0" fillId="0" borderId="0"/>
  </cellStyleXfs>
  <cellXfs count="56">
    <xf numFmtId="0" fontId="0" fillId="0" borderId="0" xfId="0"/>
    <xf numFmtId="0" fontId="0" fillId="0" borderId="0" xfId="0" applyBorder="1"/>
    <xf numFmtId="11" fontId="0" fillId="0" borderId="0" xfId="0" applyNumberFormat="1"/>
    <xf numFmtId="2" fontId="0" fillId="2" borderId="0" xfId="0" applyNumberFormat="1" applyFill="1" applyBorder="1"/>
    <xf numFmtId="0" fontId="0" fillId="2" borderId="0" xfId="0" applyFill="1" applyBorder="1"/>
    <xf numFmtId="1" fontId="0" fillId="0" borderId="0" xfId="0" applyNumberFormat="1" applyBorder="1"/>
    <xf numFmtId="0" fontId="0" fillId="0" borderId="1" xfId="0" applyBorder="1"/>
    <xf numFmtId="0" fontId="5" fillId="0" borderId="0" xfId="0" applyFont="1"/>
    <xf numFmtId="0" fontId="0" fillId="0" borderId="0" xfId="0" applyNumberFormat="1"/>
    <xf numFmtId="164" fontId="0" fillId="0" borderId="0" xfId="0" applyNumberFormat="1"/>
    <xf numFmtId="0" fontId="0" fillId="0" borderId="0" xfId="0" applyFill="1" applyBorder="1"/>
    <xf numFmtId="0" fontId="2" fillId="0" borderId="0" xfId="0" applyFont="1"/>
    <xf numFmtId="0" fontId="3" fillId="0" borderId="0" xfId="0" applyFont="1"/>
    <xf numFmtId="2" fontId="0" fillId="0" borderId="0" xfId="0" applyNumberForma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6" xfId="0" applyFill="1" applyBorder="1"/>
    <xf numFmtId="0" fontId="0" fillId="0" borderId="7" xfId="0" applyBorder="1"/>
    <xf numFmtId="2" fontId="0" fillId="0" borderId="8" xfId="0" applyNumberFormat="1" applyBorder="1"/>
    <xf numFmtId="165" fontId="0" fillId="2" borderId="0" xfId="0" applyNumberFormat="1" applyFill="1" applyBorder="1"/>
    <xf numFmtId="0" fontId="3" fillId="0" borderId="6" xfId="0" applyFont="1" applyBorder="1"/>
    <xf numFmtId="165" fontId="0" fillId="0" borderId="0" xfId="0" applyNumberFormat="1"/>
    <xf numFmtId="2" fontId="0" fillId="0" borderId="0" xfId="0" applyNumberFormat="1"/>
    <xf numFmtId="0" fontId="0" fillId="2" borderId="0" xfId="0" applyNumberFormat="1" applyFill="1" applyBorder="1"/>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16" xfId="0" applyFont="1" applyBorder="1"/>
    <xf numFmtId="0" fontId="0" fillId="0" borderId="16" xfId="0" applyBorder="1"/>
    <xf numFmtId="0" fontId="0" fillId="0" borderId="17" xfId="0" applyBorder="1"/>
    <xf numFmtId="0" fontId="1" fillId="0" borderId="0" xfId="0" applyFont="1"/>
    <xf numFmtId="0" fontId="1" fillId="0" borderId="0" xfId="0" applyFont="1" applyAlignment="1">
      <alignment horizontal="right"/>
    </xf>
    <xf numFmtId="0" fontId="0" fillId="0" borderId="0" xfId="0"/>
    <xf numFmtId="0" fontId="0" fillId="0" borderId="0" xfId="0" applyFont="1" applyBorder="1"/>
    <xf numFmtId="0" fontId="0" fillId="0" borderId="0" xfId="0" applyFont="1" applyFill="1" applyBorder="1"/>
    <xf numFmtId="0" fontId="7" fillId="0" borderId="0" xfId="0" applyFont="1"/>
    <xf numFmtId="0" fontId="7" fillId="0" borderId="0" xfId="0" applyFont="1" applyFill="1" applyBorder="1"/>
    <xf numFmtId="11" fontId="0" fillId="3" borderId="0" xfId="0" applyNumberFormat="1" applyFill="1"/>
    <xf numFmtId="0" fontId="0" fillId="3" borderId="0" xfId="0" applyFill="1"/>
    <xf numFmtId="0" fontId="0" fillId="0" borderId="0" xfId="0" applyAlignment="1"/>
    <xf numFmtId="166" fontId="3" fillId="0" borderId="0" xfId="0" applyNumberFormat="1" applyFont="1"/>
    <xf numFmtId="0" fontId="1" fillId="0" borderId="2" xfId="0" applyFont="1" applyBorder="1"/>
    <xf numFmtId="0" fontId="2" fillId="0" borderId="3" xfId="0" applyFont="1" applyBorder="1"/>
    <xf numFmtId="0" fontId="2" fillId="0" borderId="0" xfId="0" applyFont="1" applyBorder="1"/>
    <xf numFmtId="0" fontId="1" fillId="0" borderId="0" xfId="0" applyFont="1" applyAlignment="1">
      <alignment horizontal="left"/>
    </xf>
    <xf numFmtId="0" fontId="1" fillId="0" borderId="5" xfId="0" applyFont="1" applyBorder="1"/>
    <xf numFmtId="0" fontId="1" fillId="0" borderId="10" xfId="0" applyFont="1" applyBorder="1"/>
    <xf numFmtId="0" fontId="3" fillId="0" borderId="0" xfId="0" applyFont="1" applyBorder="1"/>
    <xf numFmtId="0" fontId="1" fillId="0" borderId="13" xfId="0" applyFont="1" applyBorder="1"/>
    <xf numFmtId="0" fontId="0" fillId="0" borderId="0" xfId="0" applyAlignment="1"/>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Max</a:t>
            </a:r>
            <a:r>
              <a:rPr lang="en-US" sz="1200" baseline="0"/>
              <a:t> speed (rpm) resulting from controller power load selection</a:t>
            </a:r>
            <a:endParaRPr lang="en-US" sz="1200"/>
          </a:p>
        </c:rich>
      </c:tx>
      <c:layout>
        <c:manualLayout>
          <c:xMode val="edge"/>
          <c:yMode val="edge"/>
          <c:x val="0.17296655821357901"/>
          <c:y val="0"/>
        </c:manualLayout>
      </c:layout>
      <c:overlay val="0"/>
    </c:title>
    <c:autoTitleDeleted val="0"/>
    <c:plotArea>
      <c:layout>
        <c:manualLayout>
          <c:layoutTarget val="inner"/>
          <c:xMode val="edge"/>
          <c:yMode val="edge"/>
          <c:x val="0.11211204794091"/>
          <c:y val="8.3512404205853305E-2"/>
          <c:w val="0.81376457282526504"/>
          <c:h val="0.769397154638781"/>
        </c:manualLayout>
      </c:layout>
      <c:scatterChart>
        <c:scatterStyle val="lineMarker"/>
        <c:varyColors val="0"/>
        <c:ser>
          <c:idx val="0"/>
          <c:order val="0"/>
          <c:tx>
            <c:strRef>
              <c:f>Tuning!$CP$148</c:f>
              <c:strCache>
                <c:ptCount val="1"/>
                <c:pt idx="0">
                  <c:v>Nmax (rpm)</c:v>
                </c:pt>
              </c:strCache>
            </c:strRef>
          </c:tx>
          <c:marker>
            <c:symbol val="none"/>
          </c:marker>
          <c:xVal>
            <c:numRef>
              <c:f>Tuning!$B$149:$B$249</c:f>
              <c:numCache>
                <c:formatCode>General</c:formatCode>
                <c:ptCount val="101"/>
                <c:pt idx="0">
                  <c:v>0</c:v>
                </c:pt>
                <c:pt idx="1">
                  <c:v>0.34510595677083333</c:v>
                </c:pt>
                <c:pt idx="2">
                  <c:v>0.69021191354166667</c:v>
                </c:pt>
                <c:pt idx="3">
                  <c:v>1.0353178703124999</c:v>
                </c:pt>
                <c:pt idx="4">
                  <c:v>1.3804238270833333</c:v>
                </c:pt>
                <c:pt idx="5">
                  <c:v>1.7255297838541666</c:v>
                </c:pt>
                <c:pt idx="6">
                  <c:v>2.0706357406249998</c:v>
                </c:pt>
                <c:pt idx="7">
                  <c:v>2.4157416973958332</c:v>
                </c:pt>
                <c:pt idx="8">
                  <c:v>2.7608476541666667</c:v>
                </c:pt>
                <c:pt idx="9">
                  <c:v>3.1059536109374997</c:v>
                </c:pt>
                <c:pt idx="10">
                  <c:v>3.4510595677083327</c:v>
                </c:pt>
                <c:pt idx="11">
                  <c:v>3.7961655244791657</c:v>
                </c:pt>
                <c:pt idx="12">
                  <c:v>4.1412714812499987</c:v>
                </c:pt>
                <c:pt idx="13">
                  <c:v>4.4863774380208321</c:v>
                </c:pt>
                <c:pt idx="14">
                  <c:v>4.8314833947916656</c:v>
                </c:pt>
                <c:pt idx="15">
                  <c:v>5.176589351562499</c:v>
                </c:pt>
                <c:pt idx="16">
                  <c:v>5.5216953083333333</c:v>
                </c:pt>
                <c:pt idx="17">
                  <c:v>5.8668012651041668</c:v>
                </c:pt>
                <c:pt idx="18">
                  <c:v>6.2119072218750002</c:v>
                </c:pt>
                <c:pt idx="19">
                  <c:v>6.5570131786458337</c:v>
                </c:pt>
                <c:pt idx="20">
                  <c:v>6.9021191354166671</c:v>
                </c:pt>
                <c:pt idx="21">
                  <c:v>7.2472250921875006</c:v>
                </c:pt>
                <c:pt idx="22">
                  <c:v>7.5923310489583349</c:v>
                </c:pt>
                <c:pt idx="23">
                  <c:v>7.9374370057291683</c:v>
                </c:pt>
                <c:pt idx="24">
                  <c:v>8.2825429625000027</c:v>
                </c:pt>
                <c:pt idx="25">
                  <c:v>8.6276489192708343</c:v>
                </c:pt>
                <c:pt idx="26">
                  <c:v>8.9727548760416678</c:v>
                </c:pt>
                <c:pt idx="27">
                  <c:v>9.3178608328125012</c:v>
                </c:pt>
                <c:pt idx="28">
                  <c:v>9.6629667895833347</c:v>
                </c:pt>
                <c:pt idx="29">
                  <c:v>10.008072746354168</c:v>
                </c:pt>
                <c:pt idx="30">
                  <c:v>10.353178703125003</c:v>
                </c:pt>
                <c:pt idx="31">
                  <c:v>10.698284659895837</c:v>
                </c:pt>
                <c:pt idx="32">
                  <c:v>11.04339061666667</c:v>
                </c:pt>
                <c:pt idx="33">
                  <c:v>11.388496573437504</c:v>
                </c:pt>
                <c:pt idx="34">
                  <c:v>11.733602530208337</c:v>
                </c:pt>
                <c:pt idx="35">
                  <c:v>12.078708486979171</c:v>
                </c:pt>
                <c:pt idx="36">
                  <c:v>12.423814443750004</c:v>
                </c:pt>
                <c:pt idx="37">
                  <c:v>12.768920400520837</c:v>
                </c:pt>
                <c:pt idx="38">
                  <c:v>13.114026357291671</c:v>
                </c:pt>
                <c:pt idx="39">
                  <c:v>13.459132314062504</c:v>
                </c:pt>
                <c:pt idx="40">
                  <c:v>13.804238270833338</c:v>
                </c:pt>
                <c:pt idx="41">
                  <c:v>14.149344227604173</c:v>
                </c:pt>
                <c:pt idx="42">
                  <c:v>14.494450184375006</c:v>
                </c:pt>
                <c:pt idx="43">
                  <c:v>14.83955614114584</c:v>
                </c:pt>
                <c:pt idx="44">
                  <c:v>15.184662097916673</c:v>
                </c:pt>
                <c:pt idx="45">
                  <c:v>15.529768054687507</c:v>
                </c:pt>
                <c:pt idx="46">
                  <c:v>15.87487401145834</c:v>
                </c:pt>
                <c:pt idx="47">
                  <c:v>16.219979968229175</c:v>
                </c:pt>
                <c:pt idx="48">
                  <c:v>16.565085925000009</c:v>
                </c:pt>
                <c:pt idx="49">
                  <c:v>16.910191881770842</c:v>
                </c:pt>
                <c:pt idx="50">
                  <c:v>17.255297838541672</c:v>
                </c:pt>
                <c:pt idx="51">
                  <c:v>17.600403795312506</c:v>
                </c:pt>
                <c:pt idx="52">
                  <c:v>17.945509752083339</c:v>
                </c:pt>
                <c:pt idx="53">
                  <c:v>18.290615708854173</c:v>
                </c:pt>
                <c:pt idx="54">
                  <c:v>18.635721665625006</c:v>
                </c:pt>
                <c:pt idx="55">
                  <c:v>18.980827622395839</c:v>
                </c:pt>
                <c:pt idx="56">
                  <c:v>19.325933579166673</c:v>
                </c:pt>
                <c:pt idx="57">
                  <c:v>19.671039535937506</c:v>
                </c:pt>
                <c:pt idx="58">
                  <c:v>20.016145492708343</c:v>
                </c:pt>
                <c:pt idx="59">
                  <c:v>20.361251449479177</c:v>
                </c:pt>
                <c:pt idx="60">
                  <c:v>20.70635740625001</c:v>
                </c:pt>
                <c:pt idx="61">
                  <c:v>21.051463363020844</c:v>
                </c:pt>
                <c:pt idx="62">
                  <c:v>21.396569319791677</c:v>
                </c:pt>
                <c:pt idx="63">
                  <c:v>21.741675276562511</c:v>
                </c:pt>
                <c:pt idx="64">
                  <c:v>22.086781233333344</c:v>
                </c:pt>
                <c:pt idx="65">
                  <c:v>22.431887190104177</c:v>
                </c:pt>
                <c:pt idx="66">
                  <c:v>22.776993146875011</c:v>
                </c:pt>
                <c:pt idx="67">
                  <c:v>23.122099103645844</c:v>
                </c:pt>
                <c:pt idx="68">
                  <c:v>23.467205060416678</c:v>
                </c:pt>
                <c:pt idx="69">
                  <c:v>23.812311017187511</c:v>
                </c:pt>
                <c:pt idx="70">
                  <c:v>24.157416973958345</c:v>
                </c:pt>
                <c:pt idx="71">
                  <c:v>24.502522930729178</c:v>
                </c:pt>
                <c:pt idx="72">
                  <c:v>24.847628887500012</c:v>
                </c:pt>
                <c:pt idx="73">
                  <c:v>25.192734844270845</c:v>
                </c:pt>
                <c:pt idx="74">
                  <c:v>25.537840801041678</c:v>
                </c:pt>
                <c:pt idx="75">
                  <c:v>25.882946757812512</c:v>
                </c:pt>
                <c:pt idx="76">
                  <c:v>26.228052714583345</c:v>
                </c:pt>
                <c:pt idx="77">
                  <c:v>26.573158671354179</c:v>
                </c:pt>
                <c:pt idx="78">
                  <c:v>26.918264628125012</c:v>
                </c:pt>
                <c:pt idx="79">
                  <c:v>27.263370584895846</c:v>
                </c:pt>
                <c:pt idx="80">
                  <c:v>27.608476541666683</c:v>
                </c:pt>
                <c:pt idx="81">
                  <c:v>27.953582498437516</c:v>
                </c:pt>
                <c:pt idx="82">
                  <c:v>28.29868845520835</c:v>
                </c:pt>
                <c:pt idx="83">
                  <c:v>28.643794411979183</c:v>
                </c:pt>
                <c:pt idx="84">
                  <c:v>28.988900368750016</c:v>
                </c:pt>
                <c:pt idx="85">
                  <c:v>29.33400632552085</c:v>
                </c:pt>
                <c:pt idx="86">
                  <c:v>29.679112282291683</c:v>
                </c:pt>
                <c:pt idx="87">
                  <c:v>30.024218239062517</c:v>
                </c:pt>
                <c:pt idx="88">
                  <c:v>30.36932419583335</c:v>
                </c:pt>
                <c:pt idx="89">
                  <c:v>30.714430152604184</c:v>
                </c:pt>
                <c:pt idx="90">
                  <c:v>31.059536109375017</c:v>
                </c:pt>
                <c:pt idx="91">
                  <c:v>31.404642066145851</c:v>
                </c:pt>
                <c:pt idx="92">
                  <c:v>31.749748022916684</c:v>
                </c:pt>
                <c:pt idx="93">
                  <c:v>32.094853979687521</c:v>
                </c:pt>
                <c:pt idx="94">
                  <c:v>32.439959936458351</c:v>
                </c:pt>
                <c:pt idx="95">
                  <c:v>32.785065893229188</c:v>
                </c:pt>
                <c:pt idx="96">
                  <c:v>33.130171850000018</c:v>
                </c:pt>
                <c:pt idx="97">
                  <c:v>33.475277806770855</c:v>
                </c:pt>
                <c:pt idx="98">
                  <c:v>33.820383763541685</c:v>
                </c:pt>
                <c:pt idx="99">
                  <c:v>34.165489720312522</c:v>
                </c:pt>
                <c:pt idx="100">
                  <c:v>34.510595677083352</c:v>
                </c:pt>
              </c:numCache>
            </c:numRef>
          </c:xVal>
          <c:yVal>
            <c:numRef>
              <c:f>Tuning!$CP$149:$CP$249</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1126.3381218398076</c:v>
                </c:pt>
                <c:pt idx="53">
                  <c:v>1284.2600126949642</c:v>
                </c:pt>
                <c:pt idx="54">
                  <c:v>1382.9255319557449</c:v>
                </c:pt>
                <c:pt idx="55">
                  <c:v>1448.8056924294763</c:v>
                </c:pt>
                <c:pt idx="56">
                  <c:v>1494.4840973944727</c:v>
                </c:pt>
                <c:pt idx="57">
                  <c:v>1526.8452619686122</c:v>
                </c:pt>
                <c:pt idx="58">
                  <c:v>1550.0028014072022</c:v>
                </c:pt>
                <c:pt idx="59">
                  <c:v>1566.5714311025426</c:v>
                </c:pt>
                <c:pt idx="60">
                  <c:v>1578.2918994274492</c:v>
                </c:pt>
                <c:pt idx="61">
                  <c:v>1586.3658371675599</c:v>
                </c:pt>
                <c:pt idx="62">
                  <c:v>1591.6472728587685</c:v>
                </c:pt>
                <c:pt idx="63">
                  <c:v>1594.7579308951383</c:v>
                </c:pt>
                <c:pt idx="64">
                  <c:v>1596.1595857475725</c:v>
                </c:pt>
                <c:pt idx="65">
                  <c:v>1596.2010477584424</c:v>
                </c:pt>
                <c:pt idx="66">
                  <c:v>1595.1495502977182</c:v>
                </c:pt>
                <c:pt idx="67">
                  <c:v>1593.2121959576414</c:v>
                </c:pt>
                <c:pt idx="68">
                  <c:v>1590.5508410661905</c:v>
                </c:pt>
                <c:pt idx="69">
                  <c:v>1587.2924781521824</c:v>
                </c:pt>
                <c:pt idx="70">
                  <c:v>1583.5363988408048</c:v>
                </c:pt>
                <c:pt idx="71">
                  <c:v>1579.3590447566739</c:v>
                </c:pt>
                <c:pt idx="72">
                  <c:v>1574.8176664610737</c:v>
                </c:pt>
                <c:pt idx="73">
                  <c:v>1569.9556500373478</c:v>
                </c:pt>
                <c:pt idx="74">
                  <c:v>1564.8187771795706</c:v>
                </c:pt>
                <c:pt idx="75">
                  <c:v>1559.5124958261626</c:v>
                </c:pt>
                <c:pt idx="76">
                  <c:v>1554.3941387943357</c:v>
                </c:pt>
                <c:pt idx="77">
                  <c:v>1550.6734944965526</c:v>
                </c:pt>
                <c:pt idx="78">
                  <c:v>1552.0670035473713</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0"/>
          <c:extLst>
            <c:ext xmlns:c16="http://schemas.microsoft.com/office/drawing/2014/chart" uri="{C3380CC4-5D6E-409C-BE32-E72D297353CC}">
              <c16:uniqueId val="{00000000-F857-4D8D-82F7-D364F1E61CE2}"/>
            </c:ext>
          </c:extLst>
        </c:ser>
        <c:dLbls>
          <c:showLegendKey val="0"/>
          <c:showVal val="0"/>
          <c:showCatName val="0"/>
          <c:showSerName val="0"/>
          <c:showPercent val="0"/>
          <c:showBubbleSize val="0"/>
        </c:dLbls>
        <c:axId val="40272448"/>
        <c:axId val="40273024"/>
      </c:scatterChart>
      <c:valAx>
        <c:axId val="40272448"/>
        <c:scaling>
          <c:orientation val="minMax"/>
        </c:scaling>
        <c:delete val="0"/>
        <c:axPos val="b"/>
        <c:title>
          <c:tx>
            <c:rich>
              <a:bodyPr/>
              <a:lstStyle/>
              <a:p>
                <a:pPr>
                  <a:defRPr/>
                </a:pPr>
                <a:r>
                  <a:rPr lang="en-US"/>
                  <a:t>Controller Power Load (W)</a:t>
                </a:r>
              </a:p>
            </c:rich>
          </c:tx>
          <c:layout>
            <c:manualLayout>
              <c:xMode val="edge"/>
              <c:yMode val="edge"/>
              <c:x val="0.35334594748154802"/>
              <c:y val="0.926099444130845"/>
            </c:manualLayout>
          </c:layout>
          <c:overlay val="0"/>
        </c:title>
        <c:numFmt formatCode="General" sourceLinked="1"/>
        <c:majorTickMark val="out"/>
        <c:minorTickMark val="none"/>
        <c:tickLblPos val="nextTo"/>
        <c:crossAx val="40273024"/>
        <c:crosses val="autoZero"/>
        <c:crossBetween val="midCat"/>
      </c:valAx>
      <c:valAx>
        <c:axId val="4027302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40272448"/>
        <c:crosses val="autoZero"/>
        <c:crossBetween val="midCat"/>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Power</a:t>
            </a:r>
            <a:r>
              <a:rPr lang="en-US" sz="1400" baseline="0"/>
              <a:t> (W) vs. Delta-Pressure</a:t>
            </a:r>
            <a:endParaRPr lang="en-US" sz="1400"/>
          </a:p>
        </c:rich>
      </c:tx>
      <c:layout>
        <c:manualLayout>
          <c:xMode val="edge"/>
          <c:yMode val="edge"/>
          <c:x val="0.29967346938775502"/>
          <c:y val="0"/>
        </c:manualLayout>
      </c:layout>
      <c:overlay val="1"/>
    </c:title>
    <c:autoTitleDeleted val="0"/>
    <c:plotArea>
      <c:layout>
        <c:manualLayout>
          <c:layoutTarget val="inner"/>
          <c:xMode val="edge"/>
          <c:yMode val="edge"/>
          <c:x val="8.4315174888853206E-2"/>
          <c:y val="5.40268597812135E-2"/>
          <c:w val="0.740656917885264"/>
          <c:h val="0.79973638331704899"/>
        </c:manualLayout>
      </c:layout>
      <c:scatterChart>
        <c:scatterStyle val="lineMarker"/>
        <c:varyColors val="0"/>
        <c:ser>
          <c:idx val="0"/>
          <c:order val="0"/>
          <c:tx>
            <c:strRef>
              <c:f>Tuning!$AD$2</c:f>
              <c:strCache>
                <c:ptCount val="1"/>
                <c:pt idx="0">
                  <c:v>point 1</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Tuning!$AD$3:$AD$25</c:f>
              <c:numCache>
                <c:formatCode>General</c:formatCode>
                <c:ptCount val="23"/>
                <c:pt idx="21">
                  <c:v>0</c:v>
                </c:pt>
                <c:pt idx="22">
                  <c:v>90</c:v>
                </c:pt>
              </c:numCache>
            </c:numRef>
          </c:yVal>
          <c:smooth val="0"/>
          <c:extLst>
            <c:ext xmlns:c16="http://schemas.microsoft.com/office/drawing/2014/chart" uri="{C3380CC4-5D6E-409C-BE32-E72D297353CC}">
              <c16:uniqueId val="{00000000-C36E-47CD-9A2B-77B95C5B3DD3}"/>
            </c:ext>
          </c:extLst>
        </c:ser>
        <c:ser>
          <c:idx val="1"/>
          <c:order val="1"/>
          <c:tx>
            <c:strRef>
              <c:f>Tuning!$AV$2</c:f>
              <c:strCache>
                <c:ptCount val="1"/>
                <c:pt idx="0">
                  <c:v>total</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Tuning!$AV$3:$AV$25</c:f>
              <c:numCache>
                <c:formatCode>General</c:formatCode>
                <c:ptCount val="23"/>
                <c:pt idx="0">
                  <c:v>70.740807225246357</c:v>
                </c:pt>
                <c:pt idx="1">
                  <c:v>76.606110373434973</c:v>
                </c:pt>
                <c:pt idx="2">
                  <c:v>82.777360715607614</c:v>
                </c:pt>
                <c:pt idx="3">
                  <c:v>89.25455825176428</c:v>
                </c:pt>
                <c:pt idx="4">
                  <c:v>96.037702981904957</c:v>
                </c:pt>
                <c:pt idx="5">
                  <c:v>103.12679490602969</c:v>
                </c:pt>
                <c:pt idx="6">
                  <c:v>110.52183402413841</c:v>
                </c:pt>
                <c:pt idx="7">
                  <c:v>118.22282033623115</c:v>
                </c:pt>
                <c:pt idx="8">
                  <c:v>126.22975384230793</c:v>
                </c:pt>
                <c:pt idx="9">
                  <c:v>134.54263454236872</c:v>
                </c:pt>
                <c:pt idx="10">
                  <c:v>143.16146243641356</c:v>
                </c:pt>
                <c:pt idx="11">
                  <c:v>152.08623752444237</c:v>
                </c:pt>
                <c:pt idx="12">
                  <c:v>161.31695980645532</c:v>
                </c:pt>
                <c:pt idx="13">
                  <c:v>170.8536292824522</c:v>
                </c:pt>
                <c:pt idx="14">
                  <c:v>180.69624595243317</c:v>
                </c:pt>
                <c:pt idx="15">
                  <c:v>190.84480981639808</c:v>
                </c:pt>
                <c:pt idx="16">
                  <c:v>201.2993208743471</c:v>
                </c:pt>
                <c:pt idx="17">
                  <c:v>212.05977912628009</c:v>
                </c:pt>
                <c:pt idx="18">
                  <c:v>223.1261845721971</c:v>
                </c:pt>
                <c:pt idx="19">
                  <c:v>234.49853721209817</c:v>
                </c:pt>
                <c:pt idx="20">
                  <c:v>246.17683704598323</c:v>
                </c:pt>
              </c:numCache>
            </c:numRef>
          </c:yVal>
          <c:smooth val="0"/>
          <c:extLst>
            <c:ext xmlns:c16="http://schemas.microsoft.com/office/drawing/2014/chart" uri="{C3380CC4-5D6E-409C-BE32-E72D297353CC}">
              <c16:uniqueId val="{00000001-C36E-47CD-9A2B-77B95C5B3DD3}"/>
            </c:ext>
          </c:extLst>
        </c:ser>
        <c:ser>
          <c:idx val="2"/>
          <c:order val="2"/>
          <c:tx>
            <c:strRef>
              <c:f>Tuning!$AW$2</c:f>
              <c:strCache>
                <c:ptCount val="1"/>
                <c:pt idx="0">
                  <c:v>motor</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Tuning!$AW$3:$AW$25</c:f>
              <c:numCache>
                <c:formatCode>General</c:formatCode>
                <c:ptCount val="23"/>
                <c:pt idx="0">
                  <c:v>50.740807225246357</c:v>
                </c:pt>
                <c:pt idx="1">
                  <c:v>56.60611037343498</c:v>
                </c:pt>
                <c:pt idx="2">
                  <c:v>62.777360715607607</c:v>
                </c:pt>
                <c:pt idx="3">
                  <c:v>69.25455825176428</c:v>
                </c:pt>
                <c:pt idx="4">
                  <c:v>76.037702981904957</c:v>
                </c:pt>
                <c:pt idx="5">
                  <c:v>83.126794906029687</c:v>
                </c:pt>
                <c:pt idx="6">
                  <c:v>90.521834024138414</c:v>
                </c:pt>
                <c:pt idx="7">
                  <c:v>98.222820336231152</c:v>
                </c:pt>
                <c:pt idx="8">
                  <c:v>106.22975384230793</c:v>
                </c:pt>
                <c:pt idx="9">
                  <c:v>114.54263454236872</c:v>
                </c:pt>
                <c:pt idx="10">
                  <c:v>123.16146243641356</c:v>
                </c:pt>
                <c:pt idx="11">
                  <c:v>132.08623752444237</c:v>
                </c:pt>
                <c:pt idx="12">
                  <c:v>141.31695980645532</c:v>
                </c:pt>
                <c:pt idx="13">
                  <c:v>150.8536292824522</c:v>
                </c:pt>
                <c:pt idx="14">
                  <c:v>160.69624595243317</c:v>
                </c:pt>
                <c:pt idx="15">
                  <c:v>170.84480981639808</c:v>
                </c:pt>
                <c:pt idx="16">
                  <c:v>181.2993208743471</c:v>
                </c:pt>
                <c:pt idx="17">
                  <c:v>192.05977912628009</c:v>
                </c:pt>
                <c:pt idx="18">
                  <c:v>203.1261845721971</c:v>
                </c:pt>
                <c:pt idx="19">
                  <c:v>214.49853721209817</c:v>
                </c:pt>
                <c:pt idx="20">
                  <c:v>226.17683704598323</c:v>
                </c:pt>
              </c:numCache>
            </c:numRef>
          </c:yVal>
          <c:smooth val="0"/>
          <c:extLst>
            <c:ext xmlns:c16="http://schemas.microsoft.com/office/drawing/2014/chart" uri="{C3380CC4-5D6E-409C-BE32-E72D297353CC}">
              <c16:uniqueId val="{00000002-C36E-47CD-9A2B-77B95C5B3DD3}"/>
            </c:ext>
          </c:extLst>
        </c:ser>
        <c:ser>
          <c:idx val="3"/>
          <c:order val="3"/>
          <c:tx>
            <c:strRef>
              <c:f>Tuning!$AX$2</c:f>
              <c:strCache>
                <c:ptCount val="1"/>
                <c:pt idx="0">
                  <c:v>shaft</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Tuning!$AX$3:$AX$25</c:f>
              <c:numCache>
                <c:formatCode>General</c:formatCode>
                <c:ptCount val="23"/>
                <c:pt idx="0">
                  <c:v>18.315942996758473</c:v>
                </c:pt>
                <c:pt idx="1">
                  <c:v>19.573994553483061</c:v>
                </c:pt>
                <c:pt idx="2">
                  <c:v>20.832046110207646</c:v>
                </c:pt>
                <c:pt idx="3">
                  <c:v>22.090097666932234</c:v>
                </c:pt>
                <c:pt idx="4">
                  <c:v>23.348149223656819</c:v>
                </c:pt>
                <c:pt idx="5">
                  <c:v>24.606200780381403</c:v>
                </c:pt>
                <c:pt idx="6">
                  <c:v>25.864252337105995</c:v>
                </c:pt>
                <c:pt idx="7">
                  <c:v>27.122303893830576</c:v>
                </c:pt>
                <c:pt idx="8">
                  <c:v>28.380355450555165</c:v>
                </c:pt>
                <c:pt idx="9">
                  <c:v>29.638407007279753</c:v>
                </c:pt>
                <c:pt idx="10">
                  <c:v>30.896458564004337</c:v>
                </c:pt>
                <c:pt idx="11">
                  <c:v>32.154510120728922</c:v>
                </c:pt>
                <c:pt idx="12">
                  <c:v>33.41256167745351</c:v>
                </c:pt>
                <c:pt idx="13">
                  <c:v>34.670613234178091</c:v>
                </c:pt>
                <c:pt idx="14">
                  <c:v>35.928664790902687</c:v>
                </c:pt>
                <c:pt idx="15">
                  <c:v>37.186716347627268</c:v>
                </c:pt>
                <c:pt idx="16">
                  <c:v>38.444767904351863</c:v>
                </c:pt>
                <c:pt idx="17">
                  <c:v>39.702819461076452</c:v>
                </c:pt>
                <c:pt idx="18">
                  <c:v>40.96087101780104</c:v>
                </c:pt>
                <c:pt idx="19">
                  <c:v>42.218922574525628</c:v>
                </c:pt>
                <c:pt idx="20">
                  <c:v>43.476974131250209</c:v>
                </c:pt>
              </c:numCache>
            </c:numRef>
          </c:yVal>
          <c:smooth val="0"/>
          <c:extLst>
            <c:ext xmlns:c16="http://schemas.microsoft.com/office/drawing/2014/chart" uri="{C3380CC4-5D6E-409C-BE32-E72D297353CC}">
              <c16:uniqueId val="{00000003-C36E-47CD-9A2B-77B95C5B3DD3}"/>
            </c:ext>
          </c:extLst>
        </c:ser>
        <c:ser>
          <c:idx val="4"/>
          <c:order val="4"/>
          <c:tx>
            <c:strRef>
              <c:f>Tuning!$AY$2</c:f>
              <c:strCache>
                <c:ptCount val="1"/>
                <c:pt idx="0">
                  <c:v>impeller</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Tuning!$AY$3:$AY$25</c:f>
              <c:numCache>
                <c:formatCode>0.00</c:formatCode>
                <c:ptCount val="23"/>
                <c:pt idx="0">
                  <c:v>0</c:v>
                </c:pt>
                <c:pt idx="1">
                  <c:v>1.2580515567245867</c:v>
                </c:pt>
                <c:pt idx="2">
                  <c:v>2.5161031134491734</c:v>
                </c:pt>
                <c:pt idx="3">
                  <c:v>3.7741546701737603</c:v>
                </c:pt>
                <c:pt idx="4">
                  <c:v>5.0322062268983467</c:v>
                </c:pt>
                <c:pt idx="5">
                  <c:v>6.2902577836229323</c:v>
                </c:pt>
                <c:pt idx="6">
                  <c:v>7.5483093403475197</c:v>
                </c:pt>
                <c:pt idx="7">
                  <c:v>8.8063608970721052</c:v>
                </c:pt>
                <c:pt idx="8">
                  <c:v>10.064412453796693</c:v>
                </c:pt>
                <c:pt idx="9">
                  <c:v>11.322464010521278</c:v>
                </c:pt>
                <c:pt idx="10">
                  <c:v>12.580515567245863</c:v>
                </c:pt>
                <c:pt idx="11">
                  <c:v>13.838567123970451</c:v>
                </c:pt>
                <c:pt idx="12">
                  <c:v>15.096618680695039</c:v>
                </c:pt>
                <c:pt idx="13">
                  <c:v>16.354670237419622</c:v>
                </c:pt>
                <c:pt idx="14">
                  <c:v>17.612721794144214</c:v>
                </c:pt>
                <c:pt idx="15">
                  <c:v>18.870773350868799</c:v>
                </c:pt>
                <c:pt idx="16">
                  <c:v>20.12882490759339</c:v>
                </c:pt>
                <c:pt idx="17">
                  <c:v>21.386876464317979</c:v>
                </c:pt>
                <c:pt idx="18">
                  <c:v>22.644928021042567</c:v>
                </c:pt>
                <c:pt idx="19">
                  <c:v>23.902979577767152</c:v>
                </c:pt>
                <c:pt idx="20">
                  <c:v>25.161031134491736</c:v>
                </c:pt>
              </c:numCache>
            </c:numRef>
          </c:yVal>
          <c:smooth val="0"/>
          <c:extLst>
            <c:ext xmlns:c16="http://schemas.microsoft.com/office/drawing/2014/chart" uri="{C3380CC4-5D6E-409C-BE32-E72D297353CC}">
              <c16:uniqueId val="{00000004-C36E-47CD-9A2B-77B95C5B3DD3}"/>
            </c:ext>
          </c:extLst>
        </c:ser>
        <c:ser>
          <c:idx val="5"/>
          <c:order val="5"/>
          <c:tx>
            <c:strRef>
              <c:f>Tuning!$AZ$2</c:f>
              <c:strCache>
                <c:ptCount val="1"/>
                <c:pt idx="0">
                  <c:v>hydraulic</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Tuning!$AZ$3:$AZ$25</c:f>
              <c:numCache>
                <c:formatCode>0.00</c:formatCode>
                <c:ptCount val="23"/>
                <c:pt idx="0">
                  <c:v>0</c:v>
                </c:pt>
                <c:pt idx="1">
                  <c:v>1.2580515567245867</c:v>
                </c:pt>
                <c:pt idx="2">
                  <c:v>2.5161031134491734</c:v>
                </c:pt>
                <c:pt idx="3">
                  <c:v>3.7741546701737603</c:v>
                </c:pt>
                <c:pt idx="4">
                  <c:v>5.0322062268983467</c:v>
                </c:pt>
                <c:pt idx="5">
                  <c:v>6.2902577836229323</c:v>
                </c:pt>
                <c:pt idx="6">
                  <c:v>7.5483093403475197</c:v>
                </c:pt>
                <c:pt idx="7">
                  <c:v>8.8063608970721052</c:v>
                </c:pt>
                <c:pt idx="8">
                  <c:v>10.064412453796693</c:v>
                </c:pt>
                <c:pt idx="9">
                  <c:v>11.322464010521278</c:v>
                </c:pt>
                <c:pt idx="10">
                  <c:v>12.580515567245863</c:v>
                </c:pt>
                <c:pt idx="11">
                  <c:v>13.838567123970451</c:v>
                </c:pt>
                <c:pt idx="12">
                  <c:v>15.096618680695039</c:v>
                </c:pt>
                <c:pt idx="13">
                  <c:v>16.354670237419622</c:v>
                </c:pt>
                <c:pt idx="14">
                  <c:v>17.612721794144214</c:v>
                </c:pt>
                <c:pt idx="15">
                  <c:v>18.870773350868799</c:v>
                </c:pt>
                <c:pt idx="16">
                  <c:v>20.12882490759339</c:v>
                </c:pt>
                <c:pt idx="17">
                  <c:v>21.386876464317979</c:v>
                </c:pt>
                <c:pt idx="18">
                  <c:v>22.644928021042567</c:v>
                </c:pt>
                <c:pt idx="19">
                  <c:v>23.902979577767152</c:v>
                </c:pt>
                <c:pt idx="20">
                  <c:v>25.161031134491736</c:v>
                </c:pt>
              </c:numCache>
            </c:numRef>
          </c:yVal>
          <c:smooth val="0"/>
          <c:extLst>
            <c:ext xmlns:c16="http://schemas.microsoft.com/office/drawing/2014/chart" uri="{C3380CC4-5D6E-409C-BE32-E72D297353CC}">
              <c16:uniqueId val="{00000005-C36E-47CD-9A2B-77B95C5B3DD3}"/>
            </c:ext>
          </c:extLst>
        </c:ser>
        <c:dLbls>
          <c:showLegendKey val="0"/>
          <c:showVal val="0"/>
          <c:showCatName val="0"/>
          <c:showSerName val="0"/>
          <c:showPercent val="0"/>
          <c:showBubbleSize val="0"/>
        </c:dLbls>
        <c:axId val="37889728"/>
        <c:axId val="37890304"/>
      </c:scatterChart>
      <c:valAx>
        <c:axId val="37889728"/>
        <c:scaling>
          <c:orientation val="minMax"/>
        </c:scaling>
        <c:delete val="0"/>
        <c:axPos val="b"/>
        <c:title>
          <c:tx>
            <c:rich>
              <a:bodyPr/>
              <a:lstStyle/>
              <a:p>
                <a:pPr>
                  <a:defRPr/>
                </a:pPr>
                <a:r>
                  <a:rPr lang="en-US" baseline="0"/>
                  <a:t>dp (kPa)</a:t>
                </a:r>
                <a:endParaRPr lang="en-US"/>
              </a:p>
            </c:rich>
          </c:tx>
          <c:overlay val="0"/>
        </c:title>
        <c:numFmt formatCode="General" sourceLinked="1"/>
        <c:majorTickMark val="out"/>
        <c:minorTickMark val="none"/>
        <c:tickLblPos val="nextTo"/>
        <c:crossAx val="37890304"/>
        <c:crosses val="autoZero"/>
        <c:crossBetween val="midCat"/>
      </c:valAx>
      <c:valAx>
        <c:axId val="378903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37889728"/>
        <c:crosses val="autoZero"/>
        <c:crossBetween val="midCat"/>
      </c:valAx>
    </c:plotArea>
    <c:legend>
      <c:legendPos val="r"/>
      <c:layout>
        <c:manualLayout>
          <c:xMode val="edge"/>
          <c:yMode val="edge"/>
          <c:x val="0.81663870587605103"/>
          <c:y val="2.4392206448646601E-3"/>
          <c:w val="0.183361294123949"/>
          <c:h val="0.52796827403873803"/>
        </c:manualLayout>
      </c:layout>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Efficiency</a:t>
            </a:r>
          </a:p>
        </c:rich>
      </c:tx>
      <c:layout>
        <c:manualLayout>
          <c:xMode val="edge"/>
          <c:yMode val="edge"/>
          <c:x val="0.42229921259842501"/>
          <c:y val="0"/>
        </c:manualLayout>
      </c:layout>
      <c:overlay val="1"/>
    </c:title>
    <c:autoTitleDeleted val="0"/>
    <c:plotArea>
      <c:layout>
        <c:manualLayout>
          <c:layoutTarget val="inner"/>
          <c:xMode val="edge"/>
          <c:yMode val="edge"/>
          <c:x val="7.7390111950291898E-2"/>
          <c:y val="5.4424116103134197E-2"/>
          <c:w val="0.76069762708232902"/>
          <c:h val="0.79725876177242505"/>
        </c:manualLayout>
      </c:layout>
      <c:scatterChart>
        <c:scatterStyle val="lineMarker"/>
        <c:varyColors val="0"/>
        <c:ser>
          <c:idx val="0"/>
          <c:order val="0"/>
          <c:tx>
            <c:strRef>
              <c:f>Tuning!$AH$2</c:f>
              <c:strCache>
                <c:ptCount val="1"/>
                <c:pt idx="0">
                  <c:v>point 1</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Tuning!$AH$3:$AH$25</c:f>
              <c:numCache>
                <c:formatCode>General</c:formatCode>
                <c:ptCount val="23"/>
                <c:pt idx="21">
                  <c:v>0</c:v>
                </c:pt>
                <c:pt idx="22">
                  <c:v>4.3502606481481479E-2</c:v>
                </c:pt>
              </c:numCache>
            </c:numRef>
          </c:yVal>
          <c:smooth val="0"/>
          <c:extLst>
            <c:ext xmlns:c16="http://schemas.microsoft.com/office/drawing/2014/chart" uri="{C3380CC4-5D6E-409C-BE32-E72D297353CC}">
              <c16:uniqueId val="{00000000-CE48-4C04-883A-39363C84B55C}"/>
            </c:ext>
          </c:extLst>
        </c:ser>
        <c:ser>
          <c:idx val="1"/>
          <c:order val="1"/>
          <c:tx>
            <c:strRef>
              <c:f>Tuning!$AM$2</c:f>
              <c:strCache>
                <c:ptCount val="1"/>
                <c:pt idx="0">
                  <c:v>impeller</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Tuning!$AM$3:$AM$25</c:f>
              <c:numCache>
                <c:formatCode>General</c:formatCode>
                <c:ptCount val="2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1-CE48-4C04-883A-39363C84B55C}"/>
            </c:ext>
          </c:extLst>
        </c:ser>
        <c:ser>
          <c:idx val="2"/>
          <c:order val="2"/>
          <c:tx>
            <c:strRef>
              <c:f>Tuning!$AN$2</c:f>
              <c:strCache>
                <c:ptCount val="1"/>
                <c:pt idx="0">
                  <c:v>motor</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Tuning!$AN$3:$AN$25</c:f>
              <c:numCache>
                <c:formatCode>General</c:formatCode>
                <c:ptCount val="23"/>
                <c:pt idx="0">
                  <c:v>0.36097066638004288</c:v>
                </c:pt>
                <c:pt idx="1">
                  <c:v>0.34579296164940276</c:v>
                </c:pt>
                <c:pt idx="2">
                  <c:v>0.33184010720967466</c:v>
                </c:pt>
                <c:pt idx="3">
                  <c:v>0.31896958445142465</c:v>
                </c:pt>
                <c:pt idx="4">
                  <c:v>0.30706015973698053</c:v>
                </c:pt>
                <c:pt idx="5">
                  <c:v>0.29600805381943779</c:v>
                </c:pt>
                <c:pt idx="6">
                  <c:v>0.2857239097719681</c:v>
                </c:pt>
                <c:pt idx="7">
                  <c:v>0.27613037175054578</c:v>
                </c:pt>
                <c:pt idx="8">
                  <c:v>0.26716013568744779</c:v>
                </c:pt>
                <c:pt idx="9">
                  <c:v>0.25875436797567863</c:v>
                </c:pt>
                <c:pt idx="10">
                  <c:v>0.25086141356884034</c:v>
                </c:pt>
                <c:pt idx="11">
                  <c:v>0.2434357335280958</c:v>
                </c:pt>
                <c:pt idx="12">
                  <c:v>0.23643702584045567</c:v>
                </c:pt>
                <c:pt idx="13">
                  <c:v>0.22982949365614694</c:v>
                </c:pt>
                <c:pt idx="14">
                  <c:v>0.22358123289039208</c:v>
                </c:pt>
                <c:pt idx="15">
                  <c:v>0.21766371707510895</c:v>
                </c:pt>
                <c:pt idx="16">
                  <c:v>0.21205136190773011</c:v>
                </c:pt>
                <c:pt idx="17">
                  <c:v>0.20672115547405523</c:v>
                </c:pt>
                <c:pt idx="18">
                  <c:v>0.2016523428728231</c:v>
                </c:pt>
                <c:pt idx="19">
                  <c:v>0.1968261561279514</c:v>
                </c:pt>
                <c:pt idx="20">
                  <c:v>0.1922255819786314</c:v>
                </c:pt>
              </c:numCache>
            </c:numRef>
          </c:yVal>
          <c:smooth val="0"/>
          <c:extLst>
            <c:ext xmlns:c16="http://schemas.microsoft.com/office/drawing/2014/chart" uri="{C3380CC4-5D6E-409C-BE32-E72D297353CC}">
              <c16:uniqueId val="{00000002-CE48-4C04-883A-39363C84B55C}"/>
            </c:ext>
          </c:extLst>
        </c:ser>
        <c:ser>
          <c:idx val="3"/>
          <c:order val="3"/>
          <c:tx>
            <c:strRef>
              <c:f>Tuning!$AO$2</c:f>
              <c:strCache>
                <c:ptCount val="1"/>
                <c:pt idx="0">
                  <c:v>total</c:v>
                </c:pt>
              </c:strCache>
            </c:strRef>
          </c:tx>
          <c:marker>
            <c:symbol val="none"/>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Tuning!$AO$3:$AO$25</c:f>
              <c:numCache>
                <c:formatCode>General</c:formatCode>
                <c:ptCount val="23"/>
                <c:pt idx="0">
                  <c:v>0</c:v>
                </c:pt>
                <c:pt idx="1">
                  <c:v>1.6422339557404894E-2</c:v>
                </c:pt>
                <c:pt idx="2">
                  <c:v>3.0396029683690602E-2</c:v>
                </c:pt>
                <c:pt idx="3">
                  <c:v>4.2285287654753E-2</c:v>
                </c:pt>
                <c:pt idx="4">
                  <c:v>5.2398236012022224E-2</c:v>
                </c:pt>
                <c:pt idx="5">
                  <c:v>6.0995377480262881E-2</c:v>
                </c:pt>
                <c:pt idx="6">
                  <c:v>6.8296996760829523E-2</c:v>
                </c:pt>
                <c:pt idx="7">
                  <c:v>7.4489517946081885E-2</c:v>
                </c:pt>
                <c:pt idx="8">
                  <c:v>7.9730904540696687E-2</c:v>
                </c:pt>
                <c:pt idx="9">
                  <c:v>8.415521257654375E-2</c:v>
                </c:pt>
                <c:pt idx="10">
                  <c:v>8.7876411382941902E-2</c:v>
                </c:pt>
                <c:pt idx="11">
                  <c:v>9.0991580495548799E-2</c:v>
                </c:pt>
                <c:pt idx="12">
                  <c:v>9.3583580417134341E-2</c:v>
                </c:pt>
                <c:pt idx="13">
                  <c:v>9.5723282590517114E-2</c:v>
                </c:pt>
                <c:pt idx="14">
                  <c:v>9.7471431690842214E-2</c:v>
                </c:pt>
                <c:pt idx="15">
                  <c:v>9.8880202029195313E-2</c:v>
                </c:pt>
                <c:pt idx="16">
                  <c:v>9.9994499833201078E-2</c:v>
                </c:pt>
                <c:pt idx="17">
                  <c:v>0.10085305451337967</c:v>
                </c:pt>
                <c:pt idx="18">
                  <c:v>0.1014893346760713</c:v>
                </c:pt>
                <c:pt idx="19">
                  <c:v>0.10193231847816386</c:v>
                </c:pt>
                <c:pt idx="20">
                  <c:v>0.10220714278570377</c:v>
                </c:pt>
              </c:numCache>
            </c:numRef>
          </c:yVal>
          <c:smooth val="0"/>
          <c:extLst>
            <c:ext xmlns:c16="http://schemas.microsoft.com/office/drawing/2014/chart" uri="{C3380CC4-5D6E-409C-BE32-E72D297353CC}">
              <c16:uniqueId val="{00000003-CE48-4C04-883A-39363C84B55C}"/>
            </c:ext>
          </c:extLst>
        </c:ser>
        <c:dLbls>
          <c:showLegendKey val="0"/>
          <c:showVal val="0"/>
          <c:showCatName val="0"/>
          <c:showSerName val="0"/>
          <c:showPercent val="0"/>
          <c:showBubbleSize val="0"/>
        </c:dLbls>
        <c:axId val="37894912"/>
        <c:axId val="37895488"/>
      </c:scatterChart>
      <c:valAx>
        <c:axId val="37894912"/>
        <c:scaling>
          <c:orientation val="minMax"/>
        </c:scaling>
        <c:delete val="0"/>
        <c:axPos val="b"/>
        <c:title>
          <c:tx>
            <c:rich>
              <a:bodyPr/>
              <a:lstStyle/>
              <a:p>
                <a:pPr>
                  <a:defRPr/>
                </a:pPr>
                <a:r>
                  <a:rPr lang="en-US"/>
                  <a:t>dp (kPa)</a:t>
                </a:r>
              </a:p>
            </c:rich>
          </c:tx>
          <c:layout>
            <c:manualLayout>
              <c:xMode val="edge"/>
              <c:yMode val="edge"/>
              <c:x val="0.37632395950506198"/>
              <c:y val="0.92546549328392802"/>
            </c:manualLayout>
          </c:layout>
          <c:overlay val="0"/>
        </c:title>
        <c:numFmt formatCode="General" sourceLinked="1"/>
        <c:majorTickMark val="out"/>
        <c:minorTickMark val="none"/>
        <c:tickLblPos val="nextTo"/>
        <c:crossAx val="37895488"/>
        <c:crosses val="autoZero"/>
        <c:crossBetween val="midCat"/>
      </c:valAx>
      <c:valAx>
        <c:axId val="378954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37894912"/>
        <c:crosses val="autoZero"/>
        <c:crossBetween val="midCat"/>
      </c:valAx>
    </c:plotArea>
    <c:legend>
      <c:legendPos val="r"/>
      <c:layout>
        <c:manualLayout>
          <c:xMode val="edge"/>
          <c:yMode val="edge"/>
          <c:x val="0.82703326369918095"/>
          <c:y val="4.0890844526787198E-3"/>
          <c:w val="0.17296673630081999"/>
          <c:h val="0.35456692913385801"/>
        </c:manualLayout>
      </c:layout>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Max</a:t>
            </a:r>
            <a:r>
              <a:rPr lang="en-US" sz="1400" baseline="0"/>
              <a:t> speed (rpm)</a:t>
            </a:r>
            <a:endParaRPr lang="en-US" sz="1400"/>
          </a:p>
        </c:rich>
      </c:tx>
      <c:layout>
        <c:manualLayout>
          <c:xMode val="edge"/>
          <c:yMode val="edge"/>
          <c:x val="0.37334018961915499"/>
          <c:y val="0"/>
        </c:manualLayout>
      </c:layout>
      <c:overlay val="1"/>
    </c:title>
    <c:autoTitleDeleted val="0"/>
    <c:plotArea>
      <c:layout>
        <c:manualLayout>
          <c:layoutTarget val="inner"/>
          <c:xMode val="edge"/>
          <c:yMode val="edge"/>
          <c:x val="0.11190701162354701"/>
          <c:y val="5.40926659441626E-2"/>
          <c:w val="0.73381370185869599"/>
          <c:h val="0.79462034967918904"/>
        </c:manualLayout>
      </c:layout>
      <c:scatterChart>
        <c:scatterStyle val="lineMarker"/>
        <c:varyColors val="0"/>
        <c:ser>
          <c:idx val="0"/>
          <c:order val="0"/>
          <c:tx>
            <c:strRef>
              <c:f>Tuning!$AT$2</c:f>
              <c:strCache>
                <c:ptCount val="1"/>
                <c:pt idx="0">
                  <c:v>point 1</c:v>
                </c:pt>
              </c:strCache>
            </c:strRef>
          </c:tx>
          <c:marker>
            <c:symbol val="diamond"/>
            <c:size val="10"/>
          </c:marker>
          <c:xVal>
            <c:numRef>
              <c:f>Tuning!$AC$3:$AC$25</c:f>
              <c:numCache>
                <c:formatCode>General</c:formatCode>
                <c:ptCount val="23"/>
                <c:pt idx="0">
                  <c:v>0</c:v>
                </c:pt>
                <c:pt idx="1">
                  <c:v>32.747545945108548</c:v>
                </c:pt>
                <c:pt idx="2">
                  <c:v>65.495091890217097</c:v>
                </c:pt>
                <c:pt idx="3">
                  <c:v>98.242637835325667</c:v>
                </c:pt>
                <c:pt idx="4">
                  <c:v>130.99018378043419</c:v>
                </c:pt>
                <c:pt idx="5">
                  <c:v>163.73772972554275</c:v>
                </c:pt>
                <c:pt idx="6">
                  <c:v>196.4852756706513</c:v>
                </c:pt>
                <c:pt idx="7">
                  <c:v>229.23282161575983</c:v>
                </c:pt>
                <c:pt idx="8">
                  <c:v>261.98036756086839</c:v>
                </c:pt>
                <c:pt idx="9">
                  <c:v>294.72791350597691</c:v>
                </c:pt>
                <c:pt idx="10">
                  <c:v>327.47545945108544</c:v>
                </c:pt>
                <c:pt idx="11">
                  <c:v>360.22300539619403</c:v>
                </c:pt>
                <c:pt idx="12">
                  <c:v>392.97055134130261</c:v>
                </c:pt>
                <c:pt idx="13">
                  <c:v>425.71809728641114</c:v>
                </c:pt>
                <c:pt idx="14">
                  <c:v>458.46564323151972</c:v>
                </c:pt>
                <c:pt idx="15">
                  <c:v>491.2131891766283</c:v>
                </c:pt>
                <c:pt idx="16">
                  <c:v>523.96073512173689</c:v>
                </c:pt>
                <c:pt idx="17">
                  <c:v>556.70828106684553</c:v>
                </c:pt>
                <c:pt idx="18">
                  <c:v>589.45582701195406</c:v>
                </c:pt>
                <c:pt idx="19">
                  <c:v>622.20337295706258</c:v>
                </c:pt>
                <c:pt idx="20">
                  <c:v>654.95091890217111</c:v>
                </c:pt>
                <c:pt idx="21">
                  <c:v>101.9048085</c:v>
                </c:pt>
                <c:pt idx="22">
                  <c:v>101.91500000000001</c:v>
                </c:pt>
              </c:numCache>
            </c:numRef>
          </c:xVal>
          <c:yVal>
            <c:numRef>
              <c:f>Tuning!$AT$3:$AT$25</c:f>
              <c:numCache>
                <c:formatCode>General</c:formatCode>
                <c:ptCount val="23"/>
                <c:pt idx="22">
                  <c:v>1000</c:v>
                </c:pt>
              </c:numCache>
            </c:numRef>
          </c:yVal>
          <c:smooth val="0"/>
          <c:extLst>
            <c:ext xmlns:c16="http://schemas.microsoft.com/office/drawing/2014/chart" uri="{C3380CC4-5D6E-409C-BE32-E72D297353CC}">
              <c16:uniqueId val="{00000000-FBF5-4CAB-8FD3-7E47937A2807}"/>
            </c:ext>
          </c:extLst>
        </c:ser>
        <c:ser>
          <c:idx val="1"/>
          <c:order val="1"/>
          <c:tx>
            <c:strRef>
              <c:f>Tuning!$AU$2</c:f>
              <c:strCache>
                <c:ptCount val="1"/>
                <c:pt idx="0">
                  <c:v>max</c:v>
                </c:pt>
              </c:strCache>
            </c:strRef>
          </c:tx>
          <c:marker>
            <c:symbol val="none"/>
          </c:marker>
          <c:xVal>
            <c:numRef>
              <c:f>Tuning!$AC$4:$AC$25</c:f>
              <c:numCache>
                <c:formatCode>General</c:formatCode>
                <c:ptCount val="22"/>
                <c:pt idx="0">
                  <c:v>32.747545945108548</c:v>
                </c:pt>
                <c:pt idx="1">
                  <c:v>65.495091890217097</c:v>
                </c:pt>
                <c:pt idx="2">
                  <c:v>98.242637835325667</c:v>
                </c:pt>
                <c:pt idx="3">
                  <c:v>130.99018378043419</c:v>
                </c:pt>
                <c:pt idx="4">
                  <c:v>163.73772972554275</c:v>
                </c:pt>
                <c:pt idx="5">
                  <c:v>196.4852756706513</c:v>
                </c:pt>
                <c:pt idx="6">
                  <c:v>229.23282161575983</c:v>
                </c:pt>
                <c:pt idx="7">
                  <c:v>261.98036756086839</c:v>
                </c:pt>
                <c:pt idx="8">
                  <c:v>294.72791350597691</c:v>
                </c:pt>
                <c:pt idx="9">
                  <c:v>327.47545945108544</c:v>
                </c:pt>
                <c:pt idx="10">
                  <c:v>360.22300539619403</c:v>
                </c:pt>
                <c:pt idx="11">
                  <c:v>392.97055134130261</c:v>
                </c:pt>
                <c:pt idx="12">
                  <c:v>425.71809728641114</c:v>
                </c:pt>
                <c:pt idx="13">
                  <c:v>458.46564323151972</c:v>
                </c:pt>
                <c:pt idx="14">
                  <c:v>491.2131891766283</c:v>
                </c:pt>
                <c:pt idx="15">
                  <c:v>523.96073512173689</c:v>
                </c:pt>
                <c:pt idx="16">
                  <c:v>556.70828106684553</c:v>
                </c:pt>
                <c:pt idx="17">
                  <c:v>589.45582701195406</c:v>
                </c:pt>
                <c:pt idx="18">
                  <c:v>622.20337295706258</c:v>
                </c:pt>
                <c:pt idx="19">
                  <c:v>654.95091890217111</c:v>
                </c:pt>
                <c:pt idx="20">
                  <c:v>101.9048085</c:v>
                </c:pt>
                <c:pt idx="21">
                  <c:v>101.91500000000001</c:v>
                </c:pt>
              </c:numCache>
            </c:numRef>
          </c:xVal>
          <c:yVal>
            <c:numRef>
              <c:f>Tuning!$AU$4:$AU$25</c:f>
              <c:numCache>
                <c:formatCode>General</c:formatCode>
                <c:ptCount val="22"/>
                <c:pt idx="0">
                  <c:v>1744.3024442006704</c:v>
                </c:pt>
                <c:pt idx="1">
                  <c:v>1641.3531436190772</c:v>
                </c:pt>
                <c:pt idx="2">
                  <c:v>1558.1562082073306</c:v>
                </c:pt>
                <c:pt idx="3">
                  <c:v>1488.7305310359798</c:v>
                </c:pt>
                <c:pt idx="4">
                  <c:v>1429.4290579938593</c:v>
                </c:pt>
                <c:pt idx="5">
                  <c:v>1377.8661957864394</c:v>
                </c:pt>
                <c:pt idx="6">
                  <c:v>1332.3980086871425</c:v>
                </c:pt>
                <c:pt idx="7">
                  <c:v>1291.8450117080602</c:v>
                </c:pt>
                <c:pt idx="8">
                  <c:v>1255.3332494666231</c:v>
                </c:pt>
                <c:pt idx="9">
                  <c:v>1222.1978620605769</c:v>
                </c:pt>
                <c:pt idx="10">
                  <c:v>1191.9218192803421</c:v>
                </c:pt>
                <c:pt idx="11">
                  <c:v>1164.0954927936839</c:v>
                </c:pt>
                <c:pt idx="12">
                  <c:v>1138.3891138137058</c:v>
                </c:pt>
                <c:pt idx="13">
                  <c:v>1114.5334911768575</c:v>
                </c:pt>
                <c:pt idx="14">
                  <c:v>1092.3061908982286</c:v>
                </c:pt>
                <c:pt idx="15">
                  <c:v>1071.5214245700611</c:v>
                </c:pt>
                <c:pt idx="16">
                  <c:v>1052.0225160978493</c:v>
                </c:pt>
                <c:pt idx="17">
                  <c:v>1033.6761983289616</c:v>
                </c:pt>
                <c:pt idx="18">
                  <c:v>1016.3682325205486</c:v>
                </c:pt>
                <c:pt idx="19">
                  <c:v>999.99999999999989</c:v>
                </c:pt>
              </c:numCache>
            </c:numRef>
          </c:yVal>
          <c:smooth val="0"/>
          <c:extLst>
            <c:ext xmlns:c16="http://schemas.microsoft.com/office/drawing/2014/chart" uri="{C3380CC4-5D6E-409C-BE32-E72D297353CC}">
              <c16:uniqueId val="{00000001-FBF5-4CAB-8FD3-7E47937A2807}"/>
            </c:ext>
          </c:extLst>
        </c:ser>
        <c:dLbls>
          <c:showLegendKey val="0"/>
          <c:showVal val="0"/>
          <c:showCatName val="0"/>
          <c:showSerName val="0"/>
          <c:showPercent val="0"/>
          <c:showBubbleSize val="0"/>
        </c:dLbls>
        <c:axId val="37893184"/>
        <c:axId val="37893760"/>
      </c:scatterChart>
      <c:valAx>
        <c:axId val="37893184"/>
        <c:scaling>
          <c:orientation val="minMax"/>
        </c:scaling>
        <c:delete val="0"/>
        <c:axPos val="b"/>
        <c:title>
          <c:tx>
            <c:rich>
              <a:bodyPr/>
              <a:lstStyle/>
              <a:p>
                <a:pPr>
                  <a:defRPr/>
                </a:pPr>
                <a:r>
                  <a:rPr lang="en-US" baseline="0"/>
                  <a:t>dp (kPa)</a:t>
                </a:r>
                <a:endParaRPr lang="en-US"/>
              </a:p>
            </c:rich>
          </c:tx>
          <c:overlay val="0"/>
        </c:title>
        <c:numFmt formatCode="General" sourceLinked="1"/>
        <c:majorTickMark val="out"/>
        <c:minorTickMark val="none"/>
        <c:tickLblPos val="nextTo"/>
        <c:crossAx val="37893760"/>
        <c:crosses val="autoZero"/>
        <c:crossBetween val="midCat"/>
      </c:valAx>
      <c:valAx>
        <c:axId val="378937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37893184"/>
        <c:crosses val="autoZero"/>
        <c:crossBetween val="midCat"/>
      </c:valAx>
    </c:plotArea>
    <c:legend>
      <c:legendPos val="r"/>
      <c:layout>
        <c:manualLayout>
          <c:xMode val="edge"/>
          <c:yMode val="edge"/>
          <c:x val="0.84010841501955102"/>
          <c:y val="2.6409122732983701E-3"/>
          <c:w val="0.159891584980449"/>
          <c:h val="0.17620378451475499"/>
        </c:manualLayout>
      </c:layout>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Power</a:t>
            </a:r>
            <a:r>
              <a:rPr lang="en-US" sz="1400" baseline="0"/>
              <a:t> (W) vs. Speed</a:t>
            </a:r>
            <a:endParaRPr lang="en-US" sz="1400"/>
          </a:p>
        </c:rich>
      </c:tx>
      <c:layout>
        <c:manualLayout>
          <c:xMode val="edge"/>
          <c:yMode val="edge"/>
          <c:x val="0.33179581123788099"/>
          <c:y val="0"/>
        </c:manualLayout>
      </c:layout>
      <c:overlay val="1"/>
    </c:title>
    <c:autoTitleDeleted val="0"/>
    <c:plotArea>
      <c:layout>
        <c:manualLayout>
          <c:layoutTarget val="inner"/>
          <c:xMode val="edge"/>
          <c:yMode val="edge"/>
          <c:x val="9.8111093256200099E-2"/>
          <c:y val="5.3895726626404697E-2"/>
          <c:w val="0.72757533879693603"/>
          <c:h val="0.795368091124532"/>
        </c:manualLayout>
      </c:layout>
      <c:scatterChart>
        <c:scatterStyle val="lineMarker"/>
        <c:varyColors val="0"/>
        <c:ser>
          <c:idx val="0"/>
          <c:order val="0"/>
          <c:tx>
            <c:strRef>
              <c:f>Tuning!$BN$2</c:f>
              <c:strCache>
                <c:ptCount val="1"/>
                <c:pt idx="0">
                  <c:v>point 1</c:v>
                </c:pt>
              </c:strCache>
            </c:strRef>
          </c:tx>
          <c:marker>
            <c:symbol val="none"/>
          </c:marker>
          <c:xVal>
            <c:numRef>
              <c:f>Tuning!$BD$3:$BD$25</c:f>
              <c:numCache>
                <c:formatCode>General</c:formatCode>
                <c:ptCount val="23"/>
                <c:pt idx="0">
                  <c:v>0</c:v>
                </c:pt>
                <c:pt idx="1">
                  <c:v>77.488366649772672</c:v>
                </c:pt>
                <c:pt idx="2">
                  <c:v>154.97673329954534</c:v>
                </c:pt>
                <c:pt idx="3">
                  <c:v>232.46509994931802</c:v>
                </c:pt>
                <c:pt idx="4">
                  <c:v>309.95346659909069</c:v>
                </c:pt>
                <c:pt idx="5">
                  <c:v>387.4418332488633</c:v>
                </c:pt>
                <c:pt idx="6">
                  <c:v>464.93019989863592</c:v>
                </c:pt>
                <c:pt idx="7">
                  <c:v>542.41856654840853</c:v>
                </c:pt>
                <c:pt idx="8">
                  <c:v>619.90693319818126</c:v>
                </c:pt>
                <c:pt idx="9">
                  <c:v>697.39529984795388</c:v>
                </c:pt>
                <c:pt idx="10">
                  <c:v>774.88366649772649</c:v>
                </c:pt>
                <c:pt idx="11">
                  <c:v>852.37203314749911</c:v>
                </c:pt>
                <c:pt idx="12">
                  <c:v>929.86039979727184</c:v>
                </c:pt>
                <c:pt idx="13">
                  <c:v>1007.3487664470447</c:v>
                </c:pt>
                <c:pt idx="14">
                  <c:v>1084.8371330968173</c:v>
                </c:pt>
                <c:pt idx="15">
                  <c:v>1162.3254997465901</c:v>
                </c:pt>
                <c:pt idx="16">
                  <c:v>1239.8138663963628</c:v>
                </c:pt>
                <c:pt idx="17">
                  <c:v>1317.3022330461356</c:v>
                </c:pt>
                <c:pt idx="18">
                  <c:v>1394.7905996959082</c:v>
                </c:pt>
                <c:pt idx="19">
                  <c:v>1472.2789663456811</c:v>
                </c:pt>
                <c:pt idx="20">
                  <c:v>1549.7673329954537</c:v>
                </c:pt>
                <c:pt idx="21">
                  <c:v>999.9</c:v>
                </c:pt>
                <c:pt idx="22">
                  <c:v>1000</c:v>
                </c:pt>
              </c:numCache>
            </c:numRef>
          </c:xVal>
          <c:yVal>
            <c:numRef>
              <c:f>Tuning!$BN$3:$BN$25</c:f>
              <c:numCache>
                <c:formatCode>General</c:formatCode>
                <c:ptCount val="23"/>
                <c:pt idx="21">
                  <c:v>0</c:v>
                </c:pt>
                <c:pt idx="22">
                  <c:v>90</c:v>
                </c:pt>
              </c:numCache>
            </c:numRef>
          </c:yVal>
          <c:smooth val="0"/>
          <c:extLst>
            <c:ext xmlns:c16="http://schemas.microsoft.com/office/drawing/2014/chart" uri="{C3380CC4-5D6E-409C-BE32-E72D297353CC}">
              <c16:uniqueId val="{00000000-12E1-4635-8DC0-F4D034577E95}"/>
            </c:ext>
          </c:extLst>
        </c:ser>
        <c:ser>
          <c:idx val="1"/>
          <c:order val="1"/>
          <c:tx>
            <c:strRef>
              <c:f>Tuning!$BO$2</c:f>
              <c:strCache>
                <c:ptCount val="1"/>
                <c:pt idx="0">
                  <c:v>total</c:v>
                </c:pt>
              </c:strCache>
            </c:strRef>
          </c:tx>
          <c:marker>
            <c:symbol val="none"/>
          </c:marker>
          <c:xVal>
            <c:numRef>
              <c:f>Tuning!$BD$3:$BD$25</c:f>
              <c:numCache>
                <c:formatCode>General</c:formatCode>
                <c:ptCount val="23"/>
                <c:pt idx="0">
                  <c:v>0</c:v>
                </c:pt>
                <c:pt idx="1">
                  <c:v>77.488366649772672</c:v>
                </c:pt>
                <c:pt idx="2">
                  <c:v>154.97673329954534</c:v>
                </c:pt>
                <c:pt idx="3">
                  <c:v>232.46509994931802</c:v>
                </c:pt>
                <c:pt idx="4">
                  <c:v>309.95346659909069</c:v>
                </c:pt>
                <c:pt idx="5">
                  <c:v>387.4418332488633</c:v>
                </c:pt>
                <c:pt idx="6">
                  <c:v>464.93019989863592</c:v>
                </c:pt>
                <c:pt idx="7">
                  <c:v>542.41856654840853</c:v>
                </c:pt>
                <c:pt idx="8">
                  <c:v>619.90693319818126</c:v>
                </c:pt>
                <c:pt idx="9">
                  <c:v>697.39529984795388</c:v>
                </c:pt>
                <c:pt idx="10">
                  <c:v>774.88366649772649</c:v>
                </c:pt>
                <c:pt idx="11">
                  <c:v>852.37203314749911</c:v>
                </c:pt>
                <c:pt idx="12">
                  <c:v>929.86039979727184</c:v>
                </c:pt>
                <c:pt idx="13">
                  <c:v>1007.3487664470447</c:v>
                </c:pt>
                <c:pt idx="14">
                  <c:v>1084.8371330968173</c:v>
                </c:pt>
                <c:pt idx="15">
                  <c:v>1162.3254997465901</c:v>
                </c:pt>
                <c:pt idx="16">
                  <c:v>1239.8138663963628</c:v>
                </c:pt>
                <c:pt idx="17">
                  <c:v>1317.3022330461356</c:v>
                </c:pt>
                <c:pt idx="18">
                  <c:v>1394.7905996959082</c:v>
                </c:pt>
                <c:pt idx="19">
                  <c:v>1472.2789663456811</c:v>
                </c:pt>
                <c:pt idx="20">
                  <c:v>1549.7673329954537</c:v>
                </c:pt>
                <c:pt idx="21">
                  <c:v>999.9</c:v>
                </c:pt>
                <c:pt idx="22">
                  <c:v>1000</c:v>
                </c:pt>
              </c:numCache>
            </c:numRef>
          </c:xVal>
          <c:yVal>
            <c:numRef>
              <c:f>Tuning!$BO$3:$BO$25</c:f>
              <c:numCache>
                <c:formatCode>General</c:formatCode>
                <c:ptCount val="23"/>
                <c:pt idx="0">
                  <c:v>20</c:v>
                </c:pt>
                <c:pt idx="1">
                  <c:v>22.404056145151937</c:v>
                </c:pt>
                <c:pt idx="2">
                  <c:v>22.834853930817751</c:v>
                </c:pt>
                <c:pt idx="3">
                  <c:v>23.331800350490909</c:v>
                </c:pt>
                <c:pt idx="4">
                  <c:v>25.41777595988291</c:v>
                </c:pt>
                <c:pt idx="5">
                  <c:v>28.684080285432458</c:v>
                </c:pt>
                <c:pt idx="6">
                  <c:v>32.824001351444508</c:v>
                </c:pt>
                <c:pt idx="7">
                  <c:v>37.894218983863617</c:v>
                </c:pt>
                <c:pt idx="8">
                  <c:v>43.95269502167956</c:v>
                </c:pt>
                <c:pt idx="9">
                  <c:v>51.058673316927219</c:v>
                </c:pt>
                <c:pt idx="10">
                  <c:v>59.272679734686776</c:v>
                </c:pt>
                <c:pt idx="11">
                  <c:v>68.656522153083529</c:v>
                </c:pt>
                <c:pt idx="12">
                  <c:v>79.273290463287978</c:v>
                </c:pt>
                <c:pt idx="13">
                  <c:v>91.187356569515885</c:v>
                </c:pt>
                <c:pt idx="14">
                  <c:v>104.46437438902801</c:v>
                </c:pt>
                <c:pt idx="15">
                  <c:v>119.17127985213052</c:v>
                </c:pt>
                <c:pt idx="16">
                  <c:v>135.37629090217465</c:v>
                </c:pt>
                <c:pt idx="17">
                  <c:v>153.14890749555678</c:v>
                </c:pt>
                <c:pt idx="18">
                  <c:v>172.55991160171857</c:v>
                </c:pt>
                <c:pt idx="19">
                  <c:v>193.68136720314698</c:v>
                </c:pt>
                <c:pt idx="20">
                  <c:v>216.58662029537388</c:v>
                </c:pt>
              </c:numCache>
            </c:numRef>
          </c:yVal>
          <c:smooth val="0"/>
          <c:extLst>
            <c:ext xmlns:c16="http://schemas.microsoft.com/office/drawing/2014/chart" uri="{C3380CC4-5D6E-409C-BE32-E72D297353CC}">
              <c16:uniqueId val="{00000001-12E1-4635-8DC0-F4D034577E95}"/>
            </c:ext>
          </c:extLst>
        </c:ser>
        <c:ser>
          <c:idx val="2"/>
          <c:order val="2"/>
          <c:tx>
            <c:strRef>
              <c:f>Tuning!$BP$2</c:f>
              <c:strCache>
                <c:ptCount val="1"/>
                <c:pt idx="0">
                  <c:v>motor</c:v>
                </c:pt>
              </c:strCache>
            </c:strRef>
          </c:tx>
          <c:marker>
            <c:symbol val="none"/>
          </c:marker>
          <c:xVal>
            <c:numRef>
              <c:f>Tuning!$BD$3:$BD$25</c:f>
              <c:numCache>
                <c:formatCode>General</c:formatCode>
                <c:ptCount val="23"/>
                <c:pt idx="0">
                  <c:v>0</c:v>
                </c:pt>
                <c:pt idx="1">
                  <c:v>77.488366649772672</c:v>
                </c:pt>
                <c:pt idx="2">
                  <c:v>154.97673329954534</c:v>
                </c:pt>
                <c:pt idx="3">
                  <c:v>232.46509994931802</c:v>
                </c:pt>
                <c:pt idx="4">
                  <c:v>309.95346659909069</c:v>
                </c:pt>
                <c:pt idx="5">
                  <c:v>387.4418332488633</c:v>
                </c:pt>
                <c:pt idx="6">
                  <c:v>464.93019989863592</c:v>
                </c:pt>
                <c:pt idx="7">
                  <c:v>542.41856654840853</c:v>
                </c:pt>
                <c:pt idx="8">
                  <c:v>619.90693319818126</c:v>
                </c:pt>
                <c:pt idx="9">
                  <c:v>697.39529984795388</c:v>
                </c:pt>
                <c:pt idx="10">
                  <c:v>774.88366649772649</c:v>
                </c:pt>
                <c:pt idx="11">
                  <c:v>852.37203314749911</c:v>
                </c:pt>
                <c:pt idx="12">
                  <c:v>929.86039979727184</c:v>
                </c:pt>
                <c:pt idx="13">
                  <c:v>1007.3487664470447</c:v>
                </c:pt>
                <c:pt idx="14">
                  <c:v>1084.8371330968173</c:v>
                </c:pt>
                <c:pt idx="15">
                  <c:v>1162.3254997465901</c:v>
                </c:pt>
                <c:pt idx="16">
                  <c:v>1239.8138663963628</c:v>
                </c:pt>
                <c:pt idx="17">
                  <c:v>1317.3022330461356</c:v>
                </c:pt>
                <c:pt idx="18">
                  <c:v>1394.7905996959082</c:v>
                </c:pt>
                <c:pt idx="19">
                  <c:v>1472.2789663456811</c:v>
                </c:pt>
                <c:pt idx="20">
                  <c:v>1549.7673329954537</c:v>
                </c:pt>
                <c:pt idx="21">
                  <c:v>999.9</c:v>
                </c:pt>
                <c:pt idx="22">
                  <c:v>1000</c:v>
                </c:pt>
              </c:numCache>
            </c:numRef>
          </c:xVal>
          <c:yVal>
            <c:numRef>
              <c:f>Tuning!$BP$3:$BP$25</c:f>
              <c:numCache>
                <c:formatCode>General</c:formatCode>
                <c:ptCount val="23"/>
                <c:pt idx="0">
                  <c:v>0</c:v>
                </c:pt>
                <c:pt idx="1">
                  <c:v>2.4040561451519387</c:v>
                </c:pt>
                <c:pt idx="2">
                  <c:v>2.8348539308177525</c:v>
                </c:pt>
                <c:pt idx="3">
                  <c:v>3.3318003504909091</c:v>
                </c:pt>
                <c:pt idx="4">
                  <c:v>5.4177759598829107</c:v>
                </c:pt>
                <c:pt idx="5">
                  <c:v>8.6840802854324597</c:v>
                </c:pt>
                <c:pt idx="6">
                  <c:v>12.824001351444506</c:v>
                </c:pt>
                <c:pt idx="7">
                  <c:v>17.894218983863617</c:v>
                </c:pt>
                <c:pt idx="8">
                  <c:v>23.952695021679556</c:v>
                </c:pt>
                <c:pt idx="9">
                  <c:v>31.058673316927219</c:v>
                </c:pt>
                <c:pt idx="10">
                  <c:v>39.272679734686776</c:v>
                </c:pt>
                <c:pt idx="11">
                  <c:v>48.656522153083522</c:v>
                </c:pt>
                <c:pt idx="12">
                  <c:v>59.273290463287978</c:v>
                </c:pt>
                <c:pt idx="13">
                  <c:v>71.187356569515885</c:v>
                </c:pt>
                <c:pt idx="14">
                  <c:v>84.464374389028009</c:v>
                </c:pt>
                <c:pt idx="15">
                  <c:v>99.171279852130525</c:v>
                </c:pt>
                <c:pt idx="16">
                  <c:v>115.37629090217465</c:v>
                </c:pt>
                <c:pt idx="17">
                  <c:v>133.14890749555678</c:v>
                </c:pt>
                <c:pt idx="18">
                  <c:v>152.55991160171857</c:v>
                </c:pt>
                <c:pt idx="19">
                  <c:v>173.68136720314698</c:v>
                </c:pt>
                <c:pt idx="20">
                  <c:v>196.58662029537388</c:v>
                </c:pt>
              </c:numCache>
            </c:numRef>
          </c:yVal>
          <c:smooth val="0"/>
          <c:extLst>
            <c:ext xmlns:c16="http://schemas.microsoft.com/office/drawing/2014/chart" uri="{C3380CC4-5D6E-409C-BE32-E72D297353CC}">
              <c16:uniqueId val="{00000002-12E1-4635-8DC0-F4D034577E95}"/>
            </c:ext>
          </c:extLst>
        </c:ser>
        <c:ser>
          <c:idx val="3"/>
          <c:order val="3"/>
          <c:tx>
            <c:strRef>
              <c:f>Tuning!$BQ$2</c:f>
              <c:strCache>
                <c:ptCount val="1"/>
                <c:pt idx="0">
                  <c:v>shaft</c:v>
                </c:pt>
              </c:strCache>
            </c:strRef>
          </c:tx>
          <c:marker>
            <c:symbol val="none"/>
          </c:marker>
          <c:xVal>
            <c:numRef>
              <c:f>Tuning!$BD$3:$BD$25</c:f>
              <c:numCache>
                <c:formatCode>General</c:formatCode>
                <c:ptCount val="23"/>
                <c:pt idx="0">
                  <c:v>0</c:v>
                </c:pt>
                <c:pt idx="1">
                  <c:v>77.488366649772672</c:v>
                </c:pt>
                <c:pt idx="2">
                  <c:v>154.97673329954534</c:v>
                </c:pt>
                <c:pt idx="3">
                  <c:v>232.46509994931802</c:v>
                </c:pt>
                <c:pt idx="4">
                  <c:v>309.95346659909069</c:v>
                </c:pt>
                <c:pt idx="5">
                  <c:v>387.4418332488633</c:v>
                </c:pt>
                <c:pt idx="6">
                  <c:v>464.93019989863592</c:v>
                </c:pt>
                <c:pt idx="7">
                  <c:v>542.41856654840853</c:v>
                </c:pt>
                <c:pt idx="8">
                  <c:v>619.90693319818126</c:v>
                </c:pt>
                <c:pt idx="9">
                  <c:v>697.39529984795388</c:v>
                </c:pt>
                <c:pt idx="10">
                  <c:v>774.88366649772649</c:v>
                </c:pt>
                <c:pt idx="11">
                  <c:v>852.37203314749911</c:v>
                </c:pt>
                <c:pt idx="12">
                  <c:v>929.86039979727184</c:v>
                </c:pt>
                <c:pt idx="13">
                  <c:v>1007.3487664470447</c:v>
                </c:pt>
                <c:pt idx="14">
                  <c:v>1084.8371330968173</c:v>
                </c:pt>
                <c:pt idx="15">
                  <c:v>1162.3254997465901</c:v>
                </c:pt>
                <c:pt idx="16">
                  <c:v>1239.8138663963628</c:v>
                </c:pt>
                <c:pt idx="17">
                  <c:v>1317.3022330461356</c:v>
                </c:pt>
                <c:pt idx="18">
                  <c:v>1394.7905996959082</c:v>
                </c:pt>
                <c:pt idx="19">
                  <c:v>1472.2789663456811</c:v>
                </c:pt>
                <c:pt idx="20">
                  <c:v>1549.7673329954537</c:v>
                </c:pt>
                <c:pt idx="21">
                  <c:v>999.9</c:v>
                </c:pt>
                <c:pt idx="22">
                  <c:v>1000</c:v>
                </c:pt>
              </c:numCache>
            </c:numRef>
          </c:xVal>
          <c:yVal>
            <c:numRef>
              <c:f>Tuning!$BQ$3:$BQ$25</c:f>
              <c:numCache>
                <c:formatCode>0.00</c:formatCode>
                <c:ptCount val="23"/>
                <c:pt idx="0">
                  <c:v>0</c:v>
                </c:pt>
                <c:pt idx="1">
                  <c:v>0.35663978655815448</c:v>
                </c:pt>
                <c:pt idx="2">
                  <c:v>0.72420953276150035</c:v>
                </c:pt>
                <c:pt idx="3">
                  <c:v>1.1136391982552289</c:v>
                </c:pt>
                <c:pt idx="4">
                  <c:v>1.8762199699309579</c:v>
                </c:pt>
                <c:pt idx="5">
                  <c:v>2.9771352015387507</c:v>
                </c:pt>
                <c:pt idx="6">
                  <c:v>4.3526544480869491</c:v>
                </c:pt>
                <c:pt idx="7">
                  <c:v>6.013707669220743</c:v>
                </c:pt>
                <c:pt idx="8">
                  <c:v>7.9712248245853292</c:v>
                </c:pt>
                <c:pt idx="9">
                  <c:v>10.236135873825891</c:v>
                </c:pt>
                <c:pt idx="10">
                  <c:v>12.819370776587618</c:v>
                </c:pt>
                <c:pt idx="11">
                  <c:v>15.731859492515712</c:v>
                </c:pt>
                <c:pt idx="12">
                  <c:v>18.984531981255362</c:v>
                </c:pt>
                <c:pt idx="13">
                  <c:v>22.588318202451767</c:v>
                </c:pt>
                <c:pt idx="14">
                  <c:v>26.554148115750092</c:v>
                </c:pt>
                <c:pt idx="15">
                  <c:v>30.892951680795555</c:v>
                </c:pt>
                <c:pt idx="16">
                  <c:v>35.615658857233342</c:v>
                </c:pt>
                <c:pt idx="17">
                  <c:v>40.733199604708638</c:v>
                </c:pt>
                <c:pt idx="18">
                  <c:v>46.25650388286661</c:v>
                </c:pt>
                <c:pt idx="19">
                  <c:v>52.196501651352506</c:v>
                </c:pt>
                <c:pt idx="20">
                  <c:v>58.564122869811484</c:v>
                </c:pt>
              </c:numCache>
            </c:numRef>
          </c:yVal>
          <c:smooth val="0"/>
          <c:extLst>
            <c:ext xmlns:c16="http://schemas.microsoft.com/office/drawing/2014/chart" uri="{C3380CC4-5D6E-409C-BE32-E72D297353CC}">
              <c16:uniqueId val="{00000003-12E1-4635-8DC0-F4D034577E95}"/>
            </c:ext>
          </c:extLst>
        </c:ser>
        <c:ser>
          <c:idx val="4"/>
          <c:order val="4"/>
          <c:tx>
            <c:strRef>
              <c:f>Tuning!$BR$2</c:f>
              <c:strCache>
                <c:ptCount val="1"/>
                <c:pt idx="0">
                  <c:v>impeller</c:v>
                </c:pt>
              </c:strCache>
            </c:strRef>
          </c:tx>
          <c:marker>
            <c:symbol val="none"/>
          </c:marker>
          <c:xVal>
            <c:numRef>
              <c:f>Tuning!$BD$3:$BD$25</c:f>
              <c:numCache>
                <c:formatCode>General</c:formatCode>
                <c:ptCount val="23"/>
                <c:pt idx="0">
                  <c:v>0</c:v>
                </c:pt>
                <c:pt idx="1">
                  <c:v>77.488366649772672</c:v>
                </c:pt>
                <c:pt idx="2">
                  <c:v>154.97673329954534</c:v>
                </c:pt>
                <c:pt idx="3">
                  <c:v>232.46509994931802</c:v>
                </c:pt>
                <c:pt idx="4">
                  <c:v>309.95346659909069</c:v>
                </c:pt>
                <c:pt idx="5">
                  <c:v>387.4418332488633</c:v>
                </c:pt>
                <c:pt idx="6">
                  <c:v>464.93019989863592</c:v>
                </c:pt>
                <c:pt idx="7">
                  <c:v>542.41856654840853</c:v>
                </c:pt>
                <c:pt idx="8">
                  <c:v>619.90693319818126</c:v>
                </c:pt>
                <c:pt idx="9">
                  <c:v>697.39529984795388</c:v>
                </c:pt>
                <c:pt idx="10">
                  <c:v>774.88366649772649</c:v>
                </c:pt>
                <c:pt idx="11">
                  <c:v>852.37203314749911</c:v>
                </c:pt>
                <c:pt idx="12">
                  <c:v>929.86039979727184</c:v>
                </c:pt>
                <c:pt idx="13">
                  <c:v>1007.3487664470447</c:v>
                </c:pt>
                <c:pt idx="14">
                  <c:v>1084.8371330968173</c:v>
                </c:pt>
                <c:pt idx="15">
                  <c:v>1162.3254997465901</c:v>
                </c:pt>
                <c:pt idx="16">
                  <c:v>1239.8138663963628</c:v>
                </c:pt>
                <c:pt idx="17">
                  <c:v>1317.3022330461356</c:v>
                </c:pt>
                <c:pt idx="18">
                  <c:v>1394.7905996959082</c:v>
                </c:pt>
                <c:pt idx="19">
                  <c:v>1472.2789663456811</c:v>
                </c:pt>
                <c:pt idx="20">
                  <c:v>1549.7673329954537</c:v>
                </c:pt>
                <c:pt idx="21">
                  <c:v>999.9</c:v>
                </c:pt>
                <c:pt idx="22">
                  <c:v>1000</c:v>
                </c:pt>
              </c:numCache>
            </c:numRef>
          </c:xVal>
          <c:yVal>
            <c:numRef>
              <c:f>Tuning!$BR$3:$BR$25</c:f>
              <c:numCache>
                <c:formatCode>0.00</c:formatCode>
                <c:ptCount val="23"/>
                <c:pt idx="0">
                  <c:v>0</c:v>
                </c:pt>
                <c:pt idx="1">
                  <c:v>1.8216599408652394E-3</c:v>
                </c:pt>
                <c:pt idx="2">
                  <c:v>1.4573279526921916E-2</c:v>
                </c:pt>
                <c:pt idx="3">
                  <c:v>4.9184818403361454E-2</c:v>
                </c:pt>
                <c:pt idx="4">
                  <c:v>0.11658623621537532</c:v>
                </c:pt>
                <c:pt idx="5">
                  <c:v>0.22770749260815479</c:v>
                </c:pt>
                <c:pt idx="6">
                  <c:v>0.39347854722689118</c:v>
                </c:pt>
                <c:pt idx="7">
                  <c:v>0.62482935971677633</c:v>
                </c:pt>
                <c:pt idx="8">
                  <c:v>0.93268988972300204</c:v>
                </c:pt>
                <c:pt idx="9">
                  <c:v>1.3279900968907581</c:v>
                </c:pt>
                <c:pt idx="10">
                  <c:v>1.8216599408652376</c:v>
                </c:pt>
                <c:pt idx="11">
                  <c:v>2.4246293812916306</c:v>
                </c:pt>
                <c:pt idx="12">
                  <c:v>3.1478283778151295</c:v>
                </c:pt>
                <c:pt idx="13">
                  <c:v>4.0021868900809316</c:v>
                </c:pt>
                <c:pt idx="14">
                  <c:v>4.9986348777342151</c:v>
                </c:pt>
                <c:pt idx="15">
                  <c:v>6.1481023004201827</c:v>
                </c:pt>
                <c:pt idx="16">
                  <c:v>7.4615191177840208</c:v>
                </c:pt>
                <c:pt idx="17">
                  <c:v>8.9498152894709229</c:v>
                </c:pt>
                <c:pt idx="18">
                  <c:v>10.623920775126074</c:v>
                </c:pt>
                <c:pt idx="19">
                  <c:v>12.494765534394681</c:v>
                </c:pt>
                <c:pt idx="20">
                  <c:v>14.573279526921917</c:v>
                </c:pt>
              </c:numCache>
            </c:numRef>
          </c:yVal>
          <c:smooth val="0"/>
          <c:extLst>
            <c:ext xmlns:c16="http://schemas.microsoft.com/office/drawing/2014/chart" uri="{C3380CC4-5D6E-409C-BE32-E72D297353CC}">
              <c16:uniqueId val="{00000004-12E1-4635-8DC0-F4D034577E95}"/>
            </c:ext>
          </c:extLst>
        </c:ser>
        <c:ser>
          <c:idx val="5"/>
          <c:order val="5"/>
          <c:tx>
            <c:strRef>
              <c:f>Tuning!$BS$2</c:f>
              <c:strCache>
                <c:ptCount val="1"/>
                <c:pt idx="0">
                  <c:v>hydraulic</c:v>
                </c:pt>
              </c:strCache>
            </c:strRef>
          </c:tx>
          <c:marker>
            <c:symbol val="none"/>
          </c:marker>
          <c:xVal>
            <c:numRef>
              <c:f>Tuning!$BD$3:$BD$25</c:f>
              <c:numCache>
                <c:formatCode>General</c:formatCode>
                <c:ptCount val="23"/>
                <c:pt idx="0">
                  <c:v>0</c:v>
                </c:pt>
                <c:pt idx="1">
                  <c:v>77.488366649772672</c:v>
                </c:pt>
                <c:pt idx="2">
                  <c:v>154.97673329954534</c:v>
                </c:pt>
                <c:pt idx="3">
                  <c:v>232.46509994931802</c:v>
                </c:pt>
                <c:pt idx="4">
                  <c:v>309.95346659909069</c:v>
                </c:pt>
                <c:pt idx="5">
                  <c:v>387.4418332488633</c:v>
                </c:pt>
                <c:pt idx="6">
                  <c:v>464.93019989863592</c:v>
                </c:pt>
                <c:pt idx="7">
                  <c:v>542.41856654840853</c:v>
                </c:pt>
                <c:pt idx="8">
                  <c:v>619.90693319818126</c:v>
                </c:pt>
                <c:pt idx="9">
                  <c:v>697.39529984795388</c:v>
                </c:pt>
                <c:pt idx="10">
                  <c:v>774.88366649772649</c:v>
                </c:pt>
                <c:pt idx="11">
                  <c:v>852.37203314749911</c:v>
                </c:pt>
                <c:pt idx="12">
                  <c:v>929.86039979727184</c:v>
                </c:pt>
                <c:pt idx="13">
                  <c:v>1007.3487664470447</c:v>
                </c:pt>
                <c:pt idx="14">
                  <c:v>1084.8371330968173</c:v>
                </c:pt>
                <c:pt idx="15">
                  <c:v>1162.3254997465901</c:v>
                </c:pt>
                <c:pt idx="16">
                  <c:v>1239.8138663963628</c:v>
                </c:pt>
                <c:pt idx="17">
                  <c:v>1317.3022330461356</c:v>
                </c:pt>
                <c:pt idx="18">
                  <c:v>1394.7905996959082</c:v>
                </c:pt>
                <c:pt idx="19">
                  <c:v>1472.2789663456811</c:v>
                </c:pt>
                <c:pt idx="20">
                  <c:v>1549.7673329954537</c:v>
                </c:pt>
                <c:pt idx="21">
                  <c:v>999.9</c:v>
                </c:pt>
                <c:pt idx="22">
                  <c:v>1000</c:v>
                </c:pt>
              </c:numCache>
            </c:numRef>
          </c:xVal>
          <c:yVal>
            <c:numRef>
              <c:f>Tuning!$BS$3:$BS$25</c:f>
              <c:numCache>
                <c:formatCode>0.00</c:formatCode>
                <c:ptCount val="23"/>
                <c:pt idx="0">
                  <c:v>0</c:v>
                </c:pt>
                <c:pt idx="1">
                  <c:v>1.8216599408652394E-3</c:v>
                </c:pt>
                <c:pt idx="2">
                  <c:v>1.4573279526921916E-2</c:v>
                </c:pt>
                <c:pt idx="3">
                  <c:v>4.9184818403361454E-2</c:v>
                </c:pt>
                <c:pt idx="4">
                  <c:v>0.11658623621537532</c:v>
                </c:pt>
                <c:pt idx="5">
                  <c:v>0.22770749260815479</c:v>
                </c:pt>
                <c:pt idx="6">
                  <c:v>0.39347854722689118</c:v>
                </c:pt>
                <c:pt idx="7">
                  <c:v>0.62482935971677633</c:v>
                </c:pt>
                <c:pt idx="8">
                  <c:v>0.93268988972300204</c:v>
                </c:pt>
                <c:pt idx="9">
                  <c:v>1.3279900968907581</c:v>
                </c:pt>
                <c:pt idx="10">
                  <c:v>1.8216599408652376</c:v>
                </c:pt>
                <c:pt idx="11">
                  <c:v>2.4246293812916306</c:v>
                </c:pt>
                <c:pt idx="12">
                  <c:v>3.1478283778151295</c:v>
                </c:pt>
                <c:pt idx="13">
                  <c:v>4.0021868900809316</c:v>
                </c:pt>
                <c:pt idx="14">
                  <c:v>4.9986348777342151</c:v>
                </c:pt>
                <c:pt idx="15">
                  <c:v>6.1481023004201827</c:v>
                </c:pt>
                <c:pt idx="16">
                  <c:v>7.4615191177840208</c:v>
                </c:pt>
                <c:pt idx="17">
                  <c:v>8.9498152894709229</c:v>
                </c:pt>
                <c:pt idx="18">
                  <c:v>10.623920775126074</c:v>
                </c:pt>
                <c:pt idx="19">
                  <c:v>12.494765534394681</c:v>
                </c:pt>
                <c:pt idx="20">
                  <c:v>14.573279526921917</c:v>
                </c:pt>
              </c:numCache>
            </c:numRef>
          </c:yVal>
          <c:smooth val="0"/>
          <c:extLst>
            <c:ext xmlns:c16="http://schemas.microsoft.com/office/drawing/2014/chart" uri="{C3380CC4-5D6E-409C-BE32-E72D297353CC}">
              <c16:uniqueId val="{00000005-12E1-4635-8DC0-F4D034577E95}"/>
            </c:ext>
          </c:extLst>
        </c:ser>
        <c:dLbls>
          <c:showLegendKey val="0"/>
          <c:showVal val="0"/>
          <c:showCatName val="0"/>
          <c:showSerName val="0"/>
          <c:showPercent val="0"/>
          <c:showBubbleSize val="0"/>
        </c:dLbls>
        <c:axId val="48261376"/>
        <c:axId val="48261952"/>
      </c:scatterChart>
      <c:valAx>
        <c:axId val="48261376"/>
        <c:scaling>
          <c:orientation val="minMax"/>
        </c:scaling>
        <c:delete val="0"/>
        <c:axPos val="b"/>
        <c:title>
          <c:tx>
            <c:rich>
              <a:bodyPr/>
              <a:lstStyle/>
              <a:p>
                <a:pPr>
                  <a:defRPr/>
                </a:pPr>
                <a:r>
                  <a:rPr lang="en-US"/>
                  <a:t>N</a:t>
                </a:r>
                <a:r>
                  <a:rPr lang="en-US" baseline="0"/>
                  <a:t> (rpm)</a:t>
                </a:r>
                <a:endParaRPr lang="en-US"/>
              </a:p>
            </c:rich>
          </c:tx>
          <c:overlay val="0"/>
        </c:title>
        <c:numFmt formatCode="General" sourceLinked="1"/>
        <c:majorTickMark val="out"/>
        <c:minorTickMark val="none"/>
        <c:tickLblPos val="nextTo"/>
        <c:crossAx val="48261952"/>
        <c:crosses val="autoZero"/>
        <c:crossBetween val="midCat"/>
      </c:valAx>
      <c:valAx>
        <c:axId val="482619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48261376"/>
        <c:crosses val="autoZero"/>
        <c:crossBetween val="midCat"/>
      </c:valAx>
    </c:plotArea>
    <c:legend>
      <c:legendPos val="r"/>
      <c:layout>
        <c:manualLayout>
          <c:xMode val="edge"/>
          <c:yMode val="edge"/>
          <c:x val="0.81663870587605103"/>
          <c:y val="3.6468924394159599E-3"/>
          <c:w val="0.183361294123949"/>
          <c:h val="0.52668679764544002"/>
        </c:manualLayout>
      </c:layout>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Delta-Pressure</a:t>
            </a:r>
            <a:r>
              <a:rPr lang="en-US" sz="1400" baseline="0"/>
              <a:t> (kPa)</a:t>
            </a:r>
            <a:endParaRPr lang="en-US" sz="1400"/>
          </a:p>
        </c:rich>
      </c:tx>
      <c:layout>
        <c:manualLayout>
          <c:xMode val="edge"/>
          <c:yMode val="edge"/>
          <c:x val="0.33484681638978397"/>
          <c:y val="0"/>
        </c:manualLayout>
      </c:layout>
      <c:overlay val="1"/>
    </c:title>
    <c:autoTitleDeleted val="0"/>
    <c:plotArea>
      <c:layout>
        <c:manualLayout>
          <c:layoutTarget val="inner"/>
          <c:xMode val="edge"/>
          <c:yMode val="edge"/>
          <c:x val="0.116215396524266"/>
          <c:y val="5.4424116103134197E-2"/>
          <c:w val="0.70288670253229202"/>
          <c:h val="0.79826385672379196"/>
        </c:manualLayout>
      </c:layout>
      <c:scatterChart>
        <c:scatterStyle val="lineMarker"/>
        <c:varyColors val="0"/>
        <c:ser>
          <c:idx val="0"/>
          <c:order val="0"/>
          <c:tx>
            <c:strRef>
              <c:f>Tuning!$AF$2</c:f>
              <c:strCache>
                <c:ptCount val="1"/>
                <c:pt idx="0">
                  <c:v>point 1</c:v>
                </c:pt>
              </c:strCache>
            </c:strRef>
          </c:tx>
          <c:marker>
            <c:symbol val="none"/>
          </c:marker>
          <c:xVal>
            <c:numRef>
              <c:f>Tuning!$BD$24:$BD$25</c:f>
              <c:numCache>
                <c:formatCode>General</c:formatCode>
                <c:ptCount val="2"/>
                <c:pt idx="0">
                  <c:v>999.9</c:v>
                </c:pt>
                <c:pt idx="1">
                  <c:v>1000</c:v>
                </c:pt>
              </c:numCache>
            </c:numRef>
          </c:xVal>
          <c:yVal>
            <c:numRef>
              <c:f>Tuning!$BG$24:$BG$25</c:f>
              <c:numCache>
                <c:formatCode>General</c:formatCode>
                <c:ptCount val="2"/>
                <c:pt idx="0">
                  <c:v>0</c:v>
                </c:pt>
                <c:pt idx="1">
                  <c:v>101.91500000000001</c:v>
                </c:pt>
              </c:numCache>
            </c:numRef>
          </c:yVal>
          <c:smooth val="0"/>
          <c:extLst>
            <c:ext xmlns:c16="http://schemas.microsoft.com/office/drawing/2014/chart" uri="{C3380CC4-5D6E-409C-BE32-E72D297353CC}">
              <c16:uniqueId val="{00000000-2C5D-4A1E-BBEE-1D5EADB75595}"/>
            </c:ext>
          </c:extLst>
        </c:ser>
        <c:ser>
          <c:idx val="3"/>
          <c:order val="1"/>
          <c:tx>
            <c:strRef>
              <c:f>Tuning!$BG$2</c:f>
              <c:strCache>
                <c:ptCount val="1"/>
                <c:pt idx="0">
                  <c:v>system</c:v>
                </c:pt>
              </c:strCache>
            </c:strRef>
          </c:tx>
          <c:marker>
            <c:symbol val="none"/>
          </c:marker>
          <c:xVal>
            <c:numRef>
              <c:f>Tuning!$BD$3:$BD$23</c:f>
              <c:numCache>
                <c:formatCode>General</c:formatCode>
                <c:ptCount val="21"/>
                <c:pt idx="0">
                  <c:v>0</c:v>
                </c:pt>
                <c:pt idx="1">
                  <c:v>77.488366649772672</c:v>
                </c:pt>
                <c:pt idx="2">
                  <c:v>154.97673329954534</c:v>
                </c:pt>
                <c:pt idx="3">
                  <c:v>232.46509994931802</c:v>
                </c:pt>
                <c:pt idx="4">
                  <c:v>309.95346659909069</c:v>
                </c:pt>
                <c:pt idx="5">
                  <c:v>387.4418332488633</c:v>
                </c:pt>
                <c:pt idx="6">
                  <c:v>464.93019989863592</c:v>
                </c:pt>
                <c:pt idx="7">
                  <c:v>542.41856654840853</c:v>
                </c:pt>
                <c:pt idx="8">
                  <c:v>619.90693319818126</c:v>
                </c:pt>
                <c:pt idx="9">
                  <c:v>697.39529984795388</c:v>
                </c:pt>
                <c:pt idx="10">
                  <c:v>774.88366649772649</c:v>
                </c:pt>
                <c:pt idx="11">
                  <c:v>852.37203314749911</c:v>
                </c:pt>
                <c:pt idx="12">
                  <c:v>929.86039979727184</c:v>
                </c:pt>
                <c:pt idx="13">
                  <c:v>1007.3487664470447</c:v>
                </c:pt>
                <c:pt idx="14">
                  <c:v>1084.8371330968173</c:v>
                </c:pt>
                <c:pt idx="15">
                  <c:v>1162.3254997465901</c:v>
                </c:pt>
                <c:pt idx="16">
                  <c:v>1239.8138663963628</c:v>
                </c:pt>
                <c:pt idx="17">
                  <c:v>1317.3022330461356</c:v>
                </c:pt>
                <c:pt idx="18">
                  <c:v>1394.7905996959082</c:v>
                </c:pt>
                <c:pt idx="19">
                  <c:v>1472.2789663456811</c:v>
                </c:pt>
                <c:pt idx="20">
                  <c:v>1549.7673329954537</c:v>
                </c:pt>
              </c:numCache>
            </c:numRef>
          </c:xVal>
          <c:yVal>
            <c:numRef>
              <c:f>Tuning!$BG$3:$BG$23</c:f>
              <c:numCache>
                <c:formatCode>General</c:formatCode>
                <c:ptCount val="21"/>
                <c:pt idx="0">
                  <c:v>0</c:v>
                </c:pt>
                <c:pt idx="1">
                  <c:v>0.61194321254494544</c:v>
                </c:pt>
                <c:pt idx="2">
                  <c:v>2.4477728501797817</c:v>
                </c:pt>
                <c:pt idx="3">
                  <c:v>5.5074889129045079</c:v>
                </c:pt>
                <c:pt idx="4">
                  <c:v>9.791091400719127</c:v>
                </c:pt>
                <c:pt idx="5">
                  <c:v>15.29858031362363</c:v>
                </c:pt>
                <c:pt idx="6">
                  <c:v>22.029955651618014</c:v>
                </c:pt>
                <c:pt idx="7">
                  <c:v>29.985217414702301</c:v>
                </c:pt>
                <c:pt idx="8">
                  <c:v>39.164365602876494</c:v>
                </c:pt>
                <c:pt idx="9">
                  <c:v>49.567400216140541</c:v>
                </c:pt>
                <c:pt idx="10">
                  <c:v>61.194321254494504</c:v>
                </c:pt>
                <c:pt idx="11">
                  <c:v>74.04512871793834</c:v>
                </c:pt>
                <c:pt idx="12">
                  <c:v>88.119822606472056</c:v>
                </c:pt>
                <c:pt idx="13">
                  <c:v>103.41840292009579</c:v>
                </c:pt>
                <c:pt idx="14">
                  <c:v>119.94086965880928</c:v>
                </c:pt>
                <c:pt idx="15">
                  <c:v>137.68722282261271</c:v>
                </c:pt>
                <c:pt idx="16">
                  <c:v>156.65746241150603</c:v>
                </c:pt>
                <c:pt idx="17">
                  <c:v>176.85158842548924</c:v>
                </c:pt>
                <c:pt idx="18">
                  <c:v>198.26960086456228</c:v>
                </c:pt>
                <c:pt idx="19">
                  <c:v>220.91149972872535</c:v>
                </c:pt>
                <c:pt idx="20">
                  <c:v>244.77728501797819</c:v>
                </c:pt>
              </c:numCache>
            </c:numRef>
          </c:yVal>
          <c:smooth val="0"/>
          <c:extLst>
            <c:ext xmlns:c16="http://schemas.microsoft.com/office/drawing/2014/chart" uri="{C3380CC4-5D6E-409C-BE32-E72D297353CC}">
              <c16:uniqueId val="{00000001-2C5D-4A1E-BBEE-1D5EADB75595}"/>
            </c:ext>
          </c:extLst>
        </c:ser>
        <c:dLbls>
          <c:showLegendKey val="0"/>
          <c:showVal val="0"/>
          <c:showCatName val="0"/>
          <c:showSerName val="0"/>
          <c:showPercent val="0"/>
          <c:showBubbleSize val="0"/>
        </c:dLbls>
        <c:axId val="48263680"/>
        <c:axId val="48260800"/>
      </c:scatterChart>
      <c:valAx>
        <c:axId val="48263680"/>
        <c:scaling>
          <c:orientation val="minMax"/>
        </c:scaling>
        <c:delete val="0"/>
        <c:axPos val="b"/>
        <c:title>
          <c:tx>
            <c:rich>
              <a:bodyPr/>
              <a:lstStyle/>
              <a:p>
                <a:pPr>
                  <a:defRPr/>
                </a:pPr>
                <a:r>
                  <a:rPr lang="en-US" baseline="0"/>
                  <a:t>N (rpm)</a:t>
                </a:r>
                <a:endParaRPr lang="en-US"/>
              </a:p>
            </c:rich>
          </c:tx>
          <c:overlay val="0"/>
        </c:title>
        <c:numFmt formatCode="General" sourceLinked="1"/>
        <c:majorTickMark val="out"/>
        <c:minorTickMark val="none"/>
        <c:tickLblPos val="nextTo"/>
        <c:crossAx val="48260800"/>
        <c:crosses val="autoZero"/>
        <c:crossBetween val="midCat"/>
      </c:valAx>
      <c:valAx>
        <c:axId val="4826080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48263680"/>
        <c:crosses val="autoZero"/>
        <c:crossBetween val="midCat"/>
      </c:valAx>
    </c:plotArea>
    <c:legend>
      <c:legendPos val="r"/>
      <c:layout>
        <c:manualLayout>
          <c:xMode val="edge"/>
          <c:yMode val="edge"/>
          <c:x val="0.79511595297163196"/>
          <c:y val="4.0890844526787198E-3"/>
          <c:w val="0.20488404702836799"/>
          <c:h val="0.35456692913385801"/>
        </c:manualLayout>
      </c:layout>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aseline="0"/>
              <a:t>Start &amp; stop speed (rpm)</a:t>
            </a:r>
            <a:endParaRPr lang="en-US" sz="1400"/>
          </a:p>
        </c:rich>
      </c:tx>
      <c:layout>
        <c:manualLayout>
          <c:xMode val="edge"/>
          <c:yMode val="edge"/>
          <c:x val="0.34775883537813601"/>
          <c:y val="0"/>
        </c:manualLayout>
      </c:layout>
      <c:overlay val="1"/>
    </c:title>
    <c:autoTitleDeleted val="0"/>
    <c:plotArea>
      <c:layout>
        <c:manualLayout>
          <c:layoutTarget val="inner"/>
          <c:xMode val="edge"/>
          <c:yMode val="edge"/>
          <c:x val="0.11190701162354701"/>
          <c:y val="5.40926659441626E-2"/>
          <c:w val="0.85009284013916897"/>
          <c:h val="0.79462034967918904"/>
        </c:manualLayout>
      </c:layout>
      <c:scatterChart>
        <c:scatterStyle val="lineMarker"/>
        <c:varyColors val="0"/>
        <c:ser>
          <c:idx val="0"/>
          <c:order val="0"/>
          <c:tx>
            <c:strRef>
              <c:f>Tuning!$DA$2</c:f>
              <c:strCache>
                <c:ptCount val="1"/>
                <c:pt idx="0">
                  <c:v>time (s)</c:v>
                </c:pt>
              </c:strCache>
            </c:strRef>
          </c:tx>
          <c:marker>
            <c:symbol val="none"/>
          </c:marker>
          <c:xVal>
            <c:numRef>
              <c:f>Tuning!$DA$3:$DA$203</c:f>
              <c:numCache>
                <c:formatCode>General</c:formatCode>
                <c:ptCount val="20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pt idx="102">
                  <c:v>51</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60</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70</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80</c:v>
                </c:pt>
                <c:pt idx="161">
                  <c:v>80.5</c:v>
                </c:pt>
                <c:pt idx="162">
                  <c:v>81</c:v>
                </c:pt>
                <c:pt idx="163">
                  <c:v>81.5</c:v>
                </c:pt>
                <c:pt idx="164">
                  <c:v>82</c:v>
                </c:pt>
                <c:pt idx="165">
                  <c:v>82.5</c:v>
                </c:pt>
                <c:pt idx="166">
                  <c:v>83</c:v>
                </c:pt>
                <c:pt idx="167">
                  <c:v>83.5</c:v>
                </c:pt>
                <c:pt idx="168">
                  <c:v>84</c:v>
                </c:pt>
                <c:pt idx="169">
                  <c:v>84.5</c:v>
                </c:pt>
                <c:pt idx="170">
                  <c:v>85</c:v>
                </c:pt>
                <c:pt idx="171">
                  <c:v>85.5</c:v>
                </c:pt>
                <c:pt idx="172">
                  <c:v>86</c:v>
                </c:pt>
                <c:pt idx="173">
                  <c:v>86.5</c:v>
                </c:pt>
                <c:pt idx="174">
                  <c:v>87</c:v>
                </c:pt>
                <c:pt idx="175">
                  <c:v>87.5</c:v>
                </c:pt>
                <c:pt idx="176">
                  <c:v>88</c:v>
                </c:pt>
                <c:pt idx="177">
                  <c:v>88.5</c:v>
                </c:pt>
                <c:pt idx="178">
                  <c:v>89</c:v>
                </c:pt>
                <c:pt idx="179">
                  <c:v>89.5</c:v>
                </c:pt>
                <c:pt idx="180">
                  <c:v>90</c:v>
                </c:pt>
                <c:pt idx="181">
                  <c:v>90.5</c:v>
                </c:pt>
                <c:pt idx="182">
                  <c:v>91</c:v>
                </c:pt>
                <c:pt idx="183">
                  <c:v>91.5</c:v>
                </c:pt>
                <c:pt idx="184">
                  <c:v>92</c:v>
                </c:pt>
                <c:pt idx="185">
                  <c:v>92.5</c:v>
                </c:pt>
                <c:pt idx="186">
                  <c:v>93</c:v>
                </c:pt>
                <c:pt idx="187">
                  <c:v>93.5</c:v>
                </c:pt>
                <c:pt idx="188">
                  <c:v>94</c:v>
                </c:pt>
                <c:pt idx="189">
                  <c:v>94.5</c:v>
                </c:pt>
                <c:pt idx="190">
                  <c:v>95</c:v>
                </c:pt>
                <c:pt idx="191">
                  <c:v>95.5</c:v>
                </c:pt>
                <c:pt idx="192">
                  <c:v>96</c:v>
                </c:pt>
                <c:pt idx="193">
                  <c:v>96.5</c:v>
                </c:pt>
                <c:pt idx="194">
                  <c:v>97</c:v>
                </c:pt>
                <c:pt idx="195">
                  <c:v>97.5</c:v>
                </c:pt>
                <c:pt idx="196">
                  <c:v>98</c:v>
                </c:pt>
                <c:pt idx="197">
                  <c:v>98.5</c:v>
                </c:pt>
                <c:pt idx="198">
                  <c:v>99</c:v>
                </c:pt>
                <c:pt idx="199">
                  <c:v>99.5</c:v>
                </c:pt>
                <c:pt idx="200">
                  <c:v>100</c:v>
                </c:pt>
              </c:numCache>
            </c:numRef>
          </c:xVal>
          <c:yVal>
            <c:numRef>
              <c:f>Tuning!$DB$3:$DB$203</c:f>
              <c:numCache>
                <c:formatCode>0.00</c:formatCode>
                <c:ptCount val="201"/>
                <c:pt idx="0">
                  <c:v>0</c:v>
                </c:pt>
                <c:pt idx="1">
                  <c:v>131.19717531567045</c:v>
                </c:pt>
                <c:pt idx="2">
                  <c:v>258.59842083058777</c:v>
                </c:pt>
                <c:pt idx="3">
                  <c:v>381.55032315846165</c:v>
                </c:pt>
                <c:pt idx="4">
                  <c:v>494.29235443949926</c:v>
                </c:pt>
                <c:pt idx="5">
                  <c:v>597.39515795984175</c:v>
                </c:pt>
                <c:pt idx="6">
                  <c:v>691.45073482261137</c:v>
                </c:pt>
                <c:pt idx="7">
                  <c:v>777.05954378363617</c:v>
                </c:pt>
                <c:pt idx="8">
                  <c:v>854.81971820589808</c:v>
                </c:pt>
                <c:pt idx="9">
                  <c:v>925.31831094140614</c:v>
                </c:pt>
                <c:pt idx="10">
                  <c:v>989.12441438784651</c:v>
                </c:pt>
                <c:pt idx="11">
                  <c:v>999.99999999999989</c:v>
                </c:pt>
                <c:pt idx="12">
                  <c:v>999.99999999999989</c:v>
                </c:pt>
                <c:pt idx="13">
                  <c:v>999.99999999999989</c:v>
                </c:pt>
                <c:pt idx="14">
                  <c:v>999.99999999999989</c:v>
                </c:pt>
                <c:pt idx="15">
                  <c:v>999.99999999999989</c:v>
                </c:pt>
                <c:pt idx="16">
                  <c:v>999.99999999999989</c:v>
                </c:pt>
                <c:pt idx="17">
                  <c:v>999.99999999999989</c:v>
                </c:pt>
                <c:pt idx="18">
                  <c:v>999.99999999999989</c:v>
                </c:pt>
                <c:pt idx="19">
                  <c:v>999.99999999999989</c:v>
                </c:pt>
                <c:pt idx="20">
                  <c:v>999.99999999999989</c:v>
                </c:pt>
                <c:pt idx="21">
                  <c:v>999.99999999999989</c:v>
                </c:pt>
                <c:pt idx="22">
                  <c:v>999.99999999999989</c:v>
                </c:pt>
                <c:pt idx="23">
                  <c:v>999.99999999999989</c:v>
                </c:pt>
                <c:pt idx="24">
                  <c:v>999.99999999999989</c:v>
                </c:pt>
                <c:pt idx="25">
                  <c:v>999.99999999999989</c:v>
                </c:pt>
                <c:pt idx="26">
                  <c:v>999.99999999999989</c:v>
                </c:pt>
                <c:pt idx="27">
                  <c:v>999.99999999999989</c:v>
                </c:pt>
                <c:pt idx="28">
                  <c:v>999.99999999999989</c:v>
                </c:pt>
                <c:pt idx="29">
                  <c:v>999.99999999999989</c:v>
                </c:pt>
                <c:pt idx="30">
                  <c:v>999.99999999999989</c:v>
                </c:pt>
                <c:pt idx="31">
                  <c:v>999.99999999999989</c:v>
                </c:pt>
                <c:pt idx="32">
                  <c:v>999.99999999999989</c:v>
                </c:pt>
                <c:pt idx="33">
                  <c:v>999.99999999999989</c:v>
                </c:pt>
                <c:pt idx="34">
                  <c:v>999.99999999999989</c:v>
                </c:pt>
                <c:pt idx="35">
                  <c:v>999.99999999999989</c:v>
                </c:pt>
                <c:pt idx="36">
                  <c:v>999.99999999999989</c:v>
                </c:pt>
                <c:pt idx="37">
                  <c:v>999.99999999999989</c:v>
                </c:pt>
                <c:pt idx="38">
                  <c:v>999.99999999999989</c:v>
                </c:pt>
                <c:pt idx="39">
                  <c:v>999.99999999999989</c:v>
                </c:pt>
                <c:pt idx="40">
                  <c:v>999.99999999999989</c:v>
                </c:pt>
                <c:pt idx="41">
                  <c:v>999.99999999999989</c:v>
                </c:pt>
                <c:pt idx="42">
                  <c:v>999.99999999999989</c:v>
                </c:pt>
                <c:pt idx="43">
                  <c:v>999.99999999999989</c:v>
                </c:pt>
                <c:pt idx="44">
                  <c:v>999.99999999999989</c:v>
                </c:pt>
                <c:pt idx="45">
                  <c:v>999.99999999999989</c:v>
                </c:pt>
                <c:pt idx="46">
                  <c:v>999.99999999999989</c:v>
                </c:pt>
                <c:pt idx="47">
                  <c:v>999.99999999999989</c:v>
                </c:pt>
                <c:pt idx="48">
                  <c:v>999.99999999999989</c:v>
                </c:pt>
                <c:pt idx="49">
                  <c:v>999.99999999999989</c:v>
                </c:pt>
                <c:pt idx="50">
                  <c:v>999.99999999999989</c:v>
                </c:pt>
                <c:pt idx="51">
                  <c:v>999.99999999999989</c:v>
                </c:pt>
                <c:pt idx="52">
                  <c:v>999.99999999999989</c:v>
                </c:pt>
                <c:pt idx="53">
                  <c:v>999.99999999999989</c:v>
                </c:pt>
                <c:pt idx="54">
                  <c:v>999.99999999999989</c:v>
                </c:pt>
                <c:pt idx="55">
                  <c:v>999.99999999999989</c:v>
                </c:pt>
                <c:pt idx="56">
                  <c:v>999.99999999999989</c:v>
                </c:pt>
                <c:pt idx="57">
                  <c:v>999.99999999999989</c:v>
                </c:pt>
                <c:pt idx="58">
                  <c:v>999.99999999999989</c:v>
                </c:pt>
                <c:pt idx="59">
                  <c:v>999.99999999999989</c:v>
                </c:pt>
                <c:pt idx="60">
                  <c:v>999.99999999999989</c:v>
                </c:pt>
                <c:pt idx="61">
                  <c:v>999.99999999999989</c:v>
                </c:pt>
                <c:pt idx="62">
                  <c:v>999.99999999999989</c:v>
                </c:pt>
                <c:pt idx="63">
                  <c:v>999.99999999999989</c:v>
                </c:pt>
                <c:pt idx="64">
                  <c:v>999.99999999999989</c:v>
                </c:pt>
                <c:pt idx="65">
                  <c:v>999.99999999999989</c:v>
                </c:pt>
                <c:pt idx="66">
                  <c:v>999.99999999999989</c:v>
                </c:pt>
                <c:pt idx="67">
                  <c:v>999.99999999999989</c:v>
                </c:pt>
                <c:pt idx="68">
                  <c:v>999.99999999999989</c:v>
                </c:pt>
                <c:pt idx="69">
                  <c:v>999.99999999999989</c:v>
                </c:pt>
                <c:pt idx="70">
                  <c:v>999.99999999999989</c:v>
                </c:pt>
                <c:pt idx="71">
                  <c:v>999.99999999999989</c:v>
                </c:pt>
                <c:pt idx="72">
                  <c:v>999.99999999999989</c:v>
                </c:pt>
                <c:pt idx="73">
                  <c:v>999.99999999999989</c:v>
                </c:pt>
                <c:pt idx="74">
                  <c:v>999.99999999999989</c:v>
                </c:pt>
                <c:pt idx="75">
                  <c:v>999.99999999999989</c:v>
                </c:pt>
                <c:pt idx="76">
                  <c:v>999.99999999999989</c:v>
                </c:pt>
                <c:pt idx="77">
                  <c:v>999.99999999999989</c:v>
                </c:pt>
                <c:pt idx="78">
                  <c:v>999.99999999999989</c:v>
                </c:pt>
                <c:pt idx="79">
                  <c:v>999.99999999999989</c:v>
                </c:pt>
                <c:pt idx="80">
                  <c:v>999.99999999999989</c:v>
                </c:pt>
                <c:pt idx="81">
                  <c:v>999.99999999999989</c:v>
                </c:pt>
                <c:pt idx="82">
                  <c:v>999.99999999999989</c:v>
                </c:pt>
                <c:pt idx="83">
                  <c:v>999.99999999999989</c:v>
                </c:pt>
                <c:pt idx="84">
                  <c:v>999.99999999999989</c:v>
                </c:pt>
                <c:pt idx="85">
                  <c:v>999.99999999999989</c:v>
                </c:pt>
                <c:pt idx="86">
                  <c:v>999.99999999999989</c:v>
                </c:pt>
                <c:pt idx="87">
                  <c:v>999.99999999999989</c:v>
                </c:pt>
                <c:pt idx="88">
                  <c:v>999.99999999999989</c:v>
                </c:pt>
                <c:pt idx="89">
                  <c:v>999.99999999999989</c:v>
                </c:pt>
                <c:pt idx="90">
                  <c:v>999.99999999999989</c:v>
                </c:pt>
                <c:pt idx="91">
                  <c:v>999.99999999999989</c:v>
                </c:pt>
                <c:pt idx="92">
                  <c:v>999.99999999999989</c:v>
                </c:pt>
                <c:pt idx="93">
                  <c:v>999.99999999999989</c:v>
                </c:pt>
                <c:pt idx="94">
                  <c:v>999.99999999999989</c:v>
                </c:pt>
                <c:pt idx="95">
                  <c:v>999.99999999999989</c:v>
                </c:pt>
                <c:pt idx="96">
                  <c:v>999.99999999999989</c:v>
                </c:pt>
                <c:pt idx="97">
                  <c:v>999.99999999999989</c:v>
                </c:pt>
                <c:pt idx="98">
                  <c:v>999.99999999999989</c:v>
                </c:pt>
                <c:pt idx="99">
                  <c:v>999.99999999999989</c:v>
                </c:pt>
                <c:pt idx="100">
                  <c:v>999.99999999999989</c:v>
                </c:pt>
                <c:pt idx="101">
                  <c:v>940.77131819428166</c:v>
                </c:pt>
                <c:pt idx="102">
                  <c:v>885.63189711552434</c:v>
                </c:pt>
                <c:pt idx="103">
                  <c:v>834.23362633693887</c:v>
                </c:pt>
                <c:pt idx="104">
                  <c:v>786.26555402854024</c:v>
                </c:pt>
                <c:pt idx="105">
                  <c:v>741.44903828659983</c:v>
                </c:pt>
                <c:pt idx="106">
                  <c:v>699.53364309960659</c:v>
                </c:pt>
                <c:pt idx="107">
                  <c:v>660.29364837892786</c:v>
                </c:pt>
                <c:pt idx="108">
                  <c:v>623.52506907550026</c:v>
                </c:pt>
                <c:pt idx="109">
                  <c:v>589.04309847608363</c:v>
                </c:pt>
                <c:pt idx="110">
                  <c:v>556.6799066188147</c:v>
                </c:pt>
                <c:pt idx="111">
                  <c:v>526.28273735587811</c:v>
                </c:pt>
                <c:pt idx="112">
                  <c:v>497.71225765019801</c:v>
                </c:pt>
                <c:pt idx="113">
                  <c:v>470.84112077637656</c:v>
                </c:pt>
                <c:pt idx="114">
                  <c:v>445.55271162643038</c:v>
                </c:pt>
                <c:pt idx="115">
                  <c:v>421.74004762336784</c:v>
                </c:pt>
                <c:pt idx="116">
                  <c:v>399.30481307201381</c:v>
                </c:pt>
                <c:pt idx="117">
                  <c:v>378.15650832270887</c:v>
                </c:pt>
                <c:pt idx="118">
                  <c:v>358.21169804308062</c:v>
                </c:pt>
                <c:pt idx="119">
                  <c:v>339.39334530687267</c:v>
                </c:pt>
                <c:pt idx="120">
                  <c:v>321.63022021248145</c:v>
                </c:pt>
                <c:pt idx="121">
                  <c:v>304.85637341350338</c:v>
                </c:pt>
                <c:pt idx="122">
                  <c:v>289.01066634006065</c:v>
                </c:pt>
                <c:pt idx="123">
                  <c:v>274.03635106180116</c:v>
                </c:pt>
                <c:pt idx="124">
                  <c:v>259.88069373064747</c:v>
                </c:pt>
                <c:pt idx="125">
                  <c:v>246.49463637550747</c:v>
                </c:pt>
                <c:pt idx="126">
                  <c:v>233.66143903085478</c:v>
                </c:pt>
                <c:pt idx="127">
                  <c:v>220.89251707148111</c:v>
                </c:pt>
                <c:pt idx="128">
                  <c:v>208.18413854773729</c:v>
                </c:pt>
                <c:pt idx="129">
                  <c:v>195.53263908475802</c:v>
                </c:pt>
                <c:pt idx="130">
                  <c:v>182.93441740997773</c:v>
                </c:pt>
                <c:pt idx="131">
                  <c:v>170.38593103220211</c:v>
                </c:pt>
                <c:pt idx="132">
                  <c:v>157.88369206071755</c:v>
                </c:pt>
                <c:pt idx="133">
                  <c:v>145.42426315350505</c:v>
                </c:pt>
                <c:pt idx="134">
                  <c:v>133.00425358415541</c:v>
                </c:pt>
                <c:pt idx="135">
                  <c:v>120.62031541756868</c:v>
                </c:pt>
                <c:pt idx="136">
                  <c:v>108.26913978496117</c:v>
                </c:pt>
                <c:pt idx="137">
                  <c:v>95.94745324910167</c:v>
                </c:pt>
                <c:pt idx="138">
                  <c:v>83.652014251059782</c:v>
                </c:pt>
                <c:pt idx="139">
                  <c:v>71.37960963007157</c:v>
                </c:pt>
                <c:pt idx="140">
                  <c:v>59.127051208417129</c:v>
                </c:pt>
                <c:pt idx="141">
                  <c:v>46.891172433459616</c:v>
                </c:pt>
                <c:pt idx="142">
                  <c:v>34.668825069219736</c:v>
                </c:pt>
                <c:pt idx="143">
                  <c:v>22.456875930053116</c:v>
                </c:pt>
                <c:pt idx="144">
                  <c:v>10.252203649163237</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yVal>
          <c:smooth val="0"/>
          <c:extLst>
            <c:ext xmlns:c16="http://schemas.microsoft.com/office/drawing/2014/chart" uri="{C3380CC4-5D6E-409C-BE32-E72D297353CC}">
              <c16:uniqueId val="{00000000-C025-47C9-8251-5DE21A40088E}"/>
            </c:ext>
          </c:extLst>
        </c:ser>
        <c:dLbls>
          <c:showLegendKey val="0"/>
          <c:showVal val="0"/>
          <c:showCatName val="0"/>
          <c:showSerName val="0"/>
          <c:showPercent val="0"/>
          <c:showBubbleSize val="0"/>
        </c:dLbls>
        <c:axId val="40275904"/>
        <c:axId val="40276480"/>
      </c:scatterChart>
      <c:valAx>
        <c:axId val="40275904"/>
        <c:scaling>
          <c:orientation val="minMax"/>
        </c:scaling>
        <c:delete val="0"/>
        <c:axPos val="b"/>
        <c:title>
          <c:tx>
            <c:rich>
              <a:bodyPr/>
              <a:lstStyle/>
              <a:p>
                <a:pPr>
                  <a:defRPr/>
                </a:pPr>
                <a:r>
                  <a:rPr lang="en-US" baseline="0"/>
                  <a:t>time (s)</a:t>
                </a:r>
                <a:endParaRPr lang="en-US"/>
              </a:p>
            </c:rich>
          </c:tx>
          <c:overlay val="0"/>
        </c:title>
        <c:numFmt formatCode="General" sourceLinked="1"/>
        <c:majorTickMark val="out"/>
        <c:minorTickMark val="none"/>
        <c:tickLblPos val="nextTo"/>
        <c:crossAx val="40276480"/>
        <c:crosses val="autoZero"/>
        <c:crossBetween val="midCat"/>
      </c:valAx>
      <c:valAx>
        <c:axId val="40276480"/>
        <c:scaling>
          <c:orientation val="minMax"/>
        </c:scaling>
        <c:delete val="0"/>
        <c:axPos val="l"/>
        <c:majorGridlines>
          <c:spPr>
            <a:ln>
              <a:solidFill>
                <a:schemeClr val="bg1">
                  <a:lumMod val="85000"/>
                </a:schemeClr>
              </a:solidFill>
            </a:ln>
          </c:spPr>
        </c:majorGridlines>
        <c:numFmt formatCode="0.00" sourceLinked="1"/>
        <c:majorTickMark val="out"/>
        <c:minorTickMark val="none"/>
        <c:tickLblPos val="nextTo"/>
        <c:crossAx val="40275904"/>
        <c:crosses val="autoZero"/>
        <c:crossBetween val="midCat"/>
      </c:valAx>
    </c:plotArea>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aseline="0"/>
              <a:t>Start &amp; stop current (amp)</a:t>
            </a:r>
            <a:endParaRPr lang="en-US" sz="1400"/>
          </a:p>
        </c:rich>
      </c:tx>
      <c:layout>
        <c:manualLayout>
          <c:xMode val="edge"/>
          <c:yMode val="edge"/>
          <c:x val="0.34775883537813601"/>
          <c:y val="0"/>
        </c:manualLayout>
      </c:layout>
      <c:overlay val="1"/>
    </c:title>
    <c:autoTitleDeleted val="0"/>
    <c:plotArea>
      <c:layout>
        <c:manualLayout>
          <c:layoutTarget val="inner"/>
          <c:xMode val="edge"/>
          <c:yMode val="edge"/>
          <c:x val="0.11190701162354701"/>
          <c:y val="5.40926659441626E-2"/>
          <c:w val="0.85009284013916897"/>
          <c:h val="0.79462034967918904"/>
        </c:manualLayout>
      </c:layout>
      <c:scatterChart>
        <c:scatterStyle val="lineMarker"/>
        <c:varyColors val="0"/>
        <c:ser>
          <c:idx val="0"/>
          <c:order val="0"/>
          <c:tx>
            <c:strRef>
              <c:f>Tuning!$DH$2</c:f>
              <c:strCache>
                <c:ptCount val="1"/>
                <c:pt idx="0">
                  <c:v>total</c:v>
                </c:pt>
              </c:strCache>
            </c:strRef>
          </c:tx>
          <c:marker>
            <c:symbol val="none"/>
          </c:marker>
          <c:xVal>
            <c:numRef>
              <c:f>Tuning!$DA$3:$DA$203</c:f>
              <c:numCache>
                <c:formatCode>General</c:formatCode>
                <c:ptCount val="20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pt idx="102">
                  <c:v>51</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60</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70</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80</c:v>
                </c:pt>
                <c:pt idx="161">
                  <c:v>80.5</c:v>
                </c:pt>
                <c:pt idx="162">
                  <c:v>81</c:v>
                </c:pt>
                <c:pt idx="163">
                  <c:v>81.5</c:v>
                </c:pt>
                <c:pt idx="164">
                  <c:v>82</c:v>
                </c:pt>
                <c:pt idx="165">
                  <c:v>82.5</c:v>
                </c:pt>
                <c:pt idx="166">
                  <c:v>83</c:v>
                </c:pt>
                <c:pt idx="167">
                  <c:v>83.5</c:v>
                </c:pt>
                <c:pt idx="168">
                  <c:v>84</c:v>
                </c:pt>
                <c:pt idx="169">
                  <c:v>84.5</c:v>
                </c:pt>
                <c:pt idx="170">
                  <c:v>85</c:v>
                </c:pt>
                <c:pt idx="171">
                  <c:v>85.5</c:v>
                </c:pt>
                <c:pt idx="172">
                  <c:v>86</c:v>
                </c:pt>
                <c:pt idx="173">
                  <c:v>86.5</c:v>
                </c:pt>
                <c:pt idx="174">
                  <c:v>87</c:v>
                </c:pt>
                <c:pt idx="175">
                  <c:v>87.5</c:v>
                </c:pt>
                <c:pt idx="176">
                  <c:v>88</c:v>
                </c:pt>
                <c:pt idx="177">
                  <c:v>88.5</c:v>
                </c:pt>
                <c:pt idx="178">
                  <c:v>89</c:v>
                </c:pt>
                <c:pt idx="179">
                  <c:v>89.5</c:v>
                </c:pt>
                <c:pt idx="180">
                  <c:v>90</c:v>
                </c:pt>
                <c:pt idx="181">
                  <c:v>90.5</c:v>
                </c:pt>
                <c:pt idx="182">
                  <c:v>91</c:v>
                </c:pt>
                <c:pt idx="183">
                  <c:v>91.5</c:v>
                </c:pt>
                <c:pt idx="184">
                  <c:v>92</c:v>
                </c:pt>
                <c:pt idx="185">
                  <c:v>92.5</c:v>
                </c:pt>
                <c:pt idx="186">
                  <c:v>93</c:v>
                </c:pt>
                <c:pt idx="187">
                  <c:v>93.5</c:v>
                </c:pt>
                <c:pt idx="188">
                  <c:v>94</c:v>
                </c:pt>
                <c:pt idx="189">
                  <c:v>94.5</c:v>
                </c:pt>
                <c:pt idx="190">
                  <c:v>95</c:v>
                </c:pt>
                <c:pt idx="191">
                  <c:v>95.5</c:v>
                </c:pt>
                <c:pt idx="192">
                  <c:v>96</c:v>
                </c:pt>
                <c:pt idx="193">
                  <c:v>96.5</c:v>
                </c:pt>
                <c:pt idx="194">
                  <c:v>97</c:v>
                </c:pt>
                <c:pt idx="195">
                  <c:v>97.5</c:v>
                </c:pt>
                <c:pt idx="196">
                  <c:v>98</c:v>
                </c:pt>
                <c:pt idx="197">
                  <c:v>98.5</c:v>
                </c:pt>
                <c:pt idx="198">
                  <c:v>99</c:v>
                </c:pt>
                <c:pt idx="199">
                  <c:v>99.5</c:v>
                </c:pt>
                <c:pt idx="200">
                  <c:v>100</c:v>
                </c:pt>
              </c:numCache>
            </c:numRef>
          </c:xVal>
          <c:yVal>
            <c:numRef>
              <c:f>Tuning!$DH$3:$DH$203</c:f>
              <c:numCache>
                <c:formatCode>General</c:formatCode>
                <c:ptCount val="201"/>
                <c:pt idx="0">
                  <c:v>10.714285714285714</c:v>
                </c:pt>
                <c:pt idx="1">
                  <c:v>10.462091180495642</c:v>
                </c:pt>
                <c:pt idx="2">
                  <c:v>10.217193394856567</c:v>
                </c:pt>
                <c:pt idx="3">
                  <c:v>9.9808483850530134</c:v>
                </c:pt>
                <c:pt idx="4">
                  <c:v>9.764129359288507</c:v>
                </c:pt>
                <c:pt idx="5">
                  <c:v>9.5659393951852429</c:v>
                </c:pt>
                <c:pt idx="6">
                  <c:v>9.3851405151774259</c:v>
                </c:pt>
                <c:pt idx="7">
                  <c:v>9.2205784839271203</c:v>
                </c:pt>
                <c:pt idx="8">
                  <c:v>9.071103536096329</c:v>
                </c:pt>
                <c:pt idx="9">
                  <c:v>8.9355872059237527</c:v>
                </c:pt>
                <c:pt idx="10">
                  <c:v>8.8129355522359454</c:v>
                </c:pt>
                <c:pt idx="11">
                  <c:v>4.8446965560054327</c:v>
                </c:pt>
                <c:pt idx="12">
                  <c:v>4.8446965560054327</c:v>
                </c:pt>
                <c:pt idx="13">
                  <c:v>4.8446965560054327</c:v>
                </c:pt>
                <c:pt idx="14">
                  <c:v>4.8446965560054327</c:v>
                </c:pt>
                <c:pt idx="15">
                  <c:v>4.8446965560054327</c:v>
                </c:pt>
                <c:pt idx="16">
                  <c:v>4.8446965560054327</c:v>
                </c:pt>
                <c:pt idx="17">
                  <c:v>4.8446965560054327</c:v>
                </c:pt>
                <c:pt idx="18">
                  <c:v>4.8446965560054327</c:v>
                </c:pt>
                <c:pt idx="19">
                  <c:v>4.8446965560054327</c:v>
                </c:pt>
                <c:pt idx="20">
                  <c:v>4.8446965560054327</c:v>
                </c:pt>
                <c:pt idx="21">
                  <c:v>4.8446965560054327</c:v>
                </c:pt>
                <c:pt idx="22">
                  <c:v>4.8446965560054327</c:v>
                </c:pt>
                <c:pt idx="23">
                  <c:v>4.8446965560054327</c:v>
                </c:pt>
                <c:pt idx="24">
                  <c:v>4.8446965560054327</c:v>
                </c:pt>
                <c:pt idx="25">
                  <c:v>4.8446965560054327</c:v>
                </c:pt>
                <c:pt idx="26">
                  <c:v>4.8446965560054327</c:v>
                </c:pt>
                <c:pt idx="27">
                  <c:v>4.8446965560054327</c:v>
                </c:pt>
                <c:pt idx="28">
                  <c:v>4.8446965560054327</c:v>
                </c:pt>
                <c:pt idx="29">
                  <c:v>4.8446965560054327</c:v>
                </c:pt>
                <c:pt idx="30">
                  <c:v>4.8446965560054327</c:v>
                </c:pt>
                <c:pt idx="31">
                  <c:v>4.8446965560054327</c:v>
                </c:pt>
                <c:pt idx="32">
                  <c:v>4.8446965560054327</c:v>
                </c:pt>
                <c:pt idx="33">
                  <c:v>4.8446965560054327</c:v>
                </c:pt>
                <c:pt idx="34">
                  <c:v>4.8446965560054327</c:v>
                </c:pt>
                <c:pt idx="35">
                  <c:v>4.8446965560054327</c:v>
                </c:pt>
                <c:pt idx="36">
                  <c:v>4.8446965560054327</c:v>
                </c:pt>
                <c:pt idx="37">
                  <c:v>4.8446965560054327</c:v>
                </c:pt>
                <c:pt idx="38">
                  <c:v>4.8446965560054327</c:v>
                </c:pt>
                <c:pt idx="39">
                  <c:v>4.8446965560054327</c:v>
                </c:pt>
                <c:pt idx="40">
                  <c:v>4.8446965560054327</c:v>
                </c:pt>
                <c:pt idx="41">
                  <c:v>4.8446965560054327</c:v>
                </c:pt>
                <c:pt idx="42">
                  <c:v>4.8446965560054327</c:v>
                </c:pt>
                <c:pt idx="43">
                  <c:v>4.8446965560054327</c:v>
                </c:pt>
                <c:pt idx="44">
                  <c:v>4.8446965560054327</c:v>
                </c:pt>
                <c:pt idx="45">
                  <c:v>4.8446965560054327</c:v>
                </c:pt>
                <c:pt idx="46">
                  <c:v>4.8446965560054327</c:v>
                </c:pt>
                <c:pt idx="47">
                  <c:v>4.8446965560054327</c:v>
                </c:pt>
                <c:pt idx="48">
                  <c:v>4.8446965560054327</c:v>
                </c:pt>
                <c:pt idx="49">
                  <c:v>4.8446965560054327</c:v>
                </c:pt>
                <c:pt idx="50">
                  <c:v>4.8446965560054327</c:v>
                </c:pt>
                <c:pt idx="51">
                  <c:v>4.8446965560054327</c:v>
                </c:pt>
                <c:pt idx="52">
                  <c:v>4.8446965560054327</c:v>
                </c:pt>
                <c:pt idx="53">
                  <c:v>4.8446965560054327</c:v>
                </c:pt>
                <c:pt idx="54">
                  <c:v>4.8446965560054327</c:v>
                </c:pt>
                <c:pt idx="55">
                  <c:v>4.8446965560054327</c:v>
                </c:pt>
                <c:pt idx="56">
                  <c:v>4.8446965560054327</c:v>
                </c:pt>
                <c:pt idx="57">
                  <c:v>4.8446965560054327</c:v>
                </c:pt>
                <c:pt idx="58">
                  <c:v>4.8446965560054327</c:v>
                </c:pt>
                <c:pt idx="59">
                  <c:v>4.8446965560054327</c:v>
                </c:pt>
                <c:pt idx="60">
                  <c:v>4.8446965560054327</c:v>
                </c:pt>
                <c:pt idx="61">
                  <c:v>4.8446965560054327</c:v>
                </c:pt>
                <c:pt idx="62">
                  <c:v>4.8446965560054327</c:v>
                </c:pt>
                <c:pt idx="63">
                  <c:v>4.8446965560054327</c:v>
                </c:pt>
                <c:pt idx="64">
                  <c:v>4.8446965560054327</c:v>
                </c:pt>
                <c:pt idx="65">
                  <c:v>4.8446965560054327</c:v>
                </c:pt>
                <c:pt idx="66">
                  <c:v>4.8446965560054327</c:v>
                </c:pt>
                <c:pt idx="67">
                  <c:v>4.8446965560054327</c:v>
                </c:pt>
                <c:pt idx="68">
                  <c:v>4.8446965560054327</c:v>
                </c:pt>
                <c:pt idx="69">
                  <c:v>4.8446965560054327</c:v>
                </c:pt>
                <c:pt idx="70">
                  <c:v>4.8446965560054327</c:v>
                </c:pt>
                <c:pt idx="71">
                  <c:v>4.8446965560054327</c:v>
                </c:pt>
                <c:pt idx="72">
                  <c:v>4.8446965560054327</c:v>
                </c:pt>
                <c:pt idx="73">
                  <c:v>4.8446965560054327</c:v>
                </c:pt>
                <c:pt idx="74">
                  <c:v>4.8446965560054327</c:v>
                </c:pt>
                <c:pt idx="75">
                  <c:v>4.8446965560054327</c:v>
                </c:pt>
                <c:pt idx="76">
                  <c:v>4.8446965560054327</c:v>
                </c:pt>
                <c:pt idx="77">
                  <c:v>4.8446965560054327</c:v>
                </c:pt>
                <c:pt idx="78">
                  <c:v>4.8446965560054327</c:v>
                </c:pt>
                <c:pt idx="79">
                  <c:v>4.8446965560054327</c:v>
                </c:pt>
                <c:pt idx="80">
                  <c:v>4.8446965560054327</c:v>
                </c:pt>
                <c:pt idx="81">
                  <c:v>4.8446965560054327</c:v>
                </c:pt>
                <c:pt idx="82">
                  <c:v>4.8446965560054327</c:v>
                </c:pt>
                <c:pt idx="83">
                  <c:v>4.8446965560054327</c:v>
                </c:pt>
                <c:pt idx="84">
                  <c:v>4.8446965560054327</c:v>
                </c:pt>
                <c:pt idx="85">
                  <c:v>4.8446965560054327</c:v>
                </c:pt>
                <c:pt idx="86">
                  <c:v>4.8446965560054327</c:v>
                </c:pt>
                <c:pt idx="87">
                  <c:v>4.8446965560054327</c:v>
                </c:pt>
                <c:pt idx="88">
                  <c:v>4.8446965560054327</c:v>
                </c:pt>
                <c:pt idx="89">
                  <c:v>4.8446965560054327</c:v>
                </c:pt>
                <c:pt idx="90">
                  <c:v>4.8446965560054327</c:v>
                </c:pt>
                <c:pt idx="91">
                  <c:v>4.8446965560054327</c:v>
                </c:pt>
                <c:pt idx="92">
                  <c:v>4.8446965560054327</c:v>
                </c:pt>
                <c:pt idx="93">
                  <c:v>4.8446965560054327</c:v>
                </c:pt>
                <c:pt idx="94">
                  <c:v>4.8446965560054327</c:v>
                </c:pt>
                <c:pt idx="95">
                  <c:v>4.8446965560054327</c:v>
                </c:pt>
                <c:pt idx="96">
                  <c:v>4.8446965560054327</c:v>
                </c:pt>
                <c:pt idx="97">
                  <c:v>4.8446965560054327</c:v>
                </c:pt>
                <c:pt idx="98">
                  <c:v>4.8446965560054327</c:v>
                </c:pt>
                <c:pt idx="99">
                  <c:v>4.8446965560054327</c:v>
                </c:pt>
                <c:pt idx="100">
                  <c:v>0.7142857142857143</c:v>
                </c:pt>
                <c:pt idx="101">
                  <c:v>0.7142857142857143</c:v>
                </c:pt>
                <c:pt idx="102">
                  <c:v>0.7142857142857143</c:v>
                </c:pt>
                <c:pt idx="103">
                  <c:v>0.7142857142857143</c:v>
                </c:pt>
                <c:pt idx="104">
                  <c:v>0.7142857142857143</c:v>
                </c:pt>
                <c:pt idx="105">
                  <c:v>0.7142857142857143</c:v>
                </c:pt>
                <c:pt idx="106">
                  <c:v>0.7142857142857143</c:v>
                </c:pt>
                <c:pt idx="107">
                  <c:v>0.7142857142857143</c:v>
                </c:pt>
                <c:pt idx="108">
                  <c:v>0.7142857142857143</c:v>
                </c:pt>
                <c:pt idx="109">
                  <c:v>0.7142857142857143</c:v>
                </c:pt>
                <c:pt idx="110">
                  <c:v>0.7142857142857143</c:v>
                </c:pt>
                <c:pt idx="111">
                  <c:v>0.7142857142857143</c:v>
                </c:pt>
                <c:pt idx="112">
                  <c:v>0.7142857142857143</c:v>
                </c:pt>
                <c:pt idx="113">
                  <c:v>0.7142857142857143</c:v>
                </c:pt>
                <c:pt idx="114">
                  <c:v>0.7142857142857143</c:v>
                </c:pt>
                <c:pt idx="115">
                  <c:v>0.7142857142857143</c:v>
                </c:pt>
                <c:pt idx="116">
                  <c:v>0.7142857142857143</c:v>
                </c:pt>
                <c:pt idx="117">
                  <c:v>0.7142857142857143</c:v>
                </c:pt>
                <c:pt idx="118">
                  <c:v>0.7142857142857143</c:v>
                </c:pt>
                <c:pt idx="119">
                  <c:v>0.7142857142857143</c:v>
                </c:pt>
                <c:pt idx="120">
                  <c:v>0.7142857142857143</c:v>
                </c:pt>
                <c:pt idx="121">
                  <c:v>0.7142857142857143</c:v>
                </c:pt>
                <c:pt idx="122">
                  <c:v>0.7142857142857143</c:v>
                </c:pt>
                <c:pt idx="123">
                  <c:v>0.7142857142857143</c:v>
                </c:pt>
                <c:pt idx="124">
                  <c:v>0.7142857142857143</c:v>
                </c:pt>
                <c:pt idx="125">
                  <c:v>0.7142857142857143</c:v>
                </c:pt>
                <c:pt idx="126">
                  <c:v>0.7142857142857143</c:v>
                </c:pt>
                <c:pt idx="127">
                  <c:v>0.7142857142857143</c:v>
                </c:pt>
                <c:pt idx="128">
                  <c:v>0.7142857142857143</c:v>
                </c:pt>
                <c:pt idx="129">
                  <c:v>0.7142857142857143</c:v>
                </c:pt>
                <c:pt idx="130">
                  <c:v>0.7142857142857143</c:v>
                </c:pt>
                <c:pt idx="131">
                  <c:v>0.7142857142857143</c:v>
                </c:pt>
                <c:pt idx="132">
                  <c:v>0.7142857142857143</c:v>
                </c:pt>
                <c:pt idx="133">
                  <c:v>0.7142857142857143</c:v>
                </c:pt>
                <c:pt idx="134">
                  <c:v>0.7142857142857143</c:v>
                </c:pt>
                <c:pt idx="135">
                  <c:v>0.7142857142857143</c:v>
                </c:pt>
                <c:pt idx="136">
                  <c:v>0.7142857142857143</c:v>
                </c:pt>
                <c:pt idx="137">
                  <c:v>0.7142857142857143</c:v>
                </c:pt>
                <c:pt idx="138">
                  <c:v>0.7142857142857143</c:v>
                </c:pt>
                <c:pt idx="139">
                  <c:v>0.7142857142857143</c:v>
                </c:pt>
                <c:pt idx="140">
                  <c:v>0.7142857142857143</c:v>
                </c:pt>
                <c:pt idx="141">
                  <c:v>0.7142857142857143</c:v>
                </c:pt>
                <c:pt idx="142">
                  <c:v>0.7142857142857143</c:v>
                </c:pt>
                <c:pt idx="143">
                  <c:v>0.7142857142857143</c:v>
                </c:pt>
                <c:pt idx="144">
                  <c:v>0.7142857142857143</c:v>
                </c:pt>
                <c:pt idx="145">
                  <c:v>0.7142857142857143</c:v>
                </c:pt>
                <c:pt idx="146">
                  <c:v>0.7142857142857143</c:v>
                </c:pt>
                <c:pt idx="147">
                  <c:v>0.7142857142857143</c:v>
                </c:pt>
                <c:pt idx="148">
                  <c:v>0.7142857142857143</c:v>
                </c:pt>
                <c:pt idx="149">
                  <c:v>0.7142857142857143</c:v>
                </c:pt>
                <c:pt idx="150">
                  <c:v>0.7142857142857143</c:v>
                </c:pt>
                <c:pt idx="151">
                  <c:v>0.7142857142857143</c:v>
                </c:pt>
                <c:pt idx="152">
                  <c:v>0.7142857142857143</c:v>
                </c:pt>
                <c:pt idx="153">
                  <c:v>0.7142857142857143</c:v>
                </c:pt>
                <c:pt idx="154">
                  <c:v>0.7142857142857143</c:v>
                </c:pt>
                <c:pt idx="155">
                  <c:v>0.7142857142857143</c:v>
                </c:pt>
                <c:pt idx="156">
                  <c:v>0.7142857142857143</c:v>
                </c:pt>
                <c:pt idx="157">
                  <c:v>0.7142857142857143</c:v>
                </c:pt>
                <c:pt idx="158">
                  <c:v>0.7142857142857143</c:v>
                </c:pt>
                <c:pt idx="159">
                  <c:v>0.7142857142857143</c:v>
                </c:pt>
                <c:pt idx="160">
                  <c:v>0.7142857142857143</c:v>
                </c:pt>
                <c:pt idx="161">
                  <c:v>0.7142857142857143</c:v>
                </c:pt>
                <c:pt idx="162">
                  <c:v>0.7142857142857143</c:v>
                </c:pt>
                <c:pt idx="163">
                  <c:v>0.7142857142857143</c:v>
                </c:pt>
                <c:pt idx="164">
                  <c:v>0.7142857142857143</c:v>
                </c:pt>
                <c:pt idx="165">
                  <c:v>0.7142857142857143</c:v>
                </c:pt>
                <c:pt idx="166">
                  <c:v>0.7142857142857143</c:v>
                </c:pt>
                <c:pt idx="167">
                  <c:v>0.7142857142857143</c:v>
                </c:pt>
                <c:pt idx="168">
                  <c:v>0.7142857142857143</c:v>
                </c:pt>
                <c:pt idx="169">
                  <c:v>0.7142857142857143</c:v>
                </c:pt>
                <c:pt idx="170">
                  <c:v>0.7142857142857143</c:v>
                </c:pt>
                <c:pt idx="171">
                  <c:v>0.7142857142857143</c:v>
                </c:pt>
                <c:pt idx="172">
                  <c:v>0.7142857142857143</c:v>
                </c:pt>
                <c:pt idx="173">
                  <c:v>0.7142857142857143</c:v>
                </c:pt>
                <c:pt idx="174">
                  <c:v>0.7142857142857143</c:v>
                </c:pt>
                <c:pt idx="175">
                  <c:v>0.7142857142857143</c:v>
                </c:pt>
                <c:pt idx="176">
                  <c:v>0.7142857142857143</c:v>
                </c:pt>
                <c:pt idx="177">
                  <c:v>0.7142857142857143</c:v>
                </c:pt>
                <c:pt idx="178">
                  <c:v>0.7142857142857143</c:v>
                </c:pt>
                <c:pt idx="179">
                  <c:v>0.7142857142857143</c:v>
                </c:pt>
                <c:pt idx="180">
                  <c:v>0.7142857142857143</c:v>
                </c:pt>
                <c:pt idx="181">
                  <c:v>0.7142857142857143</c:v>
                </c:pt>
                <c:pt idx="182">
                  <c:v>0.7142857142857143</c:v>
                </c:pt>
                <c:pt idx="183">
                  <c:v>0.7142857142857143</c:v>
                </c:pt>
                <c:pt idx="184">
                  <c:v>0.7142857142857143</c:v>
                </c:pt>
                <c:pt idx="185">
                  <c:v>0.7142857142857143</c:v>
                </c:pt>
                <c:pt idx="186">
                  <c:v>0.7142857142857143</c:v>
                </c:pt>
                <c:pt idx="187">
                  <c:v>0.7142857142857143</c:v>
                </c:pt>
                <c:pt idx="188">
                  <c:v>0.7142857142857143</c:v>
                </c:pt>
                <c:pt idx="189">
                  <c:v>0.7142857142857143</c:v>
                </c:pt>
                <c:pt idx="190">
                  <c:v>0.7142857142857143</c:v>
                </c:pt>
                <c:pt idx="191">
                  <c:v>0.7142857142857143</c:v>
                </c:pt>
                <c:pt idx="192">
                  <c:v>0.7142857142857143</c:v>
                </c:pt>
                <c:pt idx="193">
                  <c:v>0.7142857142857143</c:v>
                </c:pt>
                <c:pt idx="194">
                  <c:v>0.7142857142857143</c:v>
                </c:pt>
                <c:pt idx="195">
                  <c:v>0.7142857142857143</c:v>
                </c:pt>
                <c:pt idx="196">
                  <c:v>0.7142857142857143</c:v>
                </c:pt>
                <c:pt idx="197">
                  <c:v>0.7142857142857143</c:v>
                </c:pt>
                <c:pt idx="198">
                  <c:v>0.7142857142857143</c:v>
                </c:pt>
                <c:pt idx="199">
                  <c:v>0.7142857142857143</c:v>
                </c:pt>
                <c:pt idx="200">
                  <c:v>0.7142857142857143</c:v>
                </c:pt>
              </c:numCache>
            </c:numRef>
          </c:yVal>
          <c:smooth val="0"/>
          <c:extLst>
            <c:ext xmlns:c16="http://schemas.microsoft.com/office/drawing/2014/chart" uri="{C3380CC4-5D6E-409C-BE32-E72D297353CC}">
              <c16:uniqueId val="{00000000-D4EF-44B8-A43C-9FF4AAAF58A4}"/>
            </c:ext>
          </c:extLst>
        </c:ser>
        <c:dLbls>
          <c:showLegendKey val="0"/>
          <c:showVal val="0"/>
          <c:showCatName val="0"/>
          <c:showSerName val="0"/>
          <c:showPercent val="0"/>
          <c:showBubbleSize val="0"/>
        </c:dLbls>
        <c:axId val="40278208"/>
        <c:axId val="40278784"/>
      </c:scatterChart>
      <c:valAx>
        <c:axId val="40278208"/>
        <c:scaling>
          <c:orientation val="minMax"/>
        </c:scaling>
        <c:delete val="0"/>
        <c:axPos val="b"/>
        <c:title>
          <c:tx>
            <c:rich>
              <a:bodyPr/>
              <a:lstStyle/>
              <a:p>
                <a:pPr>
                  <a:defRPr/>
                </a:pPr>
                <a:r>
                  <a:rPr lang="en-US" baseline="0"/>
                  <a:t>time (s)</a:t>
                </a:r>
                <a:endParaRPr lang="en-US"/>
              </a:p>
            </c:rich>
          </c:tx>
          <c:overlay val="0"/>
        </c:title>
        <c:numFmt formatCode="General" sourceLinked="1"/>
        <c:majorTickMark val="out"/>
        <c:minorTickMark val="none"/>
        <c:tickLblPos val="nextTo"/>
        <c:crossAx val="40278784"/>
        <c:crosses val="autoZero"/>
        <c:crossBetween val="midCat"/>
      </c:valAx>
      <c:valAx>
        <c:axId val="402787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40278208"/>
        <c:crosses val="autoZero"/>
        <c:crossBetween val="midCat"/>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3174</xdr:colOff>
      <xdr:row>17</xdr:row>
      <xdr:rowOff>158750</xdr:rowOff>
    </xdr:from>
    <xdr:to>
      <xdr:col>13</xdr:col>
      <xdr:colOff>933449</xdr:colOff>
      <xdr:row>34</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18</xdr:row>
      <xdr:rowOff>1</xdr:rowOff>
    </xdr:from>
    <xdr:to>
      <xdr:col>20</xdr:col>
      <xdr:colOff>0</xdr:colOff>
      <xdr:row>34</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0</xdr:row>
      <xdr:rowOff>0</xdr:rowOff>
    </xdr:from>
    <xdr:to>
      <xdr:col>20</xdr:col>
      <xdr:colOff>0</xdr:colOff>
      <xdr:row>16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36</xdr:row>
      <xdr:rowOff>3175</xdr:rowOff>
    </xdr:from>
    <xdr:to>
      <xdr:col>14</xdr:col>
      <xdr:colOff>0</xdr:colOff>
      <xdr:row>51</xdr:row>
      <xdr:rowOff>152400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36</xdr:row>
      <xdr:rowOff>3175</xdr:rowOff>
    </xdr:from>
    <xdr:to>
      <xdr:col>20</xdr:col>
      <xdr:colOff>0</xdr:colOff>
      <xdr:row>52</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3174</xdr:colOff>
      <xdr:row>0</xdr:row>
      <xdr:rowOff>0</xdr:rowOff>
    </xdr:from>
    <xdr:to>
      <xdr:col>14</xdr:col>
      <xdr:colOff>0</xdr:colOff>
      <xdr:row>16</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54</xdr:row>
      <xdr:rowOff>1</xdr:rowOff>
    </xdr:from>
    <xdr:to>
      <xdr:col>14</xdr:col>
      <xdr:colOff>0</xdr:colOff>
      <xdr:row>70</xdr:row>
      <xdr:rowOff>1</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54</xdr:row>
      <xdr:rowOff>1</xdr:rowOff>
    </xdr:from>
    <xdr:to>
      <xdr:col>20</xdr:col>
      <xdr:colOff>0</xdr:colOff>
      <xdr:row>70</xdr:row>
      <xdr:rowOff>1</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1103"/>
  <sheetViews>
    <sheetView tabSelected="1" workbookViewId="0">
      <selection activeCell="A2" sqref="A2"/>
    </sheetView>
  </sheetViews>
  <sheetFormatPr defaultColWidth="11" defaultRowHeight="12.75"/>
  <cols>
    <col min="2" max="2" width="32" customWidth="1"/>
    <col min="4" max="4" width="14.375" customWidth="1"/>
    <col min="5" max="7" width="7.75" customWidth="1"/>
    <col min="8" max="8" width="12.25" bestFit="1" customWidth="1"/>
    <col min="9" max="9" width="1.25" customWidth="1"/>
    <col min="10" max="10" width="12.25" customWidth="1"/>
    <col min="11" max="11" width="12.25" bestFit="1" customWidth="1"/>
    <col min="12" max="12" width="12.25" customWidth="1"/>
    <col min="13" max="13" width="12.25" bestFit="1" customWidth="1"/>
    <col min="14" max="14" width="12.25" customWidth="1"/>
    <col min="15" max="15" width="1.25" customWidth="1"/>
    <col min="16" max="18" width="12.25" bestFit="1" customWidth="1"/>
    <col min="19" max="20" width="12.25" customWidth="1"/>
    <col min="27" max="29" width="12" bestFit="1" customWidth="1"/>
    <col min="34" max="34" width="13.375" customWidth="1"/>
    <col min="35" max="35" width="13" bestFit="1" customWidth="1"/>
    <col min="38" max="38" width="11.75" bestFit="1" customWidth="1"/>
    <col min="44" max="44" width="12" bestFit="1" customWidth="1"/>
    <col min="45" max="45" width="12.25" bestFit="1" customWidth="1"/>
    <col min="51" max="52" width="12" bestFit="1" customWidth="1"/>
    <col min="61" max="62" width="12" bestFit="1" customWidth="1"/>
    <col min="68" max="69" width="12" bestFit="1" customWidth="1"/>
    <col min="78" max="78" width="12" bestFit="1" customWidth="1"/>
    <col min="85" max="85" width="12" bestFit="1" customWidth="1"/>
    <col min="89" max="89" width="12.25" bestFit="1" customWidth="1"/>
    <col min="91" max="91" width="12.25" bestFit="1" customWidth="1"/>
    <col min="92" max="92" width="13" bestFit="1" customWidth="1"/>
  </cols>
  <sheetData>
    <row r="1" spans="1:129">
      <c r="A1" s="36" t="s">
        <v>0</v>
      </c>
      <c r="B1" s="38"/>
      <c r="C1" s="7" t="s">
        <v>1</v>
      </c>
      <c r="D1" s="38"/>
      <c r="E1" s="38"/>
      <c r="F1" s="38"/>
      <c r="G1" s="38"/>
      <c r="H1" s="38"/>
      <c r="I1" s="38"/>
      <c r="J1" s="38"/>
      <c r="K1" s="38"/>
      <c r="L1" s="38"/>
      <c r="M1" s="38"/>
      <c r="N1" s="38"/>
      <c r="O1" s="38"/>
      <c r="P1" s="38"/>
      <c r="Q1" s="38"/>
      <c r="R1" s="38"/>
      <c r="S1" s="38"/>
      <c r="T1" s="38"/>
      <c r="U1" s="38"/>
      <c r="V1" s="38"/>
      <c r="W1" s="38"/>
      <c r="X1" s="38"/>
      <c r="Y1" s="38"/>
      <c r="Z1" s="38"/>
      <c r="AA1" s="38" t="s">
        <v>2</v>
      </c>
      <c r="AB1" s="38"/>
      <c r="AC1" s="38"/>
      <c r="AD1" s="38" t="s">
        <v>3</v>
      </c>
      <c r="AE1" s="38"/>
      <c r="AF1" s="38" t="s">
        <v>4</v>
      </c>
      <c r="AG1" s="38"/>
      <c r="AH1" s="38" t="s">
        <v>5</v>
      </c>
      <c r="AI1" s="38"/>
      <c r="AJ1" s="38" t="s">
        <v>6</v>
      </c>
      <c r="AK1" s="38"/>
      <c r="AL1" s="38"/>
      <c r="AM1" s="38" t="s">
        <v>7</v>
      </c>
      <c r="AN1" s="38"/>
      <c r="AO1" s="38"/>
      <c r="AP1" s="38"/>
      <c r="AQ1" s="38"/>
      <c r="AR1" s="38"/>
      <c r="AS1" s="38"/>
      <c r="AT1" s="38" t="s">
        <v>8</v>
      </c>
      <c r="AU1" s="38"/>
      <c r="AV1" s="38" t="s">
        <v>3</v>
      </c>
      <c r="AW1" s="38"/>
      <c r="AX1" s="38"/>
      <c r="AY1" s="38"/>
      <c r="AZ1" s="38"/>
      <c r="BA1" s="38"/>
      <c r="BB1" s="38"/>
      <c r="BC1" s="38" t="s">
        <v>9</v>
      </c>
      <c r="BD1" s="38"/>
      <c r="BE1" s="38"/>
      <c r="BF1" s="38"/>
      <c r="BG1" s="38" t="s">
        <v>10</v>
      </c>
      <c r="BH1" s="38"/>
      <c r="BI1" s="38"/>
      <c r="BJ1" s="38" t="s">
        <v>11</v>
      </c>
      <c r="BK1" s="38"/>
      <c r="BL1" s="38"/>
      <c r="BM1" s="38"/>
      <c r="BN1" s="38"/>
      <c r="BO1" s="38" t="s">
        <v>3</v>
      </c>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t="s">
        <v>12</v>
      </c>
      <c r="DB1" s="38"/>
      <c r="DC1" s="38"/>
      <c r="DD1" s="38"/>
      <c r="DE1" s="38"/>
      <c r="DF1" s="38"/>
      <c r="DG1" s="38" t="s">
        <v>13</v>
      </c>
      <c r="DH1" s="38"/>
      <c r="DI1" s="38" t="s">
        <v>14</v>
      </c>
      <c r="DJ1" s="38"/>
      <c r="DK1" s="38"/>
      <c r="DL1" s="38"/>
      <c r="DM1" s="38"/>
      <c r="DN1" s="38"/>
      <c r="DO1" s="38"/>
      <c r="DP1" s="38"/>
      <c r="DQ1" s="38"/>
      <c r="DR1" s="38"/>
      <c r="DS1" s="38"/>
      <c r="DT1" s="38"/>
      <c r="DU1" s="38"/>
      <c r="DV1" s="38"/>
      <c r="DW1" s="38"/>
      <c r="DX1" s="38"/>
      <c r="DY1" s="38"/>
    </row>
    <row r="2" spans="1:129">
      <c r="A2" s="45" t="s">
        <v>15</v>
      </c>
      <c r="B2" s="38"/>
      <c r="C2" s="36"/>
      <c r="D2" s="38"/>
      <c r="E2" s="38"/>
      <c r="F2" s="38"/>
      <c r="G2" s="38"/>
      <c r="H2" s="38"/>
      <c r="I2" s="38"/>
      <c r="J2" s="38"/>
      <c r="K2" s="38"/>
      <c r="L2" s="38"/>
      <c r="M2" s="38"/>
      <c r="N2" s="38"/>
      <c r="O2" s="38"/>
      <c r="P2" s="38"/>
      <c r="Q2" s="38"/>
      <c r="R2" s="38"/>
      <c r="S2" s="38"/>
      <c r="T2" s="38"/>
      <c r="U2" s="38"/>
      <c r="V2" s="38"/>
      <c r="W2" s="38"/>
      <c r="X2" s="38"/>
      <c r="Y2" s="38"/>
      <c r="Z2" s="38"/>
      <c r="AA2" s="38" t="s">
        <v>16</v>
      </c>
      <c r="AB2" s="38"/>
      <c r="AC2" s="38" t="s">
        <v>4</v>
      </c>
      <c r="AD2" s="38" t="s">
        <v>17</v>
      </c>
      <c r="AE2" s="38" t="s">
        <v>18</v>
      </c>
      <c r="AF2" s="38" t="s">
        <v>17</v>
      </c>
      <c r="AG2" s="38" t="s">
        <v>19</v>
      </c>
      <c r="AH2" s="38" t="s">
        <v>17</v>
      </c>
      <c r="AI2" s="38" t="s">
        <v>19</v>
      </c>
      <c r="AJ2" s="38" t="s">
        <v>20</v>
      </c>
      <c r="AK2" s="38" t="s">
        <v>21</v>
      </c>
      <c r="AL2" s="38" t="s">
        <v>22</v>
      </c>
      <c r="AM2" s="38" t="s">
        <v>20</v>
      </c>
      <c r="AN2" s="38" t="s">
        <v>23</v>
      </c>
      <c r="AO2" s="38" t="s">
        <v>24</v>
      </c>
      <c r="AP2" s="38" t="s">
        <v>25</v>
      </c>
      <c r="AQ2" s="38" t="s">
        <v>26</v>
      </c>
      <c r="AR2" s="38" t="s">
        <v>27</v>
      </c>
      <c r="AS2" s="38" t="s">
        <v>28</v>
      </c>
      <c r="AT2" s="38" t="s">
        <v>17</v>
      </c>
      <c r="AU2" s="38" t="s">
        <v>29</v>
      </c>
      <c r="AV2" s="38" t="s">
        <v>24</v>
      </c>
      <c r="AW2" s="38" t="s">
        <v>23</v>
      </c>
      <c r="AX2" s="38" t="s">
        <v>30</v>
      </c>
      <c r="AY2" s="38" t="s">
        <v>20</v>
      </c>
      <c r="AZ2" s="38" t="s">
        <v>31</v>
      </c>
      <c r="BA2" s="38"/>
      <c r="BB2" s="38"/>
      <c r="BC2" s="38" t="s">
        <v>32</v>
      </c>
      <c r="BD2" s="38" t="s">
        <v>33</v>
      </c>
      <c r="BE2" s="38" t="s">
        <v>34</v>
      </c>
      <c r="BF2" s="38" t="s">
        <v>35</v>
      </c>
      <c r="BG2" s="38" t="s">
        <v>36</v>
      </c>
      <c r="BH2" s="38" t="s">
        <v>37</v>
      </c>
      <c r="BI2" s="38" t="s">
        <v>17</v>
      </c>
      <c r="BJ2" s="38" t="s">
        <v>38</v>
      </c>
      <c r="BK2" s="38" t="s">
        <v>39</v>
      </c>
      <c r="BL2" s="38" t="s">
        <v>40</v>
      </c>
      <c r="BM2" s="38" t="s">
        <v>27</v>
      </c>
      <c r="BN2" s="38" t="s">
        <v>17</v>
      </c>
      <c r="BO2" s="38" t="s">
        <v>24</v>
      </c>
      <c r="BP2" s="38" t="s">
        <v>23</v>
      </c>
      <c r="BQ2" s="38" t="s">
        <v>30</v>
      </c>
      <c r="BR2" s="38" t="s">
        <v>20</v>
      </c>
      <c r="BS2" s="38" t="s">
        <v>31</v>
      </c>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t="s">
        <v>41</v>
      </c>
      <c r="DB2" s="38" t="s">
        <v>33</v>
      </c>
      <c r="DC2" s="38" t="s">
        <v>34</v>
      </c>
      <c r="DD2" s="38" t="s">
        <v>42</v>
      </c>
      <c r="DE2" s="38" t="s">
        <v>35</v>
      </c>
      <c r="DF2" s="38" t="s">
        <v>43</v>
      </c>
      <c r="DG2" s="38" t="s">
        <v>40</v>
      </c>
      <c r="DH2" s="38" t="s">
        <v>38</v>
      </c>
      <c r="DI2" s="38" t="s">
        <v>40</v>
      </c>
      <c r="DJ2" s="38" t="s">
        <v>44</v>
      </c>
      <c r="DK2" s="38" t="s">
        <v>45</v>
      </c>
      <c r="DL2" s="38"/>
      <c r="DM2" s="38"/>
      <c r="DN2" s="38"/>
      <c r="DO2" s="38"/>
      <c r="DP2" s="38"/>
      <c r="DQ2" s="38"/>
      <c r="DR2" s="38"/>
      <c r="DS2" s="38"/>
      <c r="DT2" s="38"/>
      <c r="DU2" s="38"/>
      <c r="DV2" s="38"/>
      <c r="DW2" s="38"/>
      <c r="DX2" s="38"/>
      <c r="DY2" s="38"/>
    </row>
    <row r="3" spans="1:129">
      <c r="A3" s="36" t="s">
        <v>46</v>
      </c>
      <c r="B3" s="11" t="s">
        <v>47</v>
      </c>
      <c r="C3" s="38"/>
      <c r="D3" s="38"/>
      <c r="E3" s="38"/>
      <c r="F3" s="38"/>
      <c r="G3" s="38"/>
      <c r="H3" s="38"/>
      <c r="I3" s="38"/>
      <c r="J3" s="38"/>
      <c r="K3" s="38"/>
      <c r="L3" s="38"/>
      <c r="M3" s="38"/>
      <c r="N3" s="38"/>
      <c r="O3" s="38"/>
      <c r="P3" s="38"/>
      <c r="Q3" s="38"/>
      <c r="R3" s="38"/>
      <c r="S3" s="38"/>
      <c r="T3" s="38"/>
      <c r="U3" s="38"/>
      <c r="V3" s="38"/>
      <c r="W3" s="38"/>
      <c r="X3" s="38" t="s">
        <v>48</v>
      </c>
      <c r="Y3" s="38" t="s">
        <v>49</v>
      </c>
      <c r="Z3" s="38"/>
      <c r="AA3" s="38">
        <v>0</v>
      </c>
      <c r="AB3" s="38"/>
      <c r="AC3" s="38">
        <f t="shared" ref="AC3:AC23" si="0">AA3*$X$15</f>
        <v>0</v>
      </c>
      <c r="AD3" s="38"/>
      <c r="AE3" s="38"/>
      <c r="AF3" s="38"/>
      <c r="AG3" s="38"/>
      <c r="AH3" s="38"/>
      <c r="AI3" s="38"/>
      <c r="AJ3" s="38">
        <f>AK3</f>
        <v>0</v>
      </c>
      <c r="AK3" s="38">
        <f>AC3</f>
        <v>0</v>
      </c>
      <c r="AL3" s="38">
        <f t="shared" ref="AL3:AL23" si="1">AY3/$AC$51</f>
        <v>0</v>
      </c>
      <c r="AM3" s="38">
        <v>1</v>
      </c>
      <c r="AN3" s="38">
        <f t="shared" ref="AN3:AN23" si="2">AX3/AW3</f>
        <v>0.36097066638004288</v>
      </c>
      <c r="AO3" s="38">
        <f t="shared" ref="AO3:AO23" si="3">AZ3/AV3</f>
        <v>0</v>
      </c>
      <c r="AP3" s="38">
        <f>AL3+$X$18</f>
        <v>0.17490437191940963</v>
      </c>
      <c r="AQ3" s="38">
        <f t="shared" ref="AQ3:AQ23" si="4">AP3/$C$31</f>
        <v>3.4029852560702327</v>
      </c>
      <c r="AR3" s="38">
        <f t="shared" ref="AR3:AR23" si="5">AQ3*$C$30+$C$31*$AC$51</f>
        <v>14.910675012398332</v>
      </c>
      <c r="AS3" s="38">
        <f t="shared" ref="AS3:AS23" si="6">AY3/$AC$51^3</f>
        <v>0</v>
      </c>
      <c r="AT3" s="38"/>
      <c r="AU3" s="38" t="e">
        <f t="shared" ref="AU3:AU23" si="7">(-$AV$32+SQRT($AV$32^2-4*AS3*$AV$33))/(2*AS3)*30/PI()</f>
        <v>#DIV/0!</v>
      </c>
      <c r="AV3" s="38">
        <f t="shared" ref="AV3:AV23" si="8">AW3+$C$21</f>
        <v>70.740807225246357</v>
      </c>
      <c r="AW3" s="38">
        <f t="shared" ref="AW3:AW23" si="9">AR3*AQ3</f>
        <v>50.740807225246357</v>
      </c>
      <c r="AX3" s="38">
        <f t="shared" ref="AX3:AX23" si="10">AP3*$AC$51</f>
        <v>18.315942996758473</v>
      </c>
      <c r="AY3" s="24">
        <f>AZ3</f>
        <v>0</v>
      </c>
      <c r="AZ3" s="24">
        <f>$X$14*AC3*1000</f>
        <v>0</v>
      </c>
      <c r="BA3" s="38"/>
      <c r="BB3" s="38"/>
      <c r="BC3" s="38">
        <v>0</v>
      </c>
      <c r="BD3" s="38">
        <f t="shared" ref="BD3:BD23" si="11">BC3*$AU$28</f>
        <v>0</v>
      </c>
      <c r="BE3" s="38">
        <f>BD3*PI()/30</f>
        <v>0</v>
      </c>
      <c r="BF3" s="2">
        <f t="shared" ref="BF3:BF23" si="12">$C$4*BD3/60</f>
        <v>0</v>
      </c>
      <c r="BG3" s="38">
        <f>$X$17*BF3^2</f>
        <v>0</v>
      </c>
      <c r="BH3" s="38">
        <v>0</v>
      </c>
      <c r="BI3" s="38"/>
      <c r="BJ3" s="38">
        <f t="shared" ref="BJ3:BJ23" si="13">BO3/$C$7</f>
        <v>0.7142857142857143</v>
      </c>
      <c r="BK3" s="38">
        <f t="shared" ref="BK3:BK23" si="14">BP3/$C$7</f>
        <v>0</v>
      </c>
      <c r="BL3" s="38">
        <f t="shared" ref="BL3:BL23" si="15">BH3/$C$31</f>
        <v>0</v>
      </c>
      <c r="BM3" s="38">
        <f t="shared" ref="BM3:BM23" si="16">BL3*$C$30+$C$31*BE3</f>
        <v>0</v>
      </c>
      <c r="BN3" s="38"/>
      <c r="BO3" s="38">
        <f t="shared" ref="BO3:BO23" si="17">BP3+$C$21</f>
        <v>20</v>
      </c>
      <c r="BP3" s="38">
        <f t="shared" ref="BP3:BP23" si="18">BL3*BM3</f>
        <v>0</v>
      </c>
      <c r="BQ3" s="24">
        <f t="shared" ref="BQ3:BQ23" si="19">BR3+$AC$77*MAX(BE3,$E$24)*BE3</f>
        <v>0</v>
      </c>
      <c r="BR3" s="24">
        <f>BS3</f>
        <v>0</v>
      </c>
      <c r="BS3" s="24">
        <f>BF3*BG3*1000</f>
        <v>0</v>
      </c>
      <c r="BT3" s="38"/>
      <c r="BU3" s="38"/>
      <c r="BV3" s="38"/>
      <c r="BW3" s="38"/>
      <c r="BX3" s="38"/>
      <c r="BY3" s="38"/>
      <c r="BZ3" s="38"/>
      <c r="CA3" s="38"/>
      <c r="CB3" s="38"/>
      <c r="CC3" s="38"/>
      <c r="CD3" s="2"/>
      <c r="CE3" s="2"/>
      <c r="CF3" s="2"/>
      <c r="CG3" s="38"/>
      <c r="CH3" s="38"/>
      <c r="CI3" s="38"/>
      <c r="CJ3" s="38"/>
      <c r="CK3" s="38"/>
      <c r="CL3" s="38"/>
      <c r="CM3" s="38"/>
      <c r="CN3" s="38"/>
      <c r="CO3" s="38"/>
      <c r="CP3" s="38"/>
      <c r="CQ3" s="38"/>
      <c r="CR3" s="38"/>
      <c r="CS3" s="38"/>
      <c r="CT3" s="38"/>
      <c r="CU3" s="38"/>
      <c r="CV3" s="38"/>
      <c r="CW3" s="38"/>
      <c r="CX3" s="38"/>
      <c r="CY3" s="38"/>
      <c r="CZ3" s="38"/>
      <c r="DA3" s="38">
        <v>0</v>
      </c>
      <c r="DB3" s="24">
        <f>DC3*30/PI()</f>
        <v>0</v>
      </c>
      <c r="DC3" s="24">
        <v>0</v>
      </c>
      <c r="DD3" s="38" t="str">
        <f>IF(DB3&lt;$C$11,"START","RUN")</f>
        <v>START</v>
      </c>
      <c r="DE3" s="2">
        <f t="shared" ref="DE3:DE66" si="20">$C$4*DB3/60</f>
        <v>0</v>
      </c>
      <c r="DF3" s="38">
        <f>$X$17*DE3^2</f>
        <v>0</v>
      </c>
      <c r="DG3" s="38">
        <f>(IF(DD3="START",$C$7,IF(DD3="RUN",$AR$28,0))-$C$31*DC3)/$C$30</f>
        <v>10</v>
      </c>
      <c r="DH3" s="38">
        <f>$C$21/$C$7+MAX(DG3,0)</f>
        <v>10.714285714285714</v>
      </c>
      <c r="DI3" s="23">
        <f t="shared" ref="DI3:DI66" si="21">$C$31*MAX(DG3,0)</f>
        <v>0.51397334621834123</v>
      </c>
      <c r="DJ3" s="2">
        <f t="shared" ref="DJ3:DJ66" si="22">IF(DC3&gt;0,-DE3*DF3*1000/DC3,0)</f>
        <v>0</v>
      </c>
      <c r="DK3" s="2">
        <f t="shared" ref="DK3:DK66" si="23">-$AC$77*MAX($E$24,DC3)</f>
        <v>-4.3726092979852409E-2</v>
      </c>
      <c r="DL3" s="38"/>
      <c r="DM3" s="38"/>
      <c r="DN3" s="38"/>
      <c r="DO3" s="38"/>
      <c r="DP3" s="38"/>
      <c r="DQ3" s="38"/>
      <c r="DR3" s="38"/>
      <c r="DS3" s="38"/>
      <c r="DT3" s="38"/>
      <c r="DU3" s="38"/>
      <c r="DV3" s="38"/>
      <c r="DW3" s="38"/>
      <c r="DX3" s="38"/>
      <c r="DY3" s="38"/>
    </row>
    <row r="4" spans="1:129">
      <c r="A4" s="38"/>
      <c r="B4" s="38" t="s">
        <v>50</v>
      </c>
      <c r="C4" s="43">
        <v>2.305E-6</v>
      </c>
      <c r="D4" s="12" t="s">
        <v>51</v>
      </c>
      <c r="E4" s="38"/>
      <c r="F4" s="38"/>
      <c r="G4" s="38"/>
      <c r="H4" s="38"/>
      <c r="I4" s="38"/>
      <c r="J4" s="38"/>
      <c r="K4" s="38"/>
      <c r="L4" s="38"/>
      <c r="M4" s="38"/>
      <c r="N4" s="38"/>
      <c r="O4" s="38"/>
      <c r="P4" s="38"/>
      <c r="Q4" s="38"/>
      <c r="R4" s="38"/>
      <c r="S4" s="38"/>
      <c r="T4" s="38"/>
      <c r="U4" s="38"/>
      <c r="V4" s="38"/>
      <c r="W4" s="38"/>
      <c r="X4" s="38"/>
      <c r="Y4" s="38"/>
      <c r="Z4" s="38"/>
      <c r="AA4" s="38">
        <f>AA3+0.05</f>
        <v>0.05</v>
      </c>
      <c r="AB4" s="38"/>
      <c r="AC4" s="38">
        <f t="shared" si="0"/>
        <v>32.747545945108548</v>
      </c>
      <c r="AD4" s="38"/>
      <c r="AE4" s="38"/>
      <c r="AF4" s="38"/>
      <c r="AG4" s="38"/>
      <c r="AH4" s="38"/>
      <c r="AI4" s="38"/>
      <c r="AJ4" s="38">
        <f t="shared" ref="AJ4:AJ23" si="24">AK4</f>
        <v>32.747545945108548</v>
      </c>
      <c r="AK4" s="38">
        <f t="shared" ref="AK4:AK23" si="25">AC4</f>
        <v>32.747545945108548</v>
      </c>
      <c r="AL4" s="38">
        <f t="shared" si="1"/>
        <v>1.2013507435030317E-2</v>
      </c>
      <c r="AM4" s="38">
        <v>1</v>
      </c>
      <c r="AN4" s="38">
        <f t="shared" si="2"/>
        <v>0.34579296164940276</v>
      </c>
      <c r="AO4" s="38">
        <f t="shared" si="3"/>
        <v>1.6422339557404894E-2</v>
      </c>
      <c r="AP4" s="38">
        <f t="shared" ref="AP4:AP23" si="26">AL4+$X$18</f>
        <v>0.18691787935443996</v>
      </c>
      <c r="AQ4" s="38">
        <f t="shared" si="4"/>
        <v>3.6367232022774059</v>
      </c>
      <c r="AR4" s="38">
        <f t="shared" si="5"/>
        <v>15.565141261778415</v>
      </c>
      <c r="AS4" s="38">
        <f t="shared" si="6"/>
        <v>1.0955005137119676E-6</v>
      </c>
      <c r="AT4" s="38"/>
      <c r="AU4" s="38">
        <f t="shared" si="7"/>
        <v>1744.3024442006704</v>
      </c>
      <c r="AV4" s="38">
        <f t="shared" si="8"/>
        <v>76.606110373434973</v>
      </c>
      <c r="AW4" s="38">
        <f t="shared" si="9"/>
        <v>56.60611037343498</v>
      </c>
      <c r="AX4" s="38">
        <f t="shared" si="10"/>
        <v>19.573994553483061</v>
      </c>
      <c r="AY4" s="24">
        <f t="shared" ref="AY4:AY23" si="27">AZ4</f>
        <v>1.2580515567245867</v>
      </c>
      <c r="AZ4" s="24">
        <f t="shared" ref="AZ4:AZ23" si="28">$X$14*AC4*1000</f>
        <v>1.2580515567245867</v>
      </c>
      <c r="BA4" s="38"/>
      <c r="BB4" s="38"/>
      <c r="BC4" s="38">
        <f>BC3+0.05</f>
        <v>0.05</v>
      </c>
      <c r="BD4" s="38">
        <f t="shared" si="11"/>
        <v>77.488366649772672</v>
      </c>
      <c r="BE4" s="38">
        <f t="shared" ref="BE4:BE26" si="29">BD4*PI()/30</f>
        <v>8.1145627801866063</v>
      </c>
      <c r="BF4" s="2">
        <f t="shared" si="12"/>
        <v>2.976844752128767E-6</v>
      </c>
      <c r="BG4" s="38">
        <f t="shared" ref="BG4:BG26" si="30">$X$17*BF4^2</f>
        <v>0.61194321254494544</v>
      </c>
      <c r="BH4" s="38">
        <f t="shared" ref="BH4:BH23" si="31">BQ4/BE4</f>
        <v>4.3950585659274795E-2</v>
      </c>
      <c r="BI4" s="38"/>
      <c r="BJ4" s="38">
        <f t="shared" si="13"/>
        <v>0.80014486232685489</v>
      </c>
      <c r="BK4" s="38">
        <f t="shared" si="14"/>
        <v>8.585914804114067E-2</v>
      </c>
      <c r="BL4" s="38">
        <f t="shared" si="15"/>
        <v>0.85511410236833818</v>
      </c>
      <c r="BM4" s="38">
        <f t="shared" si="16"/>
        <v>2.8113863851544783</v>
      </c>
      <c r="BN4" s="38"/>
      <c r="BO4" s="38">
        <f t="shared" si="17"/>
        <v>22.404056145151937</v>
      </c>
      <c r="BP4" s="38">
        <f t="shared" si="18"/>
        <v>2.4040561451519387</v>
      </c>
      <c r="BQ4" s="24">
        <f t="shared" si="19"/>
        <v>0.35663978655815448</v>
      </c>
      <c r="BR4" s="24">
        <f t="shared" ref="BR4:BR23" si="32">BS4</f>
        <v>1.8216599408652394E-3</v>
      </c>
      <c r="BS4" s="24">
        <f t="shared" ref="BS4:BS23" si="33">BF4*BG4*1000</f>
        <v>1.8216599408652394E-3</v>
      </c>
      <c r="BT4" s="38"/>
      <c r="BU4" s="38"/>
      <c r="BV4" s="38"/>
      <c r="BW4" s="38"/>
      <c r="BX4" s="38"/>
      <c r="BY4" s="38"/>
      <c r="BZ4" s="38"/>
      <c r="CA4" s="38"/>
      <c r="CB4" s="38"/>
      <c r="CC4" s="38"/>
      <c r="CD4" s="2"/>
      <c r="CE4" s="2"/>
      <c r="CF4" s="2"/>
      <c r="CG4" s="38"/>
      <c r="CH4" s="38"/>
      <c r="CI4" s="38"/>
      <c r="CJ4" s="38"/>
      <c r="CK4" s="38"/>
      <c r="CL4" s="38"/>
      <c r="CM4" s="38"/>
      <c r="CN4" s="38"/>
      <c r="CO4" s="38"/>
      <c r="CP4" s="38"/>
      <c r="CQ4" s="38"/>
      <c r="CR4" s="38"/>
      <c r="CS4" s="38"/>
      <c r="CT4" s="38"/>
      <c r="CU4" s="38"/>
      <c r="CV4" s="38"/>
      <c r="CW4" s="38"/>
      <c r="CX4" s="38"/>
      <c r="CY4" s="38"/>
      <c r="CZ4" s="38"/>
      <c r="DA4" s="38">
        <f t="shared" ref="DA4:DA35" si="34">DA3+$C$14/10</f>
        <v>0.5</v>
      </c>
      <c r="DB4" s="24">
        <f>DC4*30/PI()</f>
        <v>131.19717531567045</v>
      </c>
      <c r="DC4" s="24">
        <f t="shared" ref="DC4:DC35" si="35">MIN(MAX(DC3+(DI3+DJ3+DK3)*(DA4-DA3)/$C$34,0),$E$11)</f>
        <v>13.738936071448082</v>
      </c>
      <c r="DD4" s="38" t="str">
        <f t="shared" ref="DD4:DD67" si="36">IF(DB4&lt;$C$11,"START","RUN")</f>
        <v>START</v>
      </c>
      <c r="DE4" s="2">
        <f t="shared" si="20"/>
        <v>5.0401581517103396E-6</v>
      </c>
      <c r="DF4" s="38">
        <f>$X$17*DE4^2</f>
        <v>1.7542321993037797</v>
      </c>
      <c r="DG4" s="38">
        <f t="shared" ref="DG4:DG67" si="37">(IF(DD4="START",$C$7,IF(DD4="RUN",$AR$28,0))-$C$31*DC4)/$C$30</f>
        <v>9.7478054662099289</v>
      </c>
      <c r="DH4" s="38">
        <f t="shared" ref="DH4:DH67" si="38">$C$21/$C$7+MAX(DG4,0)</f>
        <v>10.462091180495642</v>
      </c>
      <c r="DI4" s="23">
        <f t="shared" si="21"/>
        <v>0.50101121937533544</v>
      </c>
      <c r="DJ4" s="2">
        <f t="shared" si="22"/>
        <v>-6.4354384308462674E-4</v>
      </c>
      <c r="DK4" s="2">
        <f t="shared" si="23"/>
        <v>-4.3726092979852409E-2</v>
      </c>
      <c r="DL4" s="38"/>
      <c r="DM4" s="38"/>
      <c r="DN4" s="38"/>
      <c r="DO4" s="38"/>
      <c r="DP4" s="38"/>
      <c r="DQ4" s="38"/>
      <c r="DR4" s="38"/>
      <c r="DS4" s="38"/>
      <c r="DT4" s="38"/>
      <c r="DU4" s="38"/>
      <c r="DV4" s="38"/>
      <c r="DW4" s="38"/>
      <c r="DX4" s="38"/>
      <c r="DY4" s="38"/>
    </row>
    <row r="5" spans="1:129">
      <c r="A5" s="38"/>
      <c r="B5" s="38"/>
      <c r="C5" s="38"/>
      <c r="D5" s="38"/>
      <c r="E5" s="38"/>
      <c r="F5" s="38"/>
      <c r="G5" s="38"/>
      <c r="H5" s="38"/>
      <c r="I5" s="38"/>
      <c r="J5" s="38"/>
      <c r="K5" s="38"/>
      <c r="L5" s="38"/>
      <c r="M5" s="38"/>
      <c r="N5" s="38"/>
      <c r="O5" s="38"/>
      <c r="P5" s="38"/>
      <c r="Q5" s="38"/>
      <c r="R5" s="38"/>
      <c r="S5" s="38"/>
      <c r="T5" s="38"/>
      <c r="U5" s="38"/>
      <c r="V5" s="38"/>
      <c r="W5" s="38"/>
      <c r="X5" s="38"/>
      <c r="Y5" s="38"/>
      <c r="Z5" s="38"/>
      <c r="AA5" s="38">
        <f t="shared" ref="AA5:AA23" si="39">AA4+0.05</f>
        <v>0.1</v>
      </c>
      <c r="AB5" s="38"/>
      <c r="AC5" s="38">
        <f t="shared" si="0"/>
        <v>65.495091890217097</v>
      </c>
      <c r="AD5" s="38"/>
      <c r="AE5" s="38"/>
      <c r="AF5" s="38"/>
      <c r="AG5" s="38"/>
      <c r="AH5" s="38"/>
      <c r="AI5" s="38"/>
      <c r="AJ5" s="38">
        <f t="shared" si="24"/>
        <v>65.495091890217097</v>
      </c>
      <c r="AK5" s="38">
        <f t="shared" si="25"/>
        <v>65.495091890217097</v>
      </c>
      <c r="AL5" s="38">
        <f t="shared" si="1"/>
        <v>2.4027014870060634E-2</v>
      </c>
      <c r="AM5" s="38">
        <v>1</v>
      </c>
      <c r="AN5" s="38">
        <f t="shared" si="2"/>
        <v>0.33184010720967466</v>
      </c>
      <c r="AO5" s="38">
        <f t="shared" si="3"/>
        <v>3.0396029683690602E-2</v>
      </c>
      <c r="AP5" s="38">
        <f t="shared" si="26"/>
        <v>0.19893138678947025</v>
      </c>
      <c r="AQ5" s="38">
        <f t="shared" si="4"/>
        <v>3.8704611484845781</v>
      </c>
      <c r="AR5" s="38">
        <f t="shared" si="5"/>
        <v>16.219607511158497</v>
      </c>
      <c r="AS5" s="38">
        <f t="shared" si="6"/>
        <v>2.1910010274239352E-6</v>
      </c>
      <c r="AT5" s="38"/>
      <c r="AU5" s="38">
        <f t="shared" si="7"/>
        <v>1641.3531436190772</v>
      </c>
      <c r="AV5" s="38">
        <f t="shared" si="8"/>
        <v>82.777360715607614</v>
      </c>
      <c r="AW5" s="38">
        <f t="shared" si="9"/>
        <v>62.777360715607607</v>
      </c>
      <c r="AX5" s="38">
        <f t="shared" si="10"/>
        <v>20.832046110207646</v>
      </c>
      <c r="AY5" s="24">
        <f t="shared" si="27"/>
        <v>2.5161031134491734</v>
      </c>
      <c r="AZ5" s="24">
        <f t="shared" si="28"/>
        <v>2.5161031134491734</v>
      </c>
      <c r="BA5" s="38"/>
      <c r="BB5" s="38"/>
      <c r="BC5" s="38">
        <f t="shared" ref="BC5:BC23" si="40">BC4+0.05</f>
        <v>0.1</v>
      </c>
      <c r="BD5" s="38">
        <f t="shared" si="11"/>
        <v>154.97673329954534</v>
      </c>
      <c r="BE5" s="38">
        <f t="shared" si="29"/>
        <v>16.229125560373213</v>
      </c>
      <c r="BF5" s="2">
        <f t="shared" si="12"/>
        <v>5.9536895042575339E-6</v>
      </c>
      <c r="BG5" s="38">
        <f t="shared" si="30"/>
        <v>2.4477728501797817</v>
      </c>
      <c r="BH5" s="38">
        <f t="shared" si="31"/>
        <v>4.4624063697541946E-2</v>
      </c>
      <c r="BI5" s="38"/>
      <c r="BJ5" s="38">
        <f t="shared" si="13"/>
        <v>0.81553049752920537</v>
      </c>
      <c r="BK5" s="38">
        <f t="shared" si="14"/>
        <v>0.10124478324349116</v>
      </c>
      <c r="BL5" s="38">
        <f t="shared" si="15"/>
        <v>0.86821746742067785</v>
      </c>
      <c r="BM5" s="38">
        <f t="shared" si="16"/>
        <v>3.2651427058241609</v>
      </c>
      <c r="BN5" s="38"/>
      <c r="BO5" s="38">
        <f t="shared" si="17"/>
        <v>22.834853930817751</v>
      </c>
      <c r="BP5" s="38">
        <f t="shared" si="18"/>
        <v>2.8348539308177525</v>
      </c>
      <c r="BQ5" s="24">
        <f t="shared" si="19"/>
        <v>0.72420953276150035</v>
      </c>
      <c r="BR5" s="24">
        <f t="shared" si="32"/>
        <v>1.4573279526921916E-2</v>
      </c>
      <c r="BS5" s="24">
        <f t="shared" si="33"/>
        <v>1.4573279526921916E-2</v>
      </c>
      <c r="BT5" s="38"/>
      <c r="BU5" s="38"/>
      <c r="BV5" s="38"/>
      <c r="BW5" s="38"/>
      <c r="BX5" s="38"/>
      <c r="BY5" s="38"/>
      <c r="BZ5" s="38"/>
      <c r="CA5" s="38"/>
      <c r="CB5" s="38"/>
      <c r="CC5" s="38"/>
      <c r="CD5" s="2"/>
      <c r="CE5" s="2"/>
      <c r="CF5" s="2"/>
      <c r="CG5" s="38"/>
      <c r="CH5" s="38"/>
      <c r="CI5" s="38"/>
      <c r="CJ5" s="38"/>
      <c r="CK5" s="38"/>
      <c r="CL5" s="38"/>
      <c r="CM5" s="38"/>
      <c r="CN5" s="38"/>
      <c r="CO5" s="38"/>
      <c r="CP5" s="38"/>
      <c r="CQ5" s="38"/>
      <c r="CR5" s="38"/>
      <c r="CS5" s="38"/>
      <c r="CT5" s="38"/>
      <c r="CU5" s="38"/>
      <c r="CV5" s="38"/>
      <c r="CW5" s="38"/>
      <c r="CX5" s="38"/>
      <c r="CY5" s="38"/>
      <c r="CZ5" s="38"/>
      <c r="DA5" s="38">
        <f t="shared" si="34"/>
        <v>1</v>
      </c>
      <c r="DB5" s="24">
        <f t="shared" ref="DB5:DB68" si="41">DC5*30/PI()</f>
        <v>258.59842083058777</v>
      </c>
      <c r="DC5" s="24">
        <f t="shared" si="35"/>
        <v>27.080363303709877</v>
      </c>
      <c r="DD5" s="38" t="str">
        <f t="shared" si="36"/>
        <v>START</v>
      </c>
      <c r="DE5" s="2">
        <f t="shared" si="20"/>
        <v>9.9344893335750808E-6</v>
      </c>
      <c r="DF5" s="38">
        <f t="shared" ref="DF5:DF68" si="42">$X$17*DE5^2</f>
        <v>6.8153763949427617</v>
      </c>
      <c r="DG5" s="38">
        <f t="shared" si="37"/>
        <v>9.5029076805708534</v>
      </c>
      <c r="DH5" s="38">
        <f t="shared" si="38"/>
        <v>10.217193394856567</v>
      </c>
      <c r="DI5" s="23">
        <f t="shared" si="21"/>
        <v>0.48842412593869772</v>
      </c>
      <c r="DJ5" s="2">
        <f t="shared" si="22"/>
        <v>-2.5002354414714475E-3</v>
      </c>
      <c r="DK5" s="2">
        <f t="shared" si="23"/>
        <v>-4.5229994374725135E-2</v>
      </c>
      <c r="DL5" s="38"/>
      <c r="DM5" s="38"/>
      <c r="DN5" s="38"/>
      <c r="DO5" s="38"/>
      <c r="DP5" s="38"/>
      <c r="DQ5" s="38"/>
      <c r="DR5" s="38"/>
      <c r="DS5" s="38"/>
      <c r="DT5" s="38"/>
      <c r="DU5" s="38"/>
      <c r="DV5" s="38"/>
      <c r="DW5" s="38"/>
      <c r="DX5" s="38"/>
      <c r="DY5" s="38"/>
    </row>
    <row r="6" spans="1:129">
      <c r="A6" s="36" t="s">
        <v>52</v>
      </c>
      <c r="B6" s="11" t="s">
        <v>53</v>
      </c>
      <c r="C6" s="38"/>
      <c r="D6" s="38"/>
      <c r="E6" s="38"/>
      <c r="F6" s="38"/>
      <c r="G6" s="38"/>
      <c r="H6" s="38"/>
      <c r="I6" s="38"/>
      <c r="J6" s="38"/>
      <c r="K6" s="38"/>
      <c r="L6" s="38"/>
      <c r="M6" s="38"/>
      <c r="N6" s="38"/>
      <c r="O6" s="38"/>
      <c r="P6" s="38"/>
      <c r="Q6" s="38"/>
      <c r="R6" s="38"/>
      <c r="S6" s="38"/>
      <c r="T6" s="38"/>
      <c r="U6" s="38"/>
      <c r="V6" s="38" t="s">
        <v>54</v>
      </c>
      <c r="W6" s="38"/>
      <c r="X6" s="38"/>
      <c r="Y6" s="38"/>
      <c r="Z6" s="38"/>
      <c r="AA6" s="38">
        <f t="shared" si="39"/>
        <v>0.15000000000000002</v>
      </c>
      <c r="AB6" s="38"/>
      <c r="AC6" s="38">
        <f t="shared" si="0"/>
        <v>98.242637835325667</v>
      </c>
      <c r="AD6" s="38"/>
      <c r="AE6" s="38"/>
      <c r="AF6" s="38"/>
      <c r="AG6" s="38"/>
      <c r="AH6" s="38"/>
      <c r="AI6" s="38"/>
      <c r="AJ6" s="38">
        <f t="shared" si="24"/>
        <v>98.242637835325667</v>
      </c>
      <c r="AK6" s="38">
        <f t="shared" si="25"/>
        <v>98.242637835325667</v>
      </c>
      <c r="AL6" s="38">
        <f t="shared" si="1"/>
        <v>3.6040522305090951E-2</v>
      </c>
      <c r="AM6" s="38">
        <v>1</v>
      </c>
      <c r="AN6" s="38">
        <f t="shared" si="2"/>
        <v>0.31896958445142465</v>
      </c>
      <c r="AO6" s="38">
        <f t="shared" si="3"/>
        <v>4.2285287654753E-2</v>
      </c>
      <c r="AP6" s="38">
        <f t="shared" si="26"/>
        <v>0.21094489422450058</v>
      </c>
      <c r="AQ6" s="38">
        <f t="shared" si="4"/>
        <v>4.1041990946917508</v>
      </c>
      <c r="AR6" s="38">
        <f t="shared" si="5"/>
        <v>16.874073760538582</v>
      </c>
      <c r="AS6" s="38">
        <f t="shared" si="6"/>
        <v>3.2865015411359028E-6</v>
      </c>
      <c r="AT6" s="38"/>
      <c r="AU6" s="38">
        <f t="shared" si="7"/>
        <v>1558.1562082073306</v>
      </c>
      <c r="AV6" s="38">
        <f t="shared" si="8"/>
        <v>89.25455825176428</v>
      </c>
      <c r="AW6" s="38">
        <f t="shared" si="9"/>
        <v>69.25455825176428</v>
      </c>
      <c r="AX6" s="38">
        <f t="shared" si="10"/>
        <v>22.090097666932234</v>
      </c>
      <c r="AY6" s="24">
        <f t="shared" si="27"/>
        <v>3.7741546701737603</v>
      </c>
      <c r="AZ6" s="24">
        <f t="shared" si="28"/>
        <v>3.7741546701737603</v>
      </c>
      <c r="BA6" s="38"/>
      <c r="BB6" s="38"/>
      <c r="BC6" s="38">
        <f t="shared" si="40"/>
        <v>0.15000000000000002</v>
      </c>
      <c r="BD6" s="38">
        <f t="shared" si="11"/>
        <v>232.46509994931802</v>
      </c>
      <c r="BE6" s="38">
        <f t="shared" si="29"/>
        <v>24.343688340559815</v>
      </c>
      <c r="BF6" s="2">
        <f t="shared" si="12"/>
        <v>8.9305342563863004E-6</v>
      </c>
      <c r="BG6" s="38">
        <f t="shared" si="30"/>
        <v>5.5074889129045079</v>
      </c>
      <c r="BH6" s="38">
        <f t="shared" si="31"/>
        <v>4.5746527094653863E-2</v>
      </c>
      <c r="BI6" s="38"/>
      <c r="BJ6" s="38">
        <f t="shared" si="13"/>
        <v>0.83327858394610388</v>
      </c>
      <c r="BK6" s="38">
        <f t="shared" si="14"/>
        <v>0.11899286966038961</v>
      </c>
      <c r="BL6" s="38">
        <f t="shared" si="15"/>
        <v>0.8900564091745774</v>
      </c>
      <c r="BM6" s="38">
        <f t="shared" si="16"/>
        <v>3.7433586412582116</v>
      </c>
      <c r="BN6" s="38"/>
      <c r="BO6" s="38">
        <f t="shared" si="17"/>
        <v>23.331800350490909</v>
      </c>
      <c r="BP6" s="38">
        <f t="shared" si="18"/>
        <v>3.3318003504909091</v>
      </c>
      <c r="BQ6" s="24">
        <f t="shared" si="19"/>
        <v>1.1136391982552289</v>
      </c>
      <c r="BR6" s="24">
        <f t="shared" si="32"/>
        <v>4.9184818403361454E-2</v>
      </c>
      <c r="BS6" s="24">
        <f t="shared" si="33"/>
        <v>4.9184818403361454E-2</v>
      </c>
      <c r="BT6" s="38"/>
      <c r="BU6" s="38"/>
      <c r="BV6" s="38"/>
      <c r="BW6" s="38"/>
      <c r="BX6" s="38"/>
      <c r="BY6" s="38"/>
      <c r="BZ6" s="38"/>
      <c r="CA6" s="38"/>
      <c r="CB6" s="38"/>
      <c r="CC6" s="38"/>
      <c r="CD6" s="2"/>
      <c r="CE6" s="2"/>
      <c r="CF6" s="2"/>
      <c r="CG6" s="38"/>
      <c r="CH6" s="38"/>
      <c r="CI6" s="38"/>
      <c r="CJ6" s="38"/>
      <c r="CK6" s="38"/>
      <c r="CL6" s="38"/>
      <c r="CM6" s="38"/>
      <c r="CN6" s="38"/>
      <c r="CO6" s="38"/>
      <c r="CP6" s="38"/>
      <c r="CQ6" s="38"/>
      <c r="CR6" s="38"/>
      <c r="CS6" s="38"/>
      <c r="CT6" s="38"/>
      <c r="CU6" s="38"/>
      <c r="CV6" s="38"/>
      <c r="CW6" s="38"/>
      <c r="CX6" s="38"/>
      <c r="CY6" s="38"/>
      <c r="CZ6" s="38"/>
      <c r="DA6" s="38">
        <f t="shared" si="34"/>
        <v>1.5</v>
      </c>
      <c r="DB6" s="24">
        <f t="shared" si="41"/>
        <v>381.55032315846165</v>
      </c>
      <c r="DC6" s="24">
        <f t="shared" si="35"/>
        <v>39.955856406981155</v>
      </c>
      <c r="DD6" s="38" t="str">
        <f t="shared" si="36"/>
        <v>START</v>
      </c>
      <c r="DE6" s="2">
        <f t="shared" si="20"/>
        <v>1.4657891581337568E-5</v>
      </c>
      <c r="DF6" s="38">
        <f t="shared" si="42"/>
        <v>14.83685185326361</v>
      </c>
      <c r="DG6" s="38">
        <f t="shared" si="37"/>
        <v>9.2665626707672999</v>
      </c>
      <c r="DH6" s="38">
        <f t="shared" si="38"/>
        <v>9.9808483850530134</v>
      </c>
      <c r="DI6" s="23">
        <f t="shared" si="21"/>
        <v>0.47627662238362378</v>
      </c>
      <c r="DJ6" s="2">
        <f t="shared" si="22"/>
        <v>-5.4429309100106644E-3</v>
      </c>
      <c r="DK6" s="2">
        <f t="shared" si="23"/>
        <v>-6.6734819627678521E-2</v>
      </c>
      <c r="DL6" s="38"/>
      <c r="DM6" s="38"/>
      <c r="DN6" s="38"/>
      <c r="DO6" s="38"/>
      <c r="DP6" s="38"/>
      <c r="DQ6" s="38"/>
      <c r="DR6" s="38"/>
      <c r="DS6" s="38"/>
      <c r="DT6" s="38"/>
      <c r="DU6" s="38"/>
      <c r="DV6" s="38"/>
      <c r="DW6" s="38"/>
      <c r="DX6" s="38"/>
      <c r="DY6" s="38"/>
    </row>
    <row r="7" spans="1:129">
      <c r="A7" s="38"/>
      <c r="B7" s="38" t="s">
        <v>55</v>
      </c>
      <c r="C7" s="44">
        <v>28</v>
      </c>
      <c r="D7" s="38" t="s">
        <v>56</v>
      </c>
      <c r="E7" s="38"/>
      <c r="F7" s="38"/>
      <c r="G7" s="38"/>
      <c r="H7" s="38"/>
      <c r="I7" s="38"/>
      <c r="J7" s="38"/>
      <c r="K7" s="38"/>
      <c r="L7" s="38"/>
      <c r="M7" s="38"/>
      <c r="N7" s="38"/>
      <c r="O7" s="38"/>
      <c r="P7" s="38"/>
      <c r="Q7" s="38"/>
      <c r="R7" s="38"/>
      <c r="S7" s="38"/>
      <c r="T7" s="38"/>
      <c r="U7" s="38"/>
      <c r="V7" s="38" t="s">
        <v>57</v>
      </c>
      <c r="W7" s="38"/>
      <c r="X7" s="38">
        <f>C11</f>
        <v>1000</v>
      </c>
      <c r="Y7" s="38" t="s">
        <v>58</v>
      </c>
      <c r="Z7" s="38"/>
      <c r="AA7" s="38">
        <f t="shared" si="39"/>
        <v>0.2</v>
      </c>
      <c r="AB7" s="38"/>
      <c r="AC7" s="38">
        <f t="shared" si="0"/>
        <v>130.99018378043419</v>
      </c>
      <c r="AD7" s="38"/>
      <c r="AE7" s="38"/>
      <c r="AF7" s="38"/>
      <c r="AG7" s="38"/>
      <c r="AH7" s="38"/>
      <c r="AI7" s="38"/>
      <c r="AJ7" s="38">
        <f t="shared" si="24"/>
        <v>130.99018378043419</v>
      </c>
      <c r="AK7" s="38">
        <f t="shared" si="25"/>
        <v>130.99018378043419</v>
      </c>
      <c r="AL7" s="38">
        <f t="shared" si="1"/>
        <v>4.8054029740121268E-2</v>
      </c>
      <c r="AM7" s="38">
        <v>1</v>
      </c>
      <c r="AN7" s="38">
        <f t="shared" si="2"/>
        <v>0.30706015973698053</v>
      </c>
      <c r="AO7" s="38">
        <f t="shared" si="3"/>
        <v>5.2398236012022224E-2</v>
      </c>
      <c r="AP7" s="38">
        <f t="shared" si="26"/>
        <v>0.2229584016595309</v>
      </c>
      <c r="AQ7" s="38">
        <f t="shared" si="4"/>
        <v>4.3379370408989235</v>
      </c>
      <c r="AR7" s="38">
        <f t="shared" si="5"/>
        <v>17.528540009918665</v>
      </c>
      <c r="AS7" s="38">
        <f t="shared" si="6"/>
        <v>4.3820020548478704E-6</v>
      </c>
      <c r="AT7" s="38"/>
      <c r="AU7" s="38">
        <f t="shared" si="7"/>
        <v>1488.7305310359798</v>
      </c>
      <c r="AV7" s="38">
        <f t="shared" si="8"/>
        <v>96.037702981904957</v>
      </c>
      <c r="AW7" s="38">
        <f t="shared" si="9"/>
        <v>76.037702981904957</v>
      </c>
      <c r="AX7" s="38">
        <f t="shared" si="10"/>
        <v>23.348149223656819</v>
      </c>
      <c r="AY7" s="24">
        <f t="shared" si="27"/>
        <v>5.0322062268983467</v>
      </c>
      <c r="AZ7" s="24">
        <f t="shared" si="28"/>
        <v>5.0322062268983467</v>
      </c>
      <c r="BA7" s="38"/>
      <c r="BB7" s="38"/>
      <c r="BC7" s="38">
        <f t="shared" si="40"/>
        <v>0.2</v>
      </c>
      <c r="BD7" s="38">
        <f t="shared" si="11"/>
        <v>309.95346659909069</v>
      </c>
      <c r="BE7" s="38">
        <f t="shared" si="29"/>
        <v>32.458251120746425</v>
      </c>
      <c r="BF7" s="2">
        <f t="shared" si="12"/>
        <v>1.1907379008515068E-5</v>
      </c>
      <c r="BG7" s="38">
        <f t="shared" si="30"/>
        <v>9.791091400719127</v>
      </c>
      <c r="BH7" s="38">
        <f t="shared" si="31"/>
        <v>5.7804099270515823E-2</v>
      </c>
      <c r="BI7" s="38"/>
      <c r="BJ7" s="38">
        <f t="shared" si="13"/>
        <v>0.90777771285296105</v>
      </c>
      <c r="BK7" s="38">
        <f t="shared" si="14"/>
        <v>0.1934919985672468</v>
      </c>
      <c r="BL7" s="38">
        <f t="shared" si="15"/>
        <v>1.1246516905170418</v>
      </c>
      <c r="BM7" s="38">
        <f t="shared" si="16"/>
        <v>4.8172923275402439</v>
      </c>
      <c r="BN7" s="38"/>
      <c r="BO7" s="38">
        <f t="shared" si="17"/>
        <v>25.41777595988291</v>
      </c>
      <c r="BP7" s="38">
        <f t="shared" si="18"/>
        <v>5.4177759598829107</v>
      </c>
      <c r="BQ7" s="24">
        <f t="shared" si="19"/>
        <v>1.8762199699309579</v>
      </c>
      <c r="BR7" s="24">
        <f t="shared" si="32"/>
        <v>0.11658623621537532</v>
      </c>
      <c r="BS7" s="24">
        <f t="shared" si="33"/>
        <v>0.11658623621537532</v>
      </c>
      <c r="BT7" s="38"/>
      <c r="BU7" s="38"/>
      <c r="BV7" s="38"/>
      <c r="BW7" s="38"/>
      <c r="BX7" s="38"/>
      <c r="BY7" s="38"/>
      <c r="BZ7" s="38"/>
      <c r="CA7" s="38"/>
      <c r="CB7" s="38"/>
      <c r="CC7" s="38"/>
      <c r="CD7" s="2"/>
      <c r="CE7" s="2"/>
      <c r="CF7" s="2"/>
      <c r="CG7" s="38"/>
      <c r="CH7" s="38"/>
      <c r="CI7" s="38"/>
      <c r="CJ7" s="38"/>
      <c r="CK7" s="38"/>
      <c r="CL7" s="38"/>
      <c r="CM7" s="38"/>
      <c r="CN7" s="38"/>
      <c r="CO7" s="38"/>
      <c r="CP7" s="38"/>
      <c r="CQ7" s="38"/>
      <c r="CR7" s="38"/>
      <c r="CS7" s="38"/>
      <c r="CT7" s="38"/>
      <c r="CU7" s="38"/>
      <c r="CV7" s="38"/>
      <c r="CW7" s="38"/>
      <c r="CX7" s="38"/>
      <c r="CY7" s="38"/>
      <c r="CZ7" s="38"/>
      <c r="DA7" s="38">
        <f t="shared" si="34"/>
        <v>2</v>
      </c>
      <c r="DB7" s="24">
        <f t="shared" si="41"/>
        <v>494.29235443949926</v>
      </c>
      <c r="DC7" s="24">
        <f t="shared" si="35"/>
        <v>51.762174314424435</v>
      </c>
      <c r="DD7" s="38" t="str">
        <f t="shared" si="36"/>
        <v>START</v>
      </c>
      <c r="DE7" s="2">
        <f t="shared" si="20"/>
        <v>1.8989064616384096E-5</v>
      </c>
      <c r="DF7" s="38">
        <f t="shared" si="42"/>
        <v>24.900375409858174</v>
      </c>
      <c r="DG7" s="38">
        <f t="shared" si="37"/>
        <v>9.0498436450027935</v>
      </c>
      <c r="DH7" s="38">
        <f t="shared" si="38"/>
        <v>9.764129359288507</v>
      </c>
      <c r="DI7" s="23">
        <f t="shared" si="21"/>
        <v>0.4651378420974876</v>
      </c>
      <c r="DJ7" s="2">
        <f t="shared" si="22"/>
        <v>-9.1347561011990725E-3</v>
      </c>
      <c r="DK7" s="2">
        <f t="shared" si="23"/>
        <v>-8.6453893797806838E-2</v>
      </c>
      <c r="DL7" s="38"/>
      <c r="DM7" s="38"/>
      <c r="DN7" s="38"/>
      <c r="DO7" s="38"/>
      <c r="DP7" s="38"/>
      <c r="DQ7" s="38"/>
      <c r="DR7" s="38"/>
      <c r="DS7" s="38"/>
      <c r="DT7" s="38"/>
      <c r="DU7" s="38"/>
      <c r="DV7" s="38"/>
      <c r="DW7" s="38"/>
      <c r="DX7" s="38"/>
      <c r="DY7" s="38"/>
    </row>
    <row r="8" spans="1:129">
      <c r="A8" s="38"/>
      <c r="B8" s="41" t="s">
        <v>59</v>
      </c>
      <c r="C8" s="44">
        <v>10</v>
      </c>
      <c r="D8" s="38" t="s">
        <v>60</v>
      </c>
      <c r="E8" s="38"/>
      <c r="F8" s="38"/>
      <c r="G8" s="38"/>
      <c r="H8" s="38"/>
      <c r="I8" s="38"/>
      <c r="J8" s="38"/>
      <c r="K8" s="38"/>
      <c r="L8" s="38"/>
      <c r="M8" s="38"/>
      <c r="N8" s="38"/>
      <c r="O8" s="38"/>
      <c r="P8" s="38"/>
      <c r="Q8" s="38"/>
      <c r="R8" s="38"/>
      <c r="S8" s="38"/>
      <c r="T8" s="38"/>
      <c r="U8" s="38"/>
      <c r="V8" s="38" t="s">
        <v>61</v>
      </c>
      <c r="W8" s="38"/>
      <c r="X8" s="23">
        <f>C32*X7</f>
        <v>0.17490437191940966</v>
      </c>
      <c r="Y8" s="38" t="s">
        <v>62</v>
      </c>
      <c r="Z8" s="38"/>
      <c r="AA8" s="38">
        <f t="shared" si="39"/>
        <v>0.25</v>
      </c>
      <c r="AB8" s="38"/>
      <c r="AC8" s="38">
        <f t="shared" si="0"/>
        <v>163.73772972554275</v>
      </c>
      <c r="AD8" s="38"/>
      <c r="AE8" s="38"/>
      <c r="AF8" s="38"/>
      <c r="AG8" s="38"/>
      <c r="AH8" s="38"/>
      <c r="AI8" s="38"/>
      <c r="AJ8" s="38">
        <f t="shared" si="24"/>
        <v>163.73772972554275</v>
      </c>
      <c r="AK8" s="38">
        <f t="shared" si="25"/>
        <v>163.73772972554275</v>
      </c>
      <c r="AL8" s="38">
        <f t="shared" si="1"/>
        <v>6.0067537175151571E-2</v>
      </c>
      <c r="AM8" s="38">
        <v>1</v>
      </c>
      <c r="AN8" s="38">
        <f t="shared" si="2"/>
        <v>0.29600805381943779</v>
      </c>
      <c r="AO8" s="38">
        <f t="shared" si="3"/>
        <v>6.0995377480262881E-2</v>
      </c>
      <c r="AP8" s="38">
        <f t="shared" si="26"/>
        <v>0.2349719090945612</v>
      </c>
      <c r="AQ8" s="38">
        <f t="shared" si="4"/>
        <v>4.5716749871060962</v>
      </c>
      <c r="AR8" s="38">
        <f t="shared" si="5"/>
        <v>18.18300625929875</v>
      </c>
      <c r="AS8" s="38">
        <f t="shared" si="6"/>
        <v>5.4775025685598368E-6</v>
      </c>
      <c r="AT8" s="38"/>
      <c r="AU8" s="38">
        <f t="shared" si="7"/>
        <v>1429.4290579938593</v>
      </c>
      <c r="AV8" s="38">
        <f t="shared" si="8"/>
        <v>103.12679490602969</v>
      </c>
      <c r="AW8" s="38">
        <f t="shared" si="9"/>
        <v>83.126794906029687</v>
      </c>
      <c r="AX8" s="38">
        <f t="shared" si="10"/>
        <v>24.606200780381403</v>
      </c>
      <c r="AY8" s="24">
        <f t="shared" si="27"/>
        <v>6.2902577836229323</v>
      </c>
      <c r="AZ8" s="24">
        <f t="shared" si="28"/>
        <v>6.2902577836229323</v>
      </c>
      <c r="BA8" s="38"/>
      <c r="BB8" s="38"/>
      <c r="BC8" s="38">
        <f t="shared" si="40"/>
        <v>0.25</v>
      </c>
      <c r="BD8" s="38">
        <f t="shared" si="11"/>
        <v>387.4418332488633</v>
      </c>
      <c r="BE8" s="38">
        <f t="shared" si="29"/>
        <v>40.572813900933021</v>
      </c>
      <c r="BF8" s="2">
        <f t="shared" si="12"/>
        <v>1.4884223760643832E-5</v>
      </c>
      <c r="BG8" s="38">
        <f t="shared" si="30"/>
        <v>15.29858031362363</v>
      </c>
      <c r="BH8" s="38">
        <f t="shared" si="31"/>
        <v>7.3377587485256676E-2</v>
      </c>
      <c r="BI8" s="38"/>
      <c r="BJ8" s="38">
        <f t="shared" si="13"/>
        <v>1.024431438765445</v>
      </c>
      <c r="BK8" s="38">
        <f t="shared" si="14"/>
        <v>0.31014572447973071</v>
      </c>
      <c r="BL8" s="38">
        <f t="shared" si="15"/>
        <v>1.4276535549002012</v>
      </c>
      <c r="BM8" s="38">
        <f t="shared" si="16"/>
        <v>6.0827644463362205</v>
      </c>
      <c r="BN8" s="38"/>
      <c r="BO8" s="38">
        <f t="shared" si="17"/>
        <v>28.684080285432458</v>
      </c>
      <c r="BP8" s="38">
        <f t="shared" si="18"/>
        <v>8.6840802854324597</v>
      </c>
      <c r="BQ8" s="24">
        <f t="shared" si="19"/>
        <v>2.9771352015387507</v>
      </c>
      <c r="BR8" s="24">
        <f t="shared" si="32"/>
        <v>0.22770749260815479</v>
      </c>
      <c r="BS8" s="24">
        <f t="shared" si="33"/>
        <v>0.22770749260815479</v>
      </c>
      <c r="BT8" s="38"/>
      <c r="BU8" s="38"/>
      <c r="BV8" s="38"/>
      <c r="BW8" s="38"/>
      <c r="BX8" s="38"/>
      <c r="BY8" s="38"/>
      <c r="BZ8" s="38"/>
      <c r="CA8" s="38"/>
      <c r="CB8" s="38"/>
      <c r="CC8" s="38"/>
      <c r="CD8" s="2"/>
      <c r="CE8" s="2"/>
      <c r="CF8" s="2"/>
      <c r="CG8" s="38"/>
      <c r="CH8" s="38"/>
      <c r="CI8" s="38"/>
      <c r="CJ8" s="38"/>
      <c r="CK8" s="38"/>
      <c r="CL8" s="38"/>
      <c r="CM8" s="38"/>
      <c r="CN8" s="38"/>
      <c r="CO8" s="38"/>
      <c r="CP8" s="38"/>
      <c r="CQ8" s="38"/>
      <c r="CR8" s="38"/>
      <c r="CS8" s="38"/>
      <c r="CT8" s="38"/>
      <c r="CU8" s="38"/>
      <c r="CV8" s="38"/>
      <c r="CW8" s="38"/>
      <c r="CX8" s="38"/>
      <c r="CY8" s="38"/>
      <c r="CZ8" s="38"/>
      <c r="DA8" s="38">
        <f t="shared" si="34"/>
        <v>2.5</v>
      </c>
      <c r="DB8" s="24">
        <f t="shared" si="41"/>
        <v>597.39515795984175</v>
      </c>
      <c r="DC8" s="24">
        <f t="shared" si="35"/>
        <v>62.559074651225089</v>
      </c>
      <c r="DD8" s="38" t="str">
        <f t="shared" si="36"/>
        <v>START</v>
      </c>
      <c r="DE8" s="2">
        <f t="shared" si="20"/>
        <v>2.2949930651623921E-5</v>
      </c>
      <c r="DF8" s="38">
        <f t="shared" si="42"/>
        <v>36.371524542040092</v>
      </c>
      <c r="DG8" s="38">
        <f t="shared" si="37"/>
        <v>8.8516536808995294</v>
      </c>
      <c r="DH8" s="38">
        <f t="shared" si="38"/>
        <v>9.5659393951852429</v>
      </c>
      <c r="DI8" s="23">
        <f t="shared" si="21"/>
        <v>0.45495140619378283</v>
      </c>
      <c r="DJ8" s="2">
        <f t="shared" si="22"/>
        <v>-1.3342971752497162E-2</v>
      </c>
      <c r="DK8" s="2">
        <f t="shared" si="23"/>
        <v>-0.10448702489066262</v>
      </c>
      <c r="DL8" s="38"/>
      <c r="DM8" s="38"/>
      <c r="DN8" s="38"/>
      <c r="DO8" s="38"/>
      <c r="DP8" s="38"/>
      <c r="DQ8" s="38"/>
      <c r="DR8" s="38"/>
      <c r="DS8" s="38"/>
      <c r="DT8" s="38"/>
      <c r="DU8" s="38"/>
      <c r="DV8" s="38"/>
      <c r="DW8" s="38"/>
      <c r="DX8" s="38"/>
      <c r="DY8" s="38"/>
    </row>
    <row r="9" spans="1:129">
      <c r="A9" s="38"/>
      <c r="B9" s="38"/>
      <c r="C9" s="38"/>
      <c r="D9" s="38"/>
      <c r="E9" s="38"/>
      <c r="F9" s="38"/>
      <c r="G9" s="38"/>
      <c r="H9" s="38"/>
      <c r="I9" s="38"/>
      <c r="J9" s="38"/>
      <c r="K9" s="38"/>
      <c r="L9" s="38"/>
      <c r="M9" s="38"/>
      <c r="N9" s="38"/>
      <c r="O9" s="38"/>
      <c r="P9" s="38"/>
      <c r="Q9" s="38"/>
      <c r="R9" s="38"/>
      <c r="S9" s="38"/>
      <c r="T9" s="38"/>
      <c r="U9" s="38"/>
      <c r="V9" s="38" t="s">
        <v>63</v>
      </c>
      <c r="W9" s="38"/>
      <c r="X9" s="23">
        <f>C31*(C7-C31*E11)/C30</f>
        <v>0.41517452062001597</v>
      </c>
      <c r="Y9" s="38" t="s">
        <v>62</v>
      </c>
      <c r="Z9" s="38"/>
      <c r="AA9" s="38">
        <f t="shared" si="39"/>
        <v>0.3</v>
      </c>
      <c r="AB9" s="38"/>
      <c r="AC9" s="38">
        <f t="shared" si="0"/>
        <v>196.4852756706513</v>
      </c>
      <c r="AD9" s="38"/>
      <c r="AE9" s="38"/>
      <c r="AF9" s="38"/>
      <c r="AG9" s="38"/>
      <c r="AH9" s="38"/>
      <c r="AI9" s="38"/>
      <c r="AJ9" s="38">
        <f t="shared" si="24"/>
        <v>196.4852756706513</v>
      </c>
      <c r="AK9" s="38">
        <f t="shared" si="25"/>
        <v>196.4852756706513</v>
      </c>
      <c r="AL9" s="38">
        <f t="shared" si="1"/>
        <v>7.2081044610181902E-2</v>
      </c>
      <c r="AM9" s="38">
        <v>1</v>
      </c>
      <c r="AN9" s="38">
        <f t="shared" si="2"/>
        <v>0.2857239097719681</v>
      </c>
      <c r="AO9" s="38">
        <f t="shared" si="3"/>
        <v>6.8296996760829523E-2</v>
      </c>
      <c r="AP9" s="38">
        <f t="shared" si="26"/>
        <v>0.24698541652959155</v>
      </c>
      <c r="AQ9" s="38">
        <f t="shared" si="4"/>
        <v>4.8054129333132689</v>
      </c>
      <c r="AR9" s="38">
        <f t="shared" si="5"/>
        <v>18.837472508678832</v>
      </c>
      <c r="AS9" s="38">
        <f t="shared" si="6"/>
        <v>6.5730030822718048E-6</v>
      </c>
      <c r="AT9" s="38"/>
      <c r="AU9" s="38">
        <f t="shared" si="7"/>
        <v>1377.8661957864394</v>
      </c>
      <c r="AV9" s="38">
        <f t="shared" si="8"/>
        <v>110.52183402413841</v>
      </c>
      <c r="AW9" s="38">
        <f t="shared" si="9"/>
        <v>90.521834024138414</v>
      </c>
      <c r="AX9" s="38">
        <f t="shared" si="10"/>
        <v>25.864252337105995</v>
      </c>
      <c r="AY9" s="24">
        <f t="shared" si="27"/>
        <v>7.5483093403475197</v>
      </c>
      <c r="AZ9" s="24">
        <f t="shared" si="28"/>
        <v>7.5483093403475197</v>
      </c>
      <c r="BA9" s="38"/>
      <c r="BB9" s="38"/>
      <c r="BC9" s="38">
        <f t="shared" si="40"/>
        <v>0.3</v>
      </c>
      <c r="BD9" s="38">
        <f t="shared" si="11"/>
        <v>464.93019989863592</v>
      </c>
      <c r="BE9" s="38">
        <f t="shared" si="29"/>
        <v>48.687376681119623</v>
      </c>
      <c r="BF9" s="2">
        <f t="shared" si="12"/>
        <v>1.7861068512772594E-5</v>
      </c>
      <c r="BG9" s="38">
        <f t="shared" si="30"/>
        <v>22.029955651618014</v>
      </c>
      <c r="BH9" s="38">
        <f t="shared" si="31"/>
        <v>8.9400061058842295E-2</v>
      </c>
      <c r="BI9" s="38"/>
      <c r="BJ9" s="38">
        <f t="shared" si="13"/>
        <v>1.1722857625515897</v>
      </c>
      <c r="BK9" s="38">
        <f t="shared" si="14"/>
        <v>0.4580000482658752</v>
      </c>
      <c r="BL9" s="38">
        <f t="shared" si="15"/>
        <v>1.7393909959849205</v>
      </c>
      <c r="BM9" s="38">
        <f t="shared" si="16"/>
        <v>7.3726961798965656</v>
      </c>
      <c r="BN9" s="38"/>
      <c r="BO9" s="38">
        <f t="shared" si="17"/>
        <v>32.824001351444508</v>
      </c>
      <c r="BP9" s="38">
        <f t="shared" si="18"/>
        <v>12.824001351444506</v>
      </c>
      <c r="BQ9" s="24">
        <f t="shared" si="19"/>
        <v>4.3526544480869491</v>
      </c>
      <c r="BR9" s="24">
        <f t="shared" si="32"/>
        <v>0.39347854722689118</v>
      </c>
      <c r="BS9" s="24">
        <f t="shared" si="33"/>
        <v>0.39347854722689118</v>
      </c>
      <c r="BT9" s="38"/>
      <c r="BU9" s="38"/>
      <c r="BV9" s="38"/>
      <c r="BW9" s="38"/>
      <c r="BX9" s="38"/>
      <c r="BY9" s="38"/>
      <c r="BZ9" s="38"/>
      <c r="CA9" s="38"/>
      <c r="CB9" s="38"/>
      <c r="CC9" s="38"/>
      <c r="CD9" s="2"/>
      <c r="CE9" s="2"/>
      <c r="CF9" s="2"/>
      <c r="CG9" s="38"/>
      <c r="CH9" s="38"/>
      <c r="CI9" s="38"/>
      <c r="CJ9" s="38"/>
      <c r="CK9" s="38"/>
      <c r="CL9" s="38"/>
      <c r="CM9" s="38"/>
      <c r="CN9" s="38"/>
      <c r="CO9" s="38"/>
      <c r="CP9" s="38"/>
      <c r="CQ9" s="38"/>
      <c r="CR9" s="38"/>
      <c r="CS9" s="38"/>
      <c r="CT9" s="38"/>
      <c r="CU9" s="38"/>
      <c r="CV9" s="38"/>
      <c r="CW9" s="38"/>
      <c r="CX9" s="38"/>
      <c r="CY9" s="38"/>
      <c r="CZ9" s="38"/>
      <c r="DA9" s="38">
        <f t="shared" si="34"/>
        <v>3</v>
      </c>
      <c r="DB9" s="24">
        <f t="shared" si="41"/>
        <v>691.45073482261137</v>
      </c>
      <c r="DC9" s="24">
        <f t="shared" si="35"/>
        <v>72.408551627932667</v>
      </c>
      <c r="DD9" s="38" t="str">
        <f t="shared" si="36"/>
        <v>START</v>
      </c>
      <c r="DE9" s="2">
        <f t="shared" si="20"/>
        <v>2.6563232396101986E-5</v>
      </c>
      <c r="DF9" s="38">
        <f t="shared" si="42"/>
        <v>48.725981255958018</v>
      </c>
      <c r="DG9" s="38">
        <f t="shared" si="37"/>
        <v>8.6708548008917123</v>
      </c>
      <c r="DH9" s="38">
        <f t="shared" si="38"/>
        <v>9.3851405151774259</v>
      </c>
      <c r="DI9" s="23">
        <f t="shared" si="21"/>
        <v>0.44565882565876824</v>
      </c>
      <c r="DJ9" s="2">
        <f t="shared" si="22"/>
        <v>-1.7875230683813585E-2</v>
      </c>
      <c r="DK9" s="2">
        <f t="shared" si="23"/>
        <v>-0.12093775648736312</v>
      </c>
      <c r="DL9" s="38"/>
      <c r="DM9" s="38"/>
      <c r="DN9" s="38"/>
      <c r="DO9" s="38"/>
      <c r="DP9" s="38"/>
      <c r="DQ9" s="38"/>
      <c r="DR9" s="38"/>
      <c r="DS9" s="38"/>
      <c r="DT9" s="38"/>
      <c r="DU9" s="38"/>
      <c r="DV9" s="38"/>
      <c r="DW9" s="38"/>
      <c r="DX9" s="38"/>
      <c r="DY9" s="38"/>
    </row>
    <row r="10" spans="1:129">
      <c r="A10" s="36" t="s">
        <v>64</v>
      </c>
      <c r="B10" s="11" t="s">
        <v>65</v>
      </c>
      <c r="C10" s="38"/>
      <c r="D10" s="38"/>
      <c r="E10" s="38"/>
      <c r="F10" s="38"/>
      <c r="G10" s="38"/>
      <c r="H10" s="38"/>
      <c r="I10" s="38"/>
      <c r="J10" s="38"/>
      <c r="K10" s="38"/>
      <c r="L10" s="38"/>
      <c r="M10" s="38"/>
      <c r="N10" s="38"/>
      <c r="O10" s="38"/>
      <c r="P10" s="38"/>
      <c r="Q10" s="38"/>
      <c r="R10" s="38"/>
      <c r="S10" s="38"/>
      <c r="T10" s="38"/>
      <c r="U10" s="38"/>
      <c r="V10" s="38" t="s">
        <v>66</v>
      </c>
      <c r="W10" s="38"/>
      <c r="X10" s="23">
        <f>X9-X8</f>
        <v>0.24027014870060631</v>
      </c>
      <c r="Y10" s="38" t="s">
        <v>62</v>
      </c>
      <c r="Z10" s="38"/>
      <c r="AA10" s="38">
        <f t="shared" si="39"/>
        <v>0.35</v>
      </c>
      <c r="AB10" s="38"/>
      <c r="AC10" s="38">
        <f t="shared" si="0"/>
        <v>229.23282161575983</v>
      </c>
      <c r="AD10" s="38"/>
      <c r="AE10" s="38"/>
      <c r="AF10" s="38"/>
      <c r="AG10" s="38"/>
      <c r="AH10" s="38"/>
      <c r="AI10" s="38"/>
      <c r="AJ10" s="38">
        <f t="shared" si="24"/>
        <v>229.23282161575983</v>
      </c>
      <c r="AK10" s="38">
        <f t="shared" si="25"/>
        <v>229.23282161575983</v>
      </c>
      <c r="AL10" s="38">
        <f t="shared" si="1"/>
        <v>8.4094552045212198E-2</v>
      </c>
      <c r="AM10" s="38">
        <v>1</v>
      </c>
      <c r="AN10" s="38">
        <f t="shared" si="2"/>
        <v>0.27613037175054578</v>
      </c>
      <c r="AO10" s="38">
        <f t="shared" si="3"/>
        <v>7.4489517946081885E-2</v>
      </c>
      <c r="AP10" s="38">
        <f t="shared" si="26"/>
        <v>0.25899892396462182</v>
      </c>
      <c r="AQ10" s="38">
        <f t="shared" si="4"/>
        <v>5.0391508795204407</v>
      </c>
      <c r="AR10" s="38">
        <f t="shared" si="5"/>
        <v>19.491938758058915</v>
      </c>
      <c r="AS10" s="38">
        <f t="shared" si="6"/>
        <v>7.668503595983772E-6</v>
      </c>
      <c r="AT10" s="38"/>
      <c r="AU10" s="38">
        <f t="shared" si="7"/>
        <v>1332.3980086871425</v>
      </c>
      <c r="AV10" s="38">
        <f t="shared" si="8"/>
        <v>118.22282033623115</v>
      </c>
      <c r="AW10" s="38">
        <f t="shared" si="9"/>
        <v>98.222820336231152</v>
      </c>
      <c r="AX10" s="38">
        <f t="shared" si="10"/>
        <v>27.122303893830576</v>
      </c>
      <c r="AY10" s="24">
        <f t="shared" si="27"/>
        <v>8.8063608970721052</v>
      </c>
      <c r="AZ10" s="24">
        <f t="shared" si="28"/>
        <v>8.8063608970721052</v>
      </c>
      <c r="BA10" s="38"/>
      <c r="BB10" s="38"/>
      <c r="BC10" s="38">
        <f t="shared" si="40"/>
        <v>0.35</v>
      </c>
      <c r="BD10" s="38">
        <f t="shared" si="11"/>
        <v>542.41856654840853</v>
      </c>
      <c r="BE10" s="38">
        <f t="shared" si="29"/>
        <v>56.801939461306219</v>
      </c>
      <c r="BF10" s="2">
        <f t="shared" si="12"/>
        <v>2.083791326490136E-5</v>
      </c>
      <c r="BG10" s="38">
        <f t="shared" si="30"/>
        <v>29.985217414702301</v>
      </c>
      <c r="BH10" s="38">
        <f t="shared" si="31"/>
        <v>0.1058715199912727</v>
      </c>
      <c r="BI10" s="38"/>
      <c r="BJ10" s="38">
        <f t="shared" si="13"/>
        <v>1.3533649637094149</v>
      </c>
      <c r="BK10" s="38">
        <f t="shared" si="14"/>
        <v>0.63907924942370065</v>
      </c>
      <c r="BL10" s="38">
        <f t="shared" si="15"/>
        <v>2.0598640137711999</v>
      </c>
      <c r="BM10" s="38">
        <f t="shared" si="16"/>
        <v>8.6870875282212801</v>
      </c>
      <c r="BN10" s="38"/>
      <c r="BO10" s="38">
        <f t="shared" si="17"/>
        <v>37.894218983863617</v>
      </c>
      <c r="BP10" s="38">
        <f t="shared" si="18"/>
        <v>17.894218983863617</v>
      </c>
      <c r="BQ10" s="24">
        <f t="shared" si="19"/>
        <v>6.013707669220743</v>
      </c>
      <c r="BR10" s="24">
        <f t="shared" si="32"/>
        <v>0.62482935971677633</v>
      </c>
      <c r="BS10" s="24">
        <f t="shared" si="33"/>
        <v>0.62482935971677633</v>
      </c>
      <c r="BT10" s="38"/>
      <c r="BU10" s="38"/>
      <c r="BV10" s="38"/>
      <c r="BW10" s="38"/>
      <c r="BX10" s="38"/>
      <c r="BY10" s="38"/>
      <c r="BZ10" s="38"/>
      <c r="CA10" s="38"/>
      <c r="CB10" s="38"/>
      <c r="CC10" s="38"/>
      <c r="CD10" s="2"/>
      <c r="CE10" s="2"/>
      <c r="CF10" s="2"/>
      <c r="CG10" s="38"/>
      <c r="CH10" s="38"/>
      <c r="CI10" s="38"/>
      <c r="CJ10" s="38"/>
      <c r="CK10" s="38"/>
      <c r="CL10" s="38"/>
      <c r="CM10" s="38"/>
      <c r="CN10" s="38"/>
      <c r="CO10" s="38"/>
      <c r="CP10" s="38"/>
      <c r="CQ10" s="38"/>
      <c r="CR10" s="38"/>
      <c r="CS10" s="38"/>
      <c r="CT10" s="38"/>
      <c r="CU10" s="38"/>
      <c r="CV10" s="38"/>
      <c r="CW10" s="38"/>
      <c r="CX10" s="38"/>
      <c r="CY10" s="38"/>
      <c r="CZ10" s="38"/>
      <c r="DA10" s="38">
        <f t="shared" si="34"/>
        <v>3.5</v>
      </c>
      <c r="DB10" s="24">
        <f t="shared" si="41"/>
        <v>777.05954378363617</v>
      </c>
      <c r="DC10" s="24">
        <f t="shared" si="35"/>
        <v>81.373485138416925</v>
      </c>
      <c r="DD10" s="38" t="str">
        <f t="shared" si="36"/>
        <v>START</v>
      </c>
      <c r="DE10" s="2">
        <f t="shared" si="20"/>
        <v>2.9852037473688023E-5</v>
      </c>
      <c r="DF10" s="38">
        <f t="shared" si="42"/>
        <v>61.538471697254018</v>
      </c>
      <c r="DG10" s="38">
        <f t="shared" si="37"/>
        <v>8.5062927696414068</v>
      </c>
      <c r="DH10" s="38">
        <f t="shared" si="38"/>
        <v>9.2205784839271203</v>
      </c>
      <c r="DI10" s="23">
        <f t="shared" si="21"/>
        <v>0.43720077587254752</v>
      </c>
      <c r="DJ10" s="2">
        <f t="shared" si="22"/>
        <v>-2.2575520269963647E-2</v>
      </c>
      <c r="DK10" s="2">
        <f t="shared" si="23"/>
        <v>-0.13591111144945989</v>
      </c>
      <c r="DL10" s="38"/>
      <c r="DM10" s="38"/>
      <c r="DN10" s="38"/>
      <c r="DO10" s="38"/>
      <c r="DP10" s="38"/>
      <c r="DQ10" s="38"/>
      <c r="DR10" s="38"/>
      <c r="DS10" s="38"/>
      <c r="DT10" s="38"/>
      <c r="DU10" s="38"/>
      <c r="DV10" s="38"/>
      <c r="DW10" s="38"/>
      <c r="DX10" s="38"/>
      <c r="DY10" s="38"/>
    </row>
    <row r="11" spans="1:129">
      <c r="A11" s="38"/>
      <c r="B11" s="38" t="s">
        <v>67</v>
      </c>
      <c r="C11" s="44">
        <v>1000</v>
      </c>
      <c r="D11" s="38" t="s">
        <v>68</v>
      </c>
      <c r="E11" s="38">
        <f>C11*PI()/30</f>
        <v>104.71975511965977</v>
      </c>
      <c r="F11" s="38" t="s">
        <v>69</v>
      </c>
      <c r="G11" s="38"/>
      <c r="H11" s="38"/>
      <c r="I11" s="38"/>
      <c r="J11" s="38"/>
      <c r="K11" s="38"/>
      <c r="L11" s="38"/>
      <c r="M11" s="38"/>
      <c r="N11" s="38"/>
      <c r="O11" s="38"/>
      <c r="P11" s="38"/>
      <c r="Q11" s="38"/>
      <c r="R11" s="38"/>
      <c r="S11" s="38"/>
      <c r="T11" s="38"/>
      <c r="U11" s="38"/>
      <c r="V11" s="38" t="s">
        <v>70</v>
      </c>
      <c r="W11" s="38"/>
      <c r="X11" s="23">
        <f>X10*E11</f>
        <v>25.161031134491733</v>
      </c>
      <c r="Y11" s="38" t="s">
        <v>71</v>
      </c>
      <c r="Z11" s="38"/>
      <c r="AA11" s="38">
        <f t="shared" si="39"/>
        <v>0.39999999999999997</v>
      </c>
      <c r="AB11" s="38"/>
      <c r="AC11" s="38">
        <f t="shared" si="0"/>
        <v>261.98036756086839</v>
      </c>
      <c r="AD11" s="38"/>
      <c r="AE11" s="38"/>
      <c r="AF11" s="38"/>
      <c r="AG11" s="38"/>
      <c r="AH11" s="38"/>
      <c r="AI11" s="38"/>
      <c r="AJ11" s="38">
        <f t="shared" si="24"/>
        <v>261.98036756086839</v>
      </c>
      <c r="AK11" s="38">
        <f t="shared" si="25"/>
        <v>261.98036756086839</v>
      </c>
      <c r="AL11" s="38">
        <f t="shared" si="1"/>
        <v>9.6108059480242536E-2</v>
      </c>
      <c r="AM11" s="38">
        <v>1</v>
      </c>
      <c r="AN11" s="38">
        <f t="shared" si="2"/>
        <v>0.26716013568744779</v>
      </c>
      <c r="AO11" s="38">
        <f t="shared" si="3"/>
        <v>7.9730904540696687E-2</v>
      </c>
      <c r="AP11" s="38">
        <f t="shared" si="26"/>
        <v>0.27101243139965214</v>
      </c>
      <c r="AQ11" s="38">
        <f t="shared" si="4"/>
        <v>5.2728888257276134</v>
      </c>
      <c r="AR11" s="38">
        <f t="shared" si="5"/>
        <v>20.146405007438997</v>
      </c>
      <c r="AS11" s="38">
        <f t="shared" si="6"/>
        <v>8.7640041096957408E-6</v>
      </c>
      <c r="AT11" s="38"/>
      <c r="AU11" s="38">
        <f t="shared" si="7"/>
        <v>1291.8450117080602</v>
      </c>
      <c r="AV11" s="38">
        <f t="shared" si="8"/>
        <v>126.22975384230793</v>
      </c>
      <c r="AW11" s="38">
        <f t="shared" si="9"/>
        <v>106.22975384230793</v>
      </c>
      <c r="AX11" s="38">
        <f t="shared" si="10"/>
        <v>28.380355450555165</v>
      </c>
      <c r="AY11" s="24">
        <f t="shared" si="27"/>
        <v>10.064412453796693</v>
      </c>
      <c r="AZ11" s="24">
        <f t="shared" si="28"/>
        <v>10.064412453796693</v>
      </c>
      <c r="BA11" s="38"/>
      <c r="BB11" s="38"/>
      <c r="BC11" s="38">
        <f t="shared" si="40"/>
        <v>0.39999999999999997</v>
      </c>
      <c r="BD11" s="38">
        <f t="shared" si="11"/>
        <v>619.90693319818126</v>
      </c>
      <c r="BE11" s="38">
        <f t="shared" si="29"/>
        <v>64.916502241492836</v>
      </c>
      <c r="BF11" s="2">
        <f t="shared" si="12"/>
        <v>2.3814758017030132E-5</v>
      </c>
      <c r="BG11" s="38">
        <f t="shared" si="30"/>
        <v>39.164365602876494</v>
      </c>
      <c r="BH11" s="38">
        <f t="shared" si="31"/>
        <v>0.12279196428254791</v>
      </c>
      <c r="BI11" s="38"/>
      <c r="BJ11" s="38">
        <f t="shared" si="13"/>
        <v>1.5697391079171272</v>
      </c>
      <c r="BK11" s="38">
        <f t="shared" si="14"/>
        <v>0.85545339363141271</v>
      </c>
      <c r="BL11" s="38">
        <f t="shared" si="15"/>
        <v>2.3890726082590401</v>
      </c>
      <c r="BM11" s="38">
        <f t="shared" si="16"/>
        <v>10.025938491310363</v>
      </c>
      <c r="BN11" s="38"/>
      <c r="BO11" s="38">
        <f t="shared" si="17"/>
        <v>43.95269502167956</v>
      </c>
      <c r="BP11" s="38">
        <f t="shared" si="18"/>
        <v>23.952695021679556</v>
      </c>
      <c r="BQ11" s="24">
        <f t="shared" si="19"/>
        <v>7.9712248245853292</v>
      </c>
      <c r="BR11" s="24">
        <f t="shared" si="32"/>
        <v>0.93268988972300204</v>
      </c>
      <c r="BS11" s="24">
        <f t="shared" si="33"/>
        <v>0.93268988972300204</v>
      </c>
      <c r="BT11" s="38"/>
      <c r="BU11" s="38"/>
      <c r="BV11" s="38"/>
      <c r="BW11" s="38"/>
      <c r="BX11" s="38"/>
      <c r="BY11" s="38"/>
      <c r="BZ11" s="38"/>
      <c r="CA11" s="38"/>
      <c r="CB11" s="38"/>
      <c r="CC11" s="38"/>
      <c r="CD11" s="2"/>
      <c r="CE11" s="2"/>
      <c r="CF11" s="2"/>
      <c r="CG11" s="38"/>
      <c r="CH11" s="38"/>
      <c r="CI11" s="38"/>
      <c r="CJ11" s="38"/>
      <c r="CK11" s="38"/>
      <c r="CL11" s="38"/>
      <c r="CM11" s="38"/>
      <c r="CN11" s="38"/>
      <c r="CO11" s="38"/>
      <c r="CP11" s="38"/>
      <c r="CQ11" s="38"/>
      <c r="CR11" s="38"/>
      <c r="CS11" s="38"/>
      <c r="CT11" s="38"/>
      <c r="CU11" s="38"/>
      <c r="CV11" s="38"/>
      <c r="CW11" s="38"/>
      <c r="CX11" s="38"/>
      <c r="CY11" s="38"/>
      <c r="CZ11" s="38"/>
      <c r="DA11" s="38">
        <f t="shared" si="34"/>
        <v>4</v>
      </c>
      <c r="DB11" s="24">
        <f t="shared" si="41"/>
        <v>854.81971820589808</v>
      </c>
      <c r="DC11" s="24">
        <f t="shared" si="35"/>
        <v>89.51651156197822</v>
      </c>
      <c r="DD11" s="38" t="str">
        <f t="shared" si="36"/>
        <v>START</v>
      </c>
      <c r="DE11" s="2">
        <f t="shared" si="20"/>
        <v>3.2839324174409913E-5</v>
      </c>
      <c r="DF11" s="38">
        <f t="shared" si="42"/>
        <v>74.470997640824478</v>
      </c>
      <c r="DG11" s="38">
        <f t="shared" si="37"/>
        <v>8.3568178218106155</v>
      </c>
      <c r="DH11" s="38">
        <f t="shared" si="38"/>
        <v>9.071103536096329</v>
      </c>
      <c r="DI11" s="23">
        <f t="shared" si="21"/>
        <v>0.42951816196130715</v>
      </c>
      <c r="DJ11" s="2">
        <f t="shared" si="22"/>
        <v>-2.7319845137458418E-2</v>
      </c>
      <c r="DK11" s="2">
        <f t="shared" si="23"/>
        <v>-0.14951170591712934</v>
      </c>
      <c r="DL11" s="38"/>
      <c r="DM11" s="38"/>
      <c r="DN11" s="38"/>
      <c r="DO11" s="38"/>
      <c r="DP11" s="38"/>
      <c r="DQ11" s="38"/>
      <c r="DR11" s="38"/>
      <c r="DS11" s="38"/>
      <c r="DT11" s="38"/>
      <c r="DU11" s="38"/>
      <c r="DV11" s="38"/>
      <c r="DW11" s="38"/>
      <c r="DX11" s="38"/>
      <c r="DY11" s="38"/>
    </row>
    <row r="12" spans="1:129">
      <c r="A12" s="38"/>
      <c r="B12" s="38" t="s">
        <v>72</v>
      </c>
      <c r="C12" s="44">
        <v>90</v>
      </c>
      <c r="D12" s="38" t="s">
        <v>73</v>
      </c>
      <c r="E12" s="38"/>
      <c r="F12" s="38"/>
      <c r="G12" s="38"/>
      <c r="H12" s="38"/>
      <c r="I12" s="38"/>
      <c r="J12" s="38"/>
      <c r="K12" s="38"/>
      <c r="L12" s="38"/>
      <c r="M12" s="38"/>
      <c r="N12" s="38"/>
      <c r="O12" s="38"/>
      <c r="P12" s="38"/>
      <c r="Q12" s="38"/>
      <c r="R12" s="38"/>
      <c r="S12" s="38"/>
      <c r="T12" s="38"/>
      <c r="U12" s="38"/>
      <c r="V12" s="38" t="s">
        <v>74</v>
      </c>
      <c r="W12" s="38"/>
      <c r="X12" s="23">
        <f>X11/X14/1000</f>
        <v>654.950918902171</v>
      </c>
      <c r="Y12" s="38" t="s">
        <v>75</v>
      </c>
      <c r="Z12" s="38"/>
      <c r="AA12" s="38">
        <f t="shared" si="39"/>
        <v>0.44999999999999996</v>
      </c>
      <c r="AB12" s="38"/>
      <c r="AC12" s="38">
        <f t="shared" si="0"/>
        <v>294.72791350597691</v>
      </c>
      <c r="AD12" s="38"/>
      <c r="AE12" s="38"/>
      <c r="AF12" s="38"/>
      <c r="AG12" s="38"/>
      <c r="AH12" s="38"/>
      <c r="AI12" s="38"/>
      <c r="AJ12" s="38">
        <f t="shared" si="24"/>
        <v>294.72791350597691</v>
      </c>
      <c r="AK12" s="38">
        <f t="shared" si="25"/>
        <v>294.72791350597691</v>
      </c>
      <c r="AL12" s="38">
        <f t="shared" si="1"/>
        <v>0.10812156691527283</v>
      </c>
      <c r="AM12" s="38">
        <v>1</v>
      </c>
      <c r="AN12" s="38">
        <f t="shared" si="2"/>
        <v>0.25875436797567863</v>
      </c>
      <c r="AO12" s="38">
        <f t="shared" si="3"/>
        <v>8.415521257654375E-2</v>
      </c>
      <c r="AP12" s="38">
        <f t="shared" si="26"/>
        <v>0.28302593883468247</v>
      </c>
      <c r="AQ12" s="38">
        <f t="shared" si="4"/>
        <v>5.5066267719347861</v>
      </c>
      <c r="AR12" s="38">
        <f t="shared" si="5"/>
        <v>20.800871256819079</v>
      </c>
      <c r="AS12" s="38">
        <f t="shared" si="6"/>
        <v>9.8595046234077063E-6</v>
      </c>
      <c r="AT12" s="38"/>
      <c r="AU12" s="38">
        <f t="shared" si="7"/>
        <v>1255.3332494666231</v>
      </c>
      <c r="AV12" s="38">
        <f t="shared" si="8"/>
        <v>134.54263454236872</v>
      </c>
      <c r="AW12" s="38">
        <f t="shared" si="9"/>
        <v>114.54263454236872</v>
      </c>
      <c r="AX12" s="38">
        <f t="shared" si="10"/>
        <v>29.638407007279753</v>
      </c>
      <c r="AY12" s="24">
        <f t="shared" si="27"/>
        <v>11.322464010521278</v>
      </c>
      <c r="AZ12" s="24">
        <f t="shared" si="28"/>
        <v>11.322464010521278</v>
      </c>
      <c r="BA12" s="38"/>
      <c r="BB12" s="38"/>
      <c r="BC12" s="38">
        <f t="shared" si="40"/>
        <v>0.44999999999999996</v>
      </c>
      <c r="BD12" s="38">
        <f t="shared" si="11"/>
        <v>697.39529984795388</v>
      </c>
      <c r="BE12" s="38">
        <f t="shared" si="29"/>
        <v>73.031065021679439</v>
      </c>
      <c r="BF12" s="2">
        <f t="shared" si="12"/>
        <v>2.6791602769158895E-5</v>
      </c>
      <c r="BG12" s="38">
        <f t="shared" si="30"/>
        <v>49.567400216140541</v>
      </c>
      <c r="BH12" s="38">
        <f t="shared" si="31"/>
        <v>0.14016139393266783</v>
      </c>
      <c r="BI12" s="38"/>
      <c r="BJ12" s="38">
        <f t="shared" si="13"/>
        <v>1.8235240470331149</v>
      </c>
      <c r="BK12" s="38">
        <f t="shared" si="14"/>
        <v>1.1092383327474007</v>
      </c>
      <c r="BL12" s="38">
        <f t="shared" si="15"/>
        <v>2.7270167794484386</v>
      </c>
      <c r="BM12" s="38">
        <f t="shared" si="16"/>
        <v>11.38924906916381</v>
      </c>
      <c r="BN12" s="38"/>
      <c r="BO12" s="38">
        <f t="shared" si="17"/>
        <v>51.058673316927219</v>
      </c>
      <c r="BP12" s="38">
        <f t="shared" si="18"/>
        <v>31.058673316927219</v>
      </c>
      <c r="BQ12" s="24">
        <f t="shared" si="19"/>
        <v>10.236135873825891</v>
      </c>
      <c r="BR12" s="24">
        <f t="shared" si="32"/>
        <v>1.3279900968907581</v>
      </c>
      <c r="BS12" s="24">
        <f t="shared" si="33"/>
        <v>1.3279900968907581</v>
      </c>
      <c r="BT12" s="38"/>
      <c r="BU12" s="38"/>
      <c r="BV12" s="38"/>
      <c r="BW12" s="38"/>
      <c r="BX12" s="38"/>
      <c r="BY12" s="38"/>
      <c r="BZ12" s="38"/>
      <c r="CA12" s="38"/>
      <c r="CB12" s="38"/>
      <c r="CC12" s="38"/>
      <c r="CD12" s="2"/>
      <c r="CE12" s="2"/>
      <c r="CF12" s="2"/>
      <c r="CG12" s="38"/>
      <c r="CH12" s="38"/>
      <c r="CI12" s="38"/>
      <c r="CJ12" s="38"/>
      <c r="CK12" s="38"/>
      <c r="CL12" s="38"/>
      <c r="CM12" s="38"/>
      <c r="CN12" s="38"/>
      <c r="CO12" s="38"/>
      <c r="CP12" s="38"/>
      <c r="CQ12" s="38"/>
      <c r="CR12" s="38"/>
      <c r="CS12" s="38"/>
      <c r="CT12" s="38"/>
      <c r="CU12" s="38"/>
      <c r="CV12" s="38"/>
      <c r="CW12" s="38"/>
      <c r="CX12" s="38"/>
      <c r="CY12" s="38"/>
      <c r="CZ12" s="38"/>
      <c r="DA12" s="38">
        <f t="shared" si="34"/>
        <v>4.5</v>
      </c>
      <c r="DB12" s="24">
        <f t="shared" si="41"/>
        <v>925.31831094140614</v>
      </c>
      <c r="DC12" s="24">
        <f t="shared" si="35"/>
        <v>96.899106929521238</v>
      </c>
      <c r="DD12" s="38" t="str">
        <f t="shared" si="36"/>
        <v>START</v>
      </c>
      <c r="DE12" s="2">
        <f t="shared" si="20"/>
        <v>3.5547645111999021E-5</v>
      </c>
      <c r="DF12" s="38">
        <f t="shared" si="42"/>
        <v>87.261047421464738</v>
      </c>
      <c r="DG12" s="38">
        <f t="shared" si="37"/>
        <v>8.2213014916380391</v>
      </c>
      <c r="DH12" s="38">
        <f t="shared" si="38"/>
        <v>8.9355872059237527</v>
      </c>
      <c r="DI12" s="23">
        <f t="shared" si="21"/>
        <v>0.42255298379270428</v>
      </c>
      <c r="DJ12" s="2">
        <f t="shared" si="22"/>
        <v>-3.2011902319138037E-2</v>
      </c>
      <c r="DK12" s="2">
        <f t="shared" si="23"/>
        <v>-0.16184221800073562</v>
      </c>
      <c r="DL12" s="38"/>
      <c r="DM12" s="38"/>
      <c r="DN12" s="38"/>
      <c r="DO12" s="38"/>
      <c r="DP12" s="38"/>
      <c r="DQ12" s="38"/>
      <c r="DR12" s="38"/>
      <c r="DS12" s="38"/>
      <c r="DT12" s="38"/>
      <c r="DU12" s="38"/>
      <c r="DV12" s="38"/>
      <c r="DW12" s="38"/>
      <c r="DX12" s="38"/>
      <c r="DY12" s="38"/>
    </row>
    <row r="13" spans="1:129">
      <c r="A13" s="38"/>
      <c r="B13" s="38" t="s">
        <v>76</v>
      </c>
      <c r="C13" s="44">
        <v>101.91500000000001</v>
      </c>
      <c r="D13" s="12" t="s">
        <v>75</v>
      </c>
      <c r="E13" s="38"/>
      <c r="F13" s="12"/>
      <c r="G13" s="38"/>
      <c r="H13" s="38"/>
      <c r="I13" s="38"/>
      <c r="J13" s="38"/>
      <c r="K13" s="38"/>
      <c r="L13" s="38"/>
      <c r="M13" s="38"/>
      <c r="N13" s="38"/>
      <c r="O13" s="38"/>
      <c r="P13" s="38"/>
      <c r="Q13" s="38"/>
      <c r="R13" s="38"/>
      <c r="S13" s="38"/>
      <c r="T13" s="38"/>
      <c r="U13" s="38"/>
      <c r="V13" s="38"/>
      <c r="W13" s="38"/>
      <c r="X13" s="38"/>
      <c r="Y13" s="38"/>
      <c r="Z13" s="38"/>
      <c r="AA13" s="38">
        <f t="shared" si="39"/>
        <v>0.49999999999999994</v>
      </c>
      <c r="AB13" s="38"/>
      <c r="AC13" s="38">
        <f t="shared" si="0"/>
        <v>327.47545945108544</v>
      </c>
      <c r="AD13" s="38"/>
      <c r="AE13" s="38"/>
      <c r="AF13" s="38"/>
      <c r="AG13" s="38"/>
      <c r="AH13" s="38"/>
      <c r="AI13" s="38"/>
      <c r="AJ13" s="38">
        <f t="shared" si="24"/>
        <v>327.47545945108544</v>
      </c>
      <c r="AK13" s="38">
        <f t="shared" si="25"/>
        <v>327.47545945108544</v>
      </c>
      <c r="AL13" s="38">
        <f t="shared" si="1"/>
        <v>0.12013507435030313</v>
      </c>
      <c r="AM13" s="38">
        <v>1</v>
      </c>
      <c r="AN13" s="38">
        <f t="shared" si="2"/>
        <v>0.25086141356884034</v>
      </c>
      <c r="AO13" s="38">
        <f t="shared" si="3"/>
        <v>8.7876411382941902E-2</v>
      </c>
      <c r="AP13" s="38">
        <f t="shared" si="26"/>
        <v>0.29503944626971279</v>
      </c>
      <c r="AQ13" s="38">
        <f t="shared" si="4"/>
        <v>5.7403647181419588</v>
      </c>
      <c r="AR13" s="38">
        <f t="shared" si="5"/>
        <v>21.455337506199164</v>
      </c>
      <c r="AS13" s="38">
        <f t="shared" si="6"/>
        <v>1.0955005137119672E-5</v>
      </c>
      <c r="AT13" s="38"/>
      <c r="AU13" s="38">
        <f t="shared" si="7"/>
        <v>1222.1978620605769</v>
      </c>
      <c r="AV13" s="38">
        <f t="shared" si="8"/>
        <v>143.16146243641356</v>
      </c>
      <c r="AW13" s="38">
        <f t="shared" si="9"/>
        <v>123.16146243641356</v>
      </c>
      <c r="AX13" s="38">
        <f t="shared" si="10"/>
        <v>30.896458564004337</v>
      </c>
      <c r="AY13" s="24">
        <f t="shared" si="27"/>
        <v>12.580515567245863</v>
      </c>
      <c r="AZ13" s="24">
        <f t="shared" si="28"/>
        <v>12.580515567245863</v>
      </c>
      <c r="BA13" s="38"/>
      <c r="BB13" s="38"/>
      <c r="BC13" s="38">
        <f t="shared" si="40"/>
        <v>0.49999999999999994</v>
      </c>
      <c r="BD13" s="38">
        <f t="shared" si="11"/>
        <v>774.88366649772649</v>
      </c>
      <c r="BE13" s="38">
        <f t="shared" si="29"/>
        <v>81.145627801866027</v>
      </c>
      <c r="BF13" s="2">
        <f t="shared" si="12"/>
        <v>2.976844752128766E-5</v>
      </c>
      <c r="BG13" s="38">
        <f t="shared" si="30"/>
        <v>61.194321254494504</v>
      </c>
      <c r="BH13" s="38">
        <f t="shared" si="31"/>
        <v>0.15797980894163252</v>
      </c>
      <c r="BI13" s="38"/>
      <c r="BJ13" s="38">
        <f t="shared" si="13"/>
        <v>2.1168814190959564</v>
      </c>
      <c r="BK13" s="38">
        <f t="shared" si="14"/>
        <v>1.402595704810242</v>
      </c>
      <c r="BL13" s="38">
        <f t="shared" si="15"/>
        <v>3.0736965273393975</v>
      </c>
      <c r="BM13" s="38">
        <f t="shared" si="16"/>
        <v>12.777019261781627</v>
      </c>
      <c r="BN13" s="38"/>
      <c r="BO13" s="38">
        <f t="shared" si="17"/>
        <v>59.272679734686776</v>
      </c>
      <c r="BP13" s="38">
        <f t="shared" si="18"/>
        <v>39.272679734686776</v>
      </c>
      <c r="BQ13" s="24">
        <f t="shared" si="19"/>
        <v>12.819370776587618</v>
      </c>
      <c r="BR13" s="24">
        <f t="shared" si="32"/>
        <v>1.8216599408652376</v>
      </c>
      <c r="BS13" s="24">
        <f t="shared" si="33"/>
        <v>1.8216599408652376</v>
      </c>
      <c r="BT13" s="38"/>
      <c r="BU13" s="38"/>
      <c r="BV13" s="38"/>
      <c r="BW13" s="38"/>
      <c r="BX13" s="38"/>
      <c r="BY13" s="38"/>
      <c r="BZ13" s="38"/>
      <c r="CA13" s="38"/>
      <c r="CB13" s="38"/>
      <c r="CC13" s="38"/>
      <c r="CD13" s="2"/>
      <c r="CE13" s="2"/>
      <c r="CF13" s="2"/>
      <c r="CG13" s="38"/>
      <c r="CH13" s="38"/>
      <c r="CI13" s="38"/>
      <c r="CJ13" s="38"/>
      <c r="CK13" s="38"/>
      <c r="CL13" s="38"/>
      <c r="CM13" s="38"/>
      <c r="CN13" s="38"/>
      <c r="CO13" s="38"/>
      <c r="CP13" s="38"/>
      <c r="CQ13" s="38"/>
      <c r="CR13" s="38"/>
      <c r="CS13" s="38"/>
      <c r="CT13" s="38"/>
      <c r="CU13" s="38"/>
      <c r="CV13" s="38"/>
      <c r="CW13" s="38"/>
      <c r="CX13" s="38"/>
      <c r="CY13" s="38"/>
      <c r="CZ13" s="38"/>
      <c r="DA13" s="38">
        <f t="shared" si="34"/>
        <v>5</v>
      </c>
      <c r="DB13" s="24">
        <f t="shared" si="41"/>
        <v>989.12441438784651</v>
      </c>
      <c r="DC13" s="24">
        <f t="shared" si="35"/>
        <v>103.58086645757217</v>
      </c>
      <c r="DD13" s="38" t="str">
        <f t="shared" si="36"/>
        <v>START</v>
      </c>
      <c r="DE13" s="2">
        <f t="shared" si="20"/>
        <v>3.7998862919399772E-5</v>
      </c>
      <c r="DF13" s="38">
        <f t="shared" si="42"/>
        <v>99.710283723979529</v>
      </c>
      <c r="DG13" s="38">
        <f t="shared" si="37"/>
        <v>8.0986498379502319</v>
      </c>
      <c r="DH13" s="38">
        <f t="shared" si="38"/>
        <v>8.8129355522359454</v>
      </c>
      <c r="DI13" s="23">
        <f t="shared" si="21"/>
        <v>0.41624901570619077</v>
      </c>
      <c r="DJ13" s="2">
        <f t="shared" si="22"/>
        <v>-3.6578931345722245E-2</v>
      </c>
      <c r="DK13" s="2">
        <f t="shared" si="23"/>
        <v>-0.1730021844486602</v>
      </c>
      <c r="DL13" s="38"/>
      <c r="DM13" s="38"/>
      <c r="DN13" s="38"/>
      <c r="DO13" s="38"/>
      <c r="DP13" s="38"/>
      <c r="DQ13" s="38"/>
      <c r="DR13" s="38"/>
      <c r="DS13" s="38"/>
      <c r="DT13" s="38"/>
      <c r="DU13" s="38"/>
      <c r="DV13" s="38"/>
      <c r="DW13" s="38"/>
      <c r="DX13" s="38"/>
      <c r="DY13" s="38"/>
    </row>
    <row r="14" spans="1:129">
      <c r="A14" s="38"/>
      <c r="B14" s="38" t="s">
        <v>77</v>
      </c>
      <c r="C14" s="44">
        <v>5</v>
      </c>
      <c r="D14" s="38" t="s">
        <v>78</v>
      </c>
      <c r="E14" s="38"/>
      <c r="F14" s="38"/>
      <c r="G14" s="38"/>
      <c r="H14" s="38"/>
      <c r="I14" s="38"/>
      <c r="J14" s="38"/>
      <c r="K14" s="38"/>
      <c r="L14" s="38"/>
      <c r="M14" s="38"/>
      <c r="N14" s="38"/>
      <c r="O14" s="38"/>
      <c r="P14" s="38"/>
      <c r="Q14" s="38"/>
      <c r="R14" s="38"/>
      <c r="S14" s="38"/>
      <c r="T14" s="38"/>
      <c r="U14" s="38"/>
      <c r="V14" s="38" t="s">
        <v>79</v>
      </c>
      <c r="W14" s="38"/>
      <c r="X14" s="2">
        <f>C4*C11/60</f>
        <v>3.8416666666666661E-5</v>
      </c>
      <c r="Y14" s="2">
        <f>C4*C17/60</f>
        <v>1.920833333333333E-5</v>
      </c>
      <c r="Z14" s="38" t="s">
        <v>80</v>
      </c>
      <c r="AA14" s="38">
        <f t="shared" si="39"/>
        <v>0.54999999999999993</v>
      </c>
      <c r="AB14" s="38"/>
      <c r="AC14" s="38">
        <f t="shared" si="0"/>
        <v>360.22300539619403</v>
      </c>
      <c r="AD14" s="38"/>
      <c r="AE14" s="38"/>
      <c r="AF14" s="38"/>
      <c r="AG14" s="38"/>
      <c r="AH14" s="38"/>
      <c r="AI14" s="38"/>
      <c r="AJ14" s="38">
        <f t="shared" si="24"/>
        <v>360.22300539619403</v>
      </c>
      <c r="AK14" s="38">
        <f t="shared" si="25"/>
        <v>360.22300539619403</v>
      </c>
      <c r="AL14" s="38">
        <f t="shared" si="1"/>
        <v>0.13214858178533345</v>
      </c>
      <c r="AM14" s="38">
        <v>1</v>
      </c>
      <c r="AN14" s="38">
        <f t="shared" si="2"/>
        <v>0.2434357335280958</v>
      </c>
      <c r="AO14" s="38">
        <f t="shared" si="3"/>
        <v>9.0991580495548799E-2</v>
      </c>
      <c r="AP14" s="38">
        <f t="shared" si="26"/>
        <v>0.30705295370474306</v>
      </c>
      <c r="AQ14" s="38">
        <f t="shared" si="4"/>
        <v>5.9741026643491306</v>
      </c>
      <c r="AR14" s="38">
        <f t="shared" si="5"/>
        <v>22.109803755579243</v>
      </c>
      <c r="AS14" s="38">
        <f t="shared" si="6"/>
        <v>1.2050505650831641E-5</v>
      </c>
      <c r="AT14" s="38"/>
      <c r="AU14" s="38">
        <f t="shared" si="7"/>
        <v>1191.9218192803421</v>
      </c>
      <c r="AV14" s="38">
        <f t="shared" si="8"/>
        <v>152.08623752444237</v>
      </c>
      <c r="AW14" s="38">
        <f t="shared" si="9"/>
        <v>132.08623752444237</v>
      </c>
      <c r="AX14" s="38">
        <f t="shared" si="10"/>
        <v>32.154510120728922</v>
      </c>
      <c r="AY14" s="24">
        <f t="shared" si="27"/>
        <v>13.838567123970451</v>
      </c>
      <c r="AZ14" s="24">
        <f t="shared" si="28"/>
        <v>13.838567123970451</v>
      </c>
      <c r="BA14" s="38"/>
      <c r="BB14" s="38"/>
      <c r="BC14" s="38">
        <f t="shared" si="40"/>
        <v>0.54999999999999993</v>
      </c>
      <c r="BD14" s="38">
        <f t="shared" si="11"/>
        <v>852.37203314749911</v>
      </c>
      <c r="BE14" s="38">
        <f t="shared" si="29"/>
        <v>89.26019058205263</v>
      </c>
      <c r="BF14" s="2">
        <f t="shared" si="12"/>
        <v>3.2745292273416426E-5</v>
      </c>
      <c r="BG14" s="38">
        <f t="shared" si="30"/>
        <v>74.04512871793834</v>
      </c>
      <c r="BH14" s="38">
        <f t="shared" si="31"/>
        <v>0.17624720930944199</v>
      </c>
      <c r="BI14" s="38"/>
      <c r="BJ14" s="38">
        <f t="shared" si="13"/>
        <v>2.4520186483244117</v>
      </c>
      <c r="BK14" s="38">
        <f t="shared" si="14"/>
        <v>1.7377329340386971</v>
      </c>
      <c r="BL14" s="38">
        <f t="shared" si="15"/>
        <v>3.4291118519319159</v>
      </c>
      <c r="BM14" s="38">
        <f t="shared" si="16"/>
        <v>14.189249069163809</v>
      </c>
      <c r="BN14" s="38"/>
      <c r="BO14" s="38">
        <f t="shared" si="17"/>
        <v>68.656522153083529</v>
      </c>
      <c r="BP14" s="38">
        <f t="shared" si="18"/>
        <v>48.656522153083522</v>
      </c>
      <c r="BQ14" s="24">
        <f t="shared" si="19"/>
        <v>15.731859492515712</v>
      </c>
      <c r="BR14" s="24">
        <f t="shared" si="32"/>
        <v>2.4246293812916306</v>
      </c>
      <c r="BS14" s="24">
        <f t="shared" si="33"/>
        <v>2.4246293812916306</v>
      </c>
      <c r="BT14" s="38"/>
      <c r="BU14" s="38"/>
      <c r="BV14" s="38"/>
      <c r="BW14" s="38"/>
      <c r="BX14" s="38"/>
      <c r="BY14" s="38"/>
      <c r="BZ14" s="38"/>
      <c r="CA14" s="38"/>
      <c r="CB14" s="38"/>
      <c r="CC14" s="38"/>
      <c r="CD14" s="2"/>
      <c r="CE14" s="2"/>
      <c r="CF14" s="2"/>
      <c r="CG14" s="38"/>
      <c r="CH14" s="38"/>
      <c r="CI14" s="38"/>
      <c r="CJ14" s="38"/>
      <c r="CK14" s="38"/>
      <c r="CL14" s="38"/>
      <c r="CM14" s="38"/>
      <c r="CN14" s="38"/>
      <c r="CO14" s="38"/>
      <c r="CP14" s="38"/>
      <c r="CQ14" s="38"/>
      <c r="CR14" s="38"/>
      <c r="CS14" s="38"/>
      <c r="CT14" s="38"/>
      <c r="CU14" s="38"/>
      <c r="CV14" s="38"/>
      <c r="CW14" s="38"/>
      <c r="CX14" s="38"/>
      <c r="CY14" s="38"/>
      <c r="CZ14" s="38"/>
      <c r="DA14" s="38">
        <f t="shared" si="34"/>
        <v>5.5</v>
      </c>
      <c r="DB14" s="24">
        <f t="shared" si="41"/>
        <v>999.99999999999989</v>
      </c>
      <c r="DC14" s="24">
        <f t="shared" si="35"/>
        <v>104.71975511965977</v>
      </c>
      <c r="DD14" s="38" t="str">
        <f t="shared" si="36"/>
        <v>RUN</v>
      </c>
      <c r="DE14" s="2">
        <f t="shared" si="20"/>
        <v>3.8416666666666661E-5</v>
      </c>
      <c r="DF14" s="38">
        <f t="shared" si="42"/>
        <v>101.91500000000001</v>
      </c>
      <c r="DG14" s="38">
        <f t="shared" si="37"/>
        <v>4.1304108417197183</v>
      </c>
      <c r="DH14" s="38">
        <f t="shared" si="38"/>
        <v>4.8446965560054327</v>
      </c>
      <c r="DI14" s="23">
        <f t="shared" si="21"/>
        <v>0.21229210815751989</v>
      </c>
      <c r="DJ14" s="2">
        <f t="shared" si="22"/>
        <v>-3.7387736238110231E-2</v>
      </c>
      <c r="DK14" s="2">
        <f t="shared" si="23"/>
        <v>-0.17490437191940963</v>
      </c>
      <c r="DL14" s="38"/>
      <c r="DM14" s="38"/>
      <c r="DN14" s="38"/>
      <c r="DO14" s="38"/>
      <c r="DP14" s="38"/>
      <c r="DQ14" s="38"/>
      <c r="DR14" s="38"/>
      <c r="DS14" s="38"/>
      <c r="DT14" s="38"/>
      <c r="DU14" s="38"/>
      <c r="DV14" s="38"/>
      <c r="DW14" s="38"/>
      <c r="DX14" s="38"/>
      <c r="DY14" s="38"/>
    </row>
    <row r="15" spans="1:129">
      <c r="A15" s="38"/>
      <c r="B15" s="38"/>
      <c r="C15" s="38"/>
      <c r="D15" s="38"/>
      <c r="E15" s="38"/>
      <c r="F15" s="38"/>
      <c r="G15" s="38"/>
      <c r="H15" s="38"/>
      <c r="I15" s="38"/>
      <c r="J15" s="38"/>
      <c r="K15" s="38"/>
      <c r="L15" s="38"/>
      <c r="M15" s="38"/>
      <c r="N15" s="38"/>
      <c r="O15" s="38"/>
      <c r="P15" s="38"/>
      <c r="Q15" s="38"/>
      <c r="R15" s="38"/>
      <c r="S15" s="38"/>
      <c r="T15" s="38"/>
      <c r="U15" s="38"/>
      <c r="V15" s="38" t="s">
        <v>81</v>
      </c>
      <c r="W15" s="38"/>
      <c r="X15" s="23">
        <f>X11/X14/1000</f>
        <v>654.950918902171</v>
      </c>
      <c r="Y15" s="38" t="e">
        <f>#REF!*Y5</f>
        <v>#REF!</v>
      </c>
      <c r="Z15" s="38"/>
      <c r="AA15" s="38">
        <f t="shared" si="39"/>
        <v>0.6</v>
      </c>
      <c r="AB15" s="38"/>
      <c r="AC15" s="38">
        <f t="shared" si="0"/>
        <v>392.97055134130261</v>
      </c>
      <c r="AD15" s="38"/>
      <c r="AE15" s="38"/>
      <c r="AF15" s="38"/>
      <c r="AG15" s="38"/>
      <c r="AH15" s="38"/>
      <c r="AI15" s="38"/>
      <c r="AJ15" s="38">
        <f t="shared" si="24"/>
        <v>392.97055134130261</v>
      </c>
      <c r="AK15" s="38">
        <f t="shared" si="25"/>
        <v>392.97055134130261</v>
      </c>
      <c r="AL15" s="38">
        <f t="shared" si="1"/>
        <v>0.1441620892203638</v>
      </c>
      <c r="AM15" s="38">
        <v>1</v>
      </c>
      <c r="AN15" s="38">
        <f t="shared" si="2"/>
        <v>0.23643702584045567</v>
      </c>
      <c r="AO15" s="38">
        <f t="shared" si="3"/>
        <v>9.3583580417134341E-2</v>
      </c>
      <c r="AP15" s="38">
        <f t="shared" si="26"/>
        <v>0.31906646113977344</v>
      </c>
      <c r="AQ15" s="38">
        <f t="shared" si="4"/>
        <v>6.2078406105563051</v>
      </c>
      <c r="AR15" s="38">
        <f t="shared" si="5"/>
        <v>22.764270004959332</v>
      </c>
      <c r="AS15" s="38">
        <f t="shared" si="6"/>
        <v>1.314600616454361E-5</v>
      </c>
      <c r="AT15" s="38"/>
      <c r="AU15" s="38">
        <f t="shared" si="7"/>
        <v>1164.0954927936839</v>
      </c>
      <c r="AV15" s="38">
        <f t="shared" si="8"/>
        <v>161.31695980645532</v>
      </c>
      <c r="AW15" s="38">
        <f t="shared" si="9"/>
        <v>141.31695980645532</v>
      </c>
      <c r="AX15" s="38">
        <f t="shared" si="10"/>
        <v>33.41256167745351</v>
      </c>
      <c r="AY15" s="24">
        <f t="shared" si="27"/>
        <v>15.096618680695039</v>
      </c>
      <c r="AZ15" s="24">
        <f t="shared" si="28"/>
        <v>15.096618680695039</v>
      </c>
      <c r="BA15" s="38"/>
      <c r="BB15" s="38"/>
      <c r="BC15" s="38">
        <f t="shared" si="40"/>
        <v>0.6</v>
      </c>
      <c r="BD15" s="38">
        <f t="shared" si="11"/>
        <v>929.86039979727184</v>
      </c>
      <c r="BE15" s="38">
        <f t="shared" si="29"/>
        <v>97.374753362239247</v>
      </c>
      <c r="BF15" s="2">
        <f t="shared" si="12"/>
        <v>3.5722137025545188E-5</v>
      </c>
      <c r="BG15" s="38">
        <f t="shared" si="30"/>
        <v>88.119822606472056</v>
      </c>
      <c r="BH15" s="38">
        <f t="shared" si="31"/>
        <v>0.19496359503609623</v>
      </c>
      <c r="BI15" s="38"/>
      <c r="BJ15" s="38">
        <f t="shared" si="13"/>
        <v>2.8311889451174279</v>
      </c>
      <c r="BK15" s="38">
        <f t="shared" si="14"/>
        <v>2.1169032308317135</v>
      </c>
      <c r="BL15" s="38">
        <f t="shared" si="15"/>
        <v>3.7932627532259944</v>
      </c>
      <c r="BM15" s="38">
        <f t="shared" si="16"/>
        <v>15.625938491310361</v>
      </c>
      <c r="BN15" s="38"/>
      <c r="BO15" s="38">
        <f t="shared" si="17"/>
        <v>79.273290463287978</v>
      </c>
      <c r="BP15" s="38">
        <f t="shared" si="18"/>
        <v>59.273290463287978</v>
      </c>
      <c r="BQ15" s="24">
        <f t="shared" si="19"/>
        <v>18.984531981255362</v>
      </c>
      <c r="BR15" s="24">
        <f t="shared" si="32"/>
        <v>3.1478283778151295</v>
      </c>
      <c r="BS15" s="24">
        <f t="shared" si="33"/>
        <v>3.1478283778151295</v>
      </c>
      <c r="BT15" s="38"/>
      <c r="BU15" s="38"/>
      <c r="BV15" s="38"/>
      <c r="BW15" s="38"/>
      <c r="BX15" s="38"/>
      <c r="BY15" s="38"/>
      <c r="BZ15" s="38"/>
      <c r="CA15" s="38"/>
      <c r="CB15" s="38"/>
      <c r="CC15" s="38"/>
      <c r="CD15" s="2"/>
      <c r="CE15" s="2"/>
      <c r="CF15" s="2"/>
      <c r="CG15" s="38"/>
      <c r="CH15" s="38"/>
      <c r="CI15" s="38"/>
      <c r="CJ15" s="38"/>
      <c r="CK15" s="38"/>
      <c r="CL15" s="38"/>
      <c r="CM15" s="38"/>
      <c r="CN15" s="38"/>
      <c r="CO15" s="38"/>
      <c r="CP15" s="38"/>
      <c r="CQ15" s="38"/>
      <c r="CR15" s="38"/>
      <c r="CS15" s="38"/>
      <c r="CT15" s="38"/>
      <c r="CU15" s="38"/>
      <c r="CV15" s="38"/>
      <c r="CW15" s="38"/>
      <c r="CX15" s="38"/>
      <c r="CY15" s="38"/>
      <c r="CZ15" s="38"/>
      <c r="DA15" s="38">
        <f t="shared" si="34"/>
        <v>6</v>
      </c>
      <c r="DB15" s="24">
        <f t="shared" si="41"/>
        <v>999.99999999999989</v>
      </c>
      <c r="DC15" s="24">
        <f t="shared" si="35"/>
        <v>104.71975511965977</v>
      </c>
      <c r="DD15" s="38" t="str">
        <f t="shared" si="36"/>
        <v>RUN</v>
      </c>
      <c r="DE15" s="2">
        <f t="shared" si="20"/>
        <v>3.8416666666666661E-5</v>
      </c>
      <c r="DF15" s="38">
        <f t="shared" si="42"/>
        <v>101.91500000000001</v>
      </c>
      <c r="DG15" s="38">
        <f t="shared" si="37"/>
        <v>4.1304108417197183</v>
      </c>
      <c r="DH15" s="38">
        <f t="shared" si="38"/>
        <v>4.8446965560054327</v>
      </c>
      <c r="DI15" s="23">
        <f t="shared" si="21"/>
        <v>0.21229210815751989</v>
      </c>
      <c r="DJ15" s="2">
        <f t="shared" si="22"/>
        <v>-3.7387736238110231E-2</v>
      </c>
      <c r="DK15" s="2">
        <f t="shared" si="23"/>
        <v>-0.17490437191940963</v>
      </c>
      <c r="DL15" s="38"/>
      <c r="DM15" s="38"/>
      <c r="DN15" s="38"/>
      <c r="DO15" s="38"/>
      <c r="DP15" s="38"/>
      <c r="DQ15" s="38"/>
      <c r="DR15" s="38"/>
      <c r="DS15" s="38"/>
      <c r="DT15" s="38"/>
      <c r="DU15" s="38"/>
      <c r="DV15" s="38"/>
      <c r="DW15" s="38"/>
      <c r="DX15" s="38"/>
      <c r="DY15" s="38"/>
    </row>
    <row r="16" spans="1:129">
      <c r="A16" s="36" t="s">
        <v>82</v>
      </c>
      <c r="B16" s="11" t="s">
        <v>83</v>
      </c>
      <c r="C16" s="38"/>
      <c r="D16" s="38"/>
      <c r="E16" s="38"/>
      <c r="F16" s="38"/>
      <c r="G16" s="38"/>
      <c r="H16" s="38"/>
      <c r="I16" s="38"/>
      <c r="J16" s="38"/>
      <c r="K16" s="38"/>
      <c r="L16" s="38"/>
      <c r="M16" s="38"/>
      <c r="N16" s="38"/>
      <c r="O16" s="38"/>
      <c r="P16" s="38"/>
      <c r="Q16" s="38"/>
      <c r="R16" s="38"/>
      <c r="S16" s="38"/>
      <c r="T16" s="38"/>
      <c r="U16" s="38"/>
      <c r="V16" s="38" t="s">
        <v>84</v>
      </c>
      <c r="W16" s="38"/>
      <c r="X16" s="38">
        <f>AC53</f>
        <v>3.8416666666666661E-5</v>
      </c>
      <c r="Y16" s="38">
        <f>AD53</f>
        <v>1.920833333333333E-5</v>
      </c>
      <c r="Z16" s="38"/>
      <c r="AA16" s="38">
        <f t="shared" si="39"/>
        <v>0.65</v>
      </c>
      <c r="AB16" s="38"/>
      <c r="AC16" s="38">
        <f t="shared" si="0"/>
        <v>425.71809728641114</v>
      </c>
      <c r="AD16" s="38"/>
      <c r="AE16" s="38"/>
      <c r="AF16" s="38"/>
      <c r="AG16" s="38"/>
      <c r="AH16" s="38"/>
      <c r="AI16" s="38"/>
      <c r="AJ16" s="38">
        <f t="shared" si="24"/>
        <v>425.71809728641114</v>
      </c>
      <c r="AK16" s="38">
        <f t="shared" si="25"/>
        <v>425.71809728641114</v>
      </c>
      <c r="AL16" s="38">
        <f t="shared" si="1"/>
        <v>0.15617559665539407</v>
      </c>
      <c r="AM16" s="38">
        <v>1</v>
      </c>
      <c r="AN16" s="38">
        <f t="shared" si="2"/>
        <v>0.22982949365614694</v>
      </c>
      <c r="AO16" s="38">
        <f t="shared" si="3"/>
        <v>9.5723282590517114E-2</v>
      </c>
      <c r="AP16" s="38">
        <f t="shared" si="26"/>
        <v>0.33107996857480371</v>
      </c>
      <c r="AQ16" s="38">
        <f t="shared" si="4"/>
        <v>6.4415785567634769</v>
      </c>
      <c r="AR16" s="38">
        <f t="shared" si="5"/>
        <v>23.418736254339414</v>
      </c>
      <c r="AS16" s="38">
        <f t="shared" si="6"/>
        <v>1.4241506678255575E-5</v>
      </c>
      <c r="AT16" s="38"/>
      <c r="AU16" s="38">
        <f t="shared" si="7"/>
        <v>1138.3891138137058</v>
      </c>
      <c r="AV16" s="38">
        <f t="shared" si="8"/>
        <v>170.8536292824522</v>
      </c>
      <c r="AW16" s="38">
        <f t="shared" si="9"/>
        <v>150.8536292824522</v>
      </c>
      <c r="AX16" s="38">
        <f t="shared" si="10"/>
        <v>34.670613234178091</v>
      </c>
      <c r="AY16" s="24">
        <f t="shared" si="27"/>
        <v>16.354670237419622</v>
      </c>
      <c r="AZ16" s="24">
        <f t="shared" si="28"/>
        <v>16.354670237419622</v>
      </c>
      <c r="BA16" s="38"/>
      <c r="BB16" s="38"/>
      <c r="BC16" s="38">
        <f t="shared" si="40"/>
        <v>0.65</v>
      </c>
      <c r="BD16" s="38">
        <f t="shared" si="11"/>
        <v>1007.3487664470447</v>
      </c>
      <c r="BE16" s="38">
        <f t="shared" si="29"/>
        <v>105.48931614242586</v>
      </c>
      <c r="BF16" s="2">
        <f t="shared" si="12"/>
        <v>3.8698981777673971E-5</v>
      </c>
      <c r="BG16" s="38">
        <f t="shared" si="30"/>
        <v>103.41840292009579</v>
      </c>
      <c r="BH16" s="38">
        <f t="shared" si="31"/>
        <v>0.21412896612159532</v>
      </c>
      <c r="BI16" s="38"/>
      <c r="BJ16" s="38">
        <f t="shared" si="13"/>
        <v>3.2566913060541389</v>
      </c>
      <c r="BK16" s="38">
        <f t="shared" si="14"/>
        <v>2.5424055917684245</v>
      </c>
      <c r="BL16" s="38">
        <f t="shared" si="15"/>
        <v>4.1661492312216346</v>
      </c>
      <c r="BM16" s="38">
        <f t="shared" si="16"/>
        <v>17.087087528221286</v>
      </c>
      <c r="BN16" s="38"/>
      <c r="BO16" s="38">
        <f t="shared" si="17"/>
        <v>91.187356569515885</v>
      </c>
      <c r="BP16" s="38">
        <f t="shared" si="18"/>
        <v>71.187356569515885</v>
      </c>
      <c r="BQ16" s="24">
        <f t="shared" si="19"/>
        <v>22.588318202451767</v>
      </c>
      <c r="BR16" s="24">
        <f t="shared" si="32"/>
        <v>4.0021868900809316</v>
      </c>
      <c r="BS16" s="24">
        <f t="shared" si="33"/>
        <v>4.0021868900809316</v>
      </c>
      <c r="BT16" s="38"/>
      <c r="BU16" s="38"/>
      <c r="BV16" s="38"/>
      <c r="BW16" s="38"/>
      <c r="BX16" s="38"/>
      <c r="BY16" s="38"/>
      <c r="BZ16" s="38"/>
      <c r="CA16" s="38"/>
      <c r="CB16" s="38"/>
      <c r="CC16" s="38"/>
      <c r="CD16" s="2"/>
      <c r="CE16" s="2"/>
      <c r="CF16" s="2"/>
      <c r="CG16" s="38"/>
      <c r="CH16" s="38"/>
      <c r="CI16" s="38"/>
      <c r="CJ16" s="38"/>
      <c r="CK16" s="38"/>
      <c r="CL16" s="38"/>
      <c r="CM16" s="38"/>
      <c r="CN16" s="38"/>
      <c r="CO16" s="38"/>
      <c r="CP16" s="38"/>
      <c r="CQ16" s="38"/>
      <c r="CR16" s="38"/>
      <c r="CS16" s="38"/>
      <c r="CT16" s="38"/>
      <c r="CU16" s="38"/>
      <c r="CV16" s="38"/>
      <c r="CW16" s="38"/>
      <c r="CX16" s="38"/>
      <c r="CY16" s="38"/>
      <c r="CZ16" s="38"/>
      <c r="DA16" s="38">
        <f t="shared" si="34"/>
        <v>6.5</v>
      </c>
      <c r="DB16" s="24">
        <f t="shared" si="41"/>
        <v>999.99999999999989</v>
      </c>
      <c r="DC16" s="24">
        <f t="shared" si="35"/>
        <v>104.71975511965977</v>
      </c>
      <c r="DD16" s="38" t="str">
        <f t="shared" si="36"/>
        <v>RUN</v>
      </c>
      <c r="DE16" s="2">
        <f t="shared" si="20"/>
        <v>3.8416666666666661E-5</v>
      </c>
      <c r="DF16" s="38">
        <f t="shared" si="42"/>
        <v>101.91500000000001</v>
      </c>
      <c r="DG16" s="38">
        <f t="shared" si="37"/>
        <v>4.1304108417197183</v>
      </c>
      <c r="DH16" s="38">
        <f t="shared" si="38"/>
        <v>4.8446965560054327</v>
      </c>
      <c r="DI16" s="23">
        <f t="shared" si="21"/>
        <v>0.21229210815751989</v>
      </c>
      <c r="DJ16" s="2">
        <f t="shared" si="22"/>
        <v>-3.7387736238110231E-2</v>
      </c>
      <c r="DK16" s="2">
        <f t="shared" si="23"/>
        <v>-0.17490437191940963</v>
      </c>
      <c r="DL16" s="38"/>
      <c r="DM16" s="38"/>
      <c r="DN16" s="38"/>
      <c r="DO16" s="38"/>
      <c r="DP16" s="38"/>
      <c r="DQ16" s="38"/>
      <c r="DR16" s="38"/>
      <c r="DS16" s="38"/>
      <c r="DT16" s="38"/>
      <c r="DU16" s="38"/>
      <c r="DV16" s="38"/>
      <c r="DW16" s="38"/>
      <c r="DX16" s="38"/>
      <c r="DY16" s="38"/>
    </row>
    <row r="17" spans="1:129">
      <c r="A17" s="38"/>
      <c r="B17" s="38" t="s">
        <v>67</v>
      </c>
      <c r="C17" s="44">
        <v>500</v>
      </c>
      <c r="D17" s="38" t="s">
        <v>68</v>
      </c>
      <c r="E17" s="24">
        <f>C17*PI()/30</f>
        <v>52.359877559829883</v>
      </c>
      <c r="F17" s="38" t="s">
        <v>69</v>
      </c>
      <c r="G17" s="38"/>
      <c r="H17" s="38"/>
      <c r="I17" s="38"/>
      <c r="J17" s="38"/>
      <c r="K17" s="38"/>
      <c r="L17" s="7"/>
      <c r="M17" s="38"/>
      <c r="N17" s="37" t="s">
        <v>85</v>
      </c>
      <c r="O17" s="38"/>
      <c r="P17" s="36" t="s">
        <v>86</v>
      </c>
      <c r="Q17" s="38"/>
      <c r="R17" s="38"/>
      <c r="S17" s="38"/>
      <c r="T17" s="38"/>
      <c r="U17" s="38"/>
      <c r="V17" s="38" t="s">
        <v>87</v>
      </c>
      <c r="W17" s="38"/>
      <c r="X17" s="2">
        <f>C13/X14^2</f>
        <v>69055575684.285339</v>
      </c>
      <c r="Y17" s="38"/>
      <c r="Z17" s="38" t="s">
        <v>88</v>
      </c>
      <c r="AA17" s="38">
        <f t="shared" si="39"/>
        <v>0.70000000000000007</v>
      </c>
      <c r="AB17" s="38"/>
      <c r="AC17" s="38">
        <f t="shared" si="0"/>
        <v>458.46564323151972</v>
      </c>
      <c r="AD17" s="38"/>
      <c r="AE17" s="38"/>
      <c r="AF17" s="38"/>
      <c r="AG17" s="38"/>
      <c r="AH17" s="38"/>
      <c r="AI17" s="38"/>
      <c r="AJ17" s="38">
        <f t="shared" si="24"/>
        <v>458.46564323151972</v>
      </c>
      <c r="AK17" s="38">
        <f t="shared" si="25"/>
        <v>458.46564323151972</v>
      </c>
      <c r="AL17" s="38">
        <f t="shared" si="1"/>
        <v>0.16818910409042445</v>
      </c>
      <c r="AM17" s="38">
        <v>1</v>
      </c>
      <c r="AN17" s="38">
        <f t="shared" si="2"/>
        <v>0.22358123289039208</v>
      </c>
      <c r="AO17" s="38">
        <f t="shared" si="3"/>
        <v>9.7471431690842214E-2</v>
      </c>
      <c r="AP17" s="38">
        <f t="shared" si="26"/>
        <v>0.34309347600983409</v>
      </c>
      <c r="AQ17" s="38">
        <f t="shared" si="4"/>
        <v>6.6753165029706505</v>
      </c>
      <c r="AR17" s="38">
        <f t="shared" si="5"/>
        <v>24.0732025037195</v>
      </c>
      <c r="AS17" s="38">
        <f t="shared" si="6"/>
        <v>1.5337007191967547E-5</v>
      </c>
      <c r="AT17" s="38"/>
      <c r="AU17" s="38">
        <f t="shared" si="7"/>
        <v>1114.5334911768575</v>
      </c>
      <c r="AV17" s="38">
        <f t="shared" si="8"/>
        <v>180.69624595243317</v>
      </c>
      <c r="AW17" s="38">
        <f t="shared" si="9"/>
        <v>160.69624595243317</v>
      </c>
      <c r="AX17" s="38">
        <f t="shared" si="10"/>
        <v>35.928664790902687</v>
      </c>
      <c r="AY17" s="24">
        <f t="shared" si="27"/>
        <v>17.612721794144214</v>
      </c>
      <c r="AZ17" s="24">
        <f t="shared" si="28"/>
        <v>17.612721794144214</v>
      </c>
      <c r="BA17" s="38"/>
      <c r="BB17" s="38"/>
      <c r="BC17" s="38">
        <f t="shared" si="40"/>
        <v>0.70000000000000007</v>
      </c>
      <c r="BD17" s="38">
        <f t="shared" si="11"/>
        <v>1084.8371330968173</v>
      </c>
      <c r="BE17" s="38">
        <f t="shared" si="29"/>
        <v>113.60387892261247</v>
      </c>
      <c r="BF17" s="2">
        <f t="shared" si="12"/>
        <v>4.1675826529802733E-5</v>
      </c>
      <c r="BG17" s="38">
        <f t="shared" si="30"/>
        <v>119.94086965880928</v>
      </c>
      <c r="BH17" s="38">
        <f t="shared" si="31"/>
        <v>0.23374332256593908</v>
      </c>
      <c r="BI17" s="38"/>
      <c r="BJ17" s="38">
        <f t="shared" si="13"/>
        <v>3.7308705138938576</v>
      </c>
      <c r="BK17" s="38">
        <f t="shared" si="14"/>
        <v>3.0165847996081432</v>
      </c>
      <c r="BL17" s="38">
        <f t="shared" si="15"/>
        <v>4.5477712859188317</v>
      </c>
      <c r="BM17" s="38">
        <f t="shared" si="16"/>
        <v>18.572696179896571</v>
      </c>
      <c r="BN17" s="38"/>
      <c r="BO17" s="38">
        <f t="shared" si="17"/>
        <v>104.46437438902801</v>
      </c>
      <c r="BP17" s="38">
        <f t="shared" si="18"/>
        <v>84.464374389028009</v>
      </c>
      <c r="BQ17" s="24">
        <f t="shared" si="19"/>
        <v>26.554148115750092</v>
      </c>
      <c r="BR17" s="24">
        <f t="shared" si="32"/>
        <v>4.9986348777342151</v>
      </c>
      <c r="BS17" s="24">
        <f t="shared" si="33"/>
        <v>4.9986348777342151</v>
      </c>
      <c r="BT17" s="38"/>
      <c r="BU17" s="38"/>
      <c r="BV17" s="38"/>
      <c r="BW17" s="38"/>
      <c r="BX17" s="38"/>
      <c r="BY17" s="38"/>
      <c r="BZ17" s="38"/>
      <c r="CA17" s="38"/>
      <c r="CB17" s="38"/>
      <c r="CC17" s="38"/>
      <c r="CD17" s="2"/>
      <c r="CE17" s="2"/>
      <c r="CF17" s="2"/>
      <c r="CG17" s="38"/>
      <c r="CH17" s="38"/>
      <c r="CI17" s="38"/>
      <c r="CJ17" s="38"/>
      <c r="CK17" s="38"/>
      <c r="CL17" s="38"/>
      <c r="CM17" s="38"/>
      <c r="CN17" s="38"/>
      <c r="CO17" s="38"/>
      <c r="CP17" s="38"/>
      <c r="CQ17" s="38"/>
      <c r="CR17" s="38"/>
      <c r="CS17" s="38"/>
      <c r="CT17" s="38"/>
      <c r="CU17" s="38"/>
      <c r="CV17" s="38"/>
      <c r="CW17" s="38"/>
      <c r="CX17" s="38"/>
      <c r="CY17" s="38"/>
      <c r="CZ17" s="38"/>
      <c r="DA17" s="38">
        <f t="shared" si="34"/>
        <v>7</v>
      </c>
      <c r="DB17" s="24">
        <f t="shared" si="41"/>
        <v>999.99999999999989</v>
      </c>
      <c r="DC17" s="24">
        <f t="shared" si="35"/>
        <v>104.71975511965977</v>
      </c>
      <c r="DD17" s="38" t="str">
        <f t="shared" si="36"/>
        <v>RUN</v>
      </c>
      <c r="DE17" s="2">
        <f t="shared" si="20"/>
        <v>3.8416666666666661E-5</v>
      </c>
      <c r="DF17" s="38">
        <f t="shared" si="42"/>
        <v>101.91500000000001</v>
      </c>
      <c r="DG17" s="38">
        <f t="shared" si="37"/>
        <v>4.1304108417197183</v>
      </c>
      <c r="DH17" s="38">
        <f t="shared" si="38"/>
        <v>4.8446965560054327</v>
      </c>
      <c r="DI17" s="23">
        <f t="shared" si="21"/>
        <v>0.21229210815751989</v>
      </c>
      <c r="DJ17" s="2">
        <f t="shared" si="22"/>
        <v>-3.7387736238110231E-2</v>
      </c>
      <c r="DK17" s="2">
        <f t="shared" si="23"/>
        <v>-0.17490437191940963</v>
      </c>
      <c r="DL17" s="38"/>
      <c r="DM17" s="38"/>
      <c r="DN17" s="38"/>
      <c r="DO17" s="38"/>
      <c r="DP17" s="38"/>
      <c r="DQ17" s="38"/>
      <c r="DR17" s="38"/>
      <c r="DS17" s="38"/>
      <c r="DT17" s="38"/>
      <c r="DU17" s="38"/>
      <c r="DV17" s="38"/>
      <c r="DW17" s="38"/>
      <c r="DX17" s="38"/>
      <c r="DY17" s="38"/>
    </row>
    <row r="18" spans="1:129">
      <c r="A18" s="38"/>
      <c r="B18" s="38" t="s">
        <v>72</v>
      </c>
      <c r="C18" s="44">
        <v>35</v>
      </c>
      <c r="D18" s="38" t="s">
        <v>73</v>
      </c>
      <c r="E18" s="38"/>
      <c r="F18" s="38"/>
      <c r="G18" s="38"/>
      <c r="H18" s="38"/>
      <c r="I18" s="38"/>
      <c r="J18" s="38"/>
      <c r="K18" s="38"/>
      <c r="L18" s="38"/>
      <c r="M18" s="38"/>
      <c r="N18" s="38"/>
      <c r="O18" s="38"/>
      <c r="P18" s="38"/>
      <c r="Q18" s="38"/>
      <c r="R18" s="38"/>
      <c r="S18" s="38"/>
      <c r="T18" s="38"/>
      <c r="U18" s="38"/>
      <c r="V18" s="38" t="s">
        <v>89</v>
      </c>
      <c r="W18" s="38"/>
      <c r="X18" s="38">
        <f>AC77*AC51</f>
        <v>0.17490437191940963</v>
      </c>
      <c r="Y18" s="38"/>
      <c r="Z18" s="38" t="s">
        <v>90</v>
      </c>
      <c r="AA18" s="38">
        <f t="shared" si="39"/>
        <v>0.75000000000000011</v>
      </c>
      <c r="AB18" s="38"/>
      <c r="AC18" s="38">
        <f t="shared" si="0"/>
        <v>491.2131891766283</v>
      </c>
      <c r="AD18" s="38"/>
      <c r="AE18" s="38"/>
      <c r="AF18" s="38"/>
      <c r="AG18" s="38"/>
      <c r="AH18" s="38"/>
      <c r="AI18" s="38"/>
      <c r="AJ18" s="38">
        <f t="shared" si="24"/>
        <v>491.2131891766283</v>
      </c>
      <c r="AK18" s="38">
        <f t="shared" si="25"/>
        <v>491.2131891766283</v>
      </c>
      <c r="AL18" s="38">
        <f t="shared" si="1"/>
        <v>0.18020261152545475</v>
      </c>
      <c r="AM18" s="38">
        <v>1</v>
      </c>
      <c r="AN18" s="38">
        <f t="shared" si="2"/>
        <v>0.21766371707510895</v>
      </c>
      <c r="AO18" s="38">
        <f t="shared" si="3"/>
        <v>9.8880202029195313E-2</v>
      </c>
      <c r="AP18" s="38">
        <f t="shared" si="26"/>
        <v>0.35510698344486435</v>
      </c>
      <c r="AQ18" s="38">
        <f t="shared" si="4"/>
        <v>6.9090544491778223</v>
      </c>
      <c r="AR18" s="38">
        <f t="shared" si="5"/>
        <v>24.727668753099582</v>
      </c>
      <c r="AS18" s="38">
        <f t="shared" si="6"/>
        <v>1.6432507705679511E-5</v>
      </c>
      <c r="AT18" s="38"/>
      <c r="AU18" s="38">
        <f t="shared" si="7"/>
        <v>1092.3061908982286</v>
      </c>
      <c r="AV18" s="38">
        <f t="shared" si="8"/>
        <v>190.84480981639808</v>
      </c>
      <c r="AW18" s="38">
        <f t="shared" si="9"/>
        <v>170.84480981639808</v>
      </c>
      <c r="AX18" s="38">
        <f t="shared" si="10"/>
        <v>37.186716347627268</v>
      </c>
      <c r="AY18" s="24">
        <f t="shared" si="27"/>
        <v>18.870773350868799</v>
      </c>
      <c r="AZ18" s="24">
        <f t="shared" si="28"/>
        <v>18.870773350868799</v>
      </c>
      <c r="BA18" s="38"/>
      <c r="BB18" s="38"/>
      <c r="BC18" s="38">
        <f t="shared" si="40"/>
        <v>0.75000000000000011</v>
      </c>
      <c r="BD18" s="38">
        <f t="shared" si="11"/>
        <v>1162.3254997465901</v>
      </c>
      <c r="BE18" s="38">
        <f t="shared" si="29"/>
        <v>121.71844170279908</v>
      </c>
      <c r="BF18" s="2">
        <f t="shared" si="12"/>
        <v>4.4652671281931502E-5</v>
      </c>
      <c r="BG18" s="38">
        <f t="shared" si="30"/>
        <v>137.68722282261271</v>
      </c>
      <c r="BH18" s="38">
        <f t="shared" si="31"/>
        <v>0.25380666436912763</v>
      </c>
      <c r="BI18" s="38"/>
      <c r="BJ18" s="38">
        <f t="shared" si="13"/>
        <v>4.2561171375760898</v>
      </c>
      <c r="BK18" s="38">
        <f t="shared" si="14"/>
        <v>3.5418314232903758</v>
      </c>
      <c r="BL18" s="38">
        <f t="shared" si="15"/>
        <v>4.9381289173175906</v>
      </c>
      <c r="BM18" s="38">
        <f t="shared" si="16"/>
        <v>20.082764446336228</v>
      </c>
      <c r="BN18" s="38"/>
      <c r="BO18" s="38">
        <f t="shared" si="17"/>
        <v>119.17127985213052</v>
      </c>
      <c r="BP18" s="38">
        <f t="shared" si="18"/>
        <v>99.171279852130525</v>
      </c>
      <c r="BQ18" s="24">
        <f t="shared" si="19"/>
        <v>30.892951680795555</v>
      </c>
      <c r="BR18" s="24">
        <f t="shared" si="32"/>
        <v>6.1481023004201827</v>
      </c>
      <c r="BS18" s="24">
        <f t="shared" si="33"/>
        <v>6.1481023004201827</v>
      </c>
      <c r="BT18" s="38"/>
      <c r="BU18" s="38"/>
      <c r="BV18" s="38"/>
      <c r="BW18" s="38"/>
      <c r="BX18" s="38"/>
      <c r="BY18" s="38"/>
      <c r="BZ18" s="38"/>
      <c r="CA18" s="38"/>
      <c r="CB18" s="38"/>
      <c r="CC18" s="38"/>
      <c r="CD18" s="2"/>
      <c r="CE18" s="2"/>
      <c r="CF18" s="2"/>
      <c r="CG18" s="38"/>
      <c r="CH18" s="38"/>
      <c r="CI18" s="38"/>
      <c r="CJ18" s="38"/>
      <c r="CK18" s="38"/>
      <c r="CL18" s="38"/>
      <c r="CM18" s="38"/>
      <c r="CN18" s="38"/>
      <c r="CO18" s="38"/>
      <c r="CP18" s="38"/>
      <c r="CQ18" s="38"/>
      <c r="CR18" s="38"/>
      <c r="CS18" s="38"/>
      <c r="CT18" s="38"/>
      <c r="CU18" s="38"/>
      <c r="CV18" s="38"/>
      <c r="CW18" s="38"/>
      <c r="CX18" s="38"/>
      <c r="CY18" s="38"/>
      <c r="CZ18" s="38"/>
      <c r="DA18" s="38">
        <f t="shared" si="34"/>
        <v>7.5</v>
      </c>
      <c r="DB18" s="24">
        <f t="shared" si="41"/>
        <v>999.99999999999989</v>
      </c>
      <c r="DC18" s="24">
        <f t="shared" si="35"/>
        <v>104.71975511965977</v>
      </c>
      <c r="DD18" s="38" t="str">
        <f t="shared" si="36"/>
        <v>RUN</v>
      </c>
      <c r="DE18" s="2">
        <f t="shared" si="20"/>
        <v>3.8416666666666661E-5</v>
      </c>
      <c r="DF18" s="38">
        <f t="shared" si="42"/>
        <v>101.91500000000001</v>
      </c>
      <c r="DG18" s="38">
        <f t="shared" si="37"/>
        <v>4.1304108417197183</v>
      </c>
      <c r="DH18" s="38">
        <f t="shared" si="38"/>
        <v>4.8446965560054327</v>
      </c>
      <c r="DI18" s="23">
        <f t="shared" si="21"/>
        <v>0.21229210815751989</v>
      </c>
      <c r="DJ18" s="2">
        <f t="shared" si="22"/>
        <v>-3.7387736238110231E-2</v>
      </c>
      <c r="DK18" s="2">
        <f t="shared" si="23"/>
        <v>-0.17490437191940963</v>
      </c>
      <c r="DL18" s="38"/>
      <c r="DM18" s="38"/>
      <c r="DN18" s="38"/>
      <c r="DO18" s="38"/>
      <c r="DP18" s="38"/>
      <c r="DQ18" s="38"/>
      <c r="DR18" s="38"/>
      <c r="DS18" s="38"/>
      <c r="DT18" s="38"/>
      <c r="DU18" s="38"/>
      <c r="DV18" s="38"/>
      <c r="DW18" s="38"/>
      <c r="DX18" s="38"/>
      <c r="DY18" s="38"/>
    </row>
    <row r="19" spans="1:129">
      <c r="A19" s="38"/>
      <c r="B19" s="38"/>
      <c r="C19" s="38"/>
      <c r="D19" s="38"/>
      <c r="E19" s="38"/>
      <c r="F19" s="38"/>
      <c r="G19" s="38"/>
      <c r="H19" s="38"/>
      <c r="I19" s="38"/>
      <c r="J19" s="38"/>
      <c r="K19" s="38"/>
      <c r="L19" s="38"/>
      <c r="M19" s="38"/>
      <c r="N19" s="38"/>
      <c r="O19" s="38"/>
      <c r="P19" s="38"/>
      <c r="Q19" s="38"/>
      <c r="R19" s="38"/>
      <c r="S19" s="38"/>
      <c r="T19" s="38"/>
      <c r="U19" s="38"/>
      <c r="V19" s="38" t="s">
        <v>91</v>
      </c>
      <c r="W19" s="38"/>
      <c r="X19" s="38">
        <f>X18*E11</f>
        <v>18.315942996758473</v>
      </c>
      <c r="Y19" s="38"/>
      <c r="Z19" s="38" t="s">
        <v>71</v>
      </c>
      <c r="AA19" s="38">
        <f t="shared" si="39"/>
        <v>0.80000000000000016</v>
      </c>
      <c r="AB19" s="38"/>
      <c r="AC19" s="38">
        <f t="shared" si="0"/>
        <v>523.96073512173689</v>
      </c>
      <c r="AD19" s="38"/>
      <c r="AE19" s="38"/>
      <c r="AF19" s="38"/>
      <c r="AG19" s="38"/>
      <c r="AH19" s="38"/>
      <c r="AI19" s="38"/>
      <c r="AJ19" s="38">
        <f t="shared" si="24"/>
        <v>523.96073512173689</v>
      </c>
      <c r="AK19" s="38">
        <f t="shared" si="25"/>
        <v>523.96073512173689</v>
      </c>
      <c r="AL19" s="38">
        <f t="shared" si="1"/>
        <v>0.1922161189604851</v>
      </c>
      <c r="AM19" s="38">
        <v>1</v>
      </c>
      <c r="AN19" s="38">
        <f t="shared" si="2"/>
        <v>0.21205136190773011</v>
      </c>
      <c r="AO19" s="38">
        <f t="shared" si="3"/>
        <v>9.9994499833201078E-2</v>
      </c>
      <c r="AP19" s="38">
        <f t="shared" si="26"/>
        <v>0.36712049087989473</v>
      </c>
      <c r="AQ19" s="38">
        <f t="shared" si="4"/>
        <v>7.1427923953849959</v>
      </c>
      <c r="AR19" s="38">
        <f t="shared" si="5"/>
        <v>25.382135002479668</v>
      </c>
      <c r="AS19" s="38">
        <f t="shared" si="6"/>
        <v>1.7528008219391485E-5</v>
      </c>
      <c r="AT19" s="38"/>
      <c r="AU19" s="38">
        <f t="shared" si="7"/>
        <v>1071.5214245700611</v>
      </c>
      <c r="AV19" s="38">
        <f t="shared" si="8"/>
        <v>201.2993208743471</v>
      </c>
      <c r="AW19" s="38">
        <f t="shared" si="9"/>
        <v>181.2993208743471</v>
      </c>
      <c r="AX19" s="38">
        <f t="shared" si="10"/>
        <v>38.444767904351863</v>
      </c>
      <c r="AY19" s="24">
        <f t="shared" si="27"/>
        <v>20.12882490759339</v>
      </c>
      <c r="AZ19" s="24">
        <f t="shared" si="28"/>
        <v>20.12882490759339</v>
      </c>
      <c r="BA19" s="38"/>
      <c r="BB19" s="38"/>
      <c r="BC19" s="38">
        <f t="shared" si="40"/>
        <v>0.80000000000000016</v>
      </c>
      <c r="BD19" s="38">
        <f t="shared" si="11"/>
        <v>1239.8138663963628</v>
      </c>
      <c r="BE19" s="38">
        <f t="shared" si="29"/>
        <v>129.8330044829857</v>
      </c>
      <c r="BF19" s="2">
        <f t="shared" si="12"/>
        <v>4.7629516034060271E-5</v>
      </c>
      <c r="BG19" s="38">
        <f t="shared" si="30"/>
        <v>156.65746241150603</v>
      </c>
      <c r="BH19" s="38">
        <f t="shared" si="31"/>
        <v>0.27431899153116102</v>
      </c>
      <c r="BI19" s="38"/>
      <c r="BJ19" s="38">
        <f t="shared" si="13"/>
        <v>4.8348675322205228</v>
      </c>
      <c r="BK19" s="38">
        <f t="shared" si="14"/>
        <v>4.1205818179348084</v>
      </c>
      <c r="BL19" s="38">
        <f t="shared" si="15"/>
        <v>5.3372221254179095</v>
      </c>
      <c r="BM19" s="38">
        <f t="shared" si="16"/>
        <v>21.617292327540252</v>
      </c>
      <c r="BN19" s="38"/>
      <c r="BO19" s="38">
        <f t="shared" si="17"/>
        <v>135.37629090217465</v>
      </c>
      <c r="BP19" s="38">
        <f t="shared" si="18"/>
        <v>115.37629090217465</v>
      </c>
      <c r="BQ19" s="24">
        <f t="shared" si="19"/>
        <v>35.615658857233342</v>
      </c>
      <c r="BR19" s="24">
        <f t="shared" si="32"/>
        <v>7.4615191177840208</v>
      </c>
      <c r="BS19" s="24">
        <f t="shared" si="33"/>
        <v>7.4615191177840208</v>
      </c>
      <c r="BT19" s="38"/>
      <c r="BU19" s="38"/>
      <c r="BV19" s="38"/>
      <c r="BW19" s="38"/>
      <c r="BX19" s="38"/>
      <c r="BY19" s="38"/>
      <c r="BZ19" s="38"/>
      <c r="CA19" s="38"/>
      <c r="CB19" s="38"/>
      <c r="CC19" s="38"/>
      <c r="CD19" s="2"/>
      <c r="CE19" s="2"/>
      <c r="CF19" s="2"/>
      <c r="CG19" s="38"/>
      <c r="CH19" s="38"/>
      <c r="CI19" s="38"/>
      <c r="CJ19" s="38"/>
      <c r="CK19" s="38"/>
      <c r="CL19" s="38"/>
      <c r="CM19" s="38"/>
      <c r="CN19" s="38"/>
      <c r="CO19" s="38"/>
      <c r="CP19" s="38"/>
      <c r="CQ19" s="38"/>
      <c r="CR19" s="38"/>
      <c r="CS19" s="38"/>
      <c r="CT19" s="38"/>
      <c r="CU19" s="38"/>
      <c r="CV19" s="38"/>
      <c r="CW19" s="38"/>
      <c r="CX19" s="38"/>
      <c r="CY19" s="38"/>
      <c r="CZ19" s="38"/>
      <c r="DA19" s="38">
        <f t="shared" si="34"/>
        <v>8</v>
      </c>
      <c r="DB19" s="24">
        <f t="shared" si="41"/>
        <v>999.99999999999989</v>
      </c>
      <c r="DC19" s="24">
        <f t="shared" si="35"/>
        <v>104.71975511965977</v>
      </c>
      <c r="DD19" s="38" t="str">
        <f t="shared" si="36"/>
        <v>RUN</v>
      </c>
      <c r="DE19" s="2">
        <f t="shared" si="20"/>
        <v>3.8416666666666661E-5</v>
      </c>
      <c r="DF19" s="38">
        <f t="shared" si="42"/>
        <v>101.91500000000001</v>
      </c>
      <c r="DG19" s="38">
        <f t="shared" si="37"/>
        <v>4.1304108417197183</v>
      </c>
      <c r="DH19" s="38">
        <f t="shared" si="38"/>
        <v>4.8446965560054327</v>
      </c>
      <c r="DI19" s="23">
        <f t="shared" si="21"/>
        <v>0.21229210815751989</v>
      </c>
      <c r="DJ19" s="2">
        <f t="shared" si="22"/>
        <v>-3.7387736238110231E-2</v>
      </c>
      <c r="DK19" s="2">
        <f t="shared" si="23"/>
        <v>-0.17490437191940963</v>
      </c>
      <c r="DL19" s="38"/>
      <c r="DM19" s="38"/>
      <c r="DN19" s="38"/>
      <c r="DO19" s="38"/>
      <c r="DP19" s="38"/>
      <c r="DQ19" s="38"/>
      <c r="DR19" s="38"/>
      <c r="DS19" s="38"/>
      <c r="DT19" s="38"/>
      <c r="DU19" s="38"/>
      <c r="DV19" s="38"/>
      <c r="DW19" s="38"/>
      <c r="DX19" s="38"/>
      <c r="DY19" s="38"/>
    </row>
    <row r="20" spans="1:129">
      <c r="A20" s="36" t="s">
        <v>92</v>
      </c>
      <c r="B20" s="11" t="s">
        <v>93</v>
      </c>
      <c r="C20" s="38"/>
      <c r="D20" s="38"/>
      <c r="E20" s="38"/>
      <c r="F20" s="38"/>
      <c r="G20" s="38"/>
      <c r="H20" s="38"/>
      <c r="I20" s="38"/>
      <c r="J20" s="38"/>
      <c r="K20" s="38"/>
      <c r="L20" s="38"/>
      <c r="M20" s="38"/>
      <c r="N20" s="38"/>
      <c r="O20" s="38"/>
      <c r="P20" s="38"/>
      <c r="Q20" s="38"/>
      <c r="R20" s="38"/>
      <c r="S20" s="38"/>
      <c r="T20" s="38"/>
      <c r="U20" s="38"/>
      <c r="V20" s="38"/>
      <c r="W20" s="38"/>
      <c r="X20" s="38"/>
      <c r="Y20" s="38"/>
      <c r="Z20" s="38"/>
      <c r="AA20" s="38">
        <f t="shared" si="39"/>
        <v>0.8500000000000002</v>
      </c>
      <c r="AB20" s="38"/>
      <c r="AC20" s="38">
        <f t="shared" si="0"/>
        <v>556.70828106684553</v>
      </c>
      <c r="AD20" s="38"/>
      <c r="AE20" s="38"/>
      <c r="AF20" s="38"/>
      <c r="AG20" s="38"/>
      <c r="AH20" s="38"/>
      <c r="AI20" s="38"/>
      <c r="AJ20" s="38">
        <f t="shared" si="24"/>
        <v>556.70828106684553</v>
      </c>
      <c r="AK20" s="38">
        <f t="shared" si="25"/>
        <v>556.70828106684553</v>
      </c>
      <c r="AL20" s="38">
        <f t="shared" si="1"/>
        <v>0.20422962639551542</v>
      </c>
      <c r="AM20" s="38">
        <v>1</v>
      </c>
      <c r="AN20" s="38">
        <f t="shared" si="2"/>
        <v>0.20672115547405523</v>
      </c>
      <c r="AO20" s="38">
        <f t="shared" si="3"/>
        <v>0.10085305451337967</v>
      </c>
      <c r="AP20" s="38">
        <f t="shared" si="26"/>
        <v>0.37913399831492506</v>
      </c>
      <c r="AQ20" s="38">
        <f t="shared" si="4"/>
        <v>7.3765303415921686</v>
      </c>
      <c r="AR20" s="38">
        <f t="shared" si="5"/>
        <v>26.03660125185975</v>
      </c>
      <c r="AS20" s="38">
        <f t="shared" si="6"/>
        <v>1.8623508733103452E-5</v>
      </c>
      <c r="AT20" s="38"/>
      <c r="AU20" s="38">
        <f t="shared" si="7"/>
        <v>1052.0225160978493</v>
      </c>
      <c r="AV20" s="38">
        <f t="shared" si="8"/>
        <v>212.05977912628009</v>
      </c>
      <c r="AW20" s="38">
        <f t="shared" si="9"/>
        <v>192.05977912628009</v>
      </c>
      <c r="AX20" s="38">
        <f t="shared" si="10"/>
        <v>39.702819461076452</v>
      </c>
      <c r="AY20" s="24">
        <f t="shared" si="27"/>
        <v>21.386876464317979</v>
      </c>
      <c r="AZ20" s="24">
        <f t="shared" si="28"/>
        <v>21.386876464317979</v>
      </c>
      <c r="BA20" s="38"/>
      <c r="BB20" s="38"/>
      <c r="BC20" s="38">
        <f t="shared" si="40"/>
        <v>0.8500000000000002</v>
      </c>
      <c r="BD20" s="38">
        <f t="shared" si="11"/>
        <v>1317.3022330461356</v>
      </c>
      <c r="BE20" s="38">
        <f t="shared" si="29"/>
        <v>137.94756726317232</v>
      </c>
      <c r="BF20" s="2">
        <f t="shared" si="12"/>
        <v>5.060636078618904E-5</v>
      </c>
      <c r="BG20" s="38">
        <f t="shared" si="30"/>
        <v>176.85158842548924</v>
      </c>
      <c r="BH20" s="38">
        <f t="shared" si="31"/>
        <v>0.29528030405203909</v>
      </c>
      <c r="BI20" s="38"/>
      <c r="BJ20" s="38">
        <f t="shared" si="13"/>
        <v>5.4696038391270276</v>
      </c>
      <c r="BK20" s="38">
        <f t="shared" si="14"/>
        <v>4.7553181248413141</v>
      </c>
      <c r="BL20" s="38">
        <f t="shared" si="15"/>
        <v>5.7450509102197866</v>
      </c>
      <c r="BM20" s="38">
        <f t="shared" si="16"/>
        <v>23.17627982350864</v>
      </c>
      <c r="BN20" s="38"/>
      <c r="BO20" s="38">
        <f t="shared" si="17"/>
        <v>153.14890749555678</v>
      </c>
      <c r="BP20" s="38">
        <f t="shared" si="18"/>
        <v>133.14890749555678</v>
      </c>
      <c r="BQ20" s="24">
        <f t="shared" si="19"/>
        <v>40.733199604708638</v>
      </c>
      <c r="BR20" s="24">
        <f t="shared" si="32"/>
        <v>8.9498152894709229</v>
      </c>
      <c r="BS20" s="24">
        <f t="shared" si="33"/>
        <v>8.9498152894709229</v>
      </c>
      <c r="BT20" s="38"/>
      <c r="BU20" s="38"/>
      <c r="BV20" s="38"/>
      <c r="BW20" s="38"/>
      <c r="BX20" s="38"/>
      <c r="BY20" s="38"/>
      <c r="BZ20" s="38"/>
      <c r="CA20" s="38"/>
      <c r="CB20" s="38"/>
      <c r="CC20" s="38"/>
      <c r="CD20" s="2"/>
      <c r="CE20" s="2"/>
      <c r="CF20" s="2"/>
      <c r="CG20" s="38"/>
      <c r="CH20" s="38"/>
      <c r="CI20" s="38"/>
      <c r="CJ20" s="38"/>
      <c r="CK20" s="38"/>
      <c r="CL20" s="38"/>
      <c r="CM20" s="38"/>
      <c r="CN20" s="38"/>
      <c r="CO20" s="38"/>
      <c r="CP20" s="38"/>
      <c r="CQ20" s="38"/>
      <c r="CR20" s="38"/>
      <c r="CS20" s="38"/>
      <c r="CT20" s="38"/>
      <c r="CU20" s="38"/>
      <c r="CV20" s="38"/>
      <c r="CW20" s="38"/>
      <c r="CX20" s="38"/>
      <c r="CY20" s="38"/>
      <c r="CZ20" s="38"/>
      <c r="DA20" s="38">
        <f t="shared" si="34"/>
        <v>8.5</v>
      </c>
      <c r="DB20" s="24">
        <f t="shared" si="41"/>
        <v>999.99999999999989</v>
      </c>
      <c r="DC20" s="24">
        <f t="shared" si="35"/>
        <v>104.71975511965977</v>
      </c>
      <c r="DD20" s="38" t="str">
        <f t="shared" si="36"/>
        <v>RUN</v>
      </c>
      <c r="DE20" s="2">
        <f t="shared" si="20"/>
        <v>3.8416666666666661E-5</v>
      </c>
      <c r="DF20" s="38">
        <f t="shared" si="42"/>
        <v>101.91500000000001</v>
      </c>
      <c r="DG20" s="38">
        <f t="shared" si="37"/>
        <v>4.1304108417197183</v>
      </c>
      <c r="DH20" s="38">
        <f t="shared" si="38"/>
        <v>4.8446965560054327</v>
      </c>
      <c r="DI20" s="23">
        <f t="shared" si="21"/>
        <v>0.21229210815751989</v>
      </c>
      <c r="DJ20" s="2">
        <f t="shared" si="22"/>
        <v>-3.7387736238110231E-2</v>
      </c>
      <c r="DK20" s="2">
        <f t="shared" si="23"/>
        <v>-0.17490437191940963</v>
      </c>
      <c r="DL20" s="38"/>
      <c r="DM20" s="38"/>
      <c r="DN20" s="38"/>
      <c r="DO20" s="38"/>
      <c r="DP20" s="38"/>
      <c r="DQ20" s="38"/>
      <c r="DR20" s="38"/>
      <c r="DS20" s="38"/>
      <c r="DT20" s="38"/>
      <c r="DU20" s="38"/>
      <c r="DV20" s="38"/>
      <c r="DW20" s="38"/>
      <c r="DX20" s="38"/>
      <c r="DY20" s="38"/>
    </row>
    <row r="21" spans="1:129">
      <c r="A21" s="38"/>
      <c r="B21" s="38" t="s">
        <v>94</v>
      </c>
      <c r="C21" s="44">
        <v>20</v>
      </c>
      <c r="D21" s="38" t="s">
        <v>95</v>
      </c>
      <c r="E21" s="24">
        <f>MIN(CL149:CL249)</f>
        <v>17.945509752083339</v>
      </c>
      <c r="F21" s="38" t="s">
        <v>96</v>
      </c>
      <c r="G21" s="24">
        <f>MAX(CL149:CL249)</f>
        <v>26.918264628125012</v>
      </c>
      <c r="H21" s="38" t="s">
        <v>73</v>
      </c>
      <c r="I21" s="38"/>
      <c r="J21" s="38"/>
      <c r="K21" s="38"/>
      <c r="L21" s="38"/>
      <c r="M21" s="38"/>
      <c r="N21" s="38"/>
      <c r="O21" s="38"/>
      <c r="P21" s="38"/>
      <c r="Q21" s="38"/>
      <c r="R21" s="38"/>
      <c r="S21" s="38"/>
      <c r="T21" s="38"/>
      <c r="U21" s="38"/>
      <c r="V21" s="38"/>
      <c r="W21" s="38"/>
      <c r="X21" s="38"/>
      <c r="Y21" s="38"/>
      <c r="Z21" s="38"/>
      <c r="AA21" s="38">
        <f t="shared" si="39"/>
        <v>0.90000000000000024</v>
      </c>
      <c r="AB21" s="38"/>
      <c r="AC21" s="38">
        <f t="shared" si="0"/>
        <v>589.45582701195406</v>
      </c>
      <c r="AD21" s="38"/>
      <c r="AE21" s="38"/>
      <c r="AF21" s="38"/>
      <c r="AG21" s="38"/>
      <c r="AH21" s="38"/>
      <c r="AI21" s="38"/>
      <c r="AJ21" s="38">
        <f t="shared" si="24"/>
        <v>589.45582701195406</v>
      </c>
      <c r="AK21" s="38">
        <f t="shared" si="25"/>
        <v>589.45582701195406</v>
      </c>
      <c r="AL21" s="38">
        <f t="shared" si="1"/>
        <v>0.21624313383054578</v>
      </c>
      <c r="AM21" s="38">
        <v>1</v>
      </c>
      <c r="AN21" s="38">
        <f t="shared" si="2"/>
        <v>0.2016523428728231</v>
      </c>
      <c r="AO21" s="38">
        <f t="shared" si="3"/>
        <v>0.1014893346760713</v>
      </c>
      <c r="AP21" s="38">
        <f t="shared" si="26"/>
        <v>0.39114750574995538</v>
      </c>
      <c r="AQ21" s="38">
        <f t="shared" si="4"/>
        <v>7.6102682877993413</v>
      </c>
      <c r="AR21" s="38">
        <f t="shared" si="5"/>
        <v>26.691067501239832</v>
      </c>
      <c r="AS21" s="38">
        <f t="shared" si="6"/>
        <v>1.9719009246815423E-5</v>
      </c>
      <c r="AT21" s="38"/>
      <c r="AU21" s="38">
        <f t="shared" si="7"/>
        <v>1033.6761983289616</v>
      </c>
      <c r="AV21" s="38">
        <f t="shared" si="8"/>
        <v>223.1261845721971</v>
      </c>
      <c r="AW21" s="38">
        <f t="shared" si="9"/>
        <v>203.1261845721971</v>
      </c>
      <c r="AX21" s="38">
        <f t="shared" si="10"/>
        <v>40.96087101780104</v>
      </c>
      <c r="AY21" s="24">
        <f t="shared" si="27"/>
        <v>22.644928021042567</v>
      </c>
      <c r="AZ21" s="24">
        <f t="shared" si="28"/>
        <v>22.644928021042567</v>
      </c>
      <c r="BA21" s="38"/>
      <c r="BB21" s="38"/>
      <c r="BC21" s="38">
        <f t="shared" si="40"/>
        <v>0.90000000000000024</v>
      </c>
      <c r="BD21" s="38">
        <f t="shared" si="11"/>
        <v>1394.7905996959082</v>
      </c>
      <c r="BE21" s="38">
        <f t="shared" si="29"/>
        <v>146.06213004335891</v>
      </c>
      <c r="BF21" s="2">
        <f t="shared" si="12"/>
        <v>5.3583205538317803E-5</v>
      </c>
      <c r="BG21" s="38">
        <f t="shared" si="30"/>
        <v>198.26960086456228</v>
      </c>
      <c r="BH21" s="38">
        <f t="shared" si="31"/>
        <v>0.31669060193176185</v>
      </c>
      <c r="BI21" s="38"/>
      <c r="BJ21" s="38">
        <f t="shared" si="13"/>
        <v>6.162853985775663</v>
      </c>
      <c r="BK21" s="38">
        <f t="shared" si="14"/>
        <v>5.4485682714899486</v>
      </c>
      <c r="BL21" s="38">
        <f t="shared" si="15"/>
        <v>6.1616152717232229</v>
      </c>
      <c r="BM21" s="38">
        <f t="shared" si="16"/>
        <v>24.759726934241392</v>
      </c>
      <c r="BN21" s="38"/>
      <c r="BO21" s="38">
        <f t="shared" si="17"/>
        <v>172.55991160171857</v>
      </c>
      <c r="BP21" s="38">
        <f t="shared" si="18"/>
        <v>152.55991160171857</v>
      </c>
      <c r="BQ21" s="24">
        <f t="shared" si="19"/>
        <v>46.25650388286661</v>
      </c>
      <c r="BR21" s="24">
        <f t="shared" si="32"/>
        <v>10.623920775126074</v>
      </c>
      <c r="BS21" s="24">
        <f t="shared" si="33"/>
        <v>10.623920775126074</v>
      </c>
      <c r="BT21" s="38"/>
      <c r="BU21" s="38"/>
      <c r="BV21" s="38"/>
      <c r="BW21" s="38"/>
      <c r="BX21" s="38"/>
      <c r="BY21" s="38"/>
      <c r="BZ21" s="38"/>
      <c r="CA21" s="38"/>
      <c r="CB21" s="38"/>
      <c r="CC21" s="38"/>
      <c r="CD21" s="2"/>
      <c r="CE21" s="2"/>
      <c r="CF21" s="2"/>
      <c r="CG21" s="38"/>
      <c r="CH21" s="38"/>
      <c r="CI21" s="38"/>
      <c r="CJ21" s="38"/>
      <c r="CK21" s="38"/>
      <c r="CL21" s="38"/>
      <c r="CM21" s="38"/>
      <c r="CN21" s="38"/>
      <c r="CO21" s="38"/>
      <c r="CP21" s="38"/>
      <c r="CQ21" s="38"/>
      <c r="CR21" s="38"/>
      <c r="CS21" s="38"/>
      <c r="CT21" s="38"/>
      <c r="CU21" s="38"/>
      <c r="CV21" s="38"/>
      <c r="CW21" s="38"/>
      <c r="CX21" s="38"/>
      <c r="CY21" s="38"/>
      <c r="CZ21" s="38"/>
      <c r="DA21" s="38">
        <f t="shared" si="34"/>
        <v>9</v>
      </c>
      <c r="DB21" s="24">
        <f t="shared" si="41"/>
        <v>999.99999999999989</v>
      </c>
      <c r="DC21" s="24">
        <f t="shared" si="35"/>
        <v>104.71975511965977</v>
      </c>
      <c r="DD21" s="38" t="str">
        <f t="shared" si="36"/>
        <v>RUN</v>
      </c>
      <c r="DE21" s="2">
        <f t="shared" si="20"/>
        <v>3.8416666666666661E-5</v>
      </c>
      <c r="DF21" s="38">
        <f t="shared" si="42"/>
        <v>101.91500000000001</v>
      </c>
      <c r="DG21" s="38">
        <f t="shared" si="37"/>
        <v>4.1304108417197183</v>
      </c>
      <c r="DH21" s="38">
        <f t="shared" si="38"/>
        <v>4.8446965560054327</v>
      </c>
      <c r="DI21" s="23">
        <f t="shared" si="21"/>
        <v>0.21229210815751989</v>
      </c>
      <c r="DJ21" s="2">
        <f t="shared" si="22"/>
        <v>-3.7387736238110231E-2</v>
      </c>
      <c r="DK21" s="2">
        <f t="shared" si="23"/>
        <v>-0.17490437191940963</v>
      </c>
      <c r="DL21" s="38"/>
      <c r="DM21" s="38"/>
      <c r="DN21" s="38"/>
      <c r="DO21" s="38"/>
      <c r="DP21" s="38"/>
      <c r="DQ21" s="38"/>
      <c r="DR21" s="38"/>
      <c r="DS21" s="38"/>
      <c r="DT21" s="38"/>
      <c r="DU21" s="38"/>
      <c r="DV21" s="38"/>
      <c r="DW21" s="38"/>
      <c r="DX21" s="38"/>
      <c r="DY21" s="38"/>
    </row>
    <row r="22" spans="1:129">
      <c r="A22" s="38"/>
      <c r="B22" s="38"/>
      <c r="C22" s="38"/>
      <c r="D22" s="38"/>
      <c r="E22" s="38"/>
      <c r="F22" s="38"/>
      <c r="G22" s="46"/>
      <c r="H22" s="12"/>
      <c r="I22" s="38"/>
      <c r="J22" s="38"/>
      <c r="K22" s="38"/>
      <c r="L22" s="38"/>
      <c r="M22" s="38"/>
      <c r="N22" s="38"/>
      <c r="O22" s="38"/>
      <c r="P22" s="38"/>
      <c r="Q22" s="38"/>
      <c r="R22" s="38"/>
      <c r="S22" s="38"/>
      <c r="T22" s="38"/>
      <c r="U22" s="38"/>
      <c r="V22" s="38"/>
      <c r="W22" s="38"/>
      <c r="X22" s="38"/>
      <c r="Y22" s="38"/>
      <c r="Z22" s="38"/>
      <c r="AA22" s="38">
        <f t="shared" si="39"/>
        <v>0.95000000000000029</v>
      </c>
      <c r="AB22" s="38"/>
      <c r="AC22" s="38">
        <f t="shared" si="0"/>
        <v>622.20337295706258</v>
      </c>
      <c r="AD22" s="38"/>
      <c r="AE22" s="38"/>
      <c r="AF22" s="38"/>
      <c r="AG22" s="38"/>
      <c r="AH22" s="38"/>
      <c r="AI22" s="38"/>
      <c r="AJ22" s="38">
        <f t="shared" si="24"/>
        <v>622.20337295706258</v>
      </c>
      <c r="AK22" s="38">
        <f t="shared" si="25"/>
        <v>622.20337295706258</v>
      </c>
      <c r="AL22" s="38">
        <f t="shared" si="1"/>
        <v>0.22825664126557607</v>
      </c>
      <c r="AM22" s="38">
        <v>1</v>
      </c>
      <c r="AN22" s="38">
        <f t="shared" si="2"/>
        <v>0.1968261561279514</v>
      </c>
      <c r="AO22" s="38">
        <f t="shared" si="3"/>
        <v>0.10193231847816386</v>
      </c>
      <c r="AP22" s="38">
        <f t="shared" si="26"/>
        <v>0.40316101318498571</v>
      </c>
      <c r="AQ22" s="38">
        <f t="shared" si="4"/>
        <v>7.844006234006514</v>
      </c>
      <c r="AR22" s="38">
        <f t="shared" si="5"/>
        <v>27.345533750619918</v>
      </c>
      <c r="AS22" s="38">
        <f t="shared" si="6"/>
        <v>2.081450976052739E-5</v>
      </c>
      <c r="AT22" s="38"/>
      <c r="AU22" s="38">
        <f t="shared" si="7"/>
        <v>1016.3682325205486</v>
      </c>
      <c r="AV22" s="38">
        <f t="shared" si="8"/>
        <v>234.49853721209817</v>
      </c>
      <c r="AW22" s="38">
        <f t="shared" si="9"/>
        <v>214.49853721209817</v>
      </c>
      <c r="AX22" s="38">
        <f t="shared" si="10"/>
        <v>42.218922574525628</v>
      </c>
      <c r="AY22" s="24">
        <f t="shared" si="27"/>
        <v>23.902979577767152</v>
      </c>
      <c r="AZ22" s="24">
        <f t="shared" si="28"/>
        <v>23.902979577767152</v>
      </c>
      <c r="BA22" s="38"/>
      <c r="BB22" s="38"/>
      <c r="BC22" s="38">
        <f t="shared" si="40"/>
        <v>0.95000000000000029</v>
      </c>
      <c r="BD22" s="38">
        <f t="shared" si="11"/>
        <v>1472.2789663456811</v>
      </c>
      <c r="BE22" s="38">
        <f t="shared" si="29"/>
        <v>154.17669282354552</v>
      </c>
      <c r="BF22" s="2">
        <f t="shared" si="12"/>
        <v>5.6560050290446578E-5</v>
      </c>
      <c r="BG22" s="38">
        <f t="shared" si="30"/>
        <v>220.91149972872535</v>
      </c>
      <c r="BH22" s="38">
        <f t="shared" si="31"/>
        <v>0.33854988517032952</v>
      </c>
      <c r="BI22" s="38"/>
      <c r="BJ22" s="38">
        <f t="shared" si="13"/>
        <v>6.917191685826678</v>
      </c>
      <c r="BK22" s="38">
        <f t="shared" si="14"/>
        <v>6.2029059715409636</v>
      </c>
      <c r="BL22" s="38">
        <f t="shared" si="15"/>
        <v>6.5869152099282209</v>
      </c>
      <c r="BM22" s="38">
        <f t="shared" si="16"/>
        <v>26.367633659738519</v>
      </c>
      <c r="BN22" s="38"/>
      <c r="BO22" s="38">
        <f t="shared" si="17"/>
        <v>193.68136720314698</v>
      </c>
      <c r="BP22" s="38">
        <f t="shared" si="18"/>
        <v>173.68136720314698</v>
      </c>
      <c r="BQ22" s="24">
        <f t="shared" si="19"/>
        <v>52.196501651352506</v>
      </c>
      <c r="BR22" s="24">
        <f t="shared" si="32"/>
        <v>12.494765534394681</v>
      </c>
      <c r="BS22" s="24">
        <f t="shared" si="33"/>
        <v>12.494765534394681</v>
      </c>
      <c r="BT22" s="38"/>
      <c r="BU22" s="38"/>
      <c r="BV22" s="38"/>
      <c r="BW22" s="38"/>
      <c r="BX22" s="38"/>
      <c r="BY22" s="38"/>
      <c r="BZ22" s="38"/>
      <c r="CA22" s="38"/>
      <c r="CB22" s="38"/>
      <c r="CC22" s="38"/>
      <c r="CD22" s="2"/>
      <c r="CE22" s="2"/>
      <c r="CF22" s="2"/>
      <c r="CG22" s="38"/>
      <c r="CH22" s="38"/>
      <c r="CI22" s="38"/>
      <c r="CJ22" s="38"/>
      <c r="CK22" s="38"/>
      <c r="CL22" s="38"/>
      <c r="CM22" s="38"/>
      <c r="CN22" s="38"/>
      <c r="CO22" s="38"/>
      <c r="CP22" s="38"/>
      <c r="CQ22" s="38"/>
      <c r="CR22" s="38"/>
      <c r="CS22" s="38"/>
      <c r="CT22" s="38"/>
      <c r="CU22" s="38"/>
      <c r="CV22" s="38"/>
      <c r="CW22" s="38"/>
      <c r="CX22" s="38"/>
      <c r="CY22" s="38"/>
      <c r="CZ22" s="38"/>
      <c r="DA22" s="38">
        <f t="shared" si="34"/>
        <v>9.5</v>
      </c>
      <c r="DB22" s="24">
        <f t="shared" si="41"/>
        <v>999.99999999999989</v>
      </c>
      <c r="DC22" s="24">
        <f t="shared" si="35"/>
        <v>104.71975511965977</v>
      </c>
      <c r="DD22" s="38" t="str">
        <f t="shared" si="36"/>
        <v>RUN</v>
      </c>
      <c r="DE22" s="2">
        <f t="shared" si="20"/>
        <v>3.8416666666666661E-5</v>
      </c>
      <c r="DF22" s="38">
        <f t="shared" si="42"/>
        <v>101.91500000000001</v>
      </c>
      <c r="DG22" s="38">
        <f t="shared" si="37"/>
        <v>4.1304108417197183</v>
      </c>
      <c r="DH22" s="38">
        <f t="shared" si="38"/>
        <v>4.8446965560054327</v>
      </c>
      <c r="DI22" s="23">
        <f t="shared" si="21"/>
        <v>0.21229210815751989</v>
      </c>
      <c r="DJ22" s="2">
        <f t="shared" si="22"/>
        <v>-3.7387736238110231E-2</v>
      </c>
      <c r="DK22" s="2">
        <f t="shared" si="23"/>
        <v>-0.17490437191940963</v>
      </c>
      <c r="DL22" s="38"/>
      <c r="DM22" s="38"/>
      <c r="DN22" s="38"/>
      <c r="DO22" s="38"/>
      <c r="DP22" s="38"/>
      <c r="DQ22" s="38"/>
      <c r="DR22" s="38"/>
      <c r="DS22" s="38"/>
      <c r="DT22" s="38"/>
      <c r="DU22" s="38"/>
      <c r="DV22" s="38"/>
      <c r="DW22" s="38"/>
      <c r="DX22" s="38"/>
      <c r="DY22" s="38"/>
    </row>
    <row r="23" spans="1:129">
      <c r="A23" s="36" t="s">
        <v>97</v>
      </c>
      <c r="B23" s="38" t="s">
        <v>98</v>
      </c>
      <c r="C23" s="38"/>
      <c r="D23" s="38"/>
      <c r="E23" s="38"/>
      <c r="F23" s="38"/>
      <c r="G23" s="38"/>
      <c r="H23" s="38"/>
      <c r="I23" s="38"/>
      <c r="J23" s="38"/>
      <c r="K23" s="38"/>
      <c r="L23" s="38"/>
      <c r="M23" s="38"/>
      <c r="N23" s="38"/>
      <c r="O23" s="38"/>
      <c r="P23" s="38"/>
      <c r="Q23" s="38"/>
      <c r="R23" s="38"/>
      <c r="S23" s="38"/>
      <c r="T23" s="38"/>
      <c r="U23" s="38"/>
      <c r="V23" s="38"/>
      <c r="W23" s="38"/>
      <c r="X23" s="38"/>
      <c r="Y23" s="38"/>
      <c r="Z23" s="38"/>
      <c r="AA23" s="38">
        <f t="shared" si="39"/>
        <v>1.0000000000000002</v>
      </c>
      <c r="AB23" s="38"/>
      <c r="AC23" s="38">
        <f t="shared" si="0"/>
        <v>654.95091890217111</v>
      </c>
      <c r="AD23" s="38"/>
      <c r="AE23" s="38"/>
      <c r="AF23" s="38"/>
      <c r="AG23" s="38"/>
      <c r="AH23" s="38"/>
      <c r="AI23" s="38"/>
      <c r="AJ23" s="38">
        <f t="shared" si="24"/>
        <v>654.95091890217111</v>
      </c>
      <c r="AK23" s="38">
        <f t="shared" si="25"/>
        <v>654.95091890217111</v>
      </c>
      <c r="AL23" s="38">
        <f t="shared" si="1"/>
        <v>0.24027014870060637</v>
      </c>
      <c r="AM23" s="38">
        <v>1</v>
      </c>
      <c r="AN23" s="38">
        <f t="shared" si="2"/>
        <v>0.1922255819786314</v>
      </c>
      <c r="AO23" s="38">
        <f t="shared" si="3"/>
        <v>0.10220714278570377</v>
      </c>
      <c r="AP23" s="38">
        <f t="shared" si="26"/>
        <v>0.41517452062001603</v>
      </c>
      <c r="AQ23" s="38">
        <f t="shared" si="4"/>
        <v>8.0777441802136867</v>
      </c>
      <c r="AR23" s="38">
        <f t="shared" si="5"/>
        <v>28</v>
      </c>
      <c r="AS23" s="38">
        <f t="shared" si="6"/>
        <v>2.1910010274239354E-5</v>
      </c>
      <c r="AT23" s="38"/>
      <c r="AU23" s="38">
        <f t="shared" si="7"/>
        <v>999.99999999999989</v>
      </c>
      <c r="AV23" s="38">
        <f t="shared" si="8"/>
        <v>246.17683704598323</v>
      </c>
      <c r="AW23" s="38">
        <f t="shared" si="9"/>
        <v>226.17683704598323</v>
      </c>
      <c r="AX23" s="38">
        <f t="shared" si="10"/>
        <v>43.476974131250209</v>
      </c>
      <c r="AY23" s="24">
        <f t="shared" si="27"/>
        <v>25.161031134491736</v>
      </c>
      <c r="AZ23" s="24">
        <f t="shared" si="28"/>
        <v>25.161031134491736</v>
      </c>
      <c r="BA23" s="38"/>
      <c r="BB23" s="38"/>
      <c r="BC23" s="38">
        <f t="shared" si="40"/>
        <v>1.0000000000000002</v>
      </c>
      <c r="BD23" s="38">
        <f t="shared" si="11"/>
        <v>1549.7673329954537</v>
      </c>
      <c r="BE23" s="38">
        <f t="shared" si="29"/>
        <v>162.29125560373214</v>
      </c>
      <c r="BF23" s="2">
        <f t="shared" si="12"/>
        <v>5.9536895042575341E-5</v>
      </c>
      <c r="BG23" s="38">
        <f t="shared" si="30"/>
        <v>244.77728501797819</v>
      </c>
      <c r="BH23" s="38">
        <f t="shared" si="31"/>
        <v>0.36085815376774194</v>
      </c>
      <c r="BI23" s="38"/>
      <c r="BJ23" s="38">
        <f t="shared" si="13"/>
        <v>7.735236439120496</v>
      </c>
      <c r="BK23" s="38">
        <f t="shared" si="14"/>
        <v>7.0209507248347816</v>
      </c>
      <c r="BL23" s="38">
        <f t="shared" si="15"/>
        <v>7.0209507248347789</v>
      </c>
      <c r="BM23" s="38">
        <f t="shared" si="16"/>
        <v>28.000000000000011</v>
      </c>
      <c r="BN23" s="38"/>
      <c r="BO23" s="38">
        <f t="shared" si="17"/>
        <v>216.58662029537388</v>
      </c>
      <c r="BP23" s="38">
        <f t="shared" si="18"/>
        <v>196.58662029537388</v>
      </c>
      <c r="BQ23" s="24">
        <f t="shared" si="19"/>
        <v>58.564122869811484</v>
      </c>
      <c r="BR23" s="24">
        <f t="shared" si="32"/>
        <v>14.573279526921917</v>
      </c>
      <c r="BS23" s="24">
        <f t="shared" si="33"/>
        <v>14.573279526921917</v>
      </c>
      <c r="BT23" s="38"/>
      <c r="BU23" s="38"/>
      <c r="BV23" s="38"/>
      <c r="BW23" s="38"/>
      <c r="BX23" s="38"/>
      <c r="BY23" s="38"/>
      <c r="BZ23" s="38"/>
      <c r="CA23" s="38"/>
      <c r="CB23" s="38"/>
      <c r="CC23" s="38"/>
      <c r="CD23" s="2"/>
      <c r="CE23" s="2"/>
      <c r="CF23" s="2"/>
      <c r="CG23" s="38"/>
      <c r="CH23" s="38"/>
      <c r="CI23" s="38"/>
      <c r="CJ23" s="38"/>
      <c r="CK23" s="38"/>
      <c r="CL23" s="38"/>
      <c r="CM23" s="38"/>
      <c r="CN23" s="38"/>
      <c r="CO23" s="38"/>
      <c r="CP23" s="38"/>
      <c r="CQ23" s="38"/>
      <c r="CR23" s="38"/>
      <c r="CS23" s="38"/>
      <c r="CT23" s="38"/>
      <c r="CU23" s="38"/>
      <c r="CV23" s="38"/>
      <c r="CW23" s="38"/>
      <c r="CX23" s="38"/>
      <c r="CY23" s="38"/>
      <c r="CZ23" s="38"/>
      <c r="DA23" s="38">
        <f t="shared" si="34"/>
        <v>10</v>
      </c>
      <c r="DB23" s="24">
        <f t="shared" si="41"/>
        <v>999.99999999999989</v>
      </c>
      <c r="DC23" s="24">
        <f t="shared" si="35"/>
        <v>104.71975511965977</v>
      </c>
      <c r="DD23" s="38" t="str">
        <f t="shared" si="36"/>
        <v>RUN</v>
      </c>
      <c r="DE23" s="2">
        <f t="shared" si="20"/>
        <v>3.8416666666666661E-5</v>
      </c>
      <c r="DF23" s="38">
        <f t="shared" si="42"/>
        <v>101.91500000000001</v>
      </c>
      <c r="DG23" s="38">
        <f t="shared" si="37"/>
        <v>4.1304108417197183</v>
      </c>
      <c r="DH23" s="38">
        <f t="shared" si="38"/>
        <v>4.8446965560054327</v>
      </c>
      <c r="DI23" s="23">
        <f t="shared" si="21"/>
        <v>0.21229210815751989</v>
      </c>
      <c r="DJ23" s="2">
        <f t="shared" si="22"/>
        <v>-3.7387736238110231E-2</v>
      </c>
      <c r="DK23" s="2">
        <f t="shared" si="23"/>
        <v>-0.17490437191940963</v>
      </c>
      <c r="DL23" s="38"/>
      <c r="DM23" s="38"/>
      <c r="DN23" s="38"/>
      <c r="DO23" s="38"/>
      <c r="DP23" s="38"/>
      <c r="DQ23" s="38"/>
      <c r="DR23" s="38"/>
      <c r="DS23" s="38"/>
      <c r="DT23" s="38"/>
      <c r="DU23" s="38"/>
      <c r="DV23" s="38"/>
      <c r="DW23" s="38"/>
      <c r="DX23" s="38"/>
      <c r="DY23" s="38"/>
    </row>
    <row r="24" spans="1:129">
      <c r="A24" s="38"/>
      <c r="B24" s="38" t="s">
        <v>99</v>
      </c>
      <c r="C24" s="44">
        <v>250</v>
      </c>
      <c r="D24" s="38" t="s">
        <v>68</v>
      </c>
      <c r="E24" s="24">
        <f>C24*PI()/30</f>
        <v>26.179938779914941</v>
      </c>
      <c r="F24" s="38" t="s">
        <v>69</v>
      </c>
      <c r="G24" s="38"/>
      <c r="H24" s="38"/>
      <c r="I24" s="38"/>
      <c r="J24" s="38"/>
      <c r="K24" s="38"/>
      <c r="L24" s="38"/>
      <c r="M24" s="38"/>
      <c r="N24" s="38"/>
      <c r="O24" s="38"/>
      <c r="P24" s="38"/>
      <c r="Q24" s="38"/>
      <c r="R24" s="38"/>
      <c r="S24" s="38"/>
      <c r="T24" s="38"/>
      <c r="U24" s="38"/>
      <c r="V24" s="38"/>
      <c r="W24" s="38"/>
      <c r="X24" s="38"/>
      <c r="Y24" s="38"/>
      <c r="Z24" s="38"/>
      <c r="AA24" s="38"/>
      <c r="AB24" s="38"/>
      <c r="AC24" s="38">
        <f>AC25*0.9999</f>
        <v>101.9048085</v>
      </c>
      <c r="AD24" s="38">
        <v>0</v>
      </c>
      <c r="AE24" s="38"/>
      <c r="AF24" s="38">
        <v>0</v>
      </c>
      <c r="AG24" s="38"/>
      <c r="AH24" s="38">
        <v>0</v>
      </c>
      <c r="AI24" s="38"/>
      <c r="AJ24" s="38"/>
      <c r="AK24" s="38"/>
      <c r="AL24" s="38"/>
      <c r="AM24" s="38"/>
      <c r="AN24" s="38"/>
      <c r="AO24" s="38"/>
      <c r="AP24" s="38"/>
      <c r="AQ24" s="38"/>
      <c r="AR24" s="38"/>
      <c r="AS24" s="38"/>
      <c r="AT24" s="38"/>
      <c r="AU24" s="38"/>
      <c r="AV24" s="38"/>
      <c r="AW24" s="38"/>
      <c r="AX24" s="38"/>
      <c r="AY24" s="38"/>
      <c r="AZ24" s="38"/>
      <c r="BA24" s="38"/>
      <c r="BB24" s="38"/>
      <c r="BC24" s="38"/>
      <c r="BD24" s="38">
        <f>BD25*0.9999</f>
        <v>999.9</v>
      </c>
      <c r="BE24" s="38"/>
      <c r="BF24" s="38"/>
      <c r="BG24" s="38">
        <v>0</v>
      </c>
      <c r="BH24" s="38"/>
      <c r="BI24" s="38">
        <v>0</v>
      </c>
      <c r="BJ24" s="38"/>
      <c r="BK24" s="38"/>
      <c r="BL24" s="38"/>
      <c r="BM24" s="38"/>
      <c r="BN24" s="38">
        <v>0</v>
      </c>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f t="shared" si="34"/>
        <v>10.5</v>
      </c>
      <c r="DB24" s="24">
        <f t="shared" si="41"/>
        <v>999.99999999999989</v>
      </c>
      <c r="DC24" s="24">
        <f t="shared" si="35"/>
        <v>104.71975511965977</v>
      </c>
      <c r="DD24" s="38" t="str">
        <f t="shared" si="36"/>
        <v>RUN</v>
      </c>
      <c r="DE24" s="2">
        <f t="shared" si="20"/>
        <v>3.8416666666666661E-5</v>
      </c>
      <c r="DF24" s="38">
        <f t="shared" si="42"/>
        <v>101.91500000000001</v>
      </c>
      <c r="DG24" s="38">
        <f t="shared" si="37"/>
        <v>4.1304108417197183</v>
      </c>
      <c r="DH24" s="38">
        <f t="shared" si="38"/>
        <v>4.8446965560054327</v>
      </c>
      <c r="DI24" s="23">
        <f t="shared" si="21"/>
        <v>0.21229210815751989</v>
      </c>
      <c r="DJ24" s="2">
        <f t="shared" si="22"/>
        <v>-3.7387736238110231E-2</v>
      </c>
      <c r="DK24" s="2">
        <f t="shared" si="23"/>
        <v>-0.17490437191940963</v>
      </c>
      <c r="DL24" s="38"/>
      <c r="DM24" s="38"/>
      <c r="DN24" s="38"/>
      <c r="DO24" s="38"/>
      <c r="DP24" s="38"/>
      <c r="DQ24" s="38"/>
      <c r="DR24" s="38"/>
      <c r="DS24" s="38"/>
      <c r="DT24" s="38"/>
      <c r="DU24" s="38"/>
      <c r="DV24" s="38"/>
      <c r="DW24" s="38"/>
      <c r="DX24" s="38"/>
      <c r="DY24" s="38"/>
    </row>
    <row r="25" spans="1:129" ht="13.5" thickBot="1">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t="s">
        <v>48</v>
      </c>
      <c r="AA25" s="38"/>
      <c r="AB25" s="38"/>
      <c r="AC25" s="38">
        <f>AC28</f>
        <v>101.91500000000001</v>
      </c>
      <c r="AD25" s="38">
        <f>AV28</f>
        <v>90</v>
      </c>
      <c r="AE25" s="38"/>
      <c r="AF25" s="38">
        <f>AJ28</f>
        <v>101.91500000000001</v>
      </c>
      <c r="AG25" s="38"/>
      <c r="AH25" s="38">
        <f>AO28</f>
        <v>4.3502606481481479E-2</v>
      </c>
      <c r="AI25" s="38"/>
      <c r="AJ25" s="38"/>
      <c r="AK25" s="38"/>
      <c r="AL25" s="38"/>
      <c r="AM25" s="38"/>
      <c r="AN25" s="38"/>
      <c r="AO25" s="38"/>
      <c r="AP25" s="38"/>
      <c r="AQ25" s="38"/>
      <c r="AR25" s="38"/>
      <c r="AS25" s="38"/>
      <c r="AT25" s="38">
        <f>C11</f>
        <v>1000</v>
      </c>
      <c r="AU25" s="38"/>
      <c r="AV25" s="38"/>
      <c r="AW25" s="38"/>
      <c r="AX25" s="38"/>
      <c r="AY25" s="38"/>
      <c r="AZ25" s="38"/>
      <c r="BA25" s="38"/>
      <c r="BB25" s="38" t="s">
        <v>48</v>
      </c>
      <c r="BC25" s="38"/>
      <c r="BD25" s="38">
        <f>BD26</f>
        <v>1000</v>
      </c>
      <c r="BE25" s="38"/>
      <c r="BF25" s="38"/>
      <c r="BG25" s="38">
        <f>BG26</f>
        <v>101.91500000000001</v>
      </c>
      <c r="BH25" s="38"/>
      <c r="BI25" s="38">
        <f>BL26</f>
        <v>4.1304108417197174</v>
      </c>
      <c r="BJ25" s="38"/>
      <c r="BK25" s="38"/>
      <c r="BL25" s="38"/>
      <c r="BM25" s="38"/>
      <c r="BN25" s="38">
        <f>BO26</f>
        <v>90</v>
      </c>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f t="shared" si="34"/>
        <v>11</v>
      </c>
      <c r="DB25" s="24">
        <f t="shared" si="41"/>
        <v>999.99999999999989</v>
      </c>
      <c r="DC25" s="24">
        <f t="shared" si="35"/>
        <v>104.71975511965977</v>
      </c>
      <c r="DD25" s="38" t="str">
        <f t="shared" si="36"/>
        <v>RUN</v>
      </c>
      <c r="DE25" s="2">
        <f t="shared" si="20"/>
        <v>3.8416666666666661E-5</v>
      </c>
      <c r="DF25" s="38">
        <f t="shared" si="42"/>
        <v>101.91500000000001</v>
      </c>
      <c r="DG25" s="38">
        <f t="shared" si="37"/>
        <v>4.1304108417197183</v>
      </c>
      <c r="DH25" s="38">
        <f t="shared" si="38"/>
        <v>4.8446965560054327</v>
      </c>
      <c r="DI25" s="23">
        <f t="shared" si="21"/>
        <v>0.21229210815751989</v>
      </c>
      <c r="DJ25" s="2">
        <f t="shared" si="22"/>
        <v>-3.7387736238110231E-2</v>
      </c>
      <c r="DK25" s="2">
        <f t="shared" si="23"/>
        <v>-0.17490437191940963</v>
      </c>
      <c r="DL25" s="38"/>
      <c r="DM25" s="38"/>
      <c r="DN25" s="38"/>
      <c r="DO25" s="38"/>
      <c r="DP25" s="38"/>
      <c r="DQ25" s="38"/>
      <c r="DR25" s="38"/>
      <c r="DS25" s="38"/>
      <c r="DT25" s="38"/>
      <c r="DU25" s="38"/>
      <c r="DV25" s="38"/>
      <c r="DW25" s="38"/>
      <c r="DX25" s="38"/>
      <c r="DY25" s="38"/>
    </row>
    <row r="26" spans="1:129" ht="13.5" thickTop="1">
      <c r="A26" s="47" t="s">
        <v>100</v>
      </c>
      <c r="B26" s="48" t="s">
        <v>101</v>
      </c>
      <c r="C26" s="14"/>
      <c r="D26" s="15"/>
      <c r="E26" s="38"/>
      <c r="F26" s="38"/>
      <c r="G26" s="38"/>
      <c r="H26" s="38"/>
      <c r="I26" s="38"/>
      <c r="J26" s="38"/>
      <c r="K26" s="38"/>
      <c r="L26" s="38"/>
      <c r="M26" s="38"/>
      <c r="N26" s="38"/>
      <c r="O26" s="38"/>
      <c r="P26" s="38"/>
      <c r="Q26" s="38"/>
      <c r="R26" s="38"/>
      <c r="S26" s="38"/>
      <c r="T26" s="38"/>
      <c r="U26" s="38"/>
      <c r="V26" s="38"/>
      <c r="W26" s="38"/>
      <c r="X26" s="38"/>
      <c r="Y26" s="38"/>
      <c r="Z26" s="38"/>
      <c r="AA26" s="38"/>
      <c r="AB26" s="38"/>
      <c r="AC26" s="38">
        <f>AC27*0.9999</f>
        <v>3.8412824999999994E-5</v>
      </c>
      <c r="AD26" s="38"/>
      <c r="AE26" s="38"/>
      <c r="AF26" s="38"/>
      <c r="AG26" s="38">
        <v>0</v>
      </c>
      <c r="AH26" s="38"/>
      <c r="AI26" s="38"/>
      <c r="AJ26" s="38"/>
      <c r="AK26" s="38"/>
      <c r="AL26" s="38"/>
      <c r="AM26" s="38"/>
      <c r="AN26" s="38"/>
      <c r="AO26" s="38"/>
      <c r="AP26" s="38"/>
      <c r="AQ26" s="38"/>
      <c r="AR26" s="38"/>
      <c r="AS26" s="38"/>
      <c r="AT26" s="38"/>
      <c r="AU26" s="38"/>
      <c r="AV26" s="38"/>
      <c r="AW26" s="38"/>
      <c r="AX26" s="38"/>
      <c r="AY26" s="38"/>
      <c r="AZ26" s="38"/>
      <c r="BA26" s="38"/>
      <c r="BB26" s="38" t="s">
        <v>48</v>
      </c>
      <c r="BC26" s="38">
        <f>BD26/AU28</f>
        <v>0.64525814856812047</v>
      </c>
      <c r="BD26" s="38">
        <f>C11</f>
        <v>1000</v>
      </c>
      <c r="BE26" s="38">
        <f t="shared" si="29"/>
        <v>104.71975511965977</v>
      </c>
      <c r="BF26" s="2">
        <f>$C$4*BD26/60</f>
        <v>3.8416666666666661E-5</v>
      </c>
      <c r="BG26" s="38">
        <f t="shared" si="30"/>
        <v>101.91500000000001</v>
      </c>
      <c r="BH26" s="38">
        <f>BQ26/BE26</f>
        <v>0.21229210815751987</v>
      </c>
      <c r="BI26" s="38"/>
      <c r="BJ26" s="38">
        <f>BO26/$C$7</f>
        <v>3.2142857142857144</v>
      </c>
      <c r="BK26" s="38">
        <f>BP26/$C$7</f>
        <v>2.5</v>
      </c>
      <c r="BL26" s="38">
        <f>BH26/$C$31</f>
        <v>4.1304108417197174</v>
      </c>
      <c r="BM26" s="38">
        <f>BL26*$C$30+$C$31*BE26</f>
        <v>16.947466652216889</v>
      </c>
      <c r="BN26" s="38"/>
      <c r="BO26" s="38">
        <f>BP26+$C$21</f>
        <v>90</v>
      </c>
      <c r="BP26" s="38">
        <f t="shared" ref="BP26" si="43">BL26*BM26</f>
        <v>70</v>
      </c>
      <c r="BQ26" s="24">
        <f>BR26+$AC$77*MAX(BE26,$E$24)*BE26</f>
        <v>22.231177580091806</v>
      </c>
      <c r="BR26" s="24">
        <f t="shared" ref="BR26" si="44">BS26</f>
        <v>3.9152345833333331</v>
      </c>
      <c r="BS26" s="24">
        <f t="shared" ref="BS26" si="45">BF26*BG26*1000</f>
        <v>3.9152345833333331</v>
      </c>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f t="shared" si="34"/>
        <v>11.5</v>
      </c>
      <c r="DB26" s="24">
        <f t="shared" si="41"/>
        <v>999.99999999999989</v>
      </c>
      <c r="DC26" s="24">
        <f t="shared" si="35"/>
        <v>104.71975511965977</v>
      </c>
      <c r="DD26" s="38" t="str">
        <f t="shared" si="36"/>
        <v>RUN</v>
      </c>
      <c r="DE26" s="2">
        <f t="shared" si="20"/>
        <v>3.8416666666666661E-5</v>
      </c>
      <c r="DF26" s="38">
        <f t="shared" si="42"/>
        <v>101.91500000000001</v>
      </c>
      <c r="DG26" s="38">
        <f t="shared" si="37"/>
        <v>4.1304108417197183</v>
      </c>
      <c r="DH26" s="38">
        <f t="shared" si="38"/>
        <v>4.8446965560054327</v>
      </c>
      <c r="DI26" s="23">
        <f t="shared" si="21"/>
        <v>0.21229210815751989</v>
      </c>
      <c r="DJ26" s="2">
        <f t="shared" si="22"/>
        <v>-3.7387736238110231E-2</v>
      </c>
      <c r="DK26" s="2">
        <f t="shared" si="23"/>
        <v>-0.17490437191940963</v>
      </c>
      <c r="DL26" s="38"/>
      <c r="DM26" s="38"/>
      <c r="DN26" s="38"/>
      <c r="DO26" s="38"/>
      <c r="DP26" s="38"/>
      <c r="DQ26" s="38"/>
      <c r="DR26" s="38"/>
      <c r="DS26" s="38"/>
      <c r="DT26" s="38"/>
      <c r="DU26" s="38"/>
      <c r="DV26" s="38"/>
      <c r="DW26" s="38"/>
      <c r="DX26" s="38"/>
      <c r="DY26" s="38"/>
    </row>
    <row r="27" spans="1:129">
      <c r="A27" s="16"/>
      <c r="B27" s="1" t="s">
        <v>102</v>
      </c>
      <c r="C27" s="4">
        <f>C21</f>
        <v>20</v>
      </c>
      <c r="D27" s="22" t="s">
        <v>71</v>
      </c>
      <c r="E27" s="38"/>
      <c r="F27" s="38"/>
      <c r="G27" s="38"/>
      <c r="H27" s="38"/>
      <c r="I27" s="38"/>
      <c r="J27" s="38"/>
      <c r="K27" s="38"/>
      <c r="L27" s="38"/>
      <c r="M27" s="38"/>
      <c r="N27" s="38"/>
      <c r="O27" s="38"/>
      <c r="P27" s="38"/>
      <c r="Q27" s="38"/>
      <c r="R27" s="38"/>
      <c r="S27" s="38"/>
      <c r="T27" s="38"/>
      <c r="U27" s="38"/>
      <c r="V27" s="38"/>
      <c r="W27" s="38"/>
      <c r="X27" s="38"/>
      <c r="Y27" s="38"/>
      <c r="Z27" s="38" t="s">
        <v>103</v>
      </c>
      <c r="AA27" s="38"/>
      <c r="AB27" s="38"/>
      <c r="AC27" s="38">
        <f>AC53</f>
        <v>3.8416666666666661E-5</v>
      </c>
      <c r="AD27" s="38"/>
      <c r="AE27" s="38"/>
      <c r="AF27" s="38"/>
      <c r="AG27" s="38" t="e">
        <f>#REF!+#REF!*AC27+#REF!*AC27^2+#REF!*AC27^3+#REF!*AC27^4+$X$13*AC27^5</f>
        <v>#REF!</v>
      </c>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2"/>
      <c r="CD27" s="2"/>
      <c r="CE27" s="38"/>
      <c r="CF27" s="38"/>
      <c r="CG27" s="38"/>
      <c r="CH27" s="38"/>
      <c r="CI27" s="38"/>
      <c r="CJ27" s="38"/>
      <c r="CK27" s="38"/>
      <c r="CL27" s="38"/>
      <c r="CM27" s="38"/>
      <c r="CN27" s="38"/>
      <c r="CO27" s="38"/>
      <c r="CP27" s="38"/>
      <c r="CQ27" s="38"/>
      <c r="CR27" s="38"/>
      <c r="CS27" s="38"/>
      <c r="CT27" s="38"/>
      <c r="CU27" s="38"/>
      <c r="CV27" s="38"/>
      <c r="CW27" s="38"/>
      <c r="CX27" s="38"/>
      <c r="CY27" s="38"/>
      <c r="CZ27" s="38"/>
      <c r="DA27" s="38">
        <f t="shared" si="34"/>
        <v>12</v>
      </c>
      <c r="DB27" s="24">
        <f t="shared" si="41"/>
        <v>999.99999999999989</v>
      </c>
      <c r="DC27" s="24">
        <f t="shared" si="35"/>
        <v>104.71975511965977</v>
      </c>
      <c r="DD27" s="38" t="str">
        <f t="shared" si="36"/>
        <v>RUN</v>
      </c>
      <c r="DE27" s="2">
        <f t="shared" si="20"/>
        <v>3.8416666666666661E-5</v>
      </c>
      <c r="DF27" s="38">
        <f t="shared" si="42"/>
        <v>101.91500000000001</v>
      </c>
      <c r="DG27" s="38">
        <f t="shared" si="37"/>
        <v>4.1304108417197183</v>
      </c>
      <c r="DH27" s="38">
        <f t="shared" si="38"/>
        <v>4.8446965560054327</v>
      </c>
      <c r="DI27" s="23">
        <f t="shared" si="21"/>
        <v>0.21229210815751989</v>
      </c>
      <c r="DJ27" s="2">
        <f t="shared" si="22"/>
        <v>-3.7387736238110231E-2</v>
      </c>
      <c r="DK27" s="2">
        <f t="shared" si="23"/>
        <v>-0.17490437191940963</v>
      </c>
      <c r="DL27" s="38"/>
      <c r="DM27" s="38"/>
      <c r="DN27" s="38"/>
      <c r="DO27" s="38"/>
      <c r="DP27" s="38"/>
      <c r="DQ27" s="38"/>
      <c r="DR27" s="38"/>
      <c r="DS27" s="38"/>
      <c r="DT27" s="38"/>
      <c r="DU27" s="38"/>
      <c r="DV27" s="38"/>
      <c r="DW27" s="38"/>
      <c r="DX27" s="38"/>
      <c r="DY27" s="38"/>
    </row>
    <row r="28" spans="1:129">
      <c r="A28" s="16"/>
      <c r="B28" s="1"/>
      <c r="C28" s="1"/>
      <c r="D28" s="17"/>
      <c r="E28" s="38"/>
      <c r="F28" s="38"/>
      <c r="G28" s="38"/>
      <c r="H28" s="38"/>
      <c r="I28" s="38"/>
      <c r="J28" s="38"/>
      <c r="K28" s="38"/>
      <c r="L28" s="38"/>
      <c r="M28" s="38"/>
      <c r="N28" s="38"/>
      <c r="O28" s="38"/>
      <c r="P28" s="38"/>
      <c r="Q28" s="38"/>
      <c r="R28" s="38"/>
      <c r="S28" s="38"/>
      <c r="T28" s="38"/>
      <c r="U28" s="38"/>
      <c r="V28" s="38"/>
      <c r="W28" s="38"/>
      <c r="X28" s="38"/>
      <c r="Y28" s="38"/>
      <c r="Z28" s="38" t="s">
        <v>48</v>
      </c>
      <c r="AA28" s="38"/>
      <c r="AB28" s="38"/>
      <c r="AC28" s="38">
        <f>C13</f>
        <v>101.91500000000001</v>
      </c>
      <c r="AD28" s="38"/>
      <c r="AE28" s="38"/>
      <c r="AF28" s="38"/>
      <c r="AG28" s="38"/>
      <c r="AH28" s="38"/>
      <c r="AI28" s="38"/>
      <c r="AJ28" s="38">
        <f t="shared" ref="AJ28" si="46">AK28</f>
        <v>101.91500000000001</v>
      </c>
      <c r="AK28" s="38">
        <f>AC28</f>
        <v>101.91500000000001</v>
      </c>
      <c r="AL28" s="38">
        <f>AY28/$AC$51</f>
        <v>3.7387736238110231E-2</v>
      </c>
      <c r="AM28" s="38">
        <f>AZ28/AY28</f>
        <v>1</v>
      </c>
      <c r="AN28" s="38">
        <f>AX28/AW28</f>
        <v>0.31758825114416867</v>
      </c>
      <c r="AO28" s="38">
        <f>AZ28/AV28</f>
        <v>4.3502606481481479E-2</v>
      </c>
      <c r="AP28" s="38">
        <f>AL28+$X$18</f>
        <v>0.21229210815751987</v>
      </c>
      <c r="AQ28" s="38">
        <f>AP28/$C$31</f>
        <v>4.1304108417197174</v>
      </c>
      <c r="AR28" s="38">
        <f>AQ28*$C$30+$C$31*$AC$51</f>
        <v>16.947466652216889</v>
      </c>
      <c r="AS28" s="38">
        <f>AY28/$AC$51^3</f>
        <v>3.4093527204175694E-6</v>
      </c>
      <c r="AT28" s="38"/>
      <c r="AU28" s="38">
        <f>(-$AV$32+SQRT($AV$32^2-4*AS28*$AV$33))/(2*AS28)*30/PI()</f>
        <v>1549.7673329954532</v>
      </c>
      <c r="AV28" s="38">
        <f>AW28+$C$21</f>
        <v>90</v>
      </c>
      <c r="AW28" s="38">
        <f>AR28*AQ28</f>
        <v>70</v>
      </c>
      <c r="AX28" s="38">
        <f>AP28*$AC$51</f>
        <v>22.231177580091806</v>
      </c>
      <c r="AY28" s="24">
        <f t="shared" ref="AY28" si="47">AZ28</f>
        <v>3.9152345833333331</v>
      </c>
      <c r="AZ28" s="24">
        <f t="shared" ref="AZ28" si="48">$X$14*AC28*1000</f>
        <v>3.9152345833333331</v>
      </c>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f t="shared" si="34"/>
        <v>12.5</v>
      </c>
      <c r="DB28" s="24">
        <f t="shared" si="41"/>
        <v>999.99999999999989</v>
      </c>
      <c r="DC28" s="24">
        <f t="shared" si="35"/>
        <v>104.71975511965977</v>
      </c>
      <c r="DD28" s="38" t="str">
        <f t="shared" si="36"/>
        <v>RUN</v>
      </c>
      <c r="DE28" s="2">
        <f t="shared" si="20"/>
        <v>3.8416666666666661E-5</v>
      </c>
      <c r="DF28" s="38">
        <f t="shared" si="42"/>
        <v>101.91500000000001</v>
      </c>
      <c r="DG28" s="38">
        <f t="shared" si="37"/>
        <v>4.1304108417197183</v>
      </c>
      <c r="DH28" s="38">
        <f t="shared" si="38"/>
        <v>4.8446965560054327</v>
      </c>
      <c r="DI28" s="23">
        <f t="shared" si="21"/>
        <v>0.21229210815751989</v>
      </c>
      <c r="DJ28" s="2">
        <f t="shared" si="22"/>
        <v>-3.7387736238110231E-2</v>
      </c>
      <c r="DK28" s="2">
        <f t="shared" si="23"/>
        <v>-0.17490437191940963</v>
      </c>
      <c r="DL28" s="38"/>
      <c r="DM28" s="38"/>
      <c r="DN28" s="38"/>
      <c r="DO28" s="38"/>
      <c r="DP28" s="38"/>
      <c r="DQ28" s="38"/>
      <c r="DR28" s="38"/>
      <c r="DS28" s="38"/>
      <c r="DT28" s="38"/>
      <c r="DU28" s="38"/>
      <c r="DV28" s="38"/>
      <c r="DW28" s="38"/>
      <c r="DX28" s="38"/>
      <c r="DY28" s="38"/>
    </row>
    <row r="29" spans="1:129">
      <c r="A29" s="16"/>
      <c r="B29" s="49" t="s">
        <v>104</v>
      </c>
      <c r="C29" s="1"/>
      <c r="D29" s="17"/>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f t="shared" si="34"/>
        <v>13</v>
      </c>
      <c r="DB29" s="24">
        <f t="shared" si="41"/>
        <v>999.99999999999989</v>
      </c>
      <c r="DC29" s="24">
        <f t="shared" si="35"/>
        <v>104.71975511965977</v>
      </c>
      <c r="DD29" s="38" t="str">
        <f t="shared" si="36"/>
        <v>RUN</v>
      </c>
      <c r="DE29" s="2">
        <f t="shared" si="20"/>
        <v>3.8416666666666661E-5</v>
      </c>
      <c r="DF29" s="38">
        <f t="shared" si="42"/>
        <v>101.91500000000001</v>
      </c>
      <c r="DG29" s="38">
        <f t="shared" si="37"/>
        <v>4.1304108417197183</v>
      </c>
      <c r="DH29" s="38">
        <f t="shared" si="38"/>
        <v>4.8446965560054327</v>
      </c>
      <c r="DI29" s="23">
        <f t="shared" si="21"/>
        <v>0.21229210815751989</v>
      </c>
      <c r="DJ29" s="2">
        <f t="shared" si="22"/>
        <v>-3.7387736238110231E-2</v>
      </c>
      <c r="DK29" s="2">
        <f t="shared" si="23"/>
        <v>-0.17490437191940963</v>
      </c>
      <c r="DL29" s="38"/>
      <c r="DM29" s="38"/>
      <c r="DN29" s="38"/>
      <c r="DO29" s="38"/>
      <c r="DP29" s="38"/>
      <c r="DQ29" s="38"/>
      <c r="DR29" s="38"/>
      <c r="DS29" s="38"/>
      <c r="DT29" s="38"/>
      <c r="DU29" s="38"/>
      <c r="DV29" s="38"/>
      <c r="DW29" s="38"/>
      <c r="DX29" s="38"/>
      <c r="DY29" s="38"/>
    </row>
    <row r="30" spans="1:129">
      <c r="A30" s="16"/>
      <c r="B30" s="1" t="s">
        <v>105</v>
      </c>
      <c r="C30" s="3">
        <f>C7/C8</f>
        <v>2.8</v>
      </c>
      <c r="D30" s="17" t="s">
        <v>106</v>
      </c>
      <c r="E30" s="38"/>
      <c r="F30" s="38"/>
      <c r="G30" s="38"/>
      <c r="H30" s="38"/>
      <c r="I30" s="38"/>
      <c r="J30" s="38"/>
      <c r="K30" s="38"/>
      <c r="L30" s="38"/>
      <c r="M30" s="38"/>
      <c r="N30" s="38"/>
      <c r="O30" s="38"/>
      <c r="P30" s="38"/>
      <c r="Q30" s="38"/>
      <c r="R30" s="38"/>
      <c r="S30" s="38"/>
      <c r="T30" s="38"/>
      <c r="U30" s="38"/>
      <c r="V30" s="38"/>
      <c r="W30" s="38"/>
      <c r="X30" s="38"/>
      <c r="Y30" s="38"/>
      <c r="Z30" s="38"/>
      <c r="AA30" s="38" t="s">
        <v>107</v>
      </c>
      <c r="AB30" s="38"/>
      <c r="AC30" s="38" t="s">
        <v>108</v>
      </c>
      <c r="AD30" s="38" t="s">
        <v>49</v>
      </c>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f t="shared" si="34"/>
        <v>13.5</v>
      </c>
      <c r="DB30" s="24">
        <f t="shared" si="41"/>
        <v>999.99999999999989</v>
      </c>
      <c r="DC30" s="24">
        <f t="shared" si="35"/>
        <v>104.71975511965977</v>
      </c>
      <c r="DD30" s="38" t="str">
        <f t="shared" si="36"/>
        <v>RUN</v>
      </c>
      <c r="DE30" s="2">
        <f t="shared" si="20"/>
        <v>3.8416666666666661E-5</v>
      </c>
      <c r="DF30" s="38">
        <f t="shared" si="42"/>
        <v>101.91500000000001</v>
      </c>
      <c r="DG30" s="38">
        <f t="shared" si="37"/>
        <v>4.1304108417197183</v>
      </c>
      <c r="DH30" s="38">
        <f t="shared" si="38"/>
        <v>4.8446965560054327</v>
      </c>
      <c r="DI30" s="23">
        <f t="shared" si="21"/>
        <v>0.21229210815751989</v>
      </c>
      <c r="DJ30" s="2">
        <f t="shared" si="22"/>
        <v>-3.7387736238110231E-2</v>
      </c>
      <c r="DK30" s="2">
        <f t="shared" si="23"/>
        <v>-0.17490437191940963</v>
      </c>
      <c r="DL30" s="38"/>
      <c r="DM30" s="38"/>
      <c r="DN30" s="38"/>
      <c r="DO30" s="38"/>
      <c r="DP30" s="38"/>
      <c r="DQ30" s="38"/>
      <c r="DR30" s="38"/>
      <c r="DS30" s="38"/>
      <c r="DT30" s="38"/>
      <c r="DU30" s="38"/>
      <c r="DV30" s="38"/>
      <c r="DW30" s="38"/>
      <c r="DX30" s="38"/>
      <c r="DY30" s="38"/>
    </row>
    <row r="31" spans="1:129">
      <c r="A31" s="16"/>
      <c r="B31" s="1" t="s">
        <v>109</v>
      </c>
      <c r="C31" s="21">
        <f>AC76</f>
        <v>5.1397334621834122E-2</v>
      </c>
      <c r="D31" s="17" t="s">
        <v>110</v>
      </c>
      <c r="E31" s="38"/>
      <c r="F31" s="38"/>
      <c r="G31" s="38"/>
      <c r="H31" s="38"/>
      <c r="I31" s="38"/>
      <c r="J31" s="38"/>
      <c r="K31" s="38"/>
      <c r="L31" s="38"/>
      <c r="M31" s="38"/>
      <c r="N31" s="38"/>
      <c r="O31" s="38"/>
      <c r="P31" s="38"/>
      <c r="Q31" s="38"/>
      <c r="R31" s="38"/>
      <c r="S31" s="38"/>
      <c r="T31" s="38"/>
      <c r="U31" s="38"/>
      <c r="V31" s="38"/>
      <c r="W31" s="38"/>
      <c r="X31" s="38"/>
      <c r="Y31" s="38"/>
      <c r="Z31" s="38"/>
      <c r="AA31" s="36" t="s">
        <v>111</v>
      </c>
      <c r="AB31" s="38" t="s">
        <v>112</v>
      </c>
      <c r="AC31" s="38"/>
      <c r="AD31" s="38"/>
      <c r="AE31" s="38"/>
      <c r="AF31" s="38"/>
      <c r="AG31" s="38"/>
      <c r="AH31" s="38"/>
      <c r="AI31" s="38"/>
      <c r="AJ31" s="38"/>
      <c r="AK31" s="38"/>
      <c r="AL31" s="38"/>
      <c r="AM31" s="38"/>
      <c r="AN31" s="38"/>
      <c r="AO31" s="38"/>
      <c r="AP31" s="38"/>
      <c r="AQ31" s="38"/>
      <c r="AR31" s="38"/>
      <c r="AS31" s="38"/>
      <c r="AT31" s="38" t="s">
        <v>113</v>
      </c>
      <c r="AU31" s="38" t="s">
        <v>114</v>
      </c>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f t="shared" si="34"/>
        <v>14</v>
      </c>
      <c r="DB31" s="24">
        <f t="shared" si="41"/>
        <v>999.99999999999989</v>
      </c>
      <c r="DC31" s="24">
        <f t="shared" si="35"/>
        <v>104.71975511965977</v>
      </c>
      <c r="DD31" s="38" t="str">
        <f t="shared" si="36"/>
        <v>RUN</v>
      </c>
      <c r="DE31" s="2">
        <f t="shared" si="20"/>
        <v>3.8416666666666661E-5</v>
      </c>
      <c r="DF31" s="38">
        <f t="shared" si="42"/>
        <v>101.91500000000001</v>
      </c>
      <c r="DG31" s="38">
        <f t="shared" si="37"/>
        <v>4.1304108417197183</v>
      </c>
      <c r="DH31" s="38">
        <f t="shared" si="38"/>
        <v>4.8446965560054327</v>
      </c>
      <c r="DI31" s="23">
        <f t="shared" si="21"/>
        <v>0.21229210815751989</v>
      </c>
      <c r="DJ31" s="2">
        <f t="shared" si="22"/>
        <v>-3.7387736238110231E-2</v>
      </c>
      <c r="DK31" s="2">
        <f t="shared" si="23"/>
        <v>-0.17490437191940963</v>
      </c>
      <c r="DL31" s="38"/>
      <c r="DM31" s="38"/>
      <c r="DN31" s="38"/>
      <c r="DO31" s="38"/>
      <c r="DP31" s="38"/>
      <c r="DQ31" s="38"/>
      <c r="DR31" s="38"/>
      <c r="DS31" s="38"/>
      <c r="DT31" s="38"/>
      <c r="DU31" s="38"/>
      <c r="DV31" s="38"/>
      <c r="DW31" s="38"/>
      <c r="DX31" s="38"/>
      <c r="DY31" s="38"/>
    </row>
    <row r="32" spans="1:129">
      <c r="A32" s="16"/>
      <c r="B32" s="1" t="s">
        <v>115</v>
      </c>
      <c r="C32" s="21">
        <f>AC77*PI()/30</f>
        <v>1.7490437191940966E-4</v>
      </c>
      <c r="D32" s="17" t="s">
        <v>116</v>
      </c>
      <c r="E32" s="38"/>
      <c r="F32" s="38"/>
      <c r="G32" s="38"/>
      <c r="H32" s="38"/>
      <c r="I32" s="38"/>
      <c r="J32" s="38"/>
      <c r="K32" s="38"/>
      <c r="L32" s="38"/>
      <c r="M32" s="38"/>
      <c r="N32" s="38"/>
      <c r="O32" s="38"/>
      <c r="P32" s="38"/>
      <c r="Q32" s="38"/>
      <c r="R32" s="38"/>
      <c r="S32" s="38"/>
      <c r="T32" s="38"/>
      <c r="U32" s="38"/>
      <c r="V32" s="38"/>
      <c r="W32" s="38"/>
      <c r="X32" s="38"/>
      <c r="Y32" s="38"/>
      <c r="Z32" s="38"/>
      <c r="AA32" s="38"/>
      <c r="AB32" s="38" t="s">
        <v>117</v>
      </c>
      <c r="AC32" s="38" t="e">
        <f>#REF!</f>
        <v>#REF!</v>
      </c>
      <c r="AD32" s="38" t="s">
        <v>118</v>
      </c>
      <c r="AE32" s="38"/>
      <c r="AF32" s="38"/>
      <c r="AG32" s="38"/>
      <c r="AH32" s="38"/>
      <c r="AI32" s="38"/>
      <c r="AJ32" s="38"/>
      <c r="AK32" s="38"/>
      <c r="AL32" s="38"/>
      <c r="AM32" s="38"/>
      <c r="AN32" s="38"/>
      <c r="AO32" s="38"/>
      <c r="AP32" s="38"/>
      <c r="AQ32" s="38"/>
      <c r="AR32" s="38"/>
      <c r="AS32" s="38"/>
      <c r="AT32" s="38" t="s">
        <v>119</v>
      </c>
      <c r="AU32" s="38" t="s">
        <v>120</v>
      </c>
      <c r="AV32" s="38">
        <f>AC77+C31^2/C30</f>
        <v>2.6136730095002933E-3</v>
      </c>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f t="shared" si="34"/>
        <v>14.5</v>
      </c>
      <c r="DB32" s="24">
        <f t="shared" si="41"/>
        <v>999.99999999999989</v>
      </c>
      <c r="DC32" s="24">
        <f t="shared" si="35"/>
        <v>104.71975511965977</v>
      </c>
      <c r="DD32" s="38" t="str">
        <f t="shared" si="36"/>
        <v>RUN</v>
      </c>
      <c r="DE32" s="2">
        <f t="shared" si="20"/>
        <v>3.8416666666666661E-5</v>
      </c>
      <c r="DF32" s="38">
        <f t="shared" si="42"/>
        <v>101.91500000000001</v>
      </c>
      <c r="DG32" s="38">
        <f t="shared" si="37"/>
        <v>4.1304108417197183</v>
      </c>
      <c r="DH32" s="38">
        <f t="shared" si="38"/>
        <v>4.8446965560054327</v>
      </c>
      <c r="DI32" s="23">
        <f t="shared" si="21"/>
        <v>0.21229210815751989</v>
      </c>
      <c r="DJ32" s="2">
        <f t="shared" si="22"/>
        <v>-3.7387736238110231E-2</v>
      </c>
      <c r="DK32" s="2">
        <f t="shared" si="23"/>
        <v>-0.17490437191940963</v>
      </c>
      <c r="DL32" s="38"/>
      <c r="DM32" s="38"/>
      <c r="DN32" s="38"/>
      <c r="DO32" s="38"/>
      <c r="DP32" s="38"/>
      <c r="DQ32" s="38"/>
      <c r="DR32" s="38"/>
      <c r="DS32" s="38"/>
      <c r="DT32" s="38"/>
      <c r="DU32" s="38"/>
      <c r="DV32" s="38"/>
      <c r="DW32" s="38"/>
      <c r="DX32" s="38"/>
      <c r="DY32" s="38"/>
    </row>
    <row r="33" spans="1:129">
      <c r="A33" s="16"/>
      <c r="B33" s="1" t="s">
        <v>121</v>
      </c>
      <c r="C33" s="25">
        <f>C24</f>
        <v>250</v>
      </c>
      <c r="D33" s="17" t="s">
        <v>122</v>
      </c>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t="s">
        <v>123</v>
      </c>
      <c r="AU33" s="38" t="s">
        <v>124</v>
      </c>
      <c r="AV33" s="38">
        <f>-C31*C7/C30</f>
        <v>-0.51397334621834123</v>
      </c>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f t="shared" si="34"/>
        <v>15</v>
      </c>
      <c r="DB33" s="24">
        <f t="shared" si="41"/>
        <v>999.99999999999989</v>
      </c>
      <c r="DC33" s="24">
        <f t="shared" si="35"/>
        <v>104.71975511965977</v>
      </c>
      <c r="DD33" s="38" t="str">
        <f t="shared" si="36"/>
        <v>RUN</v>
      </c>
      <c r="DE33" s="2">
        <f t="shared" si="20"/>
        <v>3.8416666666666661E-5</v>
      </c>
      <c r="DF33" s="38">
        <f t="shared" si="42"/>
        <v>101.91500000000001</v>
      </c>
      <c r="DG33" s="38">
        <f t="shared" si="37"/>
        <v>4.1304108417197183</v>
      </c>
      <c r="DH33" s="38">
        <f t="shared" si="38"/>
        <v>4.8446965560054327</v>
      </c>
      <c r="DI33" s="23">
        <f t="shared" si="21"/>
        <v>0.21229210815751989</v>
      </c>
      <c r="DJ33" s="2">
        <f t="shared" si="22"/>
        <v>-3.7387736238110231E-2</v>
      </c>
      <c r="DK33" s="2">
        <f t="shared" si="23"/>
        <v>-0.17490437191940963</v>
      </c>
      <c r="DL33" s="38"/>
      <c r="DM33" s="38"/>
      <c r="DN33" s="38"/>
      <c r="DO33" s="38"/>
      <c r="DP33" s="38"/>
      <c r="DQ33" s="38"/>
      <c r="DR33" s="38"/>
      <c r="DS33" s="38"/>
      <c r="DT33" s="38"/>
      <c r="DU33" s="38"/>
      <c r="DV33" s="38"/>
      <c r="DW33" s="38"/>
      <c r="DX33" s="38"/>
      <c r="DY33" s="38"/>
    </row>
    <row r="34" spans="1:129">
      <c r="A34" s="16"/>
      <c r="B34" s="1" t="s">
        <v>125</v>
      </c>
      <c r="C34" s="21">
        <f>AC83</f>
        <v>1.7113670621691918E-2</v>
      </c>
      <c r="D34" s="17" t="s">
        <v>126</v>
      </c>
      <c r="E34" s="38"/>
      <c r="F34" s="38"/>
      <c r="G34" s="38"/>
      <c r="H34" s="38"/>
      <c r="I34" s="38"/>
      <c r="J34" s="38"/>
      <c r="K34" s="38"/>
      <c r="L34" s="38"/>
      <c r="M34" s="38"/>
      <c r="N34" s="38"/>
      <c r="O34" s="38"/>
      <c r="P34" s="38"/>
      <c r="Q34" s="38"/>
      <c r="R34" s="38"/>
      <c r="S34" s="38"/>
      <c r="T34" s="38"/>
      <c r="U34" s="38"/>
      <c r="V34" s="38"/>
      <c r="W34" s="38"/>
      <c r="X34" s="38"/>
      <c r="Y34" s="38"/>
      <c r="Z34" s="38"/>
      <c r="AA34" s="36" t="s">
        <v>127</v>
      </c>
      <c r="AB34" s="38" t="s">
        <v>128</v>
      </c>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24"/>
      <c r="CD34" s="24"/>
      <c r="CE34" s="38"/>
      <c r="CF34" s="38"/>
      <c r="CG34" s="38"/>
      <c r="CH34" s="38"/>
      <c r="CI34" s="38"/>
      <c r="CJ34" s="38"/>
      <c r="CK34" s="38"/>
      <c r="CL34" s="38"/>
      <c r="CM34" s="38"/>
      <c r="CN34" s="38"/>
      <c r="CO34" s="38"/>
      <c r="CP34" s="38"/>
      <c r="CQ34" s="38"/>
      <c r="CR34" s="38"/>
      <c r="CS34" s="38"/>
      <c r="CT34" s="38"/>
      <c r="CU34" s="38"/>
      <c r="CV34" s="38"/>
      <c r="CW34" s="38"/>
      <c r="CX34" s="38"/>
      <c r="CY34" s="38"/>
      <c r="CZ34" s="38"/>
      <c r="DA34" s="38">
        <f t="shared" si="34"/>
        <v>15.5</v>
      </c>
      <c r="DB34" s="24">
        <f t="shared" si="41"/>
        <v>999.99999999999989</v>
      </c>
      <c r="DC34" s="24">
        <f t="shared" si="35"/>
        <v>104.71975511965977</v>
      </c>
      <c r="DD34" s="38" t="str">
        <f t="shared" si="36"/>
        <v>RUN</v>
      </c>
      <c r="DE34" s="2">
        <f t="shared" si="20"/>
        <v>3.8416666666666661E-5</v>
      </c>
      <c r="DF34" s="38">
        <f t="shared" si="42"/>
        <v>101.91500000000001</v>
      </c>
      <c r="DG34" s="38">
        <f t="shared" si="37"/>
        <v>4.1304108417197183</v>
      </c>
      <c r="DH34" s="38">
        <f t="shared" si="38"/>
        <v>4.8446965560054327</v>
      </c>
      <c r="DI34" s="23">
        <f t="shared" si="21"/>
        <v>0.21229210815751989</v>
      </c>
      <c r="DJ34" s="2">
        <f t="shared" si="22"/>
        <v>-3.7387736238110231E-2</v>
      </c>
      <c r="DK34" s="2">
        <f t="shared" si="23"/>
        <v>-0.17490437191940963</v>
      </c>
      <c r="DL34" s="38"/>
      <c r="DM34" s="38"/>
      <c r="DN34" s="38"/>
      <c r="DO34" s="38"/>
      <c r="DP34" s="38"/>
      <c r="DQ34" s="38"/>
      <c r="DR34" s="38"/>
      <c r="DS34" s="38"/>
      <c r="DT34" s="38"/>
      <c r="DU34" s="38"/>
      <c r="DV34" s="38"/>
      <c r="DW34" s="38"/>
      <c r="DX34" s="38"/>
      <c r="DY34" s="38"/>
    </row>
    <row r="35" spans="1:129">
      <c r="A35" s="16"/>
      <c r="B35" s="1"/>
      <c r="C35" s="1"/>
      <c r="D35" s="17"/>
      <c r="E35" s="38"/>
      <c r="F35" s="38"/>
      <c r="G35" s="38"/>
      <c r="H35" s="38"/>
      <c r="I35" s="38"/>
      <c r="J35" s="38"/>
      <c r="K35" s="38"/>
      <c r="L35" s="38"/>
      <c r="M35" s="38"/>
      <c r="N35" s="37" t="s">
        <v>129</v>
      </c>
      <c r="O35" s="38"/>
      <c r="P35" s="50" t="s">
        <v>130</v>
      </c>
      <c r="Q35" s="38"/>
      <c r="R35" s="38"/>
      <c r="S35" s="38"/>
      <c r="T35" s="38"/>
      <c r="U35" s="38"/>
      <c r="V35" s="38"/>
      <c r="W35" s="38"/>
      <c r="X35" s="38"/>
      <c r="Y35" s="38"/>
      <c r="Z35" s="38"/>
      <c r="AA35" s="38"/>
      <c r="AB35" s="38" t="s">
        <v>131</v>
      </c>
      <c r="AC35" s="38" t="e">
        <f>#REF!</f>
        <v>#REF!</v>
      </c>
      <c r="AD35" s="38" t="s">
        <v>118</v>
      </c>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f t="shared" si="34"/>
        <v>16</v>
      </c>
      <c r="DB35" s="24">
        <f t="shared" si="41"/>
        <v>999.99999999999989</v>
      </c>
      <c r="DC35" s="24">
        <f t="shared" si="35"/>
        <v>104.71975511965977</v>
      </c>
      <c r="DD35" s="38" t="str">
        <f t="shared" si="36"/>
        <v>RUN</v>
      </c>
      <c r="DE35" s="2">
        <f t="shared" si="20"/>
        <v>3.8416666666666661E-5</v>
      </c>
      <c r="DF35" s="38">
        <f t="shared" si="42"/>
        <v>101.91500000000001</v>
      </c>
      <c r="DG35" s="38">
        <f t="shared" si="37"/>
        <v>4.1304108417197183</v>
      </c>
      <c r="DH35" s="38">
        <f t="shared" si="38"/>
        <v>4.8446965560054327</v>
      </c>
      <c r="DI35" s="23">
        <f t="shared" si="21"/>
        <v>0.21229210815751989</v>
      </c>
      <c r="DJ35" s="2">
        <f t="shared" si="22"/>
        <v>-3.7387736238110231E-2</v>
      </c>
      <c r="DK35" s="2">
        <f t="shared" si="23"/>
        <v>-0.17490437191940963</v>
      </c>
      <c r="DL35" s="38"/>
      <c r="DM35" s="38"/>
      <c r="DN35" s="38"/>
      <c r="DO35" s="38"/>
      <c r="DP35" s="38"/>
      <c r="DQ35" s="38"/>
      <c r="DR35" s="38"/>
      <c r="DS35" s="38"/>
      <c r="DT35" s="38"/>
      <c r="DU35" s="38"/>
      <c r="DV35" s="38"/>
      <c r="DW35" s="38"/>
      <c r="DX35" s="38"/>
      <c r="DY35" s="38"/>
    </row>
    <row r="36" spans="1:129">
      <c r="A36" s="51" t="s">
        <v>132</v>
      </c>
      <c r="B36" s="1" t="s">
        <v>133</v>
      </c>
      <c r="C36" s="5">
        <f>AU28</f>
        <v>1549.7673329954532</v>
      </c>
      <c r="D36" s="17" t="s">
        <v>122</v>
      </c>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f t="shared" ref="DA36:DA67" si="49">DA35+$C$14/10</f>
        <v>16.5</v>
      </c>
      <c r="DB36" s="24">
        <f t="shared" si="41"/>
        <v>999.99999999999989</v>
      </c>
      <c r="DC36" s="24">
        <f t="shared" ref="DC36:DC67" si="50">MIN(MAX(DC35+(DI35+DJ35+DK35)*(DA36-DA35)/$C$34,0),$E$11)</f>
        <v>104.71975511965977</v>
      </c>
      <c r="DD36" s="38" t="str">
        <f t="shared" si="36"/>
        <v>RUN</v>
      </c>
      <c r="DE36" s="2">
        <f t="shared" si="20"/>
        <v>3.8416666666666661E-5</v>
      </c>
      <c r="DF36" s="38">
        <f t="shared" si="42"/>
        <v>101.91500000000001</v>
      </c>
      <c r="DG36" s="38">
        <f t="shared" si="37"/>
        <v>4.1304108417197183</v>
      </c>
      <c r="DH36" s="38">
        <f t="shared" si="38"/>
        <v>4.8446965560054327</v>
      </c>
      <c r="DI36" s="23">
        <f t="shared" si="21"/>
        <v>0.21229210815751989</v>
      </c>
      <c r="DJ36" s="2">
        <f t="shared" si="22"/>
        <v>-3.7387736238110231E-2</v>
      </c>
      <c r="DK36" s="2">
        <f t="shared" si="23"/>
        <v>-0.17490437191940963</v>
      </c>
      <c r="DL36" s="38"/>
      <c r="DM36" s="38"/>
      <c r="DN36" s="38"/>
      <c r="DO36" s="38"/>
      <c r="DP36" s="38"/>
      <c r="DQ36" s="38"/>
      <c r="DR36" s="38"/>
      <c r="DS36" s="38"/>
      <c r="DT36" s="38"/>
      <c r="DU36" s="38"/>
      <c r="DV36" s="38"/>
      <c r="DW36" s="38"/>
      <c r="DX36" s="38"/>
      <c r="DY36" s="38"/>
    </row>
    <row r="37" spans="1:129">
      <c r="A37" s="16"/>
      <c r="B37" s="10" t="s">
        <v>134</v>
      </c>
      <c r="C37" s="13">
        <f>C8*C7+C21</f>
        <v>300</v>
      </c>
      <c r="D37" s="18" t="s">
        <v>73</v>
      </c>
      <c r="E37" s="38"/>
      <c r="F37" s="38"/>
      <c r="G37" s="38"/>
      <c r="H37" s="38"/>
      <c r="I37" s="38"/>
      <c r="J37" s="38"/>
      <c r="K37" s="38"/>
      <c r="L37" s="38"/>
      <c r="M37" s="38"/>
      <c r="N37" s="38"/>
      <c r="O37" s="38"/>
      <c r="P37" s="38"/>
      <c r="Q37" s="38"/>
      <c r="R37" s="38"/>
      <c r="S37" s="38"/>
      <c r="T37" s="38"/>
      <c r="U37" s="38"/>
      <c r="V37" s="38"/>
      <c r="W37" s="38"/>
      <c r="X37" s="38"/>
      <c r="Y37" s="38"/>
      <c r="Z37" s="38"/>
      <c r="AA37" s="36" t="s">
        <v>135</v>
      </c>
      <c r="AB37" s="38" t="s">
        <v>136</v>
      </c>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f t="shared" si="49"/>
        <v>17</v>
      </c>
      <c r="DB37" s="24">
        <f t="shared" si="41"/>
        <v>999.99999999999989</v>
      </c>
      <c r="DC37" s="24">
        <f t="shared" si="50"/>
        <v>104.71975511965977</v>
      </c>
      <c r="DD37" s="38" t="str">
        <f t="shared" si="36"/>
        <v>RUN</v>
      </c>
      <c r="DE37" s="2">
        <f t="shared" si="20"/>
        <v>3.8416666666666661E-5</v>
      </c>
      <c r="DF37" s="38">
        <f t="shared" si="42"/>
        <v>101.91500000000001</v>
      </c>
      <c r="DG37" s="38">
        <f t="shared" si="37"/>
        <v>4.1304108417197183</v>
      </c>
      <c r="DH37" s="38">
        <f t="shared" si="38"/>
        <v>4.8446965560054327</v>
      </c>
      <c r="DI37" s="23">
        <f t="shared" si="21"/>
        <v>0.21229210815751989</v>
      </c>
      <c r="DJ37" s="2">
        <f t="shared" si="22"/>
        <v>-3.7387736238110231E-2</v>
      </c>
      <c r="DK37" s="2">
        <f t="shared" si="23"/>
        <v>-0.17490437191940963</v>
      </c>
      <c r="DL37" s="38"/>
      <c r="DM37" s="38"/>
      <c r="DN37" s="38"/>
      <c r="DO37" s="38"/>
      <c r="DP37" s="38"/>
      <c r="DQ37" s="38"/>
      <c r="DR37" s="38"/>
      <c r="DS37" s="38"/>
      <c r="DT37" s="38"/>
      <c r="DU37" s="38"/>
      <c r="DV37" s="38"/>
      <c r="DW37" s="38"/>
      <c r="DX37" s="38"/>
      <c r="DY37" s="38"/>
    </row>
    <row r="38" spans="1:129">
      <c r="A38" s="16"/>
      <c r="B38" s="10" t="s">
        <v>137</v>
      </c>
      <c r="C38" s="13">
        <f>C37/C7</f>
        <v>10.714285714285714</v>
      </c>
      <c r="D38" s="18" t="s">
        <v>60</v>
      </c>
      <c r="E38" s="38"/>
      <c r="F38" s="38"/>
      <c r="G38" s="38"/>
      <c r="H38" s="38"/>
      <c r="I38" s="38"/>
      <c r="J38" s="38"/>
      <c r="K38" s="38"/>
      <c r="L38" s="38"/>
      <c r="M38" s="38"/>
      <c r="N38" s="38"/>
      <c r="O38" s="38"/>
      <c r="P38" s="38"/>
      <c r="Q38" s="38"/>
      <c r="R38" s="38"/>
      <c r="S38" s="38"/>
      <c r="T38" s="38"/>
      <c r="U38" s="38"/>
      <c r="V38" s="38"/>
      <c r="W38" s="38"/>
      <c r="X38" s="38"/>
      <c r="Y38" s="38"/>
      <c r="Z38" s="38"/>
      <c r="AA38" s="38"/>
      <c r="AB38" s="38" t="s">
        <v>138</v>
      </c>
      <c r="AC38" s="38" t="e">
        <f>$C$13+$C$4*#REF!+#REF!*#REF!^2+$C$9*#REF!^3+#REF!*#REF!^4+#REF!*#REF!^5</f>
        <v>#REF!</v>
      </c>
      <c r="AD38" s="38" t="s">
        <v>139</v>
      </c>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f t="shared" si="49"/>
        <v>17.5</v>
      </c>
      <c r="DB38" s="24">
        <f t="shared" si="41"/>
        <v>999.99999999999989</v>
      </c>
      <c r="DC38" s="24">
        <f t="shared" si="50"/>
        <v>104.71975511965977</v>
      </c>
      <c r="DD38" s="38" t="str">
        <f t="shared" si="36"/>
        <v>RUN</v>
      </c>
      <c r="DE38" s="2">
        <f t="shared" si="20"/>
        <v>3.8416666666666661E-5</v>
      </c>
      <c r="DF38" s="38">
        <f t="shared" si="42"/>
        <v>101.91500000000001</v>
      </c>
      <c r="DG38" s="38">
        <f t="shared" si="37"/>
        <v>4.1304108417197183</v>
      </c>
      <c r="DH38" s="38">
        <f t="shared" si="38"/>
        <v>4.8446965560054327</v>
      </c>
      <c r="DI38" s="23">
        <f t="shared" si="21"/>
        <v>0.21229210815751989</v>
      </c>
      <c r="DJ38" s="2">
        <f t="shared" si="22"/>
        <v>-3.7387736238110231E-2</v>
      </c>
      <c r="DK38" s="2">
        <f t="shared" si="23"/>
        <v>-0.17490437191940963</v>
      </c>
      <c r="DL38" s="38"/>
      <c r="DM38" s="38"/>
      <c r="DN38" s="38"/>
      <c r="DO38" s="38"/>
      <c r="DP38" s="38"/>
      <c r="DQ38" s="38"/>
      <c r="DR38" s="38"/>
      <c r="DS38" s="38"/>
      <c r="DT38" s="38"/>
      <c r="DU38" s="38"/>
      <c r="DV38" s="38"/>
      <c r="DW38" s="38"/>
      <c r="DX38" s="38"/>
      <c r="DY38" s="38"/>
    </row>
    <row r="39" spans="1:129" ht="13.5" thickBot="1">
      <c r="A39" s="19"/>
      <c r="B39" s="26"/>
      <c r="C39" s="20"/>
      <c r="D39" s="27"/>
      <c r="E39" s="38"/>
      <c r="F39" s="38"/>
      <c r="G39" s="38"/>
      <c r="H39" s="38"/>
      <c r="I39" s="38"/>
      <c r="J39" s="38"/>
      <c r="K39" s="38"/>
      <c r="L39" s="38"/>
      <c r="M39" s="38"/>
      <c r="N39" s="38"/>
      <c r="O39" s="38"/>
      <c r="P39" s="38"/>
      <c r="Q39" s="38"/>
      <c r="R39" s="38"/>
      <c r="S39" s="38"/>
      <c r="T39" s="38"/>
      <c r="U39" s="38"/>
      <c r="V39" s="38"/>
      <c r="W39" s="38"/>
      <c r="X39" s="38"/>
      <c r="Y39" s="38"/>
      <c r="Z39" s="38"/>
      <c r="AA39" s="38"/>
      <c r="AB39" s="38" t="s">
        <v>140</v>
      </c>
      <c r="AC39" s="38" t="e">
        <f>E5*SQRT(#REF!)*(#REF!/AC38/1000)^0.75</f>
        <v>#REF!</v>
      </c>
      <c r="AD39" s="38" t="s">
        <v>141</v>
      </c>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f t="shared" si="49"/>
        <v>18</v>
      </c>
      <c r="DB39" s="24">
        <f t="shared" si="41"/>
        <v>999.99999999999989</v>
      </c>
      <c r="DC39" s="24">
        <f t="shared" si="50"/>
        <v>104.71975511965977</v>
      </c>
      <c r="DD39" s="38" t="str">
        <f t="shared" si="36"/>
        <v>RUN</v>
      </c>
      <c r="DE39" s="2">
        <f t="shared" si="20"/>
        <v>3.8416666666666661E-5</v>
      </c>
      <c r="DF39" s="38">
        <f t="shared" si="42"/>
        <v>101.91500000000001</v>
      </c>
      <c r="DG39" s="38">
        <f t="shared" si="37"/>
        <v>4.1304108417197183</v>
      </c>
      <c r="DH39" s="38">
        <f t="shared" si="38"/>
        <v>4.8446965560054327</v>
      </c>
      <c r="DI39" s="23">
        <f t="shared" si="21"/>
        <v>0.21229210815751989</v>
      </c>
      <c r="DJ39" s="2">
        <f t="shared" si="22"/>
        <v>-3.7387736238110231E-2</v>
      </c>
      <c r="DK39" s="2">
        <f t="shared" si="23"/>
        <v>-0.17490437191940963</v>
      </c>
      <c r="DL39" s="38"/>
      <c r="DM39" s="38"/>
      <c r="DN39" s="38"/>
      <c r="DO39" s="38"/>
      <c r="DP39" s="38"/>
      <c r="DQ39" s="38"/>
      <c r="DR39" s="38"/>
      <c r="DS39" s="38"/>
      <c r="DT39" s="38"/>
      <c r="DU39" s="38"/>
      <c r="DV39" s="38"/>
      <c r="DW39" s="38"/>
      <c r="DX39" s="38"/>
      <c r="DY39" s="38"/>
    </row>
    <row r="40" spans="1:129" ht="14.25" thickTop="1" thickBot="1">
      <c r="A40" s="14"/>
      <c r="B40" s="14"/>
      <c r="C40" s="14"/>
      <c r="D40" s="14"/>
      <c r="E40" s="38"/>
      <c r="F40" s="38"/>
      <c r="G40" s="38"/>
      <c r="H40" s="38"/>
      <c r="I40" s="38"/>
      <c r="J40" s="38"/>
      <c r="K40" s="38"/>
      <c r="L40" s="38"/>
      <c r="M40" s="38"/>
      <c r="N40" s="38"/>
      <c r="O40" s="38"/>
      <c r="P40" s="38"/>
      <c r="Q40" s="38"/>
      <c r="R40" s="38"/>
      <c r="S40" s="38"/>
      <c r="T40" s="38"/>
      <c r="U40" s="38"/>
      <c r="V40" s="38"/>
      <c r="W40" s="38"/>
      <c r="X40" s="38"/>
      <c r="Y40" s="38"/>
      <c r="Z40" s="38"/>
      <c r="AA40" s="38"/>
      <c r="AB40" s="38" t="s">
        <v>142</v>
      </c>
      <c r="AC40" s="38" t="e">
        <f>MIN(MAX(0.2,AC39),5)</f>
        <v>#REF!</v>
      </c>
      <c r="AD40" s="38" t="s">
        <v>141</v>
      </c>
      <c r="AE40" s="38"/>
      <c r="AF40" s="38"/>
      <c r="AG40" s="38" t="s">
        <v>143</v>
      </c>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f t="shared" si="49"/>
        <v>18.5</v>
      </c>
      <c r="DB40" s="24">
        <f t="shared" si="41"/>
        <v>999.99999999999989</v>
      </c>
      <c r="DC40" s="24">
        <f t="shared" si="50"/>
        <v>104.71975511965977</v>
      </c>
      <c r="DD40" s="38" t="str">
        <f t="shared" si="36"/>
        <v>RUN</v>
      </c>
      <c r="DE40" s="2">
        <f t="shared" si="20"/>
        <v>3.8416666666666661E-5</v>
      </c>
      <c r="DF40" s="38">
        <f t="shared" si="42"/>
        <v>101.91500000000001</v>
      </c>
      <c r="DG40" s="38">
        <f t="shared" si="37"/>
        <v>4.1304108417197183</v>
      </c>
      <c r="DH40" s="38">
        <f t="shared" si="38"/>
        <v>4.8446965560054327</v>
      </c>
      <c r="DI40" s="23">
        <f t="shared" si="21"/>
        <v>0.21229210815751989</v>
      </c>
      <c r="DJ40" s="2">
        <f t="shared" si="22"/>
        <v>-3.7387736238110231E-2</v>
      </c>
      <c r="DK40" s="2">
        <f t="shared" si="23"/>
        <v>-0.17490437191940963</v>
      </c>
      <c r="DL40" s="38"/>
      <c r="DM40" s="38"/>
      <c r="DN40" s="38"/>
      <c r="DO40" s="38"/>
      <c r="DP40" s="38"/>
      <c r="DQ40" s="38"/>
      <c r="DR40" s="38"/>
      <c r="DS40" s="38"/>
      <c r="DT40" s="38"/>
      <c r="DU40" s="38"/>
      <c r="DV40" s="38"/>
      <c r="DW40" s="38"/>
      <c r="DX40" s="38"/>
      <c r="DY40" s="38"/>
    </row>
    <row r="41" spans="1:129" ht="13.5" thickTop="1">
      <c r="A41" s="52" t="s">
        <v>144</v>
      </c>
      <c r="B41" s="28"/>
      <c r="C41" s="28"/>
      <c r="D41" s="28"/>
      <c r="E41" s="28"/>
      <c r="F41" s="28"/>
      <c r="G41" s="28"/>
      <c r="H41" s="29"/>
      <c r="I41" s="38"/>
      <c r="J41" s="38"/>
      <c r="K41" s="38"/>
      <c r="L41" s="38"/>
      <c r="M41" s="38"/>
      <c r="N41" s="38"/>
      <c r="O41" s="38"/>
      <c r="P41" s="38"/>
      <c r="Q41" s="38"/>
      <c r="R41" s="38"/>
      <c r="S41" s="38"/>
      <c r="T41" s="38"/>
      <c r="U41" s="38"/>
      <c r="V41" s="38"/>
      <c r="W41" s="38"/>
      <c r="X41" s="38"/>
      <c r="Y41" s="38"/>
      <c r="Z41" s="38"/>
      <c r="AA41" s="36" t="s">
        <v>145</v>
      </c>
      <c r="AB41" s="38" t="s">
        <v>146</v>
      </c>
      <c r="AC41" s="38"/>
      <c r="AD41" s="38"/>
      <c r="AE41" s="38"/>
      <c r="AF41" s="38"/>
      <c r="AG41" s="38" t="s">
        <v>147</v>
      </c>
      <c r="AH41" s="38">
        <v>0.2</v>
      </c>
      <c r="AI41" s="38">
        <v>5</v>
      </c>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f t="shared" si="49"/>
        <v>19</v>
      </c>
      <c r="DB41" s="24">
        <f t="shared" si="41"/>
        <v>999.99999999999989</v>
      </c>
      <c r="DC41" s="24">
        <f t="shared" si="50"/>
        <v>104.71975511965977</v>
      </c>
      <c r="DD41" s="38" t="str">
        <f t="shared" si="36"/>
        <v>RUN</v>
      </c>
      <c r="DE41" s="2">
        <f t="shared" si="20"/>
        <v>3.8416666666666661E-5</v>
      </c>
      <c r="DF41" s="38">
        <f t="shared" si="42"/>
        <v>101.91500000000001</v>
      </c>
      <c r="DG41" s="38">
        <f t="shared" si="37"/>
        <v>4.1304108417197183</v>
      </c>
      <c r="DH41" s="38">
        <f t="shared" si="38"/>
        <v>4.8446965560054327</v>
      </c>
      <c r="DI41" s="23">
        <f t="shared" si="21"/>
        <v>0.21229210815751989</v>
      </c>
      <c r="DJ41" s="2">
        <f t="shared" si="22"/>
        <v>-3.7387736238110231E-2</v>
      </c>
      <c r="DK41" s="2">
        <f t="shared" si="23"/>
        <v>-0.17490437191940963</v>
      </c>
      <c r="DL41" s="38"/>
      <c r="DM41" s="38"/>
      <c r="DN41" s="38"/>
      <c r="DO41" s="38"/>
      <c r="DP41" s="38"/>
      <c r="DQ41" s="38"/>
      <c r="DR41" s="38"/>
      <c r="DS41" s="38"/>
      <c r="DT41" s="38"/>
      <c r="DU41" s="38"/>
      <c r="DV41" s="38"/>
      <c r="DW41" s="38"/>
      <c r="DX41" s="38"/>
      <c r="DY41" s="38"/>
    </row>
    <row r="42" spans="1:129">
      <c r="A42" s="30"/>
      <c r="B42" s="39" t="s">
        <v>148</v>
      </c>
      <c r="C42" s="1"/>
      <c r="D42" s="1"/>
      <c r="E42" s="1"/>
      <c r="F42" s="1"/>
      <c r="G42" s="1"/>
      <c r="H42" s="31"/>
      <c r="I42" s="38"/>
      <c r="J42" s="38"/>
      <c r="K42" s="38"/>
      <c r="L42" s="38"/>
      <c r="M42" s="38"/>
      <c r="N42" s="38"/>
      <c r="O42" s="38"/>
      <c r="P42" s="38"/>
      <c r="Q42" s="38"/>
      <c r="R42" s="38"/>
      <c r="S42" s="38"/>
      <c r="T42" s="38"/>
      <c r="U42" s="38"/>
      <c r="V42" s="38"/>
      <c r="W42" s="38"/>
      <c r="X42" s="38"/>
      <c r="Y42" s="38"/>
      <c r="Z42" s="38"/>
      <c r="AA42" s="38"/>
      <c r="AB42" s="38" t="s">
        <v>149</v>
      </c>
      <c r="AC42" s="38" t="e">
        <f>$AH42+($AI42-$AH42)*($AC$40-$AH$41)/($AI$41-$AH$41)</f>
        <v>#REF!</v>
      </c>
      <c r="AD42" s="38"/>
      <c r="AE42" s="38"/>
      <c r="AF42" s="38"/>
      <c r="AG42" s="38">
        <v>0</v>
      </c>
      <c r="AH42" s="38">
        <v>0.42</v>
      </c>
      <c r="AI42" s="38">
        <v>2</v>
      </c>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f t="shared" si="49"/>
        <v>19.5</v>
      </c>
      <c r="DB42" s="24">
        <f t="shared" si="41"/>
        <v>999.99999999999989</v>
      </c>
      <c r="DC42" s="24">
        <f t="shared" si="50"/>
        <v>104.71975511965977</v>
      </c>
      <c r="DD42" s="38" t="str">
        <f t="shared" si="36"/>
        <v>RUN</v>
      </c>
      <c r="DE42" s="2">
        <f t="shared" si="20"/>
        <v>3.8416666666666661E-5</v>
      </c>
      <c r="DF42" s="38">
        <f t="shared" si="42"/>
        <v>101.91500000000001</v>
      </c>
      <c r="DG42" s="38">
        <f t="shared" si="37"/>
        <v>4.1304108417197183</v>
      </c>
      <c r="DH42" s="38">
        <f t="shared" si="38"/>
        <v>4.8446965560054327</v>
      </c>
      <c r="DI42" s="23">
        <f t="shared" si="21"/>
        <v>0.21229210815751989</v>
      </c>
      <c r="DJ42" s="2">
        <f t="shared" si="22"/>
        <v>-3.7387736238110231E-2</v>
      </c>
      <c r="DK42" s="2">
        <f t="shared" si="23"/>
        <v>-0.17490437191940963</v>
      </c>
      <c r="DL42" s="38"/>
      <c r="DM42" s="38"/>
      <c r="DN42" s="38"/>
      <c r="DO42" s="38"/>
      <c r="DP42" s="38"/>
      <c r="DQ42" s="38"/>
      <c r="DR42" s="38"/>
      <c r="DS42" s="38"/>
      <c r="DT42" s="38"/>
      <c r="DU42" s="38"/>
      <c r="DV42" s="38"/>
      <c r="DW42" s="38"/>
      <c r="DX42" s="38"/>
      <c r="DY42" s="38"/>
    </row>
    <row r="43" spans="1:129">
      <c r="A43" s="30"/>
      <c r="B43" s="1" t="s">
        <v>150</v>
      </c>
      <c r="C43" s="1"/>
      <c r="D43" s="1"/>
      <c r="E43" s="1"/>
      <c r="F43" s="1"/>
      <c r="G43" s="1"/>
      <c r="H43" s="31"/>
      <c r="I43" s="38"/>
      <c r="J43" s="38"/>
      <c r="K43" s="38"/>
      <c r="L43" s="38"/>
      <c r="M43" s="38"/>
      <c r="N43" s="38"/>
      <c r="O43" s="38"/>
      <c r="P43" s="38"/>
      <c r="Q43" s="38"/>
      <c r="R43" s="38"/>
      <c r="S43" s="38"/>
      <c r="T43" s="38"/>
      <c r="U43" s="38"/>
      <c r="V43" s="38"/>
      <c r="W43" s="38"/>
      <c r="X43" s="38"/>
      <c r="Y43" s="38"/>
      <c r="Z43" s="38"/>
      <c r="AA43" s="38"/>
      <c r="AB43" s="38" t="s">
        <v>151</v>
      </c>
      <c r="AC43" s="38" t="e">
        <f>$AH43+($AI43-$AH43)*($AC$40-$AH$41)/($AI$41-$AH$41)</f>
        <v>#REF!</v>
      </c>
      <c r="AD43" s="38"/>
      <c r="AE43" s="38"/>
      <c r="AF43" s="38"/>
      <c r="AG43" s="38">
        <v>1</v>
      </c>
      <c r="AH43" s="38">
        <v>0.69</v>
      </c>
      <c r="AI43" s="38">
        <v>-5.98</v>
      </c>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f t="shared" si="49"/>
        <v>20</v>
      </c>
      <c r="DB43" s="24">
        <f t="shared" si="41"/>
        <v>999.99999999999989</v>
      </c>
      <c r="DC43" s="24">
        <f t="shared" si="50"/>
        <v>104.71975511965977</v>
      </c>
      <c r="DD43" s="38" t="str">
        <f t="shared" si="36"/>
        <v>RUN</v>
      </c>
      <c r="DE43" s="2">
        <f t="shared" si="20"/>
        <v>3.8416666666666661E-5</v>
      </c>
      <c r="DF43" s="38">
        <f t="shared" si="42"/>
        <v>101.91500000000001</v>
      </c>
      <c r="DG43" s="38">
        <f t="shared" si="37"/>
        <v>4.1304108417197183</v>
      </c>
      <c r="DH43" s="38">
        <f t="shared" si="38"/>
        <v>4.8446965560054327</v>
      </c>
      <c r="DI43" s="23">
        <f t="shared" si="21"/>
        <v>0.21229210815751989</v>
      </c>
      <c r="DJ43" s="2">
        <f t="shared" si="22"/>
        <v>-3.7387736238110231E-2</v>
      </c>
      <c r="DK43" s="2">
        <f t="shared" si="23"/>
        <v>-0.17490437191940963</v>
      </c>
      <c r="DL43" s="38"/>
      <c r="DM43" s="38"/>
      <c r="DN43" s="38"/>
      <c r="DO43" s="38"/>
      <c r="DP43" s="38"/>
      <c r="DQ43" s="38"/>
      <c r="DR43" s="38"/>
      <c r="DS43" s="38"/>
      <c r="DT43" s="38"/>
      <c r="DU43" s="38"/>
      <c r="DV43" s="38"/>
      <c r="DW43" s="38"/>
      <c r="DX43" s="38"/>
      <c r="DY43" s="38"/>
    </row>
    <row r="44" spans="1:129">
      <c r="A44" s="30"/>
      <c r="B44" s="39" t="s">
        <v>152</v>
      </c>
      <c r="C44" s="1"/>
      <c r="D44" s="1"/>
      <c r="E44" s="1"/>
      <c r="F44" s="1"/>
      <c r="G44" s="1"/>
      <c r="H44" s="31"/>
      <c r="I44" s="38"/>
      <c r="J44" s="38"/>
      <c r="K44" s="38"/>
      <c r="L44" s="38"/>
      <c r="M44" s="38"/>
      <c r="N44" s="38"/>
      <c r="O44" s="38"/>
      <c r="P44" s="38"/>
      <c r="Q44" s="38"/>
      <c r="R44" s="38"/>
      <c r="S44" s="38"/>
      <c r="T44" s="38"/>
      <c r="U44" s="38"/>
      <c r="V44" s="38"/>
      <c r="W44" s="38"/>
      <c r="X44" s="38"/>
      <c r="Y44" s="38"/>
      <c r="Z44" s="38"/>
      <c r="AA44" s="38"/>
      <c r="AB44" s="38" t="s">
        <v>153</v>
      </c>
      <c r="AC44" s="38" t="e">
        <f>$AH44+($AI44-$AH44)*($AC$40-$AH$41)/($AI$41-$AH$41)</f>
        <v>#REF!</v>
      </c>
      <c r="AD44" s="38"/>
      <c r="AE44" s="38"/>
      <c r="AF44" s="38"/>
      <c r="AG44" s="38">
        <v>2</v>
      </c>
      <c r="AH44" s="38">
        <v>-0.11</v>
      </c>
      <c r="AI44" s="38">
        <v>8.7799999999999994</v>
      </c>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f t="shared" si="49"/>
        <v>20.5</v>
      </c>
      <c r="DB44" s="24">
        <f t="shared" si="41"/>
        <v>999.99999999999989</v>
      </c>
      <c r="DC44" s="24">
        <f t="shared" si="50"/>
        <v>104.71975511965977</v>
      </c>
      <c r="DD44" s="38" t="str">
        <f t="shared" si="36"/>
        <v>RUN</v>
      </c>
      <c r="DE44" s="2">
        <f t="shared" si="20"/>
        <v>3.8416666666666661E-5</v>
      </c>
      <c r="DF44" s="38">
        <f t="shared" si="42"/>
        <v>101.91500000000001</v>
      </c>
      <c r="DG44" s="38">
        <f t="shared" si="37"/>
        <v>4.1304108417197183</v>
      </c>
      <c r="DH44" s="38">
        <f t="shared" si="38"/>
        <v>4.8446965560054327</v>
      </c>
      <c r="DI44" s="23">
        <f t="shared" si="21"/>
        <v>0.21229210815751989</v>
      </c>
      <c r="DJ44" s="2">
        <f t="shared" si="22"/>
        <v>-3.7387736238110231E-2</v>
      </c>
      <c r="DK44" s="2">
        <f t="shared" si="23"/>
        <v>-0.17490437191940963</v>
      </c>
      <c r="DL44" s="38"/>
      <c r="DM44" s="38"/>
      <c r="DN44" s="38"/>
      <c r="DO44" s="38"/>
      <c r="DP44" s="38"/>
      <c r="DQ44" s="38"/>
      <c r="DR44" s="38"/>
      <c r="DS44" s="38"/>
      <c r="DT44" s="38"/>
      <c r="DU44" s="38"/>
      <c r="DV44" s="38"/>
      <c r="DW44" s="38"/>
      <c r="DX44" s="38"/>
      <c r="DY44" s="38"/>
    </row>
    <row r="45" spans="1:129">
      <c r="A45" s="30"/>
      <c r="B45" s="39" t="s">
        <v>154</v>
      </c>
      <c r="C45" s="1"/>
      <c r="D45" s="1"/>
      <c r="E45" s="1"/>
      <c r="F45" s="1"/>
      <c r="G45" s="1"/>
      <c r="H45" s="31"/>
      <c r="I45" s="38"/>
      <c r="J45" s="38"/>
      <c r="K45" s="38"/>
      <c r="L45" s="38"/>
      <c r="M45" s="38"/>
      <c r="N45" s="38"/>
      <c r="O45" s="38"/>
      <c r="P45" s="38"/>
      <c r="Q45" s="38"/>
      <c r="R45" s="38"/>
      <c r="S45" s="38"/>
      <c r="T45" s="38"/>
      <c r="U45" s="38"/>
      <c r="V45" s="38"/>
      <c r="W45" s="38"/>
      <c r="X45" s="38"/>
      <c r="Y45" s="38"/>
      <c r="Z45" s="38"/>
      <c r="AA45" s="38"/>
      <c r="AB45" s="38" t="s">
        <v>155</v>
      </c>
      <c r="AC45" s="38" t="e">
        <f>$AH45+($AI45-$AH45)*($AC$40-$AH$41)/($AI$41-$AH$41)</f>
        <v>#REF!</v>
      </c>
      <c r="AD45" s="38"/>
      <c r="AE45" s="38"/>
      <c r="AF45" s="38"/>
      <c r="AG45" s="38">
        <v>3</v>
      </c>
      <c r="AH45" s="38">
        <v>0</v>
      </c>
      <c r="AI45" s="38">
        <v>-3.8</v>
      </c>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f t="shared" si="49"/>
        <v>21</v>
      </c>
      <c r="DB45" s="24">
        <f t="shared" si="41"/>
        <v>999.99999999999989</v>
      </c>
      <c r="DC45" s="24">
        <f t="shared" si="50"/>
        <v>104.71975511965977</v>
      </c>
      <c r="DD45" s="38" t="str">
        <f t="shared" si="36"/>
        <v>RUN</v>
      </c>
      <c r="DE45" s="2">
        <f t="shared" si="20"/>
        <v>3.8416666666666661E-5</v>
      </c>
      <c r="DF45" s="38">
        <f t="shared" si="42"/>
        <v>101.91500000000001</v>
      </c>
      <c r="DG45" s="38">
        <f t="shared" si="37"/>
        <v>4.1304108417197183</v>
      </c>
      <c r="DH45" s="38">
        <f t="shared" si="38"/>
        <v>4.8446965560054327</v>
      </c>
      <c r="DI45" s="23">
        <f t="shared" si="21"/>
        <v>0.21229210815751989</v>
      </c>
      <c r="DJ45" s="2">
        <f t="shared" si="22"/>
        <v>-3.7387736238110231E-2</v>
      </c>
      <c r="DK45" s="2">
        <f t="shared" si="23"/>
        <v>-0.17490437191940963</v>
      </c>
      <c r="DL45" s="38"/>
      <c r="DM45" s="38"/>
      <c r="DN45" s="38"/>
      <c r="DO45" s="38"/>
      <c r="DP45" s="38"/>
      <c r="DQ45" s="38"/>
      <c r="DR45" s="38"/>
      <c r="DS45" s="38"/>
      <c r="DT45" s="38"/>
      <c r="DU45" s="38"/>
      <c r="DV45" s="38"/>
      <c r="DW45" s="38"/>
      <c r="DX45" s="38"/>
      <c r="DY45" s="38"/>
    </row>
    <row r="46" spans="1:129">
      <c r="A46" s="30"/>
      <c r="B46" s="40" t="s">
        <v>156</v>
      </c>
      <c r="C46" s="53"/>
      <c r="D46" s="1"/>
      <c r="E46" s="1"/>
      <c r="F46" s="1"/>
      <c r="G46" s="1"/>
      <c r="H46" s="31"/>
      <c r="I46" s="38"/>
      <c r="J46" s="38"/>
      <c r="K46" s="38"/>
      <c r="L46" s="38"/>
      <c r="M46" s="38"/>
      <c r="N46" s="38"/>
      <c r="O46" s="38"/>
      <c r="P46" s="38"/>
      <c r="Q46" s="38"/>
      <c r="R46" s="38"/>
      <c r="S46" s="38"/>
      <c r="T46" s="38"/>
      <c r="U46" s="38"/>
      <c r="V46" s="38"/>
      <c r="W46" s="38"/>
      <c r="X46" s="38"/>
      <c r="Y46" s="38"/>
      <c r="Z46" s="38"/>
      <c r="AA46" s="38"/>
      <c r="AB46" s="38" t="s">
        <v>157</v>
      </c>
      <c r="AC46" s="38" t="e">
        <f>AC38*#REF!*1000</f>
        <v>#REF!</v>
      </c>
      <c r="AD46" s="38" t="s">
        <v>73</v>
      </c>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f t="shared" si="49"/>
        <v>21.5</v>
      </c>
      <c r="DB46" s="24">
        <f t="shared" si="41"/>
        <v>999.99999999999989</v>
      </c>
      <c r="DC46" s="24">
        <f t="shared" si="50"/>
        <v>104.71975511965977</v>
      </c>
      <c r="DD46" s="38" t="str">
        <f t="shared" si="36"/>
        <v>RUN</v>
      </c>
      <c r="DE46" s="2">
        <f t="shared" si="20"/>
        <v>3.8416666666666661E-5</v>
      </c>
      <c r="DF46" s="38">
        <f t="shared" si="42"/>
        <v>101.91500000000001</v>
      </c>
      <c r="DG46" s="38">
        <f t="shared" si="37"/>
        <v>4.1304108417197183</v>
      </c>
      <c r="DH46" s="38">
        <f t="shared" si="38"/>
        <v>4.8446965560054327</v>
      </c>
      <c r="DI46" s="23">
        <f t="shared" si="21"/>
        <v>0.21229210815751989</v>
      </c>
      <c r="DJ46" s="2">
        <f t="shared" si="22"/>
        <v>-3.7387736238110231E-2</v>
      </c>
      <c r="DK46" s="2">
        <f t="shared" si="23"/>
        <v>-0.17490437191940963</v>
      </c>
      <c r="DL46" s="38"/>
      <c r="DM46" s="38"/>
      <c r="DN46" s="38"/>
      <c r="DO46" s="38"/>
      <c r="DP46" s="38"/>
      <c r="DQ46" s="38"/>
      <c r="DR46" s="38"/>
      <c r="DS46" s="38"/>
      <c r="DT46" s="38"/>
      <c r="DU46" s="38"/>
      <c r="DV46" s="38"/>
      <c r="DW46" s="38"/>
      <c r="DX46" s="38"/>
      <c r="DY46" s="38"/>
    </row>
    <row r="47" spans="1:129">
      <c r="A47" s="30"/>
      <c r="B47" s="40" t="s">
        <v>158</v>
      </c>
      <c r="C47" s="53"/>
      <c r="D47" s="1"/>
      <c r="E47" s="1"/>
      <c r="F47" s="1"/>
      <c r="G47" s="1"/>
      <c r="H47" s="31"/>
      <c r="I47" s="38"/>
      <c r="J47" s="38"/>
      <c r="K47" s="38"/>
      <c r="L47" s="38"/>
      <c r="M47" s="38"/>
      <c r="N47" s="38"/>
      <c r="O47" s="38"/>
      <c r="P47" s="38"/>
      <c r="Q47" s="38"/>
      <c r="R47" s="38"/>
      <c r="S47" s="38"/>
      <c r="T47" s="38"/>
      <c r="U47" s="38"/>
      <c r="V47" s="38"/>
      <c r="W47" s="38"/>
      <c r="X47" s="38"/>
      <c r="Y47" s="38"/>
      <c r="Z47" s="38"/>
      <c r="AA47" s="38"/>
      <c r="AB47" s="38" t="s">
        <v>159</v>
      </c>
      <c r="AC47" s="38" t="e">
        <f>AC46/#REF!</f>
        <v>#REF!</v>
      </c>
      <c r="AD47" s="38" t="s">
        <v>73</v>
      </c>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38"/>
      <c r="CM47" s="38"/>
      <c r="CN47" s="38"/>
      <c r="CO47" s="38"/>
      <c r="CP47" s="38"/>
      <c r="CQ47" s="38"/>
      <c r="CR47" s="38"/>
      <c r="CS47" s="38"/>
      <c r="CT47" s="38"/>
      <c r="CU47" s="38"/>
      <c r="CV47" s="38"/>
      <c r="CW47" s="38"/>
      <c r="CX47" s="38"/>
      <c r="CY47" s="38"/>
      <c r="CZ47" s="38"/>
      <c r="DA47" s="38">
        <f t="shared" si="49"/>
        <v>22</v>
      </c>
      <c r="DB47" s="24">
        <f t="shared" si="41"/>
        <v>999.99999999999989</v>
      </c>
      <c r="DC47" s="24">
        <f t="shared" si="50"/>
        <v>104.71975511965977</v>
      </c>
      <c r="DD47" s="38" t="str">
        <f t="shared" si="36"/>
        <v>RUN</v>
      </c>
      <c r="DE47" s="2">
        <f t="shared" si="20"/>
        <v>3.8416666666666661E-5</v>
      </c>
      <c r="DF47" s="38">
        <f t="shared" si="42"/>
        <v>101.91500000000001</v>
      </c>
      <c r="DG47" s="38">
        <f t="shared" si="37"/>
        <v>4.1304108417197183</v>
      </c>
      <c r="DH47" s="38">
        <f t="shared" si="38"/>
        <v>4.8446965560054327</v>
      </c>
      <c r="DI47" s="23">
        <f t="shared" si="21"/>
        <v>0.21229210815751989</v>
      </c>
      <c r="DJ47" s="2">
        <f t="shared" si="22"/>
        <v>-3.7387736238110231E-2</v>
      </c>
      <c r="DK47" s="2">
        <f t="shared" si="23"/>
        <v>-0.17490437191940963</v>
      </c>
      <c r="DL47" s="38"/>
      <c r="DM47" s="38"/>
      <c r="DN47" s="38"/>
      <c r="DO47" s="38"/>
      <c r="DP47" s="38"/>
      <c r="DQ47" s="38"/>
      <c r="DR47" s="38"/>
      <c r="DS47" s="38"/>
      <c r="DT47" s="38"/>
      <c r="DU47" s="38"/>
      <c r="DV47" s="38"/>
      <c r="DW47" s="38"/>
      <c r="DX47" s="38"/>
      <c r="DY47" s="38"/>
    </row>
    <row r="48" spans="1:129">
      <c r="A48" s="54"/>
      <c r="B48" s="42" t="s">
        <v>160</v>
      </c>
      <c r="C48" s="53"/>
      <c r="D48" s="1"/>
      <c r="E48" s="1"/>
      <c r="F48" s="1"/>
      <c r="G48" s="1"/>
      <c r="H48" s="31"/>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f t="shared" si="49"/>
        <v>22.5</v>
      </c>
      <c r="DB48" s="24">
        <f t="shared" si="41"/>
        <v>999.99999999999989</v>
      </c>
      <c r="DC48" s="24">
        <f t="shared" si="50"/>
        <v>104.71975511965977</v>
      </c>
      <c r="DD48" s="38" t="str">
        <f t="shared" si="36"/>
        <v>RUN</v>
      </c>
      <c r="DE48" s="2">
        <f t="shared" si="20"/>
        <v>3.8416666666666661E-5</v>
      </c>
      <c r="DF48" s="38">
        <f t="shared" si="42"/>
        <v>101.91500000000001</v>
      </c>
      <c r="DG48" s="38">
        <f t="shared" si="37"/>
        <v>4.1304108417197183</v>
      </c>
      <c r="DH48" s="38">
        <f t="shared" si="38"/>
        <v>4.8446965560054327</v>
      </c>
      <c r="DI48" s="23">
        <f t="shared" si="21"/>
        <v>0.21229210815751989</v>
      </c>
      <c r="DJ48" s="2">
        <f t="shared" si="22"/>
        <v>-3.7387736238110231E-2</v>
      </c>
      <c r="DK48" s="2">
        <f t="shared" si="23"/>
        <v>-0.17490437191940963</v>
      </c>
      <c r="DL48" s="38"/>
      <c r="DM48" s="38"/>
      <c r="DN48" s="38"/>
      <c r="DO48" s="38"/>
      <c r="DP48" s="38"/>
      <c r="DQ48" s="38"/>
      <c r="DR48" s="38"/>
      <c r="DS48" s="38"/>
      <c r="DT48" s="38"/>
      <c r="DU48" s="38"/>
      <c r="DV48" s="38"/>
      <c r="DW48" s="38"/>
      <c r="DX48" s="38"/>
      <c r="DY48" s="38"/>
    </row>
    <row r="49" spans="1:129">
      <c r="A49" s="54"/>
      <c r="B49" s="42" t="s">
        <v>161</v>
      </c>
      <c r="C49" s="53"/>
      <c r="D49" s="1"/>
      <c r="E49" s="1"/>
      <c r="F49" s="1"/>
      <c r="G49" s="1"/>
      <c r="H49" s="31"/>
      <c r="I49" s="38"/>
      <c r="J49" s="38"/>
      <c r="K49" s="38"/>
      <c r="L49" s="38"/>
      <c r="M49" s="38"/>
      <c r="N49" s="38"/>
      <c r="O49" s="38"/>
      <c r="P49" s="38"/>
      <c r="Q49" s="38"/>
      <c r="R49" s="38"/>
      <c r="S49" s="38"/>
      <c r="T49" s="38"/>
      <c r="U49" s="38"/>
      <c r="V49" s="38"/>
      <c r="W49" s="38"/>
      <c r="X49" s="38"/>
      <c r="Y49" s="38"/>
      <c r="Z49" s="38"/>
      <c r="AA49" s="36" t="s">
        <v>162</v>
      </c>
      <c r="AB49" s="38" t="s">
        <v>163</v>
      </c>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f t="shared" si="49"/>
        <v>23</v>
      </c>
      <c r="DB49" s="24">
        <f t="shared" si="41"/>
        <v>999.99999999999989</v>
      </c>
      <c r="DC49" s="24">
        <f t="shared" si="50"/>
        <v>104.71975511965977</v>
      </c>
      <c r="DD49" s="38" t="str">
        <f t="shared" si="36"/>
        <v>RUN</v>
      </c>
      <c r="DE49" s="2">
        <f t="shared" si="20"/>
        <v>3.8416666666666661E-5</v>
      </c>
      <c r="DF49" s="38">
        <f t="shared" si="42"/>
        <v>101.91500000000001</v>
      </c>
      <c r="DG49" s="38">
        <f t="shared" si="37"/>
        <v>4.1304108417197183</v>
      </c>
      <c r="DH49" s="38">
        <f t="shared" si="38"/>
        <v>4.8446965560054327</v>
      </c>
      <c r="DI49" s="23">
        <f t="shared" si="21"/>
        <v>0.21229210815751989</v>
      </c>
      <c r="DJ49" s="2">
        <f t="shared" si="22"/>
        <v>-3.7387736238110231E-2</v>
      </c>
      <c r="DK49" s="2">
        <f t="shared" si="23"/>
        <v>-0.17490437191940963</v>
      </c>
      <c r="DL49" s="38"/>
      <c r="DM49" s="38"/>
      <c r="DN49" s="38"/>
      <c r="DO49" s="38"/>
      <c r="DP49" s="38"/>
      <c r="DQ49" s="38"/>
      <c r="DR49" s="38"/>
      <c r="DS49" s="38"/>
      <c r="DT49" s="38"/>
      <c r="DU49" s="38"/>
      <c r="DV49" s="38"/>
      <c r="DW49" s="38"/>
      <c r="DX49" s="38"/>
      <c r="DY49" s="38"/>
    </row>
    <row r="50" spans="1:129">
      <c r="A50" s="30"/>
      <c r="B50" s="42" t="s">
        <v>164</v>
      </c>
      <c r="C50" s="53"/>
      <c r="D50" s="1"/>
      <c r="E50" s="1"/>
      <c r="F50" s="1"/>
      <c r="G50" s="1"/>
      <c r="H50" s="31"/>
      <c r="I50" s="38"/>
      <c r="J50" s="38"/>
      <c r="K50" s="38"/>
      <c r="L50" s="38"/>
      <c r="M50" s="38"/>
      <c r="N50" s="38"/>
      <c r="O50" s="38"/>
      <c r="P50" s="38"/>
      <c r="Q50" s="38"/>
      <c r="R50" s="38"/>
      <c r="S50" s="38"/>
      <c r="T50" s="38"/>
      <c r="U50" s="38"/>
      <c r="V50" s="38"/>
      <c r="W50" s="38"/>
      <c r="X50" s="38"/>
      <c r="Y50" s="38"/>
      <c r="Z50" s="38"/>
      <c r="AA50" s="38"/>
      <c r="AB50" s="38" t="s">
        <v>165</v>
      </c>
      <c r="AC50" s="38" t="e">
        <f>#REF!/#REF!</f>
        <v>#REF!</v>
      </c>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f t="shared" si="49"/>
        <v>23.5</v>
      </c>
      <c r="DB50" s="24">
        <f t="shared" si="41"/>
        <v>999.99999999999989</v>
      </c>
      <c r="DC50" s="24">
        <f t="shared" si="50"/>
        <v>104.71975511965977</v>
      </c>
      <c r="DD50" s="38" t="str">
        <f t="shared" si="36"/>
        <v>RUN</v>
      </c>
      <c r="DE50" s="2">
        <f t="shared" si="20"/>
        <v>3.8416666666666661E-5</v>
      </c>
      <c r="DF50" s="38">
        <f t="shared" si="42"/>
        <v>101.91500000000001</v>
      </c>
      <c r="DG50" s="38">
        <f t="shared" si="37"/>
        <v>4.1304108417197183</v>
      </c>
      <c r="DH50" s="38">
        <f t="shared" si="38"/>
        <v>4.8446965560054327</v>
      </c>
      <c r="DI50" s="23">
        <f t="shared" si="21"/>
        <v>0.21229210815751989</v>
      </c>
      <c r="DJ50" s="2">
        <f t="shared" si="22"/>
        <v>-3.7387736238110231E-2</v>
      </c>
      <c r="DK50" s="2">
        <f t="shared" si="23"/>
        <v>-0.17490437191940963</v>
      </c>
      <c r="DL50" s="38"/>
      <c r="DM50" s="38"/>
      <c r="DN50" s="38"/>
      <c r="DO50" s="38"/>
      <c r="DP50" s="38"/>
      <c r="DQ50" s="38"/>
      <c r="DR50" s="38"/>
      <c r="DS50" s="38"/>
      <c r="DT50" s="38"/>
      <c r="DU50" s="38"/>
      <c r="DV50" s="38"/>
      <c r="DW50" s="38"/>
      <c r="DX50" s="38"/>
      <c r="DY50" s="38"/>
    </row>
    <row r="51" spans="1:129" ht="13.5" thickBot="1">
      <c r="A51" s="32"/>
      <c r="B51" s="33"/>
      <c r="C51" s="33"/>
      <c r="D51" s="34"/>
      <c r="E51" s="34"/>
      <c r="F51" s="34"/>
      <c r="G51" s="34"/>
      <c r="H51" s="35"/>
      <c r="I51" s="38"/>
      <c r="J51" s="38"/>
      <c r="K51" s="38"/>
      <c r="L51" s="38"/>
      <c r="M51" s="38"/>
      <c r="N51" s="38"/>
      <c r="O51" s="38"/>
      <c r="P51" s="38"/>
      <c r="Q51" s="38"/>
      <c r="R51" s="38"/>
      <c r="S51" s="38"/>
      <c r="T51" s="38"/>
      <c r="U51" s="38"/>
      <c r="V51" s="38"/>
      <c r="W51" s="38"/>
      <c r="X51" s="38"/>
      <c r="Y51" s="38"/>
      <c r="Z51" s="38"/>
      <c r="AA51" s="38"/>
      <c r="AB51" s="38" t="s">
        <v>166</v>
      </c>
      <c r="AC51" s="38">
        <f>C11*PI()/30</f>
        <v>104.71975511965977</v>
      </c>
      <c r="AD51" s="38">
        <f>C17*PI()/30</f>
        <v>52.359877559829883</v>
      </c>
      <c r="AE51" s="38" t="s">
        <v>69</v>
      </c>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f t="shared" si="49"/>
        <v>24</v>
      </c>
      <c r="DB51" s="24">
        <f t="shared" si="41"/>
        <v>999.99999999999989</v>
      </c>
      <c r="DC51" s="24">
        <f t="shared" si="50"/>
        <v>104.71975511965977</v>
      </c>
      <c r="DD51" s="38" t="str">
        <f t="shared" si="36"/>
        <v>RUN</v>
      </c>
      <c r="DE51" s="2">
        <f t="shared" si="20"/>
        <v>3.8416666666666661E-5</v>
      </c>
      <c r="DF51" s="38">
        <f t="shared" si="42"/>
        <v>101.91500000000001</v>
      </c>
      <c r="DG51" s="38">
        <f t="shared" si="37"/>
        <v>4.1304108417197183</v>
      </c>
      <c r="DH51" s="38">
        <f t="shared" si="38"/>
        <v>4.8446965560054327</v>
      </c>
      <c r="DI51" s="23">
        <f t="shared" si="21"/>
        <v>0.21229210815751989</v>
      </c>
      <c r="DJ51" s="2">
        <f t="shared" si="22"/>
        <v>-3.7387736238110231E-2</v>
      </c>
      <c r="DK51" s="2">
        <f t="shared" si="23"/>
        <v>-0.17490437191940963</v>
      </c>
      <c r="DL51" s="38"/>
      <c r="DM51" s="38"/>
      <c r="DN51" s="38"/>
      <c r="DO51" s="38"/>
      <c r="DP51" s="38"/>
      <c r="DQ51" s="38"/>
      <c r="DR51" s="38"/>
      <c r="DS51" s="38"/>
      <c r="DT51" s="38"/>
      <c r="DU51" s="38"/>
      <c r="DV51" s="38"/>
      <c r="DW51" s="38"/>
      <c r="DX51" s="38"/>
      <c r="DY51" s="38"/>
    </row>
    <row r="52" spans="1:129">
      <c r="A52" s="38"/>
      <c r="B52" s="38"/>
      <c r="C52" s="38"/>
      <c r="D52" s="38"/>
      <c r="E52" s="38"/>
      <c r="F52" s="38"/>
      <c r="G52" s="38"/>
      <c r="H52" s="1"/>
      <c r="I52" s="1"/>
      <c r="J52" s="1"/>
      <c r="K52" s="1"/>
      <c r="L52" s="38"/>
      <c r="M52" s="38"/>
      <c r="N52" s="38"/>
      <c r="O52" s="38"/>
      <c r="P52" s="38"/>
      <c r="Q52" s="38"/>
      <c r="R52" s="38"/>
      <c r="S52" s="38"/>
      <c r="T52" s="38"/>
      <c r="U52" s="38"/>
      <c r="V52" s="38"/>
      <c r="W52" s="38"/>
      <c r="X52" s="38"/>
      <c r="Y52" s="38"/>
      <c r="Z52" s="38"/>
      <c r="AA52" s="38"/>
      <c r="AB52" s="38" t="s">
        <v>167</v>
      </c>
      <c r="AC52" s="38" t="e">
        <f>C11/C5</f>
        <v>#DIV/0!</v>
      </c>
      <c r="AD52" s="38" t="e">
        <f>C17/C5</f>
        <v>#DIV/0!</v>
      </c>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f t="shared" si="49"/>
        <v>24.5</v>
      </c>
      <c r="DB52" s="24">
        <f t="shared" si="41"/>
        <v>999.99999999999989</v>
      </c>
      <c r="DC52" s="24">
        <f t="shared" si="50"/>
        <v>104.71975511965977</v>
      </c>
      <c r="DD52" s="38" t="str">
        <f t="shared" si="36"/>
        <v>RUN</v>
      </c>
      <c r="DE52" s="2">
        <f t="shared" si="20"/>
        <v>3.8416666666666661E-5</v>
      </c>
      <c r="DF52" s="38">
        <f t="shared" si="42"/>
        <v>101.91500000000001</v>
      </c>
      <c r="DG52" s="38">
        <f t="shared" si="37"/>
        <v>4.1304108417197183</v>
      </c>
      <c r="DH52" s="38">
        <f t="shared" si="38"/>
        <v>4.8446965560054327</v>
      </c>
      <c r="DI52" s="23">
        <f t="shared" si="21"/>
        <v>0.21229210815751989</v>
      </c>
      <c r="DJ52" s="2">
        <f t="shared" si="22"/>
        <v>-3.7387736238110231E-2</v>
      </c>
      <c r="DK52" s="2">
        <f t="shared" si="23"/>
        <v>-0.17490437191940963</v>
      </c>
      <c r="DL52" s="38"/>
      <c r="DM52" s="38"/>
      <c r="DN52" s="38"/>
      <c r="DO52" s="38"/>
      <c r="DP52" s="38"/>
      <c r="DQ52" s="38"/>
      <c r="DR52" s="38"/>
      <c r="DS52" s="38"/>
      <c r="DT52" s="38"/>
      <c r="DU52" s="38"/>
      <c r="DV52" s="38"/>
      <c r="DW52" s="38"/>
      <c r="DX52" s="38"/>
      <c r="DY52" s="38"/>
    </row>
    <row r="53" spans="1:129">
      <c r="A53" s="38"/>
      <c r="B53" s="38"/>
      <c r="C53" s="38"/>
      <c r="D53" s="38"/>
      <c r="E53" s="38"/>
      <c r="F53" s="38"/>
      <c r="G53" s="38"/>
      <c r="H53" s="1"/>
      <c r="I53" s="1"/>
      <c r="J53" s="1"/>
      <c r="K53" s="1"/>
      <c r="L53" s="38"/>
      <c r="M53" s="38"/>
      <c r="N53" s="37" t="s">
        <v>168</v>
      </c>
      <c r="O53" s="38"/>
      <c r="P53" s="50" t="s">
        <v>169</v>
      </c>
      <c r="Q53" s="38"/>
      <c r="R53" s="38"/>
      <c r="S53" s="38"/>
      <c r="T53" s="38"/>
      <c r="U53" s="38"/>
      <c r="V53" s="38"/>
      <c r="W53" s="38"/>
      <c r="X53" s="38"/>
      <c r="Y53" s="38"/>
      <c r="Z53" s="38"/>
      <c r="AA53" s="38"/>
      <c r="AB53" s="38" t="s">
        <v>170</v>
      </c>
      <c r="AC53" s="2">
        <f>C4*C11/60</f>
        <v>3.8416666666666661E-5</v>
      </c>
      <c r="AD53" s="2">
        <f>C4*C17/60</f>
        <v>1.920833333333333E-5</v>
      </c>
      <c r="AE53" s="38" t="s">
        <v>118</v>
      </c>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38"/>
      <c r="CM53" s="38"/>
      <c r="CN53" s="38"/>
      <c r="CO53" s="38"/>
      <c r="CP53" s="38"/>
      <c r="CQ53" s="38"/>
      <c r="CR53" s="38"/>
      <c r="CS53" s="38"/>
      <c r="CT53" s="38"/>
      <c r="CU53" s="38"/>
      <c r="CV53" s="38"/>
      <c r="CW53" s="38"/>
      <c r="CX53" s="38"/>
      <c r="CY53" s="38"/>
      <c r="CZ53" s="38"/>
      <c r="DA53" s="38">
        <f t="shared" si="49"/>
        <v>25</v>
      </c>
      <c r="DB53" s="24">
        <f t="shared" si="41"/>
        <v>999.99999999999989</v>
      </c>
      <c r="DC53" s="24">
        <f t="shared" si="50"/>
        <v>104.71975511965977</v>
      </c>
      <c r="DD53" s="38" t="str">
        <f t="shared" si="36"/>
        <v>RUN</v>
      </c>
      <c r="DE53" s="2">
        <f t="shared" si="20"/>
        <v>3.8416666666666661E-5</v>
      </c>
      <c r="DF53" s="38">
        <f t="shared" si="42"/>
        <v>101.91500000000001</v>
      </c>
      <c r="DG53" s="38">
        <f t="shared" si="37"/>
        <v>4.1304108417197183</v>
      </c>
      <c r="DH53" s="38">
        <f t="shared" si="38"/>
        <v>4.8446965560054327</v>
      </c>
      <c r="DI53" s="23">
        <f t="shared" si="21"/>
        <v>0.21229210815751989</v>
      </c>
      <c r="DJ53" s="2">
        <f t="shared" si="22"/>
        <v>-3.7387736238110231E-2</v>
      </c>
      <c r="DK53" s="2">
        <f t="shared" si="23"/>
        <v>-0.17490437191940963</v>
      </c>
      <c r="DL53" s="38"/>
      <c r="DM53" s="38"/>
      <c r="DN53" s="38"/>
      <c r="DO53" s="38"/>
      <c r="DP53" s="38"/>
      <c r="DQ53" s="38"/>
      <c r="DR53" s="38"/>
      <c r="DS53" s="38"/>
      <c r="DT53" s="38"/>
      <c r="DU53" s="38"/>
      <c r="DV53" s="38"/>
      <c r="DW53" s="38"/>
      <c r="DX53" s="38"/>
      <c r="DY53" s="38"/>
    </row>
    <row r="54" spans="1:129">
      <c r="A54" s="38"/>
      <c r="B54" s="38"/>
      <c r="C54" s="38"/>
      <c r="D54" s="38"/>
      <c r="E54" s="38"/>
      <c r="F54" s="38"/>
      <c r="G54" s="38"/>
      <c r="H54" s="1"/>
      <c r="I54" s="1"/>
      <c r="J54" s="1"/>
      <c r="K54" s="1"/>
      <c r="L54" s="38"/>
      <c r="M54" s="38"/>
      <c r="N54" s="38"/>
      <c r="O54" s="38"/>
      <c r="P54" s="38"/>
      <c r="Q54" s="38"/>
      <c r="R54" s="38"/>
      <c r="S54" s="38"/>
      <c r="T54" s="38"/>
      <c r="U54" s="38"/>
      <c r="V54" s="38"/>
      <c r="W54" s="38"/>
      <c r="X54" s="38"/>
      <c r="Y54" s="38"/>
      <c r="Z54" s="38"/>
      <c r="AA54" s="38"/>
      <c r="AB54" s="38" t="s">
        <v>171</v>
      </c>
      <c r="AC54" s="2">
        <f>X17*AC53^2</f>
        <v>101.91500000000001</v>
      </c>
      <c r="AD54" s="2">
        <f>X17*AD53^2</f>
        <v>25.478750000000002</v>
      </c>
      <c r="AE54" s="38" t="s">
        <v>73</v>
      </c>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f t="shared" si="49"/>
        <v>25.5</v>
      </c>
      <c r="DB54" s="24">
        <f t="shared" si="41"/>
        <v>999.99999999999989</v>
      </c>
      <c r="DC54" s="24">
        <f t="shared" si="50"/>
        <v>104.71975511965977</v>
      </c>
      <c r="DD54" s="38" t="str">
        <f t="shared" si="36"/>
        <v>RUN</v>
      </c>
      <c r="DE54" s="2">
        <f t="shared" si="20"/>
        <v>3.8416666666666661E-5</v>
      </c>
      <c r="DF54" s="38">
        <f t="shared" si="42"/>
        <v>101.91500000000001</v>
      </c>
      <c r="DG54" s="38">
        <f t="shared" si="37"/>
        <v>4.1304108417197183</v>
      </c>
      <c r="DH54" s="38">
        <f t="shared" si="38"/>
        <v>4.8446965560054327</v>
      </c>
      <c r="DI54" s="23">
        <f t="shared" si="21"/>
        <v>0.21229210815751989</v>
      </c>
      <c r="DJ54" s="2">
        <f t="shared" si="22"/>
        <v>-3.7387736238110231E-2</v>
      </c>
      <c r="DK54" s="2">
        <f t="shared" si="23"/>
        <v>-0.17490437191940963</v>
      </c>
      <c r="DL54" s="38"/>
      <c r="DM54" s="38"/>
      <c r="DN54" s="38"/>
      <c r="DO54" s="38"/>
      <c r="DP54" s="38"/>
      <c r="DQ54" s="38"/>
      <c r="DR54" s="38"/>
      <c r="DS54" s="38"/>
      <c r="DT54" s="38"/>
      <c r="DU54" s="38"/>
      <c r="DV54" s="38"/>
      <c r="DW54" s="38"/>
      <c r="DX54" s="38"/>
      <c r="DY54" s="38"/>
    </row>
    <row r="55" spans="1:129">
      <c r="A55" s="38"/>
      <c r="B55" s="38"/>
      <c r="C55" s="38"/>
      <c r="D55" s="38"/>
      <c r="E55" s="38"/>
      <c r="F55" s="38"/>
      <c r="G55" s="38"/>
      <c r="H55" s="1"/>
      <c r="I55" s="1"/>
      <c r="J55" s="1"/>
      <c r="K55" s="1"/>
      <c r="L55" s="38"/>
      <c r="M55" s="38"/>
      <c r="N55" s="38"/>
      <c r="O55" s="38"/>
      <c r="P55" s="38"/>
      <c r="Q55" s="38"/>
      <c r="R55" s="38"/>
      <c r="S55" s="38"/>
      <c r="T55" s="38"/>
      <c r="U55" s="38"/>
      <c r="V55" s="38"/>
      <c r="W55" s="38"/>
      <c r="X55" s="38"/>
      <c r="Y55" s="38"/>
      <c r="Z55" s="38"/>
      <c r="AA55" s="38"/>
      <c r="AB55" s="38" t="s">
        <v>172</v>
      </c>
      <c r="AC55" s="38" t="e">
        <f>#REF!/AC53</f>
        <v>#REF!</v>
      </c>
      <c r="AD55" s="38" t="e">
        <f>AC55</f>
        <v>#REF!</v>
      </c>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f t="shared" si="49"/>
        <v>26</v>
      </c>
      <c r="DB55" s="24">
        <f t="shared" si="41"/>
        <v>999.99999999999989</v>
      </c>
      <c r="DC55" s="24">
        <f t="shared" si="50"/>
        <v>104.71975511965977</v>
      </c>
      <c r="DD55" s="38" t="str">
        <f t="shared" si="36"/>
        <v>RUN</v>
      </c>
      <c r="DE55" s="2">
        <f t="shared" si="20"/>
        <v>3.8416666666666661E-5</v>
      </c>
      <c r="DF55" s="38">
        <f t="shared" si="42"/>
        <v>101.91500000000001</v>
      </c>
      <c r="DG55" s="38">
        <f t="shared" si="37"/>
        <v>4.1304108417197183</v>
      </c>
      <c r="DH55" s="38">
        <f t="shared" si="38"/>
        <v>4.8446965560054327</v>
      </c>
      <c r="DI55" s="23">
        <f t="shared" si="21"/>
        <v>0.21229210815751989</v>
      </c>
      <c r="DJ55" s="2">
        <f t="shared" si="22"/>
        <v>-3.7387736238110231E-2</v>
      </c>
      <c r="DK55" s="2">
        <f t="shared" si="23"/>
        <v>-0.17490437191940963</v>
      </c>
      <c r="DL55" s="38"/>
      <c r="DM55" s="38"/>
      <c r="DN55" s="38"/>
      <c r="DO55" s="38"/>
      <c r="DP55" s="38"/>
      <c r="DQ55" s="38"/>
      <c r="DR55" s="38"/>
      <c r="DS55" s="38"/>
      <c r="DT55" s="38"/>
      <c r="DU55" s="38"/>
      <c r="DV55" s="38"/>
      <c r="DW55" s="38"/>
      <c r="DX55" s="38"/>
      <c r="DY55" s="38"/>
    </row>
    <row r="56" spans="1:129">
      <c r="A56" s="38"/>
      <c r="B56" s="38"/>
      <c r="C56" s="38"/>
      <c r="D56" s="38"/>
      <c r="E56" s="38"/>
      <c r="F56" s="38"/>
      <c r="G56" s="38"/>
      <c r="H56" s="1"/>
      <c r="I56" s="1"/>
      <c r="J56" s="1"/>
      <c r="K56" s="1"/>
      <c r="L56" s="38"/>
      <c r="M56" s="38"/>
      <c r="N56" s="38"/>
      <c r="O56" s="38"/>
      <c r="P56" s="38"/>
      <c r="Q56" s="38"/>
      <c r="R56" s="38"/>
      <c r="S56" s="38"/>
      <c r="T56" s="38"/>
      <c r="U56" s="38"/>
      <c r="V56" s="38"/>
      <c r="W56" s="38"/>
      <c r="X56" s="38"/>
      <c r="Y56" s="38"/>
      <c r="Z56" s="38"/>
      <c r="AA56" s="38"/>
      <c r="AB56" s="38" t="s">
        <v>173</v>
      </c>
      <c r="AC56" s="38" t="e">
        <f>$AC$42+$AC$43*AC55+$AC$44*AC55^2+$AC$45*AC55^3</f>
        <v>#REF!</v>
      </c>
      <c r="AD56" s="38" t="e">
        <f>AC56</f>
        <v>#REF!</v>
      </c>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f t="shared" si="49"/>
        <v>26.5</v>
      </c>
      <c r="DB56" s="24">
        <f t="shared" si="41"/>
        <v>999.99999999999989</v>
      </c>
      <c r="DC56" s="24">
        <f t="shared" si="50"/>
        <v>104.71975511965977</v>
      </c>
      <c r="DD56" s="38" t="str">
        <f t="shared" si="36"/>
        <v>RUN</v>
      </c>
      <c r="DE56" s="2">
        <f t="shared" si="20"/>
        <v>3.8416666666666661E-5</v>
      </c>
      <c r="DF56" s="38">
        <f t="shared" si="42"/>
        <v>101.91500000000001</v>
      </c>
      <c r="DG56" s="38">
        <f t="shared" si="37"/>
        <v>4.1304108417197183</v>
      </c>
      <c r="DH56" s="38">
        <f t="shared" si="38"/>
        <v>4.8446965560054327</v>
      </c>
      <c r="DI56" s="23">
        <f t="shared" si="21"/>
        <v>0.21229210815751989</v>
      </c>
      <c r="DJ56" s="2">
        <f t="shared" si="22"/>
        <v>-3.7387736238110231E-2</v>
      </c>
      <c r="DK56" s="2">
        <f t="shared" si="23"/>
        <v>-0.17490437191940963</v>
      </c>
      <c r="DL56" s="38"/>
      <c r="DM56" s="38"/>
      <c r="DN56" s="38"/>
      <c r="DO56" s="38"/>
      <c r="DP56" s="38"/>
      <c r="DQ56" s="38"/>
      <c r="DR56" s="38"/>
      <c r="DS56" s="38"/>
      <c r="DT56" s="38"/>
      <c r="DU56" s="38"/>
      <c r="DV56" s="38"/>
      <c r="DW56" s="38"/>
      <c r="DX56" s="38"/>
      <c r="DY56" s="38"/>
    </row>
    <row r="57" spans="1:129">
      <c r="A57" s="38"/>
      <c r="B57" s="38"/>
      <c r="C57" s="38"/>
      <c r="D57" s="38"/>
      <c r="E57" s="38"/>
      <c r="F57" s="38"/>
      <c r="G57" s="38"/>
      <c r="H57" s="1"/>
      <c r="I57" s="1"/>
      <c r="J57" s="1"/>
      <c r="K57" s="1"/>
      <c r="L57" s="38"/>
      <c r="M57" s="38"/>
      <c r="N57" s="38"/>
      <c r="O57" s="38"/>
      <c r="P57" s="38"/>
      <c r="Q57" s="38"/>
      <c r="R57" s="38"/>
      <c r="S57" s="38"/>
      <c r="T57" s="38"/>
      <c r="U57" s="38"/>
      <c r="V57" s="38"/>
      <c r="W57" s="38"/>
      <c r="X57" s="38"/>
      <c r="Y57" s="38"/>
      <c r="Z57" s="38"/>
      <c r="AA57" s="38"/>
      <c r="AB57" s="38" t="s">
        <v>174</v>
      </c>
      <c r="AC57" s="2">
        <f>AC53*AC54*1000</f>
        <v>3.9152345833333331</v>
      </c>
      <c r="AD57" s="2">
        <f>AD53*AD54*1000</f>
        <v>0.48940432291666663</v>
      </c>
      <c r="AE57" s="38" t="s">
        <v>73</v>
      </c>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f t="shared" si="49"/>
        <v>27</v>
      </c>
      <c r="DB57" s="24">
        <f t="shared" si="41"/>
        <v>999.99999999999989</v>
      </c>
      <c r="DC57" s="24">
        <f t="shared" si="50"/>
        <v>104.71975511965977</v>
      </c>
      <c r="DD57" s="38" t="str">
        <f t="shared" si="36"/>
        <v>RUN</v>
      </c>
      <c r="DE57" s="2">
        <f t="shared" si="20"/>
        <v>3.8416666666666661E-5</v>
      </c>
      <c r="DF57" s="38">
        <f t="shared" si="42"/>
        <v>101.91500000000001</v>
      </c>
      <c r="DG57" s="38">
        <f t="shared" si="37"/>
        <v>4.1304108417197183</v>
      </c>
      <c r="DH57" s="38">
        <f t="shared" si="38"/>
        <v>4.8446965560054327</v>
      </c>
      <c r="DI57" s="23">
        <f t="shared" si="21"/>
        <v>0.21229210815751989</v>
      </c>
      <c r="DJ57" s="2">
        <f t="shared" si="22"/>
        <v>-3.7387736238110231E-2</v>
      </c>
      <c r="DK57" s="2">
        <f t="shared" si="23"/>
        <v>-0.17490437191940963</v>
      </c>
      <c r="DL57" s="38"/>
      <c r="DM57" s="38"/>
      <c r="DN57" s="38"/>
      <c r="DO57" s="38"/>
      <c r="DP57" s="38"/>
      <c r="DQ57" s="38"/>
      <c r="DR57" s="38"/>
      <c r="DS57" s="38"/>
      <c r="DT57" s="38"/>
      <c r="DU57" s="38"/>
      <c r="DV57" s="38"/>
      <c r="DW57" s="38"/>
      <c r="DX57" s="38"/>
      <c r="DY57" s="38"/>
    </row>
    <row r="58" spans="1:129">
      <c r="A58" s="38"/>
      <c r="B58" s="38"/>
      <c r="C58" s="38"/>
      <c r="D58" s="38"/>
      <c r="E58" s="38"/>
      <c r="F58" s="38"/>
      <c r="G58" s="38"/>
      <c r="H58" s="1"/>
      <c r="I58" s="1"/>
      <c r="J58" s="1"/>
      <c r="K58" s="1"/>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I58" s="38"/>
      <c r="CJ58" s="38"/>
      <c r="CK58" s="38"/>
      <c r="CL58" s="38"/>
      <c r="CM58" s="38"/>
      <c r="CN58" s="38"/>
      <c r="CO58" s="38"/>
      <c r="CP58" s="38"/>
      <c r="CQ58" s="38"/>
      <c r="CR58" s="38"/>
      <c r="CS58" s="38"/>
      <c r="CT58" s="38"/>
      <c r="CU58" s="38"/>
      <c r="CV58" s="38"/>
      <c r="CW58" s="38"/>
      <c r="CX58" s="38"/>
      <c r="CY58" s="38"/>
      <c r="CZ58" s="38"/>
      <c r="DA58" s="38">
        <f t="shared" si="49"/>
        <v>27.5</v>
      </c>
      <c r="DB58" s="24">
        <f t="shared" si="41"/>
        <v>999.99999999999989</v>
      </c>
      <c r="DC58" s="24">
        <f t="shared" si="50"/>
        <v>104.71975511965977</v>
      </c>
      <c r="DD58" s="38" t="str">
        <f t="shared" si="36"/>
        <v>RUN</v>
      </c>
      <c r="DE58" s="2">
        <f t="shared" si="20"/>
        <v>3.8416666666666661E-5</v>
      </c>
      <c r="DF58" s="38">
        <f t="shared" si="42"/>
        <v>101.91500000000001</v>
      </c>
      <c r="DG58" s="38">
        <f t="shared" si="37"/>
        <v>4.1304108417197183</v>
      </c>
      <c r="DH58" s="38">
        <f t="shared" si="38"/>
        <v>4.8446965560054327</v>
      </c>
      <c r="DI58" s="23">
        <f t="shared" si="21"/>
        <v>0.21229210815751989</v>
      </c>
      <c r="DJ58" s="2">
        <f t="shared" si="22"/>
        <v>-3.7387736238110231E-2</v>
      </c>
      <c r="DK58" s="2">
        <f t="shared" si="23"/>
        <v>-0.17490437191940963</v>
      </c>
      <c r="DL58" s="38"/>
      <c r="DM58" s="38"/>
      <c r="DN58" s="38"/>
      <c r="DO58" s="38"/>
      <c r="DP58" s="38"/>
      <c r="DQ58" s="38"/>
      <c r="DR58" s="38"/>
      <c r="DS58" s="38"/>
      <c r="DT58" s="38"/>
      <c r="DU58" s="38"/>
      <c r="DV58" s="38"/>
      <c r="DW58" s="38"/>
      <c r="DX58" s="38"/>
      <c r="DY58" s="38"/>
    </row>
    <row r="59" spans="1:129">
      <c r="A59" s="38"/>
      <c r="B59" s="38"/>
      <c r="C59" s="38"/>
      <c r="D59" s="38"/>
      <c r="E59" s="38"/>
      <c r="F59" s="38"/>
      <c r="G59" s="38"/>
      <c r="H59" s="1"/>
      <c r="I59" s="1"/>
      <c r="J59" s="1"/>
      <c r="K59" s="1"/>
      <c r="L59" s="38"/>
      <c r="M59" s="38"/>
      <c r="N59" s="38"/>
      <c r="O59" s="38"/>
      <c r="P59" s="38"/>
      <c r="Q59" s="38"/>
      <c r="R59" s="38"/>
      <c r="S59" s="38"/>
      <c r="T59" s="38"/>
      <c r="U59" s="38"/>
      <c r="V59" s="38"/>
      <c r="W59" s="38"/>
      <c r="X59" s="38"/>
      <c r="Y59" s="38"/>
      <c r="Z59" s="38"/>
      <c r="AA59" s="36" t="s">
        <v>175</v>
      </c>
      <c r="AB59" s="38" t="s">
        <v>176</v>
      </c>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I59" s="38"/>
      <c r="CJ59" s="38"/>
      <c r="CK59" s="38"/>
      <c r="CL59" s="38"/>
      <c r="CM59" s="38"/>
      <c r="CN59" s="38"/>
      <c r="CO59" s="38"/>
      <c r="CP59" s="38"/>
      <c r="CQ59" s="38"/>
      <c r="CR59" s="38"/>
      <c r="CS59" s="38"/>
      <c r="CT59" s="38"/>
      <c r="CU59" s="38"/>
      <c r="CV59" s="38"/>
      <c r="CW59" s="38"/>
      <c r="CX59" s="38"/>
      <c r="CY59" s="38"/>
      <c r="CZ59" s="38"/>
      <c r="DA59" s="38">
        <f t="shared" si="49"/>
        <v>28</v>
      </c>
      <c r="DB59" s="24">
        <f t="shared" si="41"/>
        <v>999.99999999999989</v>
      </c>
      <c r="DC59" s="24">
        <f t="shared" si="50"/>
        <v>104.71975511965977</v>
      </c>
      <c r="DD59" s="38" t="str">
        <f t="shared" si="36"/>
        <v>RUN</v>
      </c>
      <c r="DE59" s="2">
        <f t="shared" si="20"/>
        <v>3.8416666666666661E-5</v>
      </c>
      <c r="DF59" s="38">
        <f t="shared" si="42"/>
        <v>101.91500000000001</v>
      </c>
      <c r="DG59" s="38">
        <f t="shared" si="37"/>
        <v>4.1304108417197183</v>
      </c>
      <c r="DH59" s="38">
        <f t="shared" si="38"/>
        <v>4.8446965560054327</v>
      </c>
      <c r="DI59" s="23">
        <f t="shared" si="21"/>
        <v>0.21229210815751989</v>
      </c>
      <c r="DJ59" s="2">
        <f t="shared" si="22"/>
        <v>-3.7387736238110231E-2</v>
      </c>
      <c r="DK59" s="2">
        <f t="shared" si="23"/>
        <v>-0.17490437191940963</v>
      </c>
      <c r="DL59" s="38"/>
      <c r="DM59" s="38"/>
      <c r="DN59" s="38"/>
      <c r="DO59" s="38"/>
      <c r="DP59" s="38"/>
      <c r="DQ59" s="38"/>
      <c r="DR59" s="38"/>
      <c r="DS59" s="38"/>
      <c r="DT59" s="38"/>
      <c r="DU59" s="38"/>
      <c r="DV59" s="38"/>
      <c r="DW59" s="38"/>
      <c r="DX59" s="38"/>
      <c r="DY59" s="38"/>
    </row>
    <row r="60" spans="1:129">
      <c r="A60" s="38"/>
      <c r="B60" s="38"/>
      <c r="C60" s="38"/>
      <c r="D60" s="38"/>
      <c r="E60" s="38"/>
      <c r="F60" s="38"/>
      <c r="G60" s="38"/>
      <c r="H60" s="1"/>
      <c r="I60" s="1"/>
      <c r="J60" s="1"/>
      <c r="K60" s="1"/>
      <c r="L60" s="38"/>
      <c r="M60" s="38"/>
      <c r="N60" s="38"/>
      <c r="O60" s="38"/>
      <c r="P60" s="38"/>
      <c r="Q60" s="38"/>
      <c r="R60" s="38"/>
      <c r="S60" s="38"/>
      <c r="T60" s="38"/>
      <c r="U60" s="38"/>
      <c r="V60" s="38"/>
      <c r="W60" s="38"/>
      <c r="X60" s="38"/>
      <c r="Y60" s="38"/>
      <c r="Z60" s="38"/>
      <c r="AA60" s="38"/>
      <c r="AB60" s="38" t="s">
        <v>177</v>
      </c>
      <c r="AC60" s="2">
        <f>AC57/AC51^3</f>
        <v>3.4093527204175694E-6</v>
      </c>
      <c r="AD60" s="2">
        <f>AD57/AD51^3</f>
        <v>3.4093527204175694E-6</v>
      </c>
      <c r="AE60" s="38" t="s">
        <v>178</v>
      </c>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f t="shared" si="49"/>
        <v>28.5</v>
      </c>
      <c r="DB60" s="24">
        <f t="shared" si="41"/>
        <v>999.99999999999989</v>
      </c>
      <c r="DC60" s="24">
        <f t="shared" si="50"/>
        <v>104.71975511965977</v>
      </c>
      <c r="DD60" s="38" t="str">
        <f t="shared" si="36"/>
        <v>RUN</v>
      </c>
      <c r="DE60" s="2">
        <f t="shared" si="20"/>
        <v>3.8416666666666661E-5</v>
      </c>
      <c r="DF60" s="38">
        <f t="shared" si="42"/>
        <v>101.91500000000001</v>
      </c>
      <c r="DG60" s="38">
        <f t="shared" si="37"/>
        <v>4.1304108417197183</v>
      </c>
      <c r="DH60" s="38">
        <f t="shared" si="38"/>
        <v>4.8446965560054327</v>
      </c>
      <c r="DI60" s="23">
        <f t="shared" si="21"/>
        <v>0.21229210815751989</v>
      </c>
      <c r="DJ60" s="2">
        <f t="shared" si="22"/>
        <v>-3.7387736238110231E-2</v>
      </c>
      <c r="DK60" s="2">
        <f t="shared" si="23"/>
        <v>-0.17490437191940963</v>
      </c>
      <c r="DL60" s="38"/>
      <c r="DM60" s="38"/>
      <c r="DN60" s="38"/>
      <c r="DO60" s="38"/>
      <c r="DP60" s="38"/>
      <c r="DQ60" s="38"/>
      <c r="DR60" s="38"/>
      <c r="DS60" s="38"/>
      <c r="DT60" s="38"/>
      <c r="DU60" s="38"/>
      <c r="DV60" s="38"/>
      <c r="DW60" s="38"/>
      <c r="DX60" s="38"/>
      <c r="DY60" s="38"/>
    </row>
    <row r="61" spans="1:129">
      <c r="A61" s="38"/>
      <c r="B61" s="38"/>
      <c r="C61" s="38"/>
      <c r="D61" s="38"/>
      <c r="E61" s="38"/>
      <c r="F61" s="38"/>
      <c r="G61" s="38"/>
      <c r="H61" s="1"/>
      <c r="I61" s="1"/>
      <c r="J61" s="1"/>
      <c r="K61" s="1"/>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f t="shared" si="49"/>
        <v>29</v>
      </c>
      <c r="DB61" s="24">
        <f t="shared" si="41"/>
        <v>999.99999999999989</v>
      </c>
      <c r="DC61" s="24">
        <f t="shared" si="50"/>
        <v>104.71975511965977</v>
      </c>
      <c r="DD61" s="38" t="str">
        <f t="shared" si="36"/>
        <v>RUN</v>
      </c>
      <c r="DE61" s="2">
        <f t="shared" si="20"/>
        <v>3.8416666666666661E-5</v>
      </c>
      <c r="DF61" s="38">
        <f t="shared" si="42"/>
        <v>101.91500000000001</v>
      </c>
      <c r="DG61" s="38">
        <f t="shared" si="37"/>
        <v>4.1304108417197183</v>
      </c>
      <c r="DH61" s="38">
        <f t="shared" si="38"/>
        <v>4.8446965560054327</v>
      </c>
      <c r="DI61" s="23">
        <f t="shared" si="21"/>
        <v>0.21229210815751989</v>
      </c>
      <c r="DJ61" s="2">
        <f t="shared" si="22"/>
        <v>-3.7387736238110231E-2</v>
      </c>
      <c r="DK61" s="2">
        <f t="shared" si="23"/>
        <v>-0.17490437191940963</v>
      </c>
      <c r="DL61" s="38"/>
      <c r="DM61" s="38"/>
      <c r="DN61" s="38"/>
      <c r="DO61" s="38"/>
      <c r="DP61" s="38"/>
      <c r="DQ61" s="38"/>
      <c r="DR61" s="38"/>
      <c r="DS61" s="38"/>
      <c r="DT61" s="38"/>
      <c r="DU61" s="38"/>
      <c r="DV61" s="38"/>
      <c r="DW61" s="38"/>
      <c r="DX61" s="38"/>
      <c r="DY61" s="38"/>
    </row>
    <row r="62" spans="1:129">
      <c r="A62" s="38"/>
      <c r="B62" s="38"/>
      <c r="C62" s="38"/>
      <c r="D62" s="38"/>
      <c r="E62" s="38"/>
      <c r="F62" s="38"/>
      <c r="G62" s="38"/>
      <c r="H62" s="1"/>
      <c r="I62" s="1"/>
      <c r="J62" s="1"/>
      <c r="K62" s="1"/>
      <c r="L62" s="38"/>
      <c r="M62" s="38"/>
      <c r="N62" s="38"/>
      <c r="O62" s="38"/>
      <c r="P62" s="38"/>
      <c r="Q62" s="38"/>
      <c r="R62" s="38"/>
      <c r="S62" s="38"/>
      <c r="T62" s="38"/>
      <c r="U62" s="38"/>
      <c r="V62" s="38"/>
      <c r="W62" s="38"/>
      <c r="X62" s="38"/>
      <c r="Y62" s="38"/>
      <c r="Z62" s="38"/>
      <c r="AA62" s="36" t="s">
        <v>179</v>
      </c>
      <c r="AB62" s="38" t="s">
        <v>180</v>
      </c>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8"/>
      <c r="CW62" s="38"/>
      <c r="CX62" s="38"/>
      <c r="CY62" s="38"/>
      <c r="CZ62" s="38"/>
      <c r="DA62" s="38">
        <f t="shared" si="49"/>
        <v>29.5</v>
      </c>
      <c r="DB62" s="24">
        <f t="shared" si="41"/>
        <v>999.99999999999989</v>
      </c>
      <c r="DC62" s="24">
        <f t="shared" si="50"/>
        <v>104.71975511965977</v>
      </c>
      <c r="DD62" s="38" t="str">
        <f t="shared" si="36"/>
        <v>RUN</v>
      </c>
      <c r="DE62" s="2">
        <f t="shared" si="20"/>
        <v>3.8416666666666661E-5</v>
      </c>
      <c r="DF62" s="38">
        <f t="shared" si="42"/>
        <v>101.91500000000001</v>
      </c>
      <c r="DG62" s="38">
        <f t="shared" si="37"/>
        <v>4.1304108417197183</v>
      </c>
      <c r="DH62" s="38">
        <f t="shared" si="38"/>
        <v>4.8446965560054327</v>
      </c>
      <c r="DI62" s="23">
        <f t="shared" si="21"/>
        <v>0.21229210815751989</v>
      </c>
      <c r="DJ62" s="2">
        <f t="shared" si="22"/>
        <v>-3.7387736238110231E-2</v>
      </c>
      <c r="DK62" s="2">
        <f t="shared" si="23"/>
        <v>-0.17490437191940963</v>
      </c>
      <c r="DL62" s="38"/>
      <c r="DM62" s="38"/>
      <c r="DN62" s="38"/>
      <c r="DO62" s="38"/>
      <c r="DP62" s="38"/>
      <c r="DQ62" s="38"/>
      <c r="DR62" s="38"/>
      <c r="DS62" s="38"/>
      <c r="DT62" s="38"/>
      <c r="DU62" s="38"/>
      <c r="DV62" s="38"/>
      <c r="DW62" s="38"/>
      <c r="DX62" s="38"/>
      <c r="DY62" s="38"/>
    </row>
    <row r="63" spans="1:129">
      <c r="A63" s="6"/>
      <c r="B63" s="1"/>
      <c r="C63" s="53"/>
      <c r="D63" s="1"/>
      <c r="E63" s="38"/>
      <c r="F63" s="38"/>
      <c r="G63" s="38"/>
      <c r="H63" s="38"/>
      <c r="I63" s="1"/>
      <c r="J63" s="38"/>
      <c r="K63" s="38"/>
      <c r="L63" s="38"/>
      <c r="M63" s="38"/>
      <c r="N63" s="38"/>
      <c r="O63" s="38"/>
      <c r="P63" s="38"/>
      <c r="Q63" s="38"/>
      <c r="R63" s="38"/>
      <c r="S63" s="38"/>
      <c r="T63" s="38"/>
      <c r="U63" s="38"/>
      <c r="V63" s="38"/>
      <c r="W63" s="38"/>
      <c r="X63" s="38"/>
      <c r="Y63" s="38"/>
      <c r="Z63" s="38"/>
      <c r="AA63" s="38"/>
      <c r="AB63" s="38" t="s">
        <v>181</v>
      </c>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c r="CZ63" s="38"/>
      <c r="DA63" s="38">
        <f t="shared" si="49"/>
        <v>30</v>
      </c>
      <c r="DB63" s="24">
        <f t="shared" si="41"/>
        <v>999.99999999999989</v>
      </c>
      <c r="DC63" s="24">
        <f t="shared" si="50"/>
        <v>104.71975511965977</v>
      </c>
      <c r="DD63" s="38" t="str">
        <f t="shared" si="36"/>
        <v>RUN</v>
      </c>
      <c r="DE63" s="2">
        <f t="shared" si="20"/>
        <v>3.8416666666666661E-5</v>
      </c>
      <c r="DF63" s="38">
        <f t="shared" si="42"/>
        <v>101.91500000000001</v>
      </c>
      <c r="DG63" s="38">
        <f t="shared" si="37"/>
        <v>4.1304108417197183</v>
      </c>
      <c r="DH63" s="38">
        <f t="shared" si="38"/>
        <v>4.8446965560054327</v>
      </c>
      <c r="DI63" s="23">
        <f t="shared" si="21"/>
        <v>0.21229210815751989</v>
      </c>
      <c r="DJ63" s="2">
        <f t="shared" si="22"/>
        <v>-3.7387736238110231E-2</v>
      </c>
      <c r="DK63" s="2">
        <f t="shared" si="23"/>
        <v>-0.17490437191940963</v>
      </c>
      <c r="DL63" s="38"/>
      <c r="DM63" s="38"/>
      <c r="DN63" s="38"/>
      <c r="DO63" s="38"/>
      <c r="DP63" s="38"/>
      <c r="DQ63" s="38"/>
      <c r="DR63" s="38"/>
      <c r="DS63" s="38"/>
      <c r="DT63" s="38"/>
      <c r="DU63" s="38"/>
      <c r="DV63" s="38"/>
      <c r="DW63" s="38"/>
      <c r="DX63" s="38"/>
      <c r="DY63" s="38"/>
    </row>
    <row r="64" spans="1:129">
      <c r="A64" s="6"/>
      <c r="B64" s="1"/>
      <c r="C64" s="53"/>
      <c r="D64" s="1"/>
      <c r="E64" s="38"/>
      <c r="F64" s="38"/>
      <c r="G64" s="38"/>
      <c r="H64" s="38"/>
      <c r="I64" s="1"/>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f t="shared" si="49"/>
        <v>30.5</v>
      </c>
      <c r="DB64" s="24">
        <f t="shared" si="41"/>
        <v>999.99999999999989</v>
      </c>
      <c r="DC64" s="24">
        <f t="shared" si="50"/>
        <v>104.71975511965977</v>
      </c>
      <c r="DD64" s="38" t="str">
        <f t="shared" si="36"/>
        <v>RUN</v>
      </c>
      <c r="DE64" s="2">
        <f t="shared" si="20"/>
        <v>3.8416666666666661E-5</v>
      </c>
      <c r="DF64" s="38">
        <f t="shared" si="42"/>
        <v>101.91500000000001</v>
      </c>
      <c r="DG64" s="38">
        <f t="shared" si="37"/>
        <v>4.1304108417197183</v>
      </c>
      <c r="DH64" s="38">
        <f t="shared" si="38"/>
        <v>4.8446965560054327</v>
      </c>
      <c r="DI64" s="23">
        <f t="shared" si="21"/>
        <v>0.21229210815751989</v>
      </c>
      <c r="DJ64" s="2">
        <f t="shared" si="22"/>
        <v>-3.7387736238110231E-2</v>
      </c>
      <c r="DK64" s="2">
        <f t="shared" si="23"/>
        <v>-0.17490437191940963</v>
      </c>
      <c r="DL64" s="38"/>
      <c r="DM64" s="38"/>
      <c r="DN64" s="38"/>
      <c r="DO64" s="38"/>
      <c r="DP64" s="38"/>
      <c r="DQ64" s="38"/>
      <c r="DR64" s="38"/>
      <c r="DS64" s="38"/>
      <c r="DT64" s="38"/>
      <c r="DU64" s="38"/>
      <c r="DV64" s="38"/>
      <c r="DW64" s="38"/>
      <c r="DX64" s="38"/>
      <c r="DY64" s="38"/>
    </row>
    <row r="65" spans="1:129">
      <c r="A65" s="6"/>
      <c r="B65" s="1"/>
      <c r="C65" s="53"/>
      <c r="D65" s="1"/>
      <c r="E65" s="38"/>
      <c r="F65" s="38"/>
      <c r="G65" s="38"/>
      <c r="H65" s="38"/>
      <c r="I65" s="38"/>
      <c r="J65" s="38"/>
      <c r="K65" s="38"/>
      <c r="L65" s="38"/>
      <c r="M65" s="38"/>
      <c r="N65" s="38"/>
      <c r="O65" s="38"/>
      <c r="P65" s="38"/>
      <c r="Q65" s="38"/>
      <c r="R65" s="38"/>
      <c r="S65" s="38"/>
      <c r="T65" s="38"/>
      <c r="U65" s="38"/>
      <c r="V65" s="38"/>
      <c r="W65" s="38"/>
      <c r="X65" s="38"/>
      <c r="Y65" s="38"/>
      <c r="Z65" s="38"/>
      <c r="AA65" s="36" t="s">
        <v>182</v>
      </c>
      <c r="AB65" s="38" t="s">
        <v>183</v>
      </c>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38"/>
      <c r="CM65" s="38"/>
      <c r="CN65" s="38"/>
      <c r="CO65" s="38"/>
      <c r="CP65" s="38"/>
      <c r="CQ65" s="38"/>
      <c r="CR65" s="38"/>
      <c r="CS65" s="38"/>
      <c r="CT65" s="38"/>
      <c r="CU65" s="38"/>
      <c r="CV65" s="38"/>
      <c r="CW65" s="38"/>
      <c r="CX65" s="38"/>
      <c r="CY65" s="38"/>
      <c r="CZ65" s="38"/>
      <c r="DA65" s="38">
        <f t="shared" si="49"/>
        <v>31</v>
      </c>
      <c r="DB65" s="24">
        <f t="shared" si="41"/>
        <v>999.99999999999989</v>
      </c>
      <c r="DC65" s="24">
        <f t="shared" si="50"/>
        <v>104.71975511965977</v>
      </c>
      <c r="DD65" s="38" t="str">
        <f t="shared" si="36"/>
        <v>RUN</v>
      </c>
      <c r="DE65" s="2">
        <f t="shared" si="20"/>
        <v>3.8416666666666661E-5</v>
      </c>
      <c r="DF65" s="38">
        <f t="shared" si="42"/>
        <v>101.91500000000001</v>
      </c>
      <c r="DG65" s="38">
        <f t="shared" si="37"/>
        <v>4.1304108417197183</v>
      </c>
      <c r="DH65" s="38">
        <f t="shared" si="38"/>
        <v>4.8446965560054327</v>
      </c>
      <c r="DI65" s="23">
        <f t="shared" si="21"/>
        <v>0.21229210815751989</v>
      </c>
      <c r="DJ65" s="2">
        <f t="shared" si="22"/>
        <v>-3.7387736238110231E-2</v>
      </c>
      <c r="DK65" s="2">
        <f t="shared" si="23"/>
        <v>-0.17490437191940963</v>
      </c>
      <c r="DL65" s="38"/>
      <c r="DM65" s="38"/>
      <c r="DN65" s="38"/>
      <c r="DO65" s="38"/>
      <c r="DP65" s="38"/>
      <c r="DQ65" s="38"/>
      <c r="DR65" s="38"/>
      <c r="DS65" s="38"/>
      <c r="DT65" s="38"/>
      <c r="DU65" s="38"/>
      <c r="DV65" s="38"/>
      <c r="DW65" s="38"/>
      <c r="DX65" s="38"/>
      <c r="DY65" s="38"/>
    </row>
    <row r="66" spans="1:129">
      <c r="A66" s="6"/>
      <c r="B66" s="1"/>
      <c r="C66" s="53"/>
      <c r="D66" s="1"/>
      <c r="E66" s="38"/>
      <c r="F66" s="38"/>
      <c r="G66" s="38"/>
      <c r="H66" s="38"/>
      <c r="I66" s="38"/>
      <c r="J66" s="38"/>
      <c r="K66" s="38"/>
      <c r="L66" s="38"/>
      <c r="M66" s="38"/>
      <c r="N66" s="38"/>
      <c r="O66" s="38"/>
      <c r="P66" s="38"/>
      <c r="Q66" s="38"/>
      <c r="R66" s="38"/>
      <c r="S66" s="38"/>
      <c r="T66" s="38"/>
      <c r="U66" s="38"/>
      <c r="V66" s="38"/>
      <c r="W66" s="38"/>
      <c r="X66" s="38"/>
      <c r="Y66" s="38"/>
      <c r="Z66" s="38"/>
      <c r="AA66" s="38"/>
      <c r="AB66" s="38" t="s">
        <v>184</v>
      </c>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38"/>
      <c r="CM66" s="38"/>
      <c r="CN66" s="38"/>
      <c r="CO66" s="38"/>
      <c r="CP66" s="38"/>
      <c r="CQ66" s="38"/>
      <c r="CR66" s="38"/>
      <c r="CS66" s="38"/>
      <c r="CT66" s="38"/>
      <c r="CU66" s="38"/>
      <c r="CV66" s="38"/>
      <c r="CW66" s="38"/>
      <c r="CX66" s="38"/>
      <c r="CY66" s="38"/>
      <c r="CZ66" s="38"/>
      <c r="DA66" s="38">
        <f t="shared" si="49"/>
        <v>31.5</v>
      </c>
      <c r="DB66" s="24">
        <f t="shared" si="41"/>
        <v>999.99999999999989</v>
      </c>
      <c r="DC66" s="24">
        <f t="shared" si="50"/>
        <v>104.71975511965977</v>
      </c>
      <c r="DD66" s="38" t="str">
        <f t="shared" si="36"/>
        <v>RUN</v>
      </c>
      <c r="DE66" s="2">
        <f t="shared" si="20"/>
        <v>3.8416666666666661E-5</v>
      </c>
      <c r="DF66" s="38">
        <f t="shared" si="42"/>
        <v>101.91500000000001</v>
      </c>
      <c r="DG66" s="38">
        <f t="shared" si="37"/>
        <v>4.1304108417197183</v>
      </c>
      <c r="DH66" s="38">
        <f t="shared" si="38"/>
        <v>4.8446965560054327</v>
      </c>
      <c r="DI66" s="23">
        <f t="shared" si="21"/>
        <v>0.21229210815751989</v>
      </c>
      <c r="DJ66" s="2">
        <f t="shared" si="22"/>
        <v>-3.7387736238110231E-2</v>
      </c>
      <c r="DK66" s="2">
        <f t="shared" si="23"/>
        <v>-0.17490437191940963</v>
      </c>
      <c r="DL66" s="38"/>
      <c r="DM66" s="38"/>
      <c r="DN66" s="38"/>
      <c r="DO66" s="38"/>
      <c r="DP66" s="38"/>
      <c r="DQ66" s="38"/>
      <c r="DR66" s="38"/>
      <c r="DS66" s="38"/>
      <c r="DT66" s="38"/>
      <c r="DU66" s="38"/>
      <c r="DV66" s="38"/>
      <c r="DW66" s="38"/>
      <c r="DX66" s="38"/>
      <c r="DY66" s="38"/>
    </row>
    <row r="67" spans="1:129">
      <c r="A67" s="38"/>
      <c r="B67" s="38"/>
      <c r="C67" s="1"/>
      <c r="D67" s="1"/>
      <c r="E67" s="38"/>
      <c r="F67" s="38"/>
      <c r="G67" s="38"/>
      <c r="H67" s="38"/>
      <c r="I67" s="38"/>
      <c r="J67" s="38"/>
      <c r="K67" s="38"/>
      <c r="L67" s="38"/>
      <c r="M67" s="38"/>
      <c r="N67" s="38"/>
      <c r="O67" s="38"/>
      <c r="P67" s="38"/>
      <c r="Q67" s="38"/>
      <c r="R67" s="38"/>
      <c r="S67" s="38"/>
      <c r="T67" s="38"/>
      <c r="U67" s="38"/>
      <c r="V67" s="38"/>
      <c r="W67" s="38"/>
      <c r="X67" s="38"/>
      <c r="Y67" s="38"/>
      <c r="Z67" s="38"/>
      <c r="AA67" s="38"/>
      <c r="AB67" s="38" t="s">
        <v>185</v>
      </c>
      <c r="AC67" s="38">
        <f>C12-AC57</f>
        <v>86.08476541666667</v>
      </c>
      <c r="AD67" s="38">
        <f>C18-AD57</f>
        <v>34.51059567708333</v>
      </c>
      <c r="AE67" s="38" t="s">
        <v>73</v>
      </c>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f t="shared" si="49"/>
        <v>32</v>
      </c>
      <c r="DB67" s="24">
        <f t="shared" si="41"/>
        <v>999.99999999999989</v>
      </c>
      <c r="DC67" s="24">
        <f t="shared" si="50"/>
        <v>104.71975511965977</v>
      </c>
      <c r="DD67" s="38" t="str">
        <f t="shared" si="36"/>
        <v>RUN</v>
      </c>
      <c r="DE67" s="2">
        <f t="shared" ref="DE67:DE130" si="51">$C$4*DB67/60</f>
        <v>3.8416666666666661E-5</v>
      </c>
      <c r="DF67" s="38">
        <f t="shared" si="42"/>
        <v>101.91500000000001</v>
      </c>
      <c r="DG67" s="38">
        <f t="shared" si="37"/>
        <v>4.1304108417197183</v>
      </c>
      <c r="DH67" s="38">
        <f t="shared" si="38"/>
        <v>4.8446965560054327</v>
      </c>
      <c r="DI67" s="23">
        <f t="shared" ref="DI67:DI130" si="52">$C$31*MAX(DG67,0)</f>
        <v>0.21229210815751989</v>
      </c>
      <c r="DJ67" s="2">
        <f t="shared" ref="DJ67:DJ130" si="53">IF(DC67&gt;0,-DE67*DF67*1000/DC67,0)</f>
        <v>-3.7387736238110231E-2</v>
      </c>
      <c r="DK67" s="2">
        <f t="shared" ref="DK67:DK130" si="54">-$AC$77*MAX($E$24,DC67)</f>
        <v>-0.17490437191940963</v>
      </c>
      <c r="DL67" s="38"/>
      <c r="DM67" s="38"/>
      <c r="DN67" s="38"/>
      <c r="DO67" s="38"/>
      <c r="DP67" s="38"/>
      <c r="DQ67" s="38"/>
      <c r="DR67" s="38"/>
      <c r="DS67" s="38"/>
      <c r="DT67" s="38"/>
      <c r="DU67" s="38"/>
      <c r="DV67" s="38"/>
      <c r="DW67" s="38"/>
      <c r="DX67" s="38"/>
      <c r="DY67" s="38"/>
    </row>
    <row r="68" spans="1:129">
      <c r="A68" s="38"/>
      <c r="B68" s="38"/>
      <c r="C68" s="1"/>
      <c r="D68" s="1"/>
      <c r="E68" s="38"/>
      <c r="F68" s="38"/>
      <c r="G68" s="38"/>
      <c r="H68" s="38"/>
      <c r="I68" s="38"/>
      <c r="J68" s="38"/>
      <c r="K68" s="38"/>
      <c r="L68" s="38"/>
      <c r="M68" s="38"/>
      <c r="N68" s="38"/>
      <c r="O68" s="38"/>
      <c r="P68" s="38"/>
      <c r="Q68" s="38"/>
      <c r="R68" s="38"/>
      <c r="S68" s="38"/>
      <c r="T68" s="38"/>
      <c r="U68" s="38"/>
      <c r="V68" s="38"/>
      <c r="W68" s="38"/>
      <c r="X68" s="38"/>
      <c r="Y68" s="38"/>
      <c r="Z68" s="38"/>
      <c r="AA68" s="38"/>
      <c r="AB68" s="38" t="s">
        <v>186</v>
      </c>
      <c r="AC68" s="38">
        <f>MIN(AC67:AD67)</f>
        <v>34.51059567708333</v>
      </c>
      <c r="AD68" s="38"/>
      <c r="AE68" s="38" t="s">
        <v>73</v>
      </c>
      <c r="AF68" s="38" t="s">
        <v>187</v>
      </c>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f t="shared" ref="DA68:DA103" si="55">DA67+$C$14/10</f>
        <v>32.5</v>
      </c>
      <c r="DB68" s="24">
        <f t="shared" si="41"/>
        <v>999.99999999999989</v>
      </c>
      <c r="DC68" s="24">
        <f t="shared" ref="DC68:DC99" si="56">MIN(MAX(DC67+(DI67+DJ67+DK67)*(DA68-DA67)/$C$34,0),$E$11)</f>
        <v>104.71975511965977</v>
      </c>
      <c r="DD68" s="38" t="str">
        <f t="shared" ref="DD68:DD102" si="57">IF(DB68&lt;$C$11,"START","RUN")</f>
        <v>RUN</v>
      </c>
      <c r="DE68" s="2">
        <f t="shared" si="51"/>
        <v>3.8416666666666661E-5</v>
      </c>
      <c r="DF68" s="38">
        <f t="shared" si="42"/>
        <v>101.91500000000001</v>
      </c>
      <c r="DG68" s="38">
        <f t="shared" ref="DG68:DG131" si="58">(IF(DD68="START",$C$7,IF(DD68="RUN",$AR$28,0))-$C$31*DC68)/$C$30</f>
        <v>4.1304108417197183</v>
      </c>
      <c r="DH68" s="38">
        <f t="shared" ref="DH68:DH131" si="59">$C$21/$C$7+MAX(DG68,0)</f>
        <v>4.8446965560054327</v>
      </c>
      <c r="DI68" s="23">
        <f t="shared" si="52"/>
        <v>0.21229210815751989</v>
      </c>
      <c r="DJ68" s="2">
        <f t="shared" si="53"/>
        <v>-3.7387736238110231E-2</v>
      </c>
      <c r="DK68" s="2">
        <f t="shared" si="54"/>
        <v>-0.17490437191940963</v>
      </c>
      <c r="DL68" s="38"/>
      <c r="DM68" s="38"/>
      <c r="DN68" s="38"/>
      <c r="DO68" s="38"/>
      <c r="DP68" s="38"/>
      <c r="DQ68" s="38"/>
      <c r="DR68" s="38"/>
      <c r="DS68" s="38"/>
      <c r="DT68" s="38"/>
      <c r="DU68" s="38"/>
      <c r="DV68" s="38"/>
      <c r="DW68" s="38"/>
      <c r="DX68" s="38"/>
      <c r="DY68" s="38"/>
    </row>
    <row r="69" spans="1:129">
      <c r="A69" s="38"/>
      <c r="B69" s="38"/>
      <c r="C69" s="1"/>
      <c r="D69" s="1"/>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CT69" s="38"/>
      <c r="CU69" s="38"/>
      <c r="CV69" s="38"/>
      <c r="CW69" s="38"/>
      <c r="CX69" s="38"/>
      <c r="CY69" s="38"/>
      <c r="CZ69" s="38"/>
      <c r="DA69" s="38">
        <f t="shared" si="55"/>
        <v>33</v>
      </c>
      <c r="DB69" s="24">
        <f t="shared" ref="DB69:DB103" si="60">DC69*30/PI()</f>
        <v>999.99999999999989</v>
      </c>
      <c r="DC69" s="24">
        <f t="shared" si="56"/>
        <v>104.71975511965977</v>
      </c>
      <c r="DD69" s="38" t="str">
        <f t="shared" si="57"/>
        <v>RUN</v>
      </c>
      <c r="DE69" s="2">
        <f t="shared" si="51"/>
        <v>3.8416666666666661E-5</v>
      </c>
      <c r="DF69" s="38">
        <f t="shared" ref="DF69:DF103" si="61">$X$17*DE69^2</f>
        <v>101.91500000000001</v>
      </c>
      <c r="DG69" s="38">
        <f t="shared" si="58"/>
        <v>4.1304108417197183</v>
      </c>
      <c r="DH69" s="38">
        <f t="shared" si="59"/>
        <v>4.8446965560054327</v>
      </c>
      <c r="DI69" s="23">
        <f t="shared" si="52"/>
        <v>0.21229210815751989</v>
      </c>
      <c r="DJ69" s="2">
        <f t="shared" si="53"/>
        <v>-3.7387736238110231E-2</v>
      </c>
      <c r="DK69" s="2">
        <f t="shared" si="54"/>
        <v>-0.17490437191940963</v>
      </c>
      <c r="DL69" s="38"/>
      <c r="DM69" s="38"/>
      <c r="DN69" s="38"/>
      <c r="DO69" s="38"/>
      <c r="DP69" s="38"/>
      <c r="DQ69" s="38"/>
      <c r="DR69" s="38"/>
      <c r="DS69" s="38"/>
      <c r="DT69" s="38"/>
      <c r="DU69" s="38"/>
      <c r="DV69" s="38"/>
      <c r="DW69" s="38"/>
      <c r="DX69" s="38"/>
      <c r="DY69" s="38"/>
    </row>
    <row r="70" spans="1:129">
      <c r="A70" s="38"/>
      <c r="B70" s="38"/>
      <c r="C70" s="1"/>
      <c r="D70" s="1"/>
      <c r="E70" s="38"/>
      <c r="F70" s="38"/>
      <c r="G70" s="38"/>
      <c r="H70" s="38"/>
      <c r="I70" s="38"/>
      <c r="J70" s="38"/>
      <c r="K70" s="38"/>
      <c r="L70" s="38"/>
      <c r="M70" s="38"/>
      <c r="N70" s="38"/>
      <c r="O70" s="38"/>
      <c r="P70" s="38"/>
      <c r="Q70" s="38"/>
      <c r="R70" s="38"/>
      <c r="S70" s="38"/>
      <c r="T70" s="38"/>
      <c r="U70" s="38"/>
      <c r="V70" s="38"/>
      <c r="W70" s="38"/>
      <c r="X70" s="38"/>
      <c r="Y70" s="38"/>
      <c r="Z70" s="38"/>
      <c r="AA70" s="36" t="s">
        <v>188</v>
      </c>
      <c r="AB70" s="38" t="s">
        <v>189</v>
      </c>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f t="shared" si="55"/>
        <v>33.5</v>
      </c>
      <c r="DB70" s="24">
        <f t="shared" si="60"/>
        <v>999.99999999999989</v>
      </c>
      <c r="DC70" s="24">
        <f t="shared" si="56"/>
        <v>104.71975511965977</v>
      </c>
      <c r="DD70" s="38" t="str">
        <f t="shared" si="57"/>
        <v>RUN</v>
      </c>
      <c r="DE70" s="2">
        <f t="shared" si="51"/>
        <v>3.8416666666666661E-5</v>
      </c>
      <c r="DF70" s="38">
        <f t="shared" si="61"/>
        <v>101.91500000000001</v>
      </c>
      <c r="DG70" s="38">
        <f t="shared" si="58"/>
        <v>4.1304108417197183</v>
      </c>
      <c r="DH70" s="38">
        <f t="shared" si="59"/>
        <v>4.8446965560054327</v>
      </c>
      <c r="DI70" s="23">
        <f t="shared" si="52"/>
        <v>0.21229210815751989</v>
      </c>
      <c r="DJ70" s="2">
        <f t="shared" si="53"/>
        <v>-3.7387736238110231E-2</v>
      </c>
      <c r="DK70" s="2">
        <f t="shared" si="54"/>
        <v>-0.17490437191940963</v>
      </c>
      <c r="DL70" s="38"/>
      <c r="DM70" s="38"/>
      <c r="DN70" s="38"/>
      <c r="DO70" s="38"/>
      <c r="DP70" s="38"/>
      <c r="DQ70" s="38"/>
      <c r="DR70" s="38"/>
      <c r="DS70" s="38"/>
      <c r="DT70" s="38"/>
      <c r="DU70" s="38"/>
      <c r="DV70" s="38"/>
      <c r="DW70" s="38"/>
      <c r="DX70" s="38"/>
      <c r="DY70" s="38"/>
    </row>
    <row r="71" spans="1:129">
      <c r="A71" s="38"/>
      <c r="B71" s="38"/>
      <c r="C71" s="38"/>
      <c r="D71" s="38"/>
      <c r="E71" s="38"/>
      <c r="F71" s="38"/>
      <c r="G71" s="38"/>
      <c r="H71" s="38"/>
      <c r="I71" s="38"/>
      <c r="J71" s="38"/>
      <c r="K71" s="38"/>
      <c r="L71" s="38"/>
      <c r="M71" s="38"/>
      <c r="N71" s="37" t="s">
        <v>190</v>
      </c>
      <c r="O71" s="38"/>
      <c r="P71" s="36" t="s">
        <v>191</v>
      </c>
      <c r="Q71" s="38"/>
      <c r="R71" s="38"/>
      <c r="S71" s="38"/>
      <c r="T71" s="38"/>
      <c r="U71" s="38"/>
      <c r="V71" s="38"/>
      <c r="W71" s="38"/>
      <c r="X71" s="38"/>
      <c r="Y71" s="38"/>
      <c r="Z71" s="38"/>
      <c r="AA71" s="38"/>
      <c r="AB71" s="38" t="s">
        <v>192</v>
      </c>
      <c r="AC71" s="38">
        <f>(C7-(C12-AC68)*C30/C7)/AC51</f>
        <v>0.21439182647108235</v>
      </c>
      <c r="AD71" s="38" t="s">
        <v>193</v>
      </c>
      <c r="AE71" s="38"/>
      <c r="AF71" s="38" t="s">
        <v>194</v>
      </c>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f t="shared" si="55"/>
        <v>34</v>
      </c>
      <c r="DB71" s="24">
        <f t="shared" si="60"/>
        <v>999.99999999999989</v>
      </c>
      <c r="DC71" s="24">
        <f t="shared" si="56"/>
        <v>104.71975511965977</v>
      </c>
      <c r="DD71" s="38" t="str">
        <f t="shared" si="57"/>
        <v>RUN</v>
      </c>
      <c r="DE71" s="2">
        <f t="shared" si="51"/>
        <v>3.8416666666666661E-5</v>
      </c>
      <c r="DF71" s="38">
        <f t="shared" si="61"/>
        <v>101.91500000000001</v>
      </c>
      <c r="DG71" s="38">
        <f t="shared" si="58"/>
        <v>4.1304108417197183</v>
      </c>
      <c r="DH71" s="38">
        <f t="shared" si="59"/>
        <v>4.8446965560054327</v>
      </c>
      <c r="DI71" s="23">
        <f t="shared" si="52"/>
        <v>0.21229210815751989</v>
      </c>
      <c r="DJ71" s="2">
        <f t="shared" si="53"/>
        <v>-3.7387736238110231E-2</v>
      </c>
      <c r="DK71" s="2">
        <f t="shared" si="54"/>
        <v>-0.17490437191940963</v>
      </c>
      <c r="DL71" s="38"/>
      <c r="DM71" s="38"/>
      <c r="DN71" s="38"/>
      <c r="DO71" s="38"/>
      <c r="DP71" s="38"/>
      <c r="DQ71" s="38"/>
      <c r="DR71" s="38"/>
      <c r="DS71" s="38"/>
      <c r="DT71" s="38"/>
      <c r="DU71" s="38"/>
      <c r="DV71" s="38"/>
      <c r="DW71" s="38"/>
      <c r="DX71" s="38"/>
      <c r="DY71" s="38"/>
    </row>
    <row r="72" spans="1:129">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f t="shared" si="55"/>
        <v>34.5</v>
      </c>
      <c r="DB72" s="24">
        <f t="shared" si="60"/>
        <v>999.99999999999989</v>
      </c>
      <c r="DC72" s="24">
        <f t="shared" si="56"/>
        <v>104.71975511965977</v>
      </c>
      <c r="DD72" s="38" t="str">
        <f t="shared" si="57"/>
        <v>RUN</v>
      </c>
      <c r="DE72" s="2">
        <f t="shared" si="51"/>
        <v>3.8416666666666661E-5</v>
      </c>
      <c r="DF72" s="38">
        <f t="shared" si="61"/>
        <v>101.91500000000001</v>
      </c>
      <c r="DG72" s="38">
        <f t="shared" si="58"/>
        <v>4.1304108417197183</v>
      </c>
      <c r="DH72" s="38">
        <f t="shared" si="59"/>
        <v>4.8446965560054327</v>
      </c>
      <c r="DI72" s="23">
        <f t="shared" si="52"/>
        <v>0.21229210815751989</v>
      </c>
      <c r="DJ72" s="2">
        <f t="shared" si="53"/>
        <v>-3.7387736238110231E-2</v>
      </c>
      <c r="DK72" s="2">
        <f t="shared" si="54"/>
        <v>-0.17490437191940963</v>
      </c>
      <c r="DL72" s="38"/>
      <c r="DM72" s="38"/>
      <c r="DN72" s="38"/>
      <c r="DO72" s="38"/>
      <c r="DP72" s="38"/>
      <c r="DQ72" s="38"/>
      <c r="DR72" s="38"/>
      <c r="DS72" s="38"/>
      <c r="DT72" s="38"/>
      <c r="DU72" s="38"/>
      <c r="DV72" s="38"/>
      <c r="DW72" s="38"/>
      <c r="DX72" s="38"/>
      <c r="DY72" s="38"/>
    </row>
    <row r="73" spans="1:129">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6" t="s">
        <v>195</v>
      </c>
      <c r="AB73" s="38" t="s">
        <v>196</v>
      </c>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f t="shared" si="55"/>
        <v>35</v>
      </c>
      <c r="DB73" s="24">
        <f t="shared" si="60"/>
        <v>999.99999999999989</v>
      </c>
      <c r="DC73" s="24">
        <f t="shared" si="56"/>
        <v>104.71975511965977</v>
      </c>
      <c r="DD73" s="38" t="str">
        <f t="shared" si="57"/>
        <v>RUN</v>
      </c>
      <c r="DE73" s="2">
        <f t="shared" si="51"/>
        <v>3.8416666666666661E-5</v>
      </c>
      <c r="DF73" s="38">
        <f t="shared" si="61"/>
        <v>101.91500000000001</v>
      </c>
      <c r="DG73" s="38">
        <f t="shared" si="58"/>
        <v>4.1304108417197183</v>
      </c>
      <c r="DH73" s="38">
        <f t="shared" si="59"/>
        <v>4.8446965560054327</v>
      </c>
      <c r="DI73" s="23">
        <f t="shared" si="52"/>
        <v>0.21229210815751989</v>
      </c>
      <c r="DJ73" s="2">
        <f t="shared" si="53"/>
        <v>-3.7387736238110231E-2</v>
      </c>
      <c r="DK73" s="2">
        <f t="shared" si="54"/>
        <v>-0.17490437191940963</v>
      </c>
      <c r="DL73" s="38"/>
      <c r="DM73" s="38"/>
      <c r="DN73" s="38"/>
      <c r="DO73" s="38"/>
      <c r="DP73" s="38"/>
      <c r="DQ73" s="38"/>
      <c r="DR73" s="38"/>
      <c r="DS73" s="38"/>
      <c r="DT73" s="38"/>
      <c r="DU73" s="38"/>
      <c r="DV73" s="38"/>
      <c r="DW73" s="38"/>
      <c r="DX73" s="38"/>
      <c r="DY73" s="38"/>
    </row>
    <row r="74" spans="1:129">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f t="shared" si="55"/>
        <v>35.5</v>
      </c>
      <c r="DB74" s="24">
        <f t="shared" si="60"/>
        <v>999.99999999999989</v>
      </c>
      <c r="DC74" s="24">
        <f t="shared" si="56"/>
        <v>104.71975511965977</v>
      </c>
      <c r="DD74" s="38" t="str">
        <f t="shared" si="57"/>
        <v>RUN</v>
      </c>
      <c r="DE74" s="2">
        <f t="shared" si="51"/>
        <v>3.8416666666666661E-5</v>
      </c>
      <c r="DF74" s="38">
        <f t="shared" si="61"/>
        <v>101.91500000000001</v>
      </c>
      <c r="DG74" s="38">
        <f t="shared" si="58"/>
        <v>4.1304108417197183</v>
      </c>
      <c r="DH74" s="38">
        <f t="shared" si="59"/>
        <v>4.8446965560054327</v>
      </c>
      <c r="DI74" s="23">
        <f t="shared" si="52"/>
        <v>0.21229210815751989</v>
      </c>
      <c r="DJ74" s="2">
        <f t="shared" si="53"/>
        <v>-3.7387736238110231E-2</v>
      </c>
      <c r="DK74" s="2">
        <f t="shared" si="54"/>
        <v>-0.17490437191940963</v>
      </c>
      <c r="DL74" s="38"/>
      <c r="DM74" s="38"/>
      <c r="DN74" s="38"/>
      <c r="DO74" s="38"/>
      <c r="DP74" s="38"/>
      <c r="DQ74" s="38"/>
      <c r="DR74" s="38"/>
      <c r="DS74" s="38"/>
      <c r="DT74" s="38"/>
      <c r="DU74" s="38"/>
      <c r="DV74" s="38"/>
      <c r="DW74" s="38"/>
      <c r="DX74" s="38"/>
      <c r="DY74" s="38"/>
    </row>
    <row r="75" spans="1:129">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6" t="s">
        <v>197</v>
      </c>
      <c r="AB75" s="38" t="s">
        <v>198</v>
      </c>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f t="shared" si="55"/>
        <v>36</v>
      </c>
      <c r="DB75" s="24">
        <f t="shared" si="60"/>
        <v>999.99999999999989</v>
      </c>
      <c r="DC75" s="24">
        <f t="shared" si="56"/>
        <v>104.71975511965977</v>
      </c>
      <c r="DD75" s="38" t="str">
        <f t="shared" si="57"/>
        <v>RUN</v>
      </c>
      <c r="DE75" s="2">
        <f t="shared" si="51"/>
        <v>3.8416666666666661E-5</v>
      </c>
      <c r="DF75" s="38">
        <f t="shared" si="61"/>
        <v>101.91500000000001</v>
      </c>
      <c r="DG75" s="38">
        <f t="shared" si="58"/>
        <v>4.1304108417197183</v>
      </c>
      <c r="DH75" s="38">
        <f t="shared" si="59"/>
        <v>4.8446965560054327</v>
      </c>
      <c r="DI75" s="23">
        <f t="shared" si="52"/>
        <v>0.21229210815751989</v>
      </c>
      <c r="DJ75" s="2">
        <f t="shared" si="53"/>
        <v>-3.7387736238110231E-2</v>
      </c>
      <c r="DK75" s="2">
        <f t="shared" si="54"/>
        <v>-0.17490437191940963</v>
      </c>
      <c r="DL75" s="38"/>
      <c r="DM75" s="38"/>
      <c r="DN75" s="38"/>
      <c r="DO75" s="38"/>
      <c r="DP75" s="38"/>
      <c r="DQ75" s="38"/>
      <c r="DR75" s="38"/>
      <c r="DS75" s="38"/>
      <c r="DT75" s="38"/>
      <c r="DU75" s="38"/>
      <c r="DV75" s="38"/>
      <c r="DW75" s="38"/>
      <c r="DX75" s="38"/>
      <c r="DY75" s="38"/>
    </row>
    <row r="76" spans="1:129">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t="s">
        <v>199</v>
      </c>
      <c r="AC76" s="38">
        <f>BU252</f>
        <v>5.1397334621834122E-2</v>
      </c>
      <c r="AD76" s="38" t="s">
        <v>193</v>
      </c>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f t="shared" si="55"/>
        <v>36.5</v>
      </c>
      <c r="DB76" s="24">
        <f t="shared" si="60"/>
        <v>999.99999999999989</v>
      </c>
      <c r="DC76" s="24">
        <f t="shared" si="56"/>
        <v>104.71975511965977</v>
      </c>
      <c r="DD76" s="38" t="str">
        <f t="shared" si="57"/>
        <v>RUN</v>
      </c>
      <c r="DE76" s="2">
        <f t="shared" si="51"/>
        <v>3.8416666666666661E-5</v>
      </c>
      <c r="DF76" s="38">
        <f t="shared" si="61"/>
        <v>101.91500000000001</v>
      </c>
      <c r="DG76" s="38">
        <f t="shared" si="58"/>
        <v>4.1304108417197183</v>
      </c>
      <c r="DH76" s="38">
        <f t="shared" si="59"/>
        <v>4.8446965560054327</v>
      </c>
      <c r="DI76" s="23">
        <f t="shared" si="52"/>
        <v>0.21229210815751989</v>
      </c>
      <c r="DJ76" s="2">
        <f t="shared" si="53"/>
        <v>-3.7387736238110231E-2</v>
      </c>
      <c r="DK76" s="2">
        <f t="shared" si="54"/>
        <v>-0.17490437191940963</v>
      </c>
      <c r="DL76" s="38"/>
      <c r="DM76" s="38"/>
      <c r="DN76" s="38"/>
      <c r="DO76" s="38"/>
      <c r="DP76" s="38"/>
      <c r="DQ76" s="38"/>
      <c r="DR76" s="38"/>
      <c r="DS76" s="38"/>
      <c r="DT76" s="38"/>
      <c r="DU76" s="38"/>
      <c r="DV76" s="38"/>
      <c r="DW76" s="38"/>
      <c r="DX76" s="38"/>
      <c r="DY76" s="38"/>
    </row>
    <row r="77" spans="1:129">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t="s">
        <v>200</v>
      </c>
      <c r="AC77" s="38">
        <f>BZ252</f>
        <v>1.6702137215614404E-3</v>
      </c>
      <c r="AD77" s="38" t="s">
        <v>201</v>
      </c>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f t="shared" si="55"/>
        <v>37</v>
      </c>
      <c r="DB77" s="24">
        <f t="shared" si="60"/>
        <v>999.99999999999989</v>
      </c>
      <c r="DC77" s="24">
        <f t="shared" si="56"/>
        <v>104.71975511965977</v>
      </c>
      <c r="DD77" s="38" t="str">
        <f t="shared" si="57"/>
        <v>RUN</v>
      </c>
      <c r="DE77" s="2">
        <f t="shared" si="51"/>
        <v>3.8416666666666661E-5</v>
      </c>
      <c r="DF77" s="38">
        <f t="shared" si="61"/>
        <v>101.91500000000001</v>
      </c>
      <c r="DG77" s="38">
        <f t="shared" si="58"/>
        <v>4.1304108417197183</v>
      </c>
      <c r="DH77" s="38">
        <f t="shared" si="59"/>
        <v>4.8446965560054327</v>
      </c>
      <c r="DI77" s="23">
        <f t="shared" si="52"/>
        <v>0.21229210815751989</v>
      </c>
      <c r="DJ77" s="2">
        <f t="shared" si="53"/>
        <v>-3.7387736238110231E-2</v>
      </c>
      <c r="DK77" s="2">
        <f t="shared" si="54"/>
        <v>-0.17490437191940963</v>
      </c>
      <c r="DL77" s="38"/>
      <c r="DM77" s="38"/>
      <c r="DN77" s="38"/>
      <c r="DO77" s="38"/>
      <c r="DP77" s="38"/>
      <c r="DQ77" s="38"/>
      <c r="DR77" s="38"/>
      <c r="DS77" s="38"/>
      <c r="DT77" s="38"/>
      <c r="DU77" s="38"/>
      <c r="DV77" s="38"/>
      <c r="DW77" s="38"/>
      <c r="DX77" s="38"/>
      <c r="DY77" s="38"/>
    </row>
    <row r="78" spans="1:129">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8"/>
      <c r="CW78" s="38"/>
      <c r="CX78" s="38"/>
      <c r="CY78" s="38"/>
      <c r="CZ78" s="38"/>
      <c r="DA78" s="38">
        <f t="shared" si="55"/>
        <v>37.5</v>
      </c>
      <c r="DB78" s="24">
        <f t="shared" si="60"/>
        <v>999.99999999999989</v>
      </c>
      <c r="DC78" s="24">
        <f t="shared" si="56"/>
        <v>104.71975511965977</v>
      </c>
      <c r="DD78" s="38" t="str">
        <f t="shared" si="57"/>
        <v>RUN</v>
      </c>
      <c r="DE78" s="2">
        <f t="shared" si="51"/>
        <v>3.8416666666666661E-5</v>
      </c>
      <c r="DF78" s="38">
        <f t="shared" si="61"/>
        <v>101.91500000000001</v>
      </c>
      <c r="DG78" s="38">
        <f t="shared" si="58"/>
        <v>4.1304108417197183</v>
      </c>
      <c r="DH78" s="38">
        <f t="shared" si="59"/>
        <v>4.8446965560054327</v>
      </c>
      <c r="DI78" s="23">
        <f t="shared" si="52"/>
        <v>0.21229210815751989</v>
      </c>
      <c r="DJ78" s="2">
        <f t="shared" si="53"/>
        <v>-3.7387736238110231E-2</v>
      </c>
      <c r="DK78" s="2">
        <f t="shared" si="54"/>
        <v>-0.17490437191940963</v>
      </c>
      <c r="DL78" s="38"/>
      <c r="DM78" s="38"/>
      <c r="DN78" s="38"/>
      <c r="DO78" s="38"/>
      <c r="DP78" s="38"/>
      <c r="DQ78" s="38"/>
      <c r="DR78" s="38"/>
      <c r="DS78" s="38"/>
      <c r="DT78" s="38"/>
      <c r="DU78" s="38"/>
      <c r="DV78" s="38"/>
      <c r="DW78" s="38"/>
      <c r="DX78" s="38"/>
      <c r="DY78" s="38"/>
    </row>
    <row r="79" spans="1:12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6" t="s">
        <v>202</v>
      </c>
      <c r="AB79" s="38" t="s">
        <v>203</v>
      </c>
      <c r="AC79" s="38"/>
      <c r="AD79" s="38"/>
      <c r="AE79" s="38"/>
      <c r="AF79" s="38"/>
      <c r="AG79" s="38" t="s">
        <v>204</v>
      </c>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CT79" s="38"/>
      <c r="CU79" s="38"/>
      <c r="CV79" s="38"/>
      <c r="CW79" s="38"/>
      <c r="CX79" s="38"/>
      <c r="CY79" s="38"/>
      <c r="CZ79" s="38"/>
      <c r="DA79" s="38">
        <f t="shared" si="55"/>
        <v>38</v>
      </c>
      <c r="DB79" s="24">
        <f t="shared" si="60"/>
        <v>999.99999999999989</v>
      </c>
      <c r="DC79" s="24">
        <f t="shared" si="56"/>
        <v>104.71975511965977</v>
      </c>
      <c r="DD79" s="38" t="str">
        <f t="shared" si="57"/>
        <v>RUN</v>
      </c>
      <c r="DE79" s="2">
        <f t="shared" si="51"/>
        <v>3.8416666666666661E-5</v>
      </c>
      <c r="DF79" s="38">
        <f t="shared" si="61"/>
        <v>101.91500000000001</v>
      </c>
      <c r="DG79" s="38">
        <f t="shared" si="58"/>
        <v>4.1304108417197183</v>
      </c>
      <c r="DH79" s="38">
        <f t="shared" si="59"/>
        <v>4.8446965560054327</v>
      </c>
      <c r="DI79" s="23">
        <f t="shared" si="52"/>
        <v>0.21229210815751989</v>
      </c>
      <c r="DJ79" s="2">
        <f t="shared" si="53"/>
        <v>-3.7387736238110231E-2</v>
      </c>
      <c r="DK79" s="2">
        <f t="shared" si="54"/>
        <v>-0.17490437191940963</v>
      </c>
      <c r="DL79" s="38"/>
      <c r="DM79" s="38"/>
      <c r="DN79" s="38"/>
      <c r="DO79" s="38"/>
      <c r="DP79" s="38"/>
      <c r="DQ79" s="38"/>
      <c r="DR79" s="38"/>
      <c r="DS79" s="38"/>
      <c r="DT79" s="38"/>
      <c r="DU79" s="38"/>
      <c r="DV79" s="38"/>
      <c r="DW79" s="38"/>
      <c r="DX79" s="38"/>
      <c r="DY79" s="38"/>
    </row>
    <row r="80" spans="1:129">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t="s">
        <v>205</v>
      </c>
      <c r="AC80" s="9">
        <f>AC76*C7/C30</f>
        <v>0.51397334621834123</v>
      </c>
      <c r="AD80" s="38" t="s">
        <v>90</v>
      </c>
      <c r="AE80" s="38"/>
      <c r="AF80" s="38"/>
      <c r="AG80" s="38"/>
      <c r="AH80" s="38" t="s">
        <v>206</v>
      </c>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f t="shared" si="55"/>
        <v>38.5</v>
      </c>
      <c r="DB80" s="24">
        <f t="shared" si="60"/>
        <v>999.99999999999989</v>
      </c>
      <c r="DC80" s="24">
        <f t="shared" si="56"/>
        <v>104.71975511965977</v>
      </c>
      <c r="DD80" s="38" t="str">
        <f t="shared" si="57"/>
        <v>RUN</v>
      </c>
      <c r="DE80" s="2">
        <f t="shared" si="51"/>
        <v>3.8416666666666661E-5</v>
      </c>
      <c r="DF80" s="38">
        <f t="shared" si="61"/>
        <v>101.91500000000001</v>
      </c>
      <c r="DG80" s="38">
        <f t="shared" si="58"/>
        <v>4.1304108417197183</v>
      </c>
      <c r="DH80" s="38">
        <f t="shared" si="59"/>
        <v>4.8446965560054327</v>
      </c>
      <c r="DI80" s="23">
        <f t="shared" si="52"/>
        <v>0.21229210815751989</v>
      </c>
      <c r="DJ80" s="2">
        <f t="shared" si="53"/>
        <v>-3.7387736238110231E-2</v>
      </c>
      <c r="DK80" s="2">
        <f t="shared" si="54"/>
        <v>-0.17490437191940963</v>
      </c>
      <c r="DL80" s="38"/>
      <c r="DM80" s="38"/>
      <c r="DN80" s="38"/>
      <c r="DO80" s="38"/>
      <c r="DP80" s="38"/>
      <c r="DQ80" s="38"/>
      <c r="DR80" s="38"/>
      <c r="DS80" s="38"/>
      <c r="DT80" s="38"/>
      <c r="DU80" s="38"/>
      <c r="DV80" s="38"/>
      <c r="DW80" s="38"/>
      <c r="DX80" s="38"/>
      <c r="DY80" s="38"/>
    </row>
    <row r="81" spans="27:129">
      <c r="AA81" s="38"/>
      <c r="AB81" s="38" t="s">
        <v>207</v>
      </c>
      <c r="AC81" s="9">
        <f>AC76*(C7-AC76*AC51)/C30-AC77*AC51-AC60*AC51^2</f>
        <v>0.20288241246249611</v>
      </c>
      <c r="AD81" s="38" t="s">
        <v>90</v>
      </c>
      <c r="AE81" s="38"/>
      <c r="AF81" s="38"/>
      <c r="AG81" s="38"/>
      <c r="AH81" s="38" t="s">
        <v>208</v>
      </c>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38"/>
      <c r="CM81" s="38"/>
      <c r="CN81" s="38"/>
      <c r="CO81" s="38"/>
      <c r="CP81" s="38"/>
      <c r="CQ81" s="38"/>
      <c r="CR81" s="38"/>
      <c r="CS81" s="38"/>
      <c r="CT81" s="38"/>
      <c r="CU81" s="38"/>
      <c r="CV81" s="38"/>
      <c r="CW81" s="38"/>
      <c r="CX81" s="38"/>
      <c r="CY81" s="38"/>
      <c r="CZ81" s="38"/>
      <c r="DA81" s="38">
        <f t="shared" si="55"/>
        <v>39</v>
      </c>
      <c r="DB81" s="24">
        <f t="shared" si="60"/>
        <v>999.99999999999989</v>
      </c>
      <c r="DC81" s="24">
        <f t="shared" si="56"/>
        <v>104.71975511965977</v>
      </c>
      <c r="DD81" s="38" t="str">
        <f t="shared" si="57"/>
        <v>RUN</v>
      </c>
      <c r="DE81" s="2">
        <f t="shared" si="51"/>
        <v>3.8416666666666661E-5</v>
      </c>
      <c r="DF81" s="38">
        <f t="shared" si="61"/>
        <v>101.91500000000001</v>
      </c>
      <c r="DG81" s="38">
        <f t="shared" si="58"/>
        <v>4.1304108417197183</v>
      </c>
      <c r="DH81" s="38">
        <f t="shared" si="59"/>
        <v>4.8446965560054327</v>
      </c>
      <c r="DI81" s="23">
        <f t="shared" si="52"/>
        <v>0.21229210815751989</v>
      </c>
      <c r="DJ81" s="2">
        <f t="shared" si="53"/>
        <v>-3.7387736238110231E-2</v>
      </c>
      <c r="DK81" s="2">
        <f t="shared" si="54"/>
        <v>-0.17490437191940963</v>
      </c>
      <c r="DL81" s="38"/>
      <c r="DM81" s="38"/>
      <c r="DN81" s="38"/>
      <c r="DO81" s="38"/>
      <c r="DP81" s="38"/>
      <c r="DQ81" s="38"/>
      <c r="DR81" s="38"/>
      <c r="DS81" s="38"/>
      <c r="DT81" s="38"/>
      <c r="DU81" s="38"/>
      <c r="DV81" s="38"/>
      <c r="DW81" s="38"/>
      <c r="DX81" s="38"/>
      <c r="DY81" s="38"/>
    </row>
    <row r="82" spans="27:129">
      <c r="AA82" s="38"/>
      <c r="AB82" s="38" t="s">
        <v>209</v>
      </c>
      <c r="AC82" s="38">
        <f>(AC80+AC81)/2</f>
        <v>0.35842787934041864</v>
      </c>
      <c r="AD82" s="38" t="s">
        <v>90</v>
      </c>
      <c r="AE82" s="38"/>
      <c r="AF82" s="38"/>
      <c r="AG82" s="38"/>
      <c r="AH82" s="38" t="s">
        <v>210</v>
      </c>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38"/>
      <c r="CM82" s="38"/>
      <c r="CN82" s="38"/>
      <c r="CO82" s="38"/>
      <c r="CP82" s="38"/>
      <c r="CQ82" s="38"/>
      <c r="CR82" s="38"/>
      <c r="CS82" s="38"/>
      <c r="CT82" s="38"/>
      <c r="CU82" s="38"/>
      <c r="CV82" s="38"/>
      <c r="CW82" s="38"/>
      <c r="CX82" s="38"/>
      <c r="CY82" s="38"/>
      <c r="CZ82" s="38"/>
      <c r="DA82" s="38">
        <f t="shared" si="55"/>
        <v>39.5</v>
      </c>
      <c r="DB82" s="24">
        <f t="shared" si="60"/>
        <v>999.99999999999989</v>
      </c>
      <c r="DC82" s="24">
        <f t="shared" si="56"/>
        <v>104.71975511965977</v>
      </c>
      <c r="DD82" s="38" t="str">
        <f t="shared" si="57"/>
        <v>RUN</v>
      </c>
      <c r="DE82" s="2">
        <f t="shared" si="51"/>
        <v>3.8416666666666661E-5</v>
      </c>
      <c r="DF82" s="38">
        <f t="shared" si="61"/>
        <v>101.91500000000001</v>
      </c>
      <c r="DG82" s="38">
        <f t="shared" si="58"/>
        <v>4.1304108417197183</v>
      </c>
      <c r="DH82" s="38">
        <f t="shared" si="59"/>
        <v>4.8446965560054327</v>
      </c>
      <c r="DI82" s="23">
        <f t="shared" si="52"/>
        <v>0.21229210815751989</v>
      </c>
      <c r="DJ82" s="2">
        <f t="shared" si="53"/>
        <v>-3.7387736238110231E-2</v>
      </c>
      <c r="DK82" s="2">
        <f t="shared" si="54"/>
        <v>-0.17490437191940963</v>
      </c>
      <c r="DL82" s="38"/>
      <c r="DM82" s="38"/>
      <c r="DN82" s="38"/>
      <c r="DO82" s="38"/>
      <c r="DP82" s="38"/>
      <c r="DQ82" s="38"/>
      <c r="DR82" s="38"/>
      <c r="DS82" s="38"/>
      <c r="DT82" s="38"/>
      <c r="DU82" s="38"/>
      <c r="DV82" s="38"/>
      <c r="DW82" s="38"/>
      <c r="DX82" s="38"/>
      <c r="DY82" s="38"/>
    </row>
    <row r="83" spans="27:129">
      <c r="AA83" s="38"/>
      <c r="AB83" s="38" t="s">
        <v>211</v>
      </c>
      <c r="AC83" s="38">
        <f>AC82*C14/AC51</f>
        <v>1.7113670621691918E-2</v>
      </c>
      <c r="AD83" s="38" t="s">
        <v>212</v>
      </c>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38"/>
      <c r="CM83" s="38"/>
      <c r="CN83" s="38"/>
      <c r="CO83" s="38"/>
      <c r="CP83" s="38"/>
      <c r="CQ83" s="38"/>
      <c r="CR83" s="38"/>
      <c r="CS83" s="38"/>
      <c r="CT83" s="38"/>
      <c r="CU83" s="38"/>
      <c r="CV83" s="38"/>
      <c r="CW83" s="38"/>
      <c r="CX83" s="38"/>
      <c r="CY83" s="38"/>
      <c r="CZ83" s="38"/>
      <c r="DA83" s="38">
        <f t="shared" si="55"/>
        <v>40</v>
      </c>
      <c r="DB83" s="24">
        <f t="shared" si="60"/>
        <v>999.99999999999989</v>
      </c>
      <c r="DC83" s="24">
        <f t="shared" si="56"/>
        <v>104.71975511965977</v>
      </c>
      <c r="DD83" s="38" t="str">
        <f t="shared" si="57"/>
        <v>RUN</v>
      </c>
      <c r="DE83" s="2">
        <f t="shared" si="51"/>
        <v>3.8416666666666661E-5</v>
      </c>
      <c r="DF83" s="38">
        <f t="shared" si="61"/>
        <v>101.91500000000001</v>
      </c>
      <c r="DG83" s="38">
        <f t="shared" si="58"/>
        <v>4.1304108417197183</v>
      </c>
      <c r="DH83" s="38">
        <f t="shared" si="59"/>
        <v>4.8446965560054327</v>
      </c>
      <c r="DI83" s="23">
        <f t="shared" si="52"/>
        <v>0.21229210815751989</v>
      </c>
      <c r="DJ83" s="2">
        <f t="shared" si="53"/>
        <v>-3.7387736238110231E-2</v>
      </c>
      <c r="DK83" s="2">
        <f t="shared" si="54"/>
        <v>-0.17490437191940963</v>
      </c>
      <c r="DL83" s="38"/>
      <c r="DM83" s="38"/>
      <c r="DN83" s="38"/>
      <c r="DO83" s="38"/>
      <c r="DP83" s="38"/>
      <c r="DQ83" s="38"/>
      <c r="DR83" s="38"/>
      <c r="DS83" s="38"/>
      <c r="DT83" s="38"/>
      <c r="DU83" s="38"/>
      <c r="DV83" s="38"/>
      <c r="DW83" s="38"/>
      <c r="DX83" s="38"/>
      <c r="DY83" s="38"/>
    </row>
    <row r="84" spans="27:129">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38"/>
      <c r="CM84" s="38"/>
      <c r="CN84" s="38"/>
      <c r="CO84" s="38"/>
      <c r="CP84" s="38"/>
      <c r="CQ84" s="38"/>
      <c r="CR84" s="38"/>
      <c r="CS84" s="38"/>
      <c r="CT84" s="38"/>
      <c r="CU84" s="38"/>
      <c r="CV84" s="38"/>
      <c r="CW84" s="38"/>
      <c r="CX84" s="38"/>
      <c r="CY84" s="38"/>
      <c r="CZ84" s="38"/>
      <c r="DA84" s="38">
        <f t="shared" si="55"/>
        <v>40.5</v>
      </c>
      <c r="DB84" s="24">
        <f t="shared" si="60"/>
        <v>999.99999999999989</v>
      </c>
      <c r="DC84" s="24">
        <f t="shared" si="56"/>
        <v>104.71975511965977</v>
      </c>
      <c r="DD84" s="38" t="str">
        <f t="shared" si="57"/>
        <v>RUN</v>
      </c>
      <c r="DE84" s="2">
        <f t="shared" si="51"/>
        <v>3.8416666666666661E-5</v>
      </c>
      <c r="DF84" s="38">
        <f t="shared" si="61"/>
        <v>101.91500000000001</v>
      </c>
      <c r="DG84" s="38">
        <f t="shared" si="58"/>
        <v>4.1304108417197183</v>
      </c>
      <c r="DH84" s="38">
        <f t="shared" si="59"/>
        <v>4.8446965560054327</v>
      </c>
      <c r="DI84" s="23">
        <f t="shared" si="52"/>
        <v>0.21229210815751989</v>
      </c>
      <c r="DJ84" s="2">
        <f t="shared" si="53"/>
        <v>-3.7387736238110231E-2</v>
      </c>
      <c r="DK84" s="2">
        <f t="shared" si="54"/>
        <v>-0.17490437191940963</v>
      </c>
      <c r="DL84" s="38"/>
      <c r="DM84" s="38"/>
      <c r="DN84" s="38"/>
      <c r="DO84" s="38"/>
      <c r="DP84" s="38"/>
      <c r="DQ84" s="38"/>
      <c r="DR84" s="38"/>
      <c r="DS84" s="38"/>
      <c r="DT84" s="38"/>
      <c r="DU84" s="38"/>
      <c r="DV84" s="38"/>
      <c r="DW84" s="38"/>
      <c r="DX84" s="38"/>
      <c r="DY84" s="38"/>
    </row>
    <row r="85" spans="27:129">
      <c r="AA85" s="36" t="s">
        <v>213</v>
      </c>
      <c r="AB85" s="38" t="s">
        <v>214</v>
      </c>
      <c r="AC85" s="38"/>
      <c r="AD85" s="38"/>
      <c r="AE85" s="38"/>
      <c r="AF85" s="38"/>
      <c r="AG85" s="38"/>
      <c r="AH85" s="38"/>
      <c r="AI85" s="9"/>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38"/>
      <c r="CM85" s="38"/>
      <c r="CN85" s="38"/>
      <c r="CO85" s="38"/>
      <c r="CP85" s="38"/>
      <c r="CQ85" s="38"/>
      <c r="CR85" s="38"/>
      <c r="CS85" s="38"/>
      <c r="CT85" s="38"/>
      <c r="CU85" s="38"/>
      <c r="CV85" s="38"/>
      <c r="CW85" s="38"/>
      <c r="CX85" s="38"/>
      <c r="CY85" s="38"/>
      <c r="CZ85" s="38"/>
      <c r="DA85" s="38">
        <f t="shared" si="55"/>
        <v>41</v>
      </c>
      <c r="DB85" s="24">
        <f t="shared" si="60"/>
        <v>999.99999999999989</v>
      </c>
      <c r="DC85" s="24">
        <f t="shared" si="56"/>
        <v>104.71975511965977</v>
      </c>
      <c r="DD85" s="38" t="str">
        <f t="shared" si="57"/>
        <v>RUN</v>
      </c>
      <c r="DE85" s="2">
        <f t="shared" si="51"/>
        <v>3.8416666666666661E-5</v>
      </c>
      <c r="DF85" s="38">
        <f t="shared" si="61"/>
        <v>101.91500000000001</v>
      </c>
      <c r="DG85" s="38">
        <f t="shared" si="58"/>
        <v>4.1304108417197183</v>
      </c>
      <c r="DH85" s="38">
        <f t="shared" si="59"/>
        <v>4.8446965560054327</v>
      </c>
      <c r="DI85" s="23">
        <f t="shared" si="52"/>
        <v>0.21229210815751989</v>
      </c>
      <c r="DJ85" s="2">
        <f t="shared" si="53"/>
        <v>-3.7387736238110231E-2</v>
      </c>
      <c r="DK85" s="2">
        <f t="shared" si="54"/>
        <v>-0.17490437191940963</v>
      </c>
      <c r="DL85" s="38"/>
      <c r="DM85" s="38"/>
      <c r="DN85" s="38"/>
      <c r="DO85" s="38"/>
      <c r="DP85" s="38"/>
      <c r="DQ85" s="38"/>
      <c r="DR85" s="38"/>
      <c r="DS85" s="38"/>
      <c r="DT85" s="38"/>
      <c r="DU85" s="38"/>
      <c r="DV85" s="38"/>
      <c r="DW85" s="38"/>
      <c r="DX85" s="38"/>
      <c r="DY85" s="38"/>
    </row>
    <row r="86" spans="27:129">
      <c r="AA86" s="38"/>
      <c r="AB86" s="38" t="s">
        <v>215</v>
      </c>
      <c r="AC86" s="38" t="e">
        <f>MIN(AC51,$AU$3*PI()/30)</f>
        <v>#DIV/0!</v>
      </c>
      <c r="AD86" s="38" t="s">
        <v>69</v>
      </c>
      <c r="AE86" s="38"/>
      <c r="AF86" s="38"/>
      <c r="AG86" s="38"/>
      <c r="AH86" s="38"/>
      <c r="AI86" s="9"/>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38"/>
      <c r="CM86" s="38"/>
      <c r="CN86" s="38"/>
      <c r="CO86" s="38"/>
      <c r="CP86" s="38"/>
      <c r="CQ86" s="38"/>
      <c r="CR86" s="38"/>
      <c r="CS86" s="38"/>
      <c r="CT86" s="38"/>
      <c r="CU86" s="38"/>
      <c r="CV86" s="38"/>
      <c r="CW86" s="38"/>
      <c r="CX86" s="38"/>
      <c r="CY86" s="38"/>
      <c r="CZ86" s="38"/>
      <c r="DA86" s="38">
        <f t="shared" si="55"/>
        <v>41.5</v>
      </c>
      <c r="DB86" s="24">
        <f t="shared" si="60"/>
        <v>999.99999999999989</v>
      </c>
      <c r="DC86" s="24">
        <f t="shared" si="56"/>
        <v>104.71975511965977</v>
      </c>
      <c r="DD86" s="38" t="str">
        <f t="shared" si="57"/>
        <v>RUN</v>
      </c>
      <c r="DE86" s="2">
        <f t="shared" si="51"/>
        <v>3.8416666666666661E-5</v>
      </c>
      <c r="DF86" s="38">
        <f t="shared" si="61"/>
        <v>101.91500000000001</v>
      </c>
      <c r="DG86" s="38">
        <f t="shared" si="58"/>
        <v>4.1304108417197183</v>
      </c>
      <c r="DH86" s="38">
        <f t="shared" si="59"/>
        <v>4.8446965560054327</v>
      </c>
      <c r="DI86" s="23">
        <f t="shared" si="52"/>
        <v>0.21229210815751989</v>
      </c>
      <c r="DJ86" s="2">
        <f t="shared" si="53"/>
        <v>-3.7387736238110231E-2</v>
      </c>
      <c r="DK86" s="2">
        <f t="shared" si="54"/>
        <v>-0.17490437191940963</v>
      </c>
      <c r="DL86" s="38"/>
      <c r="DM86" s="38"/>
      <c r="DN86" s="38"/>
      <c r="DO86" s="38"/>
      <c r="DP86" s="38"/>
      <c r="DQ86" s="38"/>
      <c r="DR86" s="38"/>
      <c r="DS86" s="38"/>
      <c r="DT86" s="38"/>
      <c r="DU86" s="38"/>
      <c r="DV86" s="38"/>
      <c r="DW86" s="38"/>
      <c r="DX86" s="38"/>
      <c r="DY86" s="38"/>
    </row>
    <row r="87" spans="27:129">
      <c r="AA87" s="38"/>
      <c r="AB87" s="38" t="s">
        <v>216</v>
      </c>
      <c r="AC87" s="38">
        <f>MIN(AR3,C7)</f>
        <v>14.910675012398332</v>
      </c>
      <c r="AD87" s="38" t="s">
        <v>56</v>
      </c>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38"/>
      <c r="CM87" s="38"/>
      <c r="CN87" s="38"/>
      <c r="CO87" s="38"/>
      <c r="CP87" s="38"/>
      <c r="CQ87" s="38"/>
      <c r="CR87" s="38"/>
      <c r="CS87" s="38"/>
      <c r="CT87" s="38"/>
      <c r="CU87" s="38"/>
      <c r="CV87" s="38"/>
      <c r="CW87" s="38"/>
      <c r="CX87" s="38"/>
      <c r="CY87" s="38"/>
      <c r="CZ87" s="38"/>
      <c r="DA87" s="38">
        <f t="shared" si="55"/>
        <v>42</v>
      </c>
      <c r="DB87" s="24">
        <f t="shared" si="60"/>
        <v>999.99999999999989</v>
      </c>
      <c r="DC87" s="24">
        <f t="shared" si="56"/>
        <v>104.71975511965977</v>
      </c>
      <c r="DD87" s="38" t="str">
        <f t="shared" si="57"/>
        <v>RUN</v>
      </c>
      <c r="DE87" s="2">
        <f t="shared" si="51"/>
        <v>3.8416666666666661E-5</v>
      </c>
      <c r="DF87" s="38">
        <f t="shared" si="61"/>
        <v>101.91500000000001</v>
      </c>
      <c r="DG87" s="38">
        <f t="shared" si="58"/>
        <v>4.1304108417197183</v>
      </c>
      <c r="DH87" s="38">
        <f t="shared" si="59"/>
        <v>4.8446965560054327</v>
      </c>
      <c r="DI87" s="23">
        <f t="shared" si="52"/>
        <v>0.21229210815751989</v>
      </c>
      <c r="DJ87" s="2">
        <f t="shared" si="53"/>
        <v>-3.7387736238110231E-2</v>
      </c>
      <c r="DK87" s="2">
        <f t="shared" si="54"/>
        <v>-0.17490437191940963</v>
      </c>
      <c r="DL87" s="38"/>
      <c r="DM87" s="38"/>
      <c r="DN87" s="38"/>
      <c r="DO87" s="38"/>
      <c r="DP87" s="38"/>
      <c r="DQ87" s="38"/>
      <c r="DR87" s="38"/>
      <c r="DS87" s="38"/>
      <c r="DT87" s="38"/>
      <c r="DU87" s="38"/>
      <c r="DV87" s="38"/>
      <c r="DW87" s="38"/>
      <c r="DX87" s="38"/>
      <c r="DY87" s="38"/>
    </row>
    <row r="88" spans="27:129">
      <c r="AA88" s="38"/>
      <c r="AB88" s="38" t="s">
        <v>217</v>
      </c>
      <c r="AC88" s="8" t="e">
        <f>C21+AC87*(AC87-AC76*AC86)/C30</f>
        <v>#DIV/0!</v>
      </c>
      <c r="AD88" s="38" t="s">
        <v>73</v>
      </c>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38"/>
      <c r="CM88" s="38"/>
      <c r="CN88" s="38"/>
      <c r="CO88" s="38"/>
      <c r="CP88" s="38"/>
      <c r="CQ88" s="38"/>
      <c r="CR88" s="38"/>
      <c r="CS88" s="38"/>
      <c r="CT88" s="38"/>
      <c r="CU88" s="38"/>
      <c r="CV88" s="38"/>
      <c r="CW88" s="38"/>
      <c r="CX88" s="38"/>
      <c r="CY88" s="38"/>
      <c r="CZ88" s="38"/>
      <c r="DA88" s="38">
        <f t="shared" si="55"/>
        <v>42.5</v>
      </c>
      <c r="DB88" s="24">
        <f t="shared" si="60"/>
        <v>999.99999999999989</v>
      </c>
      <c r="DC88" s="24">
        <f t="shared" si="56"/>
        <v>104.71975511965977</v>
      </c>
      <c r="DD88" s="38" t="str">
        <f t="shared" si="57"/>
        <v>RUN</v>
      </c>
      <c r="DE88" s="2">
        <f t="shared" si="51"/>
        <v>3.8416666666666661E-5</v>
      </c>
      <c r="DF88" s="38">
        <f t="shared" si="61"/>
        <v>101.91500000000001</v>
      </c>
      <c r="DG88" s="38">
        <f t="shared" si="58"/>
        <v>4.1304108417197183</v>
      </c>
      <c r="DH88" s="38">
        <f t="shared" si="59"/>
        <v>4.8446965560054327</v>
      </c>
      <c r="DI88" s="23">
        <f t="shared" si="52"/>
        <v>0.21229210815751989</v>
      </c>
      <c r="DJ88" s="2">
        <f t="shared" si="53"/>
        <v>-3.7387736238110231E-2</v>
      </c>
      <c r="DK88" s="2">
        <f t="shared" si="54"/>
        <v>-0.17490437191940963</v>
      </c>
      <c r="DL88" s="38"/>
      <c r="DM88" s="38"/>
      <c r="DN88" s="38"/>
      <c r="DO88" s="38"/>
      <c r="DP88" s="38"/>
      <c r="DQ88" s="38"/>
      <c r="DR88" s="38"/>
      <c r="DS88" s="38"/>
      <c r="DT88" s="38"/>
      <c r="DU88" s="38"/>
      <c r="DV88" s="38"/>
      <c r="DW88" s="38"/>
      <c r="DX88" s="38"/>
      <c r="DY88" s="38"/>
    </row>
    <row r="89" spans="27:129">
      <c r="AA89" s="38"/>
      <c r="AB89" s="38" t="s">
        <v>218</v>
      </c>
      <c r="AC89" s="38" t="e">
        <f>AC88/C7</f>
        <v>#DIV/0!</v>
      </c>
      <c r="AD89" s="38" t="s">
        <v>60</v>
      </c>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38"/>
      <c r="CM89" s="38"/>
      <c r="CN89" s="38"/>
      <c r="CO89" s="38"/>
      <c r="CP89" s="38"/>
      <c r="CQ89" s="38"/>
      <c r="CR89" s="38"/>
      <c r="CS89" s="38"/>
      <c r="CT89" s="38"/>
      <c r="CU89" s="38"/>
      <c r="CV89" s="38"/>
      <c r="CW89" s="38"/>
      <c r="CX89" s="38"/>
      <c r="CY89" s="38"/>
      <c r="CZ89" s="38"/>
      <c r="DA89" s="38">
        <f t="shared" si="55"/>
        <v>43</v>
      </c>
      <c r="DB89" s="24">
        <f t="shared" si="60"/>
        <v>999.99999999999989</v>
      </c>
      <c r="DC89" s="24">
        <f t="shared" si="56"/>
        <v>104.71975511965977</v>
      </c>
      <c r="DD89" s="38" t="str">
        <f t="shared" si="57"/>
        <v>RUN</v>
      </c>
      <c r="DE89" s="2">
        <f t="shared" si="51"/>
        <v>3.8416666666666661E-5</v>
      </c>
      <c r="DF89" s="38">
        <f t="shared" si="61"/>
        <v>101.91500000000001</v>
      </c>
      <c r="DG89" s="38">
        <f t="shared" si="58"/>
        <v>4.1304108417197183</v>
      </c>
      <c r="DH89" s="38">
        <f t="shared" si="59"/>
        <v>4.8446965560054327</v>
      </c>
      <c r="DI89" s="23">
        <f t="shared" si="52"/>
        <v>0.21229210815751989</v>
      </c>
      <c r="DJ89" s="2">
        <f t="shared" si="53"/>
        <v>-3.7387736238110231E-2</v>
      </c>
      <c r="DK89" s="2">
        <f t="shared" si="54"/>
        <v>-0.17490437191940963</v>
      </c>
      <c r="DL89" s="38"/>
      <c r="DM89" s="38"/>
      <c r="DN89" s="38"/>
      <c r="DO89" s="38"/>
      <c r="DP89" s="38"/>
      <c r="DQ89" s="38"/>
      <c r="DR89" s="38"/>
      <c r="DS89" s="38"/>
      <c r="DT89" s="38"/>
      <c r="DU89" s="38"/>
      <c r="DV89" s="38"/>
      <c r="DW89" s="38"/>
      <c r="DX89" s="38"/>
      <c r="DY89" s="38"/>
    </row>
    <row r="90" spans="27:129">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38"/>
      <c r="CM90" s="38"/>
      <c r="CN90" s="38"/>
      <c r="CO90" s="38"/>
      <c r="CP90" s="38"/>
      <c r="CQ90" s="38"/>
      <c r="CR90" s="38"/>
      <c r="CS90" s="38"/>
      <c r="CT90" s="38"/>
      <c r="CU90" s="38"/>
      <c r="CV90" s="38"/>
      <c r="CW90" s="38"/>
      <c r="CX90" s="38"/>
      <c r="CY90" s="38"/>
      <c r="CZ90" s="38"/>
      <c r="DA90" s="38">
        <f t="shared" si="55"/>
        <v>43.5</v>
      </c>
      <c r="DB90" s="24">
        <f t="shared" si="60"/>
        <v>999.99999999999989</v>
      </c>
      <c r="DC90" s="24">
        <f t="shared" si="56"/>
        <v>104.71975511965977</v>
      </c>
      <c r="DD90" s="38" t="str">
        <f t="shared" si="57"/>
        <v>RUN</v>
      </c>
      <c r="DE90" s="2">
        <f t="shared" si="51"/>
        <v>3.8416666666666661E-5</v>
      </c>
      <c r="DF90" s="38">
        <f t="shared" si="61"/>
        <v>101.91500000000001</v>
      </c>
      <c r="DG90" s="38">
        <f t="shared" si="58"/>
        <v>4.1304108417197183</v>
      </c>
      <c r="DH90" s="38">
        <f t="shared" si="59"/>
        <v>4.8446965560054327</v>
      </c>
      <c r="DI90" s="23">
        <f t="shared" si="52"/>
        <v>0.21229210815751989</v>
      </c>
      <c r="DJ90" s="2">
        <f t="shared" si="53"/>
        <v>-3.7387736238110231E-2</v>
      </c>
      <c r="DK90" s="2">
        <f t="shared" si="54"/>
        <v>-0.17490437191940963</v>
      </c>
      <c r="DL90" s="38"/>
      <c r="DM90" s="38"/>
      <c r="DN90" s="38"/>
      <c r="DO90" s="38"/>
      <c r="DP90" s="38"/>
      <c r="DQ90" s="38"/>
      <c r="DR90" s="38"/>
      <c r="DS90" s="38"/>
      <c r="DT90" s="38"/>
      <c r="DU90" s="38"/>
      <c r="DV90" s="38"/>
      <c r="DW90" s="38"/>
      <c r="DX90" s="38"/>
      <c r="DY90" s="38"/>
    </row>
    <row r="91" spans="27:129">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38"/>
      <c r="CM91" s="38"/>
      <c r="CN91" s="38"/>
      <c r="CO91" s="38"/>
      <c r="CP91" s="38"/>
      <c r="CQ91" s="38"/>
      <c r="CR91" s="38"/>
      <c r="CS91" s="38"/>
      <c r="CT91" s="38"/>
      <c r="CU91" s="38"/>
      <c r="CV91" s="38"/>
      <c r="CW91" s="38"/>
      <c r="CX91" s="38"/>
      <c r="CY91" s="38"/>
      <c r="CZ91" s="38"/>
      <c r="DA91" s="38">
        <f t="shared" si="55"/>
        <v>44</v>
      </c>
      <c r="DB91" s="24">
        <f t="shared" si="60"/>
        <v>999.99999999999989</v>
      </c>
      <c r="DC91" s="24">
        <f t="shared" si="56"/>
        <v>104.71975511965977</v>
      </c>
      <c r="DD91" s="38" t="str">
        <f t="shared" si="57"/>
        <v>RUN</v>
      </c>
      <c r="DE91" s="2">
        <f t="shared" si="51"/>
        <v>3.8416666666666661E-5</v>
      </c>
      <c r="DF91" s="38">
        <f t="shared" si="61"/>
        <v>101.91500000000001</v>
      </c>
      <c r="DG91" s="38">
        <f t="shared" si="58"/>
        <v>4.1304108417197183</v>
      </c>
      <c r="DH91" s="38">
        <f t="shared" si="59"/>
        <v>4.8446965560054327</v>
      </c>
      <c r="DI91" s="23">
        <f t="shared" si="52"/>
        <v>0.21229210815751989</v>
      </c>
      <c r="DJ91" s="2">
        <f t="shared" si="53"/>
        <v>-3.7387736238110231E-2</v>
      </c>
      <c r="DK91" s="2">
        <f t="shared" si="54"/>
        <v>-0.17490437191940963</v>
      </c>
      <c r="DL91" s="38"/>
      <c r="DM91" s="38"/>
      <c r="DN91" s="38"/>
      <c r="DO91" s="38"/>
      <c r="DP91" s="38"/>
      <c r="DQ91" s="38"/>
      <c r="DR91" s="38"/>
      <c r="DS91" s="38"/>
      <c r="DT91" s="38"/>
      <c r="DU91" s="38"/>
      <c r="DV91" s="38"/>
      <c r="DW91" s="38"/>
      <c r="DX91" s="38"/>
      <c r="DY91" s="38"/>
    </row>
    <row r="92" spans="27:129">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38"/>
      <c r="CM92" s="38"/>
      <c r="CN92" s="38"/>
      <c r="CO92" s="38"/>
      <c r="CP92" s="38"/>
      <c r="CQ92" s="38"/>
      <c r="CR92" s="38"/>
      <c r="CS92" s="38"/>
      <c r="CT92" s="38"/>
      <c r="CU92" s="38"/>
      <c r="CV92" s="38"/>
      <c r="CW92" s="38"/>
      <c r="CX92" s="38"/>
      <c r="CY92" s="38"/>
      <c r="CZ92" s="38"/>
      <c r="DA92" s="38">
        <f t="shared" si="55"/>
        <v>44.5</v>
      </c>
      <c r="DB92" s="24">
        <f t="shared" si="60"/>
        <v>999.99999999999989</v>
      </c>
      <c r="DC92" s="24">
        <f t="shared" si="56"/>
        <v>104.71975511965977</v>
      </c>
      <c r="DD92" s="38" t="str">
        <f t="shared" si="57"/>
        <v>RUN</v>
      </c>
      <c r="DE92" s="2">
        <f t="shared" si="51"/>
        <v>3.8416666666666661E-5</v>
      </c>
      <c r="DF92" s="38">
        <f t="shared" si="61"/>
        <v>101.91500000000001</v>
      </c>
      <c r="DG92" s="38">
        <f t="shared" si="58"/>
        <v>4.1304108417197183</v>
      </c>
      <c r="DH92" s="38">
        <f t="shared" si="59"/>
        <v>4.8446965560054327</v>
      </c>
      <c r="DI92" s="23">
        <f t="shared" si="52"/>
        <v>0.21229210815751989</v>
      </c>
      <c r="DJ92" s="2">
        <f t="shared" si="53"/>
        <v>-3.7387736238110231E-2</v>
      </c>
      <c r="DK92" s="2">
        <f t="shared" si="54"/>
        <v>-0.17490437191940963</v>
      </c>
      <c r="DL92" s="38"/>
      <c r="DM92" s="38"/>
      <c r="DN92" s="38"/>
      <c r="DO92" s="38"/>
      <c r="DP92" s="38"/>
      <c r="DQ92" s="38"/>
      <c r="DR92" s="38"/>
      <c r="DS92" s="38"/>
      <c r="DT92" s="38"/>
      <c r="DU92" s="38"/>
      <c r="DV92" s="38"/>
      <c r="DW92" s="38"/>
      <c r="DX92" s="38"/>
      <c r="DY92" s="38"/>
    </row>
    <row r="93" spans="27:129">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38"/>
      <c r="CM93" s="38"/>
      <c r="CN93" s="38"/>
      <c r="CO93" s="38"/>
      <c r="CP93" s="38"/>
      <c r="CQ93" s="38"/>
      <c r="CR93" s="38"/>
      <c r="CS93" s="38"/>
      <c r="CT93" s="38"/>
      <c r="CU93" s="38"/>
      <c r="CV93" s="38"/>
      <c r="CW93" s="38"/>
      <c r="CX93" s="38"/>
      <c r="CY93" s="38"/>
      <c r="CZ93" s="38"/>
      <c r="DA93" s="38">
        <f t="shared" si="55"/>
        <v>45</v>
      </c>
      <c r="DB93" s="24">
        <f t="shared" si="60"/>
        <v>999.99999999999989</v>
      </c>
      <c r="DC93" s="24">
        <f t="shared" si="56"/>
        <v>104.71975511965977</v>
      </c>
      <c r="DD93" s="38" t="str">
        <f t="shared" si="57"/>
        <v>RUN</v>
      </c>
      <c r="DE93" s="2">
        <f t="shared" si="51"/>
        <v>3.8416666666666661E-5</v>
      </c>
      <c r="DF93" s="38">
        <f t="shared" si="61"/>
        <v>101.91500000000001</v>
      </c>
      <c r="DG93" s="38">
        <f t="shared" si="58"/>
        <v>4.1304108417197183</v>
      </c>
      <c r="DH93" s="38">
        <f t="shared" si="59"/>
        <v>4.8446965560054327</v>
      </c>
      <c r="DI93" s="23">
        <f t="shared" si="52"/>
        <v>0.21229210815751989</v>
      </c>
      <c r="DJ93" s="2">
        <f t="shared" si="53"/>
        <v>-3.7387736238110231E-2</v>
      </c>
      <c r="DK93" s="2">
        <f t="shared" si="54"/>
        <v>-0.17490437191940963</v>
      </c>
      <c r="DL93" s="38"/>
      <c r="DM93" s="38"/>
      <c r="DN93" s="38"/>
      <c r="DO93" s="38"/>
      <c r="DP93" s="38"/>
      <c r="DQ93" s="38"/>
      <c r="DR93" s="38"/>
      <c r="DS93" s="38"/>
      <c r="DT93" s="38"/>
      <c r="DU93" s="38"/>
      <c r="DV93" s="38"/>
      <c r="DW93" s="38"/>
      <c r="DX93" s="38"/>
      <c r="DY93" s="38"/>
    </row>
    <row r="94" spans="27:129">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38"/>
      <c r="CM94" s="38"/>
      <c r="CN94" s="38"/>
      <c r="CO94" s="38"/>
      <c r="CP94" s="38"/>
      <c r="CQ94" s="38"/>
      <c r="CR94" s="38"/>
      <c r="CS94" s="38"/>
      <c r="CT94" s="38"/>
      <c r="CU94" s="38"/>
      <c r="CV94" s="38"/>
      <c r="CW94" s="38"/>
      <c r="CX94" s="38"/>
      <c r="CY94" s="38"/>
      <c r="CZ94" s="38"/>
      <c r="DA94" s="38">
        <f t="shared" si="55"/>
        <v>45.5</v>
      </c>
      <c r="DB94" s="24">
        <f t="shared" si="60"/>
        <v>999.99999999999989</v>
      </c>
      <c r="DC94" s="24">
        <f t="shared" si="56"/>
        <v>104.71975511965977</v>
      </c>
      <c r="DD94" s="38" t="str">
        <f t="shared" si="57"/>
        <v>RUN</v>
      </c>
      <c r="DE94" s="2">
        <f t="shared" si="51"/>
        <v>3.8416666666666661E-5</v>
      </c>
      <c r="DF94" s="38">
        <f t="shared" si="61"/>
        <v>101.91500000000001</v>
      </c>
      <c r="DG94" s="38">
        <f t="shared" si="58"/>
        <v>4.1304108417197183</v>
      </c>
      <c r="DH94" s="38">
        <f t="shared" si="59"/>
        <v>4.8446965560054327</v>
      </c>
      <c r="DI94" s="23">
        <f t="shared" si="52"/>
        <v>0.21229210815751989</v>
      </c>
      <c r="DJ94" s="2">
        <f t="shared" si="53"/>
        <v>-3.7387736238110231E-2</v>
      </c>
      <c r="DK94" s="2">
        <f t="shared" si="54"/>
        <v>-0.17490437191940963</v>
      </c>
      <c r="DL94" s="38"/>
      <c r="DM94" s="38"/>
      <c r="DN94" s="38"/>
      <c r="DO94" s="38"/>
      <c r="DP94" s="38"/>
      <c r="DQ94" s="38"/>
      <c r="DR94" s="38"/>
      <c r="DS94" s="38"/>
      <c r="DT94" s="38"/>
      <c r="DU94" s="38"/>
      <c r="DV94" s="38"/>
      <c r="DW94" s="38"/>
      <c r="DX94" s="38"/>
      <c r="DY94" s="38"/>
    </row>
    <row r="95" spans="27:129">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38"/>
      <c r="CM95" s="38"/>
      <c r="CN95" s="38"/>
      <c r="CO95" s="38"/>
      <c r="CP95" s="38"/>
      <c r="CQ95" s="38"/>
      <c r="CR95" s="38"/>
      <c r="CS95" s="38"/>
      <c r="CT95" s="38"/>
      <c r="CU95" s="38"/>
      <c r="CV95" s="38"/>
      <c r="CW95" s="38"/>
      <c r="CX95" s="38"/>
      <c r="CY95" s="38"/>
      <c r="CZ95" s="38"/>
      <c r="DA95" s="38">
        <f t="shared" si="55"/>
        <v>46</v>
      </c>
      <c r="DB95" s="24">
        <f t="shared" si="60"/>
        <v>999.99999999999989</v>
      </c>
      <c r="DC95" s="24">
        <f t="shared" si="56"/>
        <v>104.71975511965977</v>
      </c>
      <c r="DD95" s="38" t="str">
        <f t="shared" si="57"/>
        <v>RUN</v>
      </c>
      <c r="DE95" s="2">
        <f t="shared" si="51"/>
        <v>3.8416666666666661E-5</v>
      </c>
      <c r="DF95" s="38">
        <f t="shared" si="61"/>
        <v>101.91500000000001</v>
      </c>
      <c r="DG95" s="38">
        <f t="shared" si="58"/>
        <v>4.1304108417197183</v>
      </c>
      <c r="DH95" s="38">
        <f t="shared" si="59"/>
        <v>4.8446965560054327</v>
      </c>
      <c r="DI95" s="23">
        <f t="shared" si="52"/>
        <v>0.21229210815751989</v>
      </c>
      <c r="DJ95" s="2">
        <f t="shared" si="53"/>
        <v>-3.7387736238110231E-2</v>
      </c>
      <c r="DK95" s="2">
        <f t="shared" si="54"/>
        <v>-0.17490437191940963</v>
      </c>
      <c r="DL95" s="38"/>
      <c r="DM95" s="38"/>
      <c r="DN95" s="38"/>
      <c r="DO95" s="38"/>
      <c r="DP95" s="38"/>
      <c r="DQ95" s="38"/>
      <c r="DR95" s="38"/>
      <c r="DS95" s="38"/>
      <c r="DT95" s="38"/>
      <c r="DU95" s="38"/>
      <c r="DV95" s="38"/>
      <c r="DW95" s="38"/>
      <c r="DX95" s="38"/>
      <c r="DY95" s="38"/>
    </row>
    <row r="96" spans="27:129">
      <c r="AA96" s="38"/>
      <c r="AB96" s="38"/>
      <c r="AC96" s="38"/>
      <c r="AD96" s="38"/>
      <c r="AE96" s="38"/>
      <c r="AF96" s="38"/>
      <c r="AG96" s="38"/>
      <c r="AH96" s="38"/>
      <c r="AI96" s="38"/>
      <c r="AJ96" s="38"/>
      <c r="AK96" s="38"/>
      <c r="AL96" s="9"/>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38"/>
      <c r="CM96" s="38"/>
      <c r="CN96" s="38"/>
      <c r="CO96" s="38"/>
      <c r="CP96" s="38"/>
      <c r="CQ96" s="38"/>
      <c r="CR96" s="38"/>
      <c r="CS96" s="38"/>
      <c r="CT96" s="38"/>
      <c r="CU96" s="38"/>
      <c r="CV96" s="38"/>
      <c r="CW96" s="38"/>
      <c r="CX96" s="38"/>
      <c r="CY96" s="38"/>
      <c r="CZ96" s="38"/>
      <c r="DA96" s="38">
        <f t="shared" si="55"/>
        <v>46.5</v>
      </c>
      <c r="DB96" s="24">
        <f t="shared" si="60"/>
        <v>999.99999999999989</v>
      </c>
      <c r="DC96" s="24">
        <f t="shared" si="56"/>
        <v>104.71975511965977</v>
      </c>
      <c r="DD96" s="38" t="str">
        <f t="shared" si="57"/>
        <v>RUN</v>
      </c>
      <c r="DE96" s="2">
        <f t="shared" si="51"/>
        <v>3.8416666666666661E-5</v>
      </c>
      <c r="DF96" s="38">
        <f t="shared" si="61"/>
        <v>101.91500000000001</v>
      </c>
      <c r="DG96" s="38">
        <f t="shared" si="58"/>
        <v>4.1304108417197183</v>
      </c>
      <c r="DH96" s="38">
        <f t="shared" si="59"/>
        <v>4.8446965560054327</v>
      </c>
      <c r="DI96" s="23">
        <f t="shared" si="52"/>
        <v>0.21229210815751989</v>
      </c>
      <c r="DJ96" s="2">
        <f t="shared" si="53"/>
        <v>-3.7387736238110231E-2</v>
      </c>
      <c r="DK96" s="2">
        <f t="shared" si="54"/>
        <v>-0.17490437191940963</v>
      </c>
      <c r="DL96" s="38"/>
      <c r="DM96" s="38"/>
      <c r="DN96" s="38"/>
      <c r="DO96" s="38"/>
      <c r="DP96" s="38"/>
      <c r="DQ96" s="38"/>
      <c r="DR96" s="38"/>
      <c r="DS96" s="38"/>
      <c r="DT96" s="38"/>
      <c r="DU96" s="38"/>
      <c r="DV96" s="38"/>
      <c r="DW96" s="38"/>
      <c r="DX96" s="38"/>
      <c r="DY96" s="38"/>
    </row>
    <row r="97" spans="2:129">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9"/>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38"/>
      <c r="CM97" s="38"/>
      <c r="CN97" s="38"/>
      <c r="CO97" s="38"/>
      <c r="CP97" s="38"/>
      <c r="CQ97" s="38"/>
      <c r="CR97" s="38"/>
      <c r="CS97" s="38"/>
      <c r="CT97" s="38"/>
      <c r="CU97" s="38"/>
      <c r="CV97" s="38"/>
      <c r="CW97" s="38"/>
      <c r="CX97" s="38"/>
      <c r="CY97" s="38"/>
      <c r="CZ97" s="38"/>
      <c r="DA97" s="38">
        <f t="shared" si="55"/>
        <v>47</v>
      </c>
      <c r="DB97" s="24">
        <f t="shared" si="60"/>
        <v>999.99999999999989</v>
      </c>
      <c r="DC97" s="24">
        <f t="shared" si="56"/>
        <v>104.71975511965977</v>
      </c>
      <c r="DD97" s="38" t="str">
        <f t="shared" si="57"/>
        <v>RUN</v>
      </c>
      <c r="DE97" s="2">
        <f t="shared" si="51"/>
        <v>3.8416666666666661E-5</v>
      </c>
      <c r="DF97" s="38">
        <f t="shared" si="61"/>
        <v>101.91500000000001</v>
      </c>
      <c r="DG97" s="38">
        <f t="shared" si="58"/>
        <v>4.1304108417197183</v>
      </c>
      <c r="DH97" s="38">
        <f t="shared" si="59"/>
        <v>4.8446965560054327</v>
      </c>
      <c r="DI97" s="23">
        <f t="shared" si="52"/>
        <v>0.21229210815751989</v>
      </c>
      <c r="DJ97" s="2">
        <f t="shared" si="53"/>
        <v>-3.7387736238110231E-2</v>
      </c>
      <c r="DK97" s="2">
        <f t="shared" si="54"/>
        <v>-0.17490437191940963</v>
      </c>
      <c r="DL97" s="38"/>
      <c r="DM97" s="38"/>
      <c r="DN97" s="38"/>
      <c r="DO97" s="38"/>
      <c r="DP97" s="38"/>
      <c r="DQ97" s="38"/>
      <c r="DR97" s="38"/>
      <c r="DS97" s="38"/>
      <c r="DT97" s="38"/>
      <c r="DU97" s="38"/>
      <c r="DV97" s="38"/>
      <c r="DW97" s="38"/>
      <c r="DX97" s="38"/>
      <c r="DY97" s="38"/>
    </row>
    <row r="98" spans="2:129">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38"/>
      <c r="CM98" s="38"/>
      <c r="CN98" s="38"/>
      <c r="CO98" s="38"/>
      <c r="CP98" s="38"/>
      <c r="CQ98" s="38"/>
      <c r="CR98" s="38"/>
      <c r="CS98" s="38"/>
      <c r="CT98" s="38"/>
      <c r="CU98" s="38"/>
      <c r="CV98" s="38"/>
      <c r="CW98" s="38"/>
      <c r="CX98" s="38"/>
      <c r="CY98" s="38"/>
      <c r="CZ98" s="38"/>
      <c r="DA98" s="38">
        <f t="shared" si="55"/>
        <v>47.5</v>
      </c>
      <c r="DB98" s="24">
        <f t="shared" si="60"/>
        <v>999.99999999999989</v>
      </c>
      <c r="DC98" s="24">
        <f t="shared" si="56"/>
        <v>104.71975511965977</v>
      </c>
      <c r="DD98" s="38" t="str">
        <f t="shared" si="57"/>
        <v>RUN</v>
      </c>
      <c r="DE98" s="2">
        <f t="shared" si="51"/>
        <v>3.8416666666666661E-5</v>
      </c>
      <c r="DF98" s="38">
        <f t="shared" si="61"/>
        <v>101.91500000000001</v>
      </c>
      <c r="DG98" s="38">
        <f t="shared" si="58"/>
        <v>4.1304108417197183</v>
      </c>
      <c r="DH98" s="38">
        <f t="shared" si="59"/>
        <v>4.8446965560054327</v>
      </c>
      <c r="DI98" s="23">
        <f t="shared" si="52"/>
        <v>0.21229210815751989</v>
      </c>
      <c r="DJ98" s="2">
        <f t="shared" si="53"/>
        <v>-3.7387736238110231E-2</v>
      </c>
      <c r="DK98" s="2">
        <f t="shared" si="54"/>
        <v>-0.17490437191940963</v>
      </c>
      <c r="DL98" s="38"/>
      <c r="DM98" s="38"/>
      <c r="DN98" s="38"/>
      <c r="DO98" s="38"/>
      <c r="DP98" s="38"/>
      <c r="DQ98" s="38"/>
      <c r="DR98" s="38"/>
      <c r="DS98" s="38"/>
      <c r="DT98" s="38"/>
      <c r="DU98" s="38"/>
      <c r="DV98" s="38"/>
      <c r="DW98" s="38"/>
      <c r="DX98" s="38"/>
      <c r="DY98" s="38"/>
    </row>
    <row r="99" spans="2:129">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38"/>
      <c r="CM99" s="38"/>
      <c r="CN99" s="38"/>
      <c r="CO99" s="38"/>
      <c r="CP99" s="38"/>
      <c r="CQ99" s="38"/>
      <c r="CR99" s="38"/>
      <c r="CS99" s="38"/>
      <c r="CT99" s="38"/>
      <c r="CU99" s="38"/>
      <c r="CV99" s="38"/>
      <c r="CW99" s="38"/>
      <c r="CX99" s="38"/>
      <c r="CY99" s="38"/>
      <c r="CZ99" s="38"/>
      <c r="DA99" s="38">
        <f t="shared" si="55"/>
        <v>48</v>
      </c>
      <c r="DB99" s="24">
        <f t="shared" si="60"/>
        <v>999.99999999999989</v>
      </c>
      <c r="DC99" s="24">
        <f t="shared" si="56"/>
        <v>104.71975511965977</v>
      </c>
      <c r="DD99" s="38" t="str">
        <f t="shared" si="57"/>
        <v>RUN</v>
      </c>
      <c r="DE99" s="2">
        <f t="shared" si="51"/>
        <v>3.8416666666666661E-5</v>
      </c>
      <c r="DF99" s="38">
        <f t="shared" si="61"/>
        <v>101.91500000000001</v>
      </c>
      <c r="DG99" s="38">
        <f t="shared" si="58"/>
        <v>4.1304108417197183</v>
      </c>
      <c r="DH99" s="38">
        <f t="shared" si="59"/>
        <v>4.8446965560054327</v>
      </c>
      <c r="DI99" s="23">
        <f t="shared" si="52"/>
        <v>0.21229210815751989</v>
      </c>
      <c r="DJ99" s="2">
        <f t="shared" si="53"/>
        <v>-3.7387736238110231E-2</v>
      </c>
      <c r="DK99" s="2">
        <f t="shared" si="54"/>
        <v>-0.17490437191940963</v>
      </c>
      <c r="DL99" s="38"/>
      <c r="DM99" s="38"/>
      <c r="DN99" s="38"/>
      <c r="DO99" s="38"/>
      <c r="DP99" s="38"/>
      <c r="DQ99" s="38"/>
      <c r="DR99" s="38"/>
      <c r="DS99" s="38"/>
      <c r="DT99" s="38"/>
      <c r="DU99" s="38"/>
      <c r="DV99" s="38"/>
      <c r="DW99" s="38"/>
      <c r="DX99" s="38"/>
      <c r="DY99" s="38"/>
    </row>
    <row r="100" spans="2:129">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38"/>
      <c r="CM100" s="38"/>
      <c r="CN100" s="38"/>
      <c r="CO100" s="38"/>
      <c r="CP100" s="38"/>
      <c r="CQ100" s="38"/>
      <c r="CR100" s="38"/>
      <c r="CS100" s="38"/>
      <c r="CT100" s="38"/>
      <c r="CU100" s="38"/>
      <c r="CV100" s="38"/>
      <c r="CW100" s="38"/>
      <c r="CX100" s="38"/>
      <c r="CY100" s="38"/>
      <c r="CZ100" s="38"/>
      <c r="DA100" s="38">
        <f t="shared" si="55"/>
        <v>48.5</v>
      </c>
      <c r="DB100" s="24">
        <f t="shared" si="60"/>
        <v>999.99999999999989</v>
      </c>
      <c r="DC100" s="24">
        <f t="shared" ref="DC100:DC131" si="62">MIN(MAX(DC99+(DI99+DJ99+DK99)*(DA100-DA99)/$C$34,0),$E$11)</f>
        <v>104.71975511965977</v>
      </c>
      <c r="DD100" s="38" t="str">
        <f t="shared" si="57"/>
        <v>RUN</v>
      </c>
      <c r="DE100" s="2">
        <f t="shared" si="51"/>
        <v>3.8416666666666661E-5</v>
      </c>
      <c r="DF100" s="38">
        <f t="shared" si="61"/>
        <v>101.91500000000001</v>
      </c>
      <c r="DG100" s="38">
        <f t="shared" si="58"/>
        <v>4.1304108417197183</v>
      </c>
      <c r="DH100" s="38">
        <f t="shared" si="59"/>
        <v>4.8446965560054327</v>
      </c>
      <c r="DI100" s="23">
        <f t="shared" si="52"/>
        <v>0.21229210815751989</v>
      </c>
      <c r="DJ100" s="2">
        <f t="shared" si="53"/>
        <v>-3.7387736238110231E-2</v>
      </c>
      <c r="DK100" s="2">
        <f t="shared" si="54"/>
        <v>-0.17490437191940963</v>
      </c>
      <c r="DL100" s="38"/>
      <c r="DM100" s="38"/>
      <c r="DN100" s="38"/>
      <c r="DO100" s="38"/>
      <c r="DP100" s="38"/>
      <c r="DQ100" s="38"/>
      <c r="DR100" s="38"/>
      <c r="DS100" s="38"/>
      <c r="DT100" s="38"/>
      <c r="DU100" s="38"/>
      <c r="DV100" s="38"/>
      <c r="DW100" s="38"/>
      <c r="DX100" s="38"/>
      <c r="DY100" s="38"/>
    </row>
    <row r="101" spans="2:129">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38"/>
      <c r="CM101" s="38"/>
      <c r="CN101" s="38"/>
      <c r="CO101" s="38"/>
      <c r="CP101" s="38"/>
      <c r="CQ101" s="38"/>
      <c r="CR101" s="38"/>
      <c r="CS101" s="38"/>
      <c r="CT101" s="38"/>
      <c r="CU101" s="38"/>
      <c r="CV101" s="38"/>
      <c r="CW101" s="38"/>
      <c r="CX101" s="38"/>
      <c r="CY101" s="38"/>
      <c r="CZ101" s="38"/>
      <c r="DA101" s="38">
        <f t="shared" si="55"/>
        <v>49</v>
      </c>
      <c r="DB101" s="24">
        <f t="shared" si="60"/>
        <v>999.99999999999989</v>
      </c>
      <c r="DC101" s="24">
        <f t="shared" si="62"/>
        <v>104.71975511965977</v>
      </c>
      <c r="DD101" s="38" t="str">
        <f t="shared" si="57"/>
        <v>RUN</v>
      </c>
      <c r="DE101" s="2">
        <f t="shared" si="51"/>
        <v>3.8416666666666661E-5</v>
      </c>
      <c r="DF101" s="38">
        <f t="shared" si="61"/>
        <v>101.91500000000001</v>
      </c>
      <c r="DG101" s="38">
        <f t="shared" si="58"/>
        <v>4.1304108417197183</v>
      </c>
      <c r="DH101" s="38">
        <f t="shared" si="59"/>
        <v>4.8446965560054327</v>
      </c>
      <c r="DI101" s="23">
        <f t="shared" si="52"/>
        <v>0.21229210815751989</v>
      </c>
      <c r="DJ101" s="2">
        <f t="shared" si="53"/>
        <v>-3.7387736238110231E-2</v>
      </c>
      <c r="DK101" s="2">
        <f t="shared" si="54"/>
        <v>-0.17490437191940963</v>
      </c>
      <c r="DL101" s="38"/>
      <c r="DM101" s="38"/>
      <c r="DN101" s="38"/>
      <c r="DO101" s="38"/>
      <c r="DP101" s="38"/>
      <c r="DQ101" s="38"/>
      <c r="DR101" s="38"/>
      <c r="DS101" s="38"/>
      <c r="DT101" s="38"/>
      <c r="DU101" s="38"/>
      <c r="DV101" s="38"/>
      <c r="DW101" s="38"/>
      <c r="DX101" s="38"/>
      <c r="DY101" s="38"/>
    </row>
    <row r="102" spans="2:129">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38"/>
      <c r="CM102" s="38"/>
      <c r="CN102" s="38"/>
      <c r="CO102" s="38"/>
      <c r="CP102" s="38"/>
      <c r="CQ102" s="38"/>
      <c r="CR102" s="38"/>
      <c r="CS102" s="38"/>
      <c r="CT102" s="38"/>
      <c r="CU102" s="38"/>
      <c r="CV102" s="38"/>
      <c r="CW102" s="38"/>
      <c r="CX102" s="38"/>
      <c r="CY102" s="38"/>
      <c r="CZ102" s="38"/>
      <c r="DA102" s="38">
        <f t="shared" si="55"/>
        <v>49.5</v>
      </c>
      <c r="DB102" s="24">
        <f t="shared" si="60"/>
        <v>999.99999999999989</v>
      </c>
      <c r="DC102" s="24">
        <f t="shared" si="62"/>
        <v>104.71975511965977</v>
      </c>
      <c r="DD102" s="38" t="str">
        <f t="shared" si="57"/>
        <v>RUN</v>
      </c>
      <c r="DE102" s="2">
        <f t="shared" si="51"/>
        <v>3.8416666666666661E-5</v>
      </c>
      <c r="DF102" s="38">
        <f t="shared" si="61"/>
        <v>101.91500000000001</v>
      </c>
      <c r="DG102" s="38">
        <f t="shared" si="58"/>
        <v>4.1304108417197183</v>
      </c>
      <c r="DH102" s="38">
        <f t="shared" si="59"/>
        <v>4.8446965560054327</v>
      </c>
      <c r="DI102" s="23">
        <f t="shared" si="52"/>
        <v>0.21229210815751989</v>
      </c>
      <c r="DJ102" s="2">
        <f t="shared" si="53"/>
        <v>-3.7387736238110231E-2</v>
      </c>
      <c r="DK102" s="2">
        <f t="shared" si="54"/>
        <v>-0.17490437191940963</v>
      </c>
      <c r="DL102" s="38"/>
      <c r="DM102" s="38"/>
      <c r="DN102" s="38"/>
      <c r="DO102" s="38"/>
      <c r="DP102" s="38"/>
      <c r="DQ102" s="38"/>
      <c r="DR102" s="38"/>
      <c r="DS102" s="38"/>
      <c r="DT102" s="38"/>
      <c r="DU102" s="38"/>
      <c r="DV102" s="38"/>
      <c r="DW102" s="38"/>
      <c r="DX102" s="38"/>
      <c r="DY102" s="38"/>
    </row>
    <row r="103" spans="2:129">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38"/>
      <c r="CM103" s="38"/>
      <c r="CN103" s="38"/>
      <c r="CO103" s="38"/>
      <c r="CP103" s="38"/>
      <c r="CQ103" s="38"/>
      <c r="CR103" s="38"/>
      <c r="CS103" s="38"/>
      <c r="CT103" s="38"/>
      <c r="CU103" s="38"/>
      <c r="CV103" s="38"/>
      <c r="CW103" s="38"/>
      <c r="CX103" s="38"/>
      <c r="CY103" s="38"/>
      <c r="CZ103" s="38"/>
      <c r="DA103" s="38">
        <f t="shared" si="55"/>
        <v>50</v>
      </c>
      <c r="DB103" s="24">
        <f t="shared" si="60"/>
        <v>999.99999999999989</v>
      </c>
      <c r="DC103" s="24">
        <f t="shared" si="62"/>
        <v>104.71975511965977</v>
      </c>
      <c r="DD103" s="38" t="s">
        <v>219</v>
      </c>
      <c r="DE103" s="2">
        <f t="shared" si="51"/>
        <v>3.8416666666666661E-5</v>
      </c>
      <c r="DF103" s="38">
        <f t="shared" si="61"/>
        <v>101.91500000000001</v>
      </c>
      <c r="DG103" s="38">
        <f t="shared" si="58"/>
        <v>-1.9222558197863144</v>
      </c>
      <c r="DH103" s="38">
        <f t="shared" si="59"/>
        <v>0.7142857142857143</v>
      </c>
      <c r="DI103" s="23">
        <f t="shared" si="52"/>
        <v>0</v>
      </c>
      <c r="DJ103" s="2">
        <f t="shared" si="53"/>
        <v>-3.7387736238110231E-2</v>
      </c>
      <c r="DK103" s="2">
        <f t="shared" si="54"/>
        <v>-0.17490437191940963</v>
      </c>
      <c r="DL103" s="38"/>
      <c r="DM103" s="38"/>
      <c r="DN103" s="38"/>
      <c r="DO103" s="38"/>
      <c r="DP103" s="38"/>
      <c r="DQ103" s="38"/>
      <c r="DR103" s="38"/>
      <c r="DS103" s="38"/>
      <c r="DT103" s="38"/>
      <c r="DU103" s="38"/>
      <c r="DV103" s="38"/>
      <c r="DW103" s="38"/>
      <c r="DX103" s="38"/>
      <c r="DY103" s="38"/>
    </row>
    <row r="104" spans="2:129">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38"/>
      <c r="CM104" s="38"/>
      <c r="CN104" s="38"/>
      <c r="CO104" s="38"/>
      <c r="CP104" s="38"/>
      <c r="CQ104" s="38"/>
      <c r="CR104" s="38"/>
      <c r="CS104" s="38"/>
      <c r="CT104" s="38"/>
      <c r="CU104" s="38"/>
      <c r="CV104" s="38"/>
      <c r="CW104" s="38"/>
      <c r="CX104" s="38"/>
      <c r="CY104" s="38"/>
      <c r="CZ104" s="38"/>
      <c r="DA104" s="38">
        <f t="shared" ref="DA104:DA167" si="63">DA103+$C$14/10</f>
        <v>50.5</v>
      </c>
      <c r="DB104" s="24">
        <f t="shared" ref="DB104:DB167" si="64">DC104*30/PI()</f>
        <v>940.77131819428166</v>
      </c>
      <c r="DC104" s="24">
        <f t="shared" si="62"/>
        <v>98.51734206490471</v>
      </c>
      <c r="DD104" s="38" t="s">
        <v>219</v>
      </c>
      <c r="DE104" s="2">
        <f t="shared" si="51"/>
        <v>3.6141298140630319E-5</v>
      </c>
      <c r="DF104" s="38">
        <f t="shared" ref="DF104:DF167" si="65">$X$17*DE104^2</f>
        <v>90.199939352758022</v>
      </c>
      <c r="DG104" s="38">
        <f t="shared" si="58"/>
        <v>-1.8084031414870008</v>
      </c>
      <c r="DH104" s="38">
        <f t="shared" si="59"/>
        <v>0.7142857142857143</v>
      </c>
      <c r="DI104" s="23">
        <f t="shared" si="52"/>
        <v>0</v>
      </c>
      <c r="DJ104" s="2">
        <f t="shared" si="53"/>
        <v>-3.309004112460831E-2</v>
      </c>
      <c r="DK104" s="2">
        <f t="shared" si="54"/>
        <v>-0.16454501652856593</v>
      </c>
      <c r="DL104" s="38"/>
      <c r="DM104" s="38"/>
      <c r="DN104" s="38"/>
      <c r="DO104" s="38"/>
      <c r="DP104" s="38"/>
      <c r="DQ104" s="38"/>
      <c r="DR104" s="38"/>
      <c r="DS104" s="38"/>
      <c r="DT104" s="38"/>
      <c r="DU104" s="38"/>
      <c r="DV104" s="38"/>
      <c r="DW104" s="38"/>
      <c r="DX104" s="38"/>
      <c r="DY104" s="38"/>
    </row>
    <row r="105" spans="2:129">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38"/>
      <c r="CM105" s="38"/>
      <c r="CN105" s="38"/>
      <c r="CO105" s="38"/>
      <c r="CP105" s="38"/>
      <c r="CQ105" s="38"/>
      <c r="CR105" s="38"/>
      <c r="CS105" s="38"/>
      <c r="CT105" s="38"/>
      <c r="CU105" s="38"/>
      <c r="CV105" s="38"/>
      <c r="CW105" s="38"/>
      <c r="CX105" s="38"/>
      <c r="CY105" s="38"/>
      <c r="CZ105" s="38"/>
      <c r="DA105" s="38">
        <f t="shared" si="63"/>
        <v>51</v>
      </c>
      <c r="DB105" s="24">
        <f t="shared" si="64"/>
        <v>885.63189711552434</v>
      </c>
      <c r="DC105" s="24">
        <f t="shared" si="62"/>
        <v>92.743155392097421</v>
      </c>
      <c r="DD105" s="38" t="s">
        <v>219</v>
      </c>
      <c r="DE105" s="2">
        <f t="shared" si="51"/>
        <v>3.4023025380854729E-5</v>
      </c>
      <c r="DF105" s="38">
        <f t="shared" si="65"/>
        <v>79.936404205360162</v>
      </c>
      <c r="DG105" s="38">
        <f t="shared" si="58"/>
        <v>-1.702411068418711</v>
      </c>
      <c r="DH105" s="38">
        <f t="shared" si="59"/>
        <v>0.7142857142857143</v>
      </c>
      <c r="DI105" s="23">
        <f t="shared" si="52"/>
        <v>0</v>
      </c>
      <c r="DJ105" s="2">
        <f t="shared" si="53"/>
        <v>-2.9324841252543511E-2</v>
      </c>
      <c r="DK105" s="2">
        <f t="shared" si="54"/>
        <v>-0.154900890716786</v>
      </c>
      <c r="DL105" s="38"/>
      <c r="DM105" s="38"/>
      <c r="DN105" s="38"/>
      <c r="DO105" s="38"/>
      <c r="DP105" s="38"/>
      <c r="DQ105" s="38"/>
      <c r="DR105" s="38"/>
      <c r="DS105" s="38"/>
      <c r="DT105" s="38"/>
      <c r="DU105" s="38"/>
      <c r="DV105" s="38"/>
      <c r="DW105" s="38"/>
      <c r="DX105" s="38"/>
      <c r="DY105" s="38"/>
    </row>
    <row r="106" spans="2:129">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38"/>
      <c r="CM106" s="38"/>
      <c r="CN106" s="38"/>
      <c r="CO106" s="38"/>
      <c r="CP106" s="38"/>
      <c r="CQ106" s="38"/>
      <c r="CR106" s="38"/>
      <c r="CS106" s="38"/>
      <c r="CT106" s="38"/>
      <c r="CU106" s="38"/>
      <c r="CV106" s="38"/>
      <c r="CW106" s="38"/>
      <c r="CX106" s="38"/>
      <c r="CY106" s="38"/>
      <c r="CZ106" s="38"/>
      <c r="DA106" s="38">
        <f t="shared" si="63"/>
        <v>51.5</v>
      </c>
      <c r="DB106" s="24">
        <f t="shared" si="64"/>
        <v>834.23362633693887</v>
      </c>
      <c r="DC106" s="24">
        <f t="shared" si="62"/>
        <v>87.360741062589994</v>
      </c>
      <c r="DD106" s="38" t="s">
        <v>219</v>
      </c>
      <c r="DE106" s="2">
        <f t="shared" si="51"/>
        <v>3.2048475145110732E-5</v>
      </c>
      <c r="DF106" s="38">
        <f t="shared" si="65"/>
        <v>70.927310429569047</v>
      </c>
      <c r="DG106" s="38">
        <f t="shared" si="58"/>
        <v>-1.6036104432876224</v>
      </c>
      <c r="DH106" s="38">
        <f t="shared" si="59"/>
        <v>0.7142857142857143</v>
      </c>
      <c r="DI106" s="23">
        <f t="shared" si="52"/>
        <v>0</v>
      </c>
      <c r="DJ106" s="2">
        <f t="shared" si="53"/>
        <v>-2.6019835886957682E-2</v>
      </c>
      <c r="DK106" s="2">
        <f t="shared" si="54"/>
        <v>-0.14591110844851377</v>
      </c>
      <c r="DL106" s="38"/>
      <c r="DM106" s="38"/>
      <c r="DN106" s="38"/>
      <c r="DO106" s="38"/>
      <c r="DP106" s="38"/>
      <c r="DQ106" s="38"/>
      <c r="DR106" s="38"/>
      <c r="DS106" s="38"/>
      <c r="DT106" s="38"/>
      <c r="DU106" s="38"/>
      <c r="DV106" s="38"/>
      <c r="DW106" s="38"/>
      <c r="DX106" s="38"/>
      <c r="DY106" s="38"/>
    </row>
    <row r="107" spans="2:129">
      <c r="B107" s="2"/>
      <c r="C107" s="38"/>
      <c r="D107" s="38"/>
      <c r="E107" s="2"/>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9"/>
      <c r="AH107" s="9"/>
      <c r="AI107" s="9"/>
      <c r="AJ107" s="38"/>
      <c r="AK107" s="9"/>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38"/>
      <c r="CM107" s="38"/>
      <c r="CN107" s="38"/>
      <c r="CO107" s="38"/>
      <c r="CP107" s="38"/>
      <c r="CQ107" s="38"/>
      <c r="CR107" s="38"/>
      <c r="CS107" s="38"/>
      <c r="CT107" s="38"/>
      <c r="CU107" s="38"/>
      <c r="CV107" s="38"/>
      <c r="CW107" s="38"/>
      <c r="CX107" s="38"/>
      <c r="CY107" s="38"/>
      <c r="CZ107" s="38"/>
      <c r="DA107" s="38">
        <f t="shared" si="63"/>
        <v>52</v>
      </c>
      <c r="DB107" s="24">
        <f t="shared" si="64"/>
        <v>786.26555402854024</v>
      </c>
      <c r="DC107" s="24">
        <f t="shared" si="62"/>
        <v>82.337536276892365</v>
      </c>
      <c r="DD107" s="38" t="s">
        <v>219</v>
      </c>
      <c r="DE107" s="2">
        <f t="shared" si="51"/>
        <v>3.0205701700596421E-5</v>
      </c>
      <c r="DF107" s="38">
        <f t="shared" si="65"/>
        <v>63.005231038760968</v>
      </c>
      <c r="DG107" s="38">
        <f t="shared" si="58"/>
        <v>-1.5114035371288725</v>
      </c>
      <c r="DH107" s="38">
        <f t="shared" si="59"/>
        <v>0.7142857142857143</v>
      </c>
      <c r="DI107" s="23">
        <f t="shared" si="52"/>
        <v>0</v>
      </c>
      <c r="DJ107" s="2">
        <f t="shared" si="53"/>
        <v>-2.311360407887348E-2</v>
      </c>
      <c r="DK107" s="2">
        <f t="shared" si="54"/>
        <v>-0.13752128288922849</v>
      </c>
      <c r="DL107" s="38"/>
      <c r="DM107" s="38"/>
      <c r="DN107" s="38"/>
      <c r="DO107" s="38"/>
      <c r="DP107" s="38"/>
      <c r="DQ107" s="38"/>
      <c r="DR107" s="38"/>
      <c r="DS107" s="38"/>
      <c r="DT107" s="38"/>
      <c r="DU107" s="38"/>
      <c r="DV107" s="38"/>
      <c r="DW107" s="38"/>
      <c r="DX107" s="38"/>
      <c r="DY107" s="38"/>
    </row>
    <row r="108" spans="2:129">
      <c r="B108" s="38"/>
      <c r="C108" s="38"/>
      <c r="D108" s="38"/>
      <c r="E108" s="38"/>
      <c r="F108" s="38"/>
      <c r="G108" s="38"/>
      <c r="H108" s="38"/>
      <c r="I108" s="38"/>
      <c r="J108" s="38"/>
      <c r="K108" s="38"/>
      <c r="L108" s="38"/>
      <c r="M108" s="38"/>
      <c r="N108" s="38"/>
      <c r="O108" s="38"/>
      <c r="P108" s="38"/>
      <c r="Q108" s="38"/>
      <c r="R108" s="2"/>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8"/>
      <c r="CA108" s="38"/>
      <c r="CB108" s="38"/>
      <c r="CC108" s="38"/>
      <c r="CD108" s="38"/>
      <c r="CE108" s="38"/>
      <c r="CF108" s="38"/>
      <c r="CG108" s="38"/>
      <c r="CH108" s="38"/>
      <c r="CI108" s="38"/>
      <c r="CJ108" s="38"/>
      <c r="CK108" s="38"/>
      <c r="CL108" s="38"/>
      <c r="CM108" s="38"/>
      <c r="CN108" s="38"/>
      <c r="CO108" s="38"/>
      <c r="CP108" s="38"/>
      <c r="CQ108" s="38"/>
      <c r="CR108" s="38"/>
      <c r="CS108" s="38"/>
      <c r="CT108" s="38"/>
      <c r="CU108" s="38"/>
      <c r="CV108" s="38"/>
      <c r="CW108" s="38"/>
      <c r="CX108" s="38"/>
      <c r="CY108" s="38"/>
      <c r="CZ108" s="38"/>
      <c r="DA108" s="38">
        <f t="shared" si="63"/>
        <v>52.5</v>
      </c>
      <c r="DB108" s="24">
        <f t="shared" si="64"/>
        <v>741.44903828659983</v>
      </c>
      <c r="DC108" s="24">
        <f t="shared" si="62"/>
        <v>77.644361723079982</v>
      </c>
      <c r="DD108" s="38" t="s">
        <v>219</v>
      </c>
      <c r="DE108" s="2">
        <f t="shared" si="51"/>
        <v>2.8484000554176876E-5</v>
      </c>
      <c r="DF108" s="38">
        <f t="shared" si="65"/>
        <v>56.027432522872672</v>
      </c>
      <c r="DG108" s="38">
        <f t="shared" si="58"/>
        <v>-1.4252547289213824</v>
      </c>
      <c r="DH108" s="38">
        <f t="shared" si="59"/>
        <v>0.7142857142857143</v>
      </c>
      <c r="DI108" s="23">
        <f t="shared" si="52"/>
        <v>0</v>
      </c>
      <c r="DJ108" s="2">
        <f t="shared" si="53"/>
        <v>-2.0553783734128264E-2</v>
      </c>
      <c r="DK108" s="2">
        <f t="shared" si="54"/>
        <v>-0.12968267835176808</v>
      </c>
      <c r="DL108" s="38"/>
      <c r="DM108" s="38"/>
      <c r="DN108" s="38"/>
      <c r="DO108" s="38"/>
      <c r="DP108" s="38"/>
      <c r="DQ108" s="38"/>
      <c r="DR108" s="38"/>
      <c r="DS108" s="38"/>
      <c r="DT108" s="38"/>
      <c r="DU108" s="38"/>
      <c r="DV108" s="38"/>
      <c r="DW108" s="38"/>
      <c r="DX108" s="38"/>
      <c r="DY108" s="38"/>
    </row>
    <row r="109" spans="2:129">
      <c r="B109" s="38"/>
      <c r="C109" s="38"/>
      <c r="D109" s="38"/>
      <c r="E109" s="38"/>
      <c r="F109" s="38"/>
      <c r="G109" s="38"/>
      <c r="H109" s="38"/>
      <c r="I109" s="38"/>
      <c r="J109" s="38"/>
      <c r="K109" s="38"/>
      <c r="L109" s="38"/>
      <c r="M109" s="38"/>
      <c r="N109" s="38"/>
      <c r="O109" s="38"/>
      <c r="P109" s="38"/>
      <c r="Q109" s="38"/>
      <c r="R109" s="2"/>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38"/>
      <c r="CJ109" s="38"/>
      <c r="CK109" s="38"/>
      <c r="CL109" s="38"/>
      <c r="CM109" s="38"/>
      <c r="CN109" s="38"/>
      <c r="CO109" s="38"/>
      <c r="CP109" s="38"/>
      <c r="CQ109" s="38"/>
      <c r="CR109" s="38"/>
      <c r="CS109" s="38"/>
      <c r="CT109" s="38"/>
      <c r="CU109" s="38"/>
      <c r="CV109" s="38"/>
      <c r="CW109" s="38"/>
      <c r="CX109" s="38"/>
      <c r="CY109" s="38"/>
      <c r="CZ109" s="38"/>
      <c r="DA109" s="38">
        <f t="shared" si="63"/>
        <v>53</v>
      </c>
      <c r="DB109" s="24">
        <f t="shared" si="64"/>
        <v>699.53364309960659</v>
      </c>
      <c r="DC109" s="24">
        <f t="shared" si="62"/>
        <v>73.254991803354272</v>
      </c>
      <c r="DD109" s="38" t="s">
        <v>219</v>
      </c>
      <c r="DE109" s="2">
        <f t="shared" si="51"/>
        <v>2.6873750789076551E-5</v>
      </c>
      <c r="DF109" s="38">
        <f t="shared" si="65"/>
        <v>49.871831896461799</v>
      </c>
      <c r="DG109" s="38">
        <f t="shared" si="58"/>
        <v>-1.3446826165845414</v>
      </c>
      <c r="DH109" s="38">
        <f t="shared" si="59"/>
        <v>0.7142857142857143</v>
      </c>
      <c r="DI109" s="23">
        <f t="shared" si="52"/>
        <v>0</v>
      </c>
      <c r="DJ109" s="2">
        <f t="shared" si="53"/>
        <v>-1.8295588447787732E-2</v>
      </c>
      <c r="DK109" s="2">
        <f t="shared" si="54"/>
        <v>-0.12235149248283315</v>
      </c>
      <c r="DL109" s="38"/>
      <c r="DM109" s="38"/>
      <c r="DN109" s="38"/>
      <c r="DO109" s="38"/>
      <c r="DP109" s="38"/>
      <c r="DQ109" s="38"/>
      <c r="DR109" s="38"/>
      <c r="DS109" s="38"/>
      <c r="DT109" s="38"/>
      <c r="DU109" s="38"/>
      <c r="DV109" s="38"/>
      <c r="DW109" s="38"/>
      <c r="DX109" s="38"/>
      <c r="DY109" s="38"/>
    </row>
    <row r="110" spans="2:129">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9"/>
      <c r="AI110" s="38"/>
      <c r="AJ110" s="38"/>
      <c r="AK110" s="9"/>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8"/>
      <c r="CA110" s="38"/>
      <c r="CB110" s="38"/>
      <c r="CC110" s="38"/>
      <c r="CD110" s="38"/>
      <c r="CE110" s="38"/>
      <c r="CF110" s="38"/>
      <c r="CG110" s="38"/>
      <c r="CH110" s="38"/>
      <c r="CI110" s="38"/>
      <c r="CJ110" s="38"/>
      <c r="CK110" s="38"/>
      <c r="CL110" s="38"/>
      <c r="CM110" s="38"/>
      <c r="CN110" s="38"/>
      <c r="CO110" s="38"/>
      <c r="CP110" s="38"/>
      <c r="CQ110" s="38"/>
      <c r="CR110" s="38"/>
      <c r="CS110" s="38"/>
      <c r="CT110" s="38"/>
      <c r="CU110" s="38"/>
      <c r="CV110" s="38"/>
      <c r="CW110" s="38"/>
      <c r="CX110" s="38"/>
      <c r="CY110" s="38"/>
      <c r="CZ110" s="38"/>
      <c r="DA110" s="38">
        <f t="shared" si="63"/>
        <v>53.5</v>
      </c>
      <c r="DB110" s="24">
        <f t="shared" si="64"/>
        <v>660.29364837892786</v>
      </c>
      <c r="DC110" s="24">
        <f t="shared" si="62"/>
        <v>69.145789165308059</v>
      </c>
      <c r="DD110" s="38" t="s">
        <v>219</v>
      </c>
      <c r="DE110" s="2">
        <f t="shared" si="51"/>
        <v>2.5366280991890479E-5</v>
      </c>
      <c r="DF110" s="38">
        <f t="shared" si="65"/>
        <v>44.433686658457034</v>
      </c>
      <c r="DG110" s="38">
        <f t="shared" si="58"/>
        <v>-1.2692533083643325</v>
      </c>
      <c r="DH110" s="38">
        <f t="shared" si="59"/>
        <v>0.7142857142857143</v>
      </c>
      <c r="DI110" s="23">
        <f t="shared" si="52"/>
        <v>0</v>
      </c>
      <c r="DJ110" s="2">
        <f t="shared" si="53"/>
        <v>-1.6300593208784079E-2</v>
      </c>
      <c r="DK110" s="2">
        <f t="shared" si="54"/>
        <v>-0.1154882458520919</v>
      </c>
      <c r="DL110" s="38"/>
      <c r="DM110" s="38"/>
      <c r="DN110" s="38"/>
      <c r="DO110" s="38"/>
      <c r="DP110" s="38"/>
      <c r="DQ110" s="38"/>
      <c r="DR110" s="38"/>
      <c r="DS110" s="38"/>
      <c r="DT110" s="38"/>
      <c r="DU110" s="38"/>
      <c r="DV110" s="38"/>
      <c r="DW110" s="38"/>
      <c r="DX110" s="38"/>
      <c r="DY110" s="38"/>
    </row>
    <row r="111" spans="2:129">
      <c r="B111" s="38"/>
      <c r="C111" s="38"/>
      <c r="D111" s="38"/>
      <c r="E111" s="38"/>
      <c r="F111" s="38"/>
      <c r="G111" s="38"/>
      <c r="H111" s="38"/>
      <c r="I111" s="38"/>
      <c r="J111" s="38"/>
      <c r="K111" s="38"/>
      <c r="L111" s="38"/>
      <c r="M111" s="38"/>
      <c r="N111" s="38"/>
      <c r="O111" s="38"/>
      <c r="P111" s="38"/>
      <c r="Q111" s="38"/>
      <c r="R111" s="8"/>
      <c r="S111" s="38"/>
      <c r="T111" s="38"/>
      <c r="U111" s="38"/>
      <c r="V111" s="38"/>
      <c r="W111" s="38"/>
      <c r="X111" s="38"/>
      <c r="Y111" s="38"/>
      <c r="Z111" s="38"/>
      <c r="AA111" s="38"/>
      <c r="AB111" s="38"/>
      <c r="AC111" s="38"/>
      <c r="AD111" s="38"/>
      <c r="AE111" s="38"/>
      <c r="AF111" s="38"/>
      <c r="AG111" s="9"/>
      <c r="AH111" s="9"/>
      <c r="AI111" s="38"/>
      <c r="AJ111" s="38"/>
      <c r="AK111" s="9"/>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I111" s="38"/>
      <c r="CJ111" s="38"/>
      <c r="CK111" s="38"/>
      <c r="CL111" s="38"/>
      <c r="CM111" s="38"/>
      <c r="CN111" s="38"/>
      <c r="CO111" s="38"/>
      <c r="CP111" s="38"/>
      <c r="CQ111" s="38"/>
      <c r="CR111" s="38"/>
      <c r="CS111" s="38"/>
      <c r="CT111" s="38"/>
      <c r="CU111" s="38"/>
      <c r="CV111" s="38"/>
      <c r="CW111" s="38"/>
      <c r="CX111" s="38"/>
      <c r="CY111" s="38"/>
      <c r="CZ111" s="38"/>
      <c r="DA111" s="38">
        <f t="shared" si="63"/>
        <v>54</v>
      </c>
      <c r="DB111" s="24">
        <f t="shared" si="64"/>
        <v>623.52506907550026</v>
      </c>
      <c r="DC111" s="24">
        <f t="shared" si="62"/>
        <v>65.295392544555327</v>
      </c>
      <c r="DD111" s="38" t="s">
        <v>219</v>
      </c>
      <c r="DE111" s="2">
        <f t="shared" si="51"/>
        <v>2.3953754736983799E-5</v>
      </c>
      <c r="DF111" s="38">
        <f t="shared" si="65"/>
        <v>39.622871601591882</v>
      </c>
      <c r="DG111" s="38">
        <f t="shared" si="58"/>
        <v>-1.1985746928130441</v>
      </c>
      <c r="DH111" s="38">
        <f t="shared" si="59"/>
        <v>0.7142857142857143</v>
      </c>
      <c r="DI111" s="23">
        <f t="shared" si="52"/>
        <v>0</v>
      </c>
      <c r="DJ111" s="2">
        <f t="shared" si="53"/>
        <v>-1.4535735391618758E-2</v>
      </c>
      <c r="DK111" s="2">
        <f t="shared" si="54"/>
        <v>-0.10905726058265688</v>
      </c>
      <c r="DL111" s="38"/>
      <c r="DM111" s="38"/>
      <c r="DN111" s="38"/>
      <c r="DO111" s="38"/>
      <c r="DP111" s="38"/>
      <c r="DQ111" s="38"/>
      <c r="DR111" s="38"/>
      <c r="DS111" s="38"/>
      <c r="DT111" s="38"/>
      <c r="DU111" s="38"/>
      <c r="DV111" s="38"/>
      <c r="DW111" s="38"/>
      <c r="DX111" s="38"/>
      <c r="DY111" s="38"/>
    </row>
    <row r="112" spans="2:129">
      <c r="B112" s="38"/>
      <c r="C112" s="38"/>
      <c r="D112" s="38"/>
      <c r="E112" s="38"/>
      <c r="F112" s="38"/>
      <c r="G112" s="38"/>
      <c r="H112" s="38"/>
      <c r="I112" s="38"/>
      <c r="J112" s="38"/>
      <c r="K112" s="38"/>
      <c r="L112" s="38"/>
      <c r="M112" s="38"/>
      <c r="N112" s="38"/>
      <c r="O112" s="38"/>
      <c r="P112" s="38"/>
      <c r="Q112" s="38"/>
      <c r="R112" s="8"/>
      <c r="S112" s="38"/>
      <c r="T112" s="8"/>
      <c r="U112" s="38"/>
      <c r="V112" s="38"/>
      <c r="W112" s="38"/>
      <c r="X112" s="38"/>
      <c r="Y112" s="38"/>
      <c r="Z112" s="38"/>
      <c r="AA112" s="38"/>
      <c r="AB112" s="38"/>
      <c r="AC112" s="38"/>
      <c r="AD112" s="38"/>
      <c r="AE112" s="38"/>
      <c r="AF112" s="38"/>
      <c r="AG112" s="9"/>
      <c r="AH112" s="9"/>
      <c r="AI112" s="38"/>
      <c r="AJ112" s="38"/>
      <c r="AK112" s="9"/>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8"/>
      <c r="CA112" s="38"/>
      <c r="CB112" s="38"/>
      <c r="CC112" s="38"/>
      <c r="CD112" s="38"/>
      <c r="CE112" s="38"/>
      <c r="CF112" s="38"/>
      <c r="CG112" s="38"/>
      <c r="CH112" s="38"/>
      <c r="CI112" s="38"/>
      <c r="CJ112" s="38"/>
      <c r="CK112" s="38"/>
      <c r="CL112" s="38"/>
      <c r="CM112" s="38"/>
      <c r="CN112" s="38"/>
      <c r="CO112" s="38"/>
      <c r="CP112" s="38"/>
      <c r="CQ112" s="38"/>
      <c r="CR112" s="38"/>
      <c r="CS112" s="38"/>
      <c r="CT112" s="38"/>
      <c r="CU112" s="38"/>
      <c r="CV112" s="38"/>
      <c r="CW112" s="38"/>
      <c r="CX112" s="38"/>
      <c r="CY112" s="38"/>
      <c r="CZ112" s="38"/>
      <c r="DA112" s="38">
        <f t="shared" si="63"/>
        <v>54.5</v>
      </c>
      <c r="DB112" s="24">
        <f t="shared" si="64"/>
        <v>589.04309847608363</v>
      </c>
      <c r="DC112" s="24">
        <f t="shared" si="62"/>
        <v>61.68444902734111</v>
      </c>
      <c r="DD112" s="38" t="s">
        <v>219</v>
      </c>
      <c r="DE112" s="2">
        <f t="shared" si="51"/>
        <v>2.2629072366456214E-5</v>
      </c>
      <c r="DF112" s="38">
        <f t="shared" si="65"/>
        <v>35.36162812934684</v>
      </c>
      <c r="DG112" s="38">
        <f t="shared" si="58"/>
        <v>-1.1322915241506148</v>
      </c>
      <c r="DH112" s="38">
        <f t="shared" si="59"/>
        <v>0.7142857142857143</v>
      </c>
      <c r="DI112" s="23">
        <f t="shared" si="52"/>
        <v>0</v>
      </c>
      <c r="DJ112" s="2">
        <f t="shared" si="53"/>
        <v>-1.2972489088457629E-2</v>
      </c>
      <c r="DK112" s="2">
        <f t="shared" si="54"/>
        <v>-0.10302621317242237</v>
      </c>
      <c r="DL112" s="38"/>
      <c r="DM112" s="38"/>
      <c r="DN112" s="38"/>
      <c r="DO112" s="38"/>
      <c r="DP112" s="38"/>
      <c r="DQ112" s="38"/>
      <c r="DR112" s="38"/>
      <c r="DS112" s="38"/>
      <c r="DT112" s="38"/>
      <c r="DU112" s="38"/>
      <c r="DV112" s="38"/>
      <c r="DW112" s="38"/>
      <c r="DX112" s="38"/>
      <c r="DY112" s="38"/>
    </row>
    <row r="113" spans="5:129">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9"/>
      <c r="AH113" s="9"/>
      <c r="AI113" s="38"/>
      <c r="AJ113" s="38"/>
      <c r="AK113" s="9"/>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8"/>
      <c r="CA113" s="38"/>
      <c r="CB113" s="38"/>
      <c r="CC113" s="38"/>
      <c r="CD113" s="38"/>
      <c r="CE113" s="38"/>
      <c r="CF113" s="38"/>
      <c r="CG113" s="38"/>
      <c r="CH113" s="38"/>
      <c r="CI113" s="38"/>
      <c r="CJ113" s="38"/>
      <c r="CK113" s="38"/>
      <c r="CL113" s="38"/>
      <c r="CM113" s="38"/>
      <c r="CN113" s="38"/>
      <c r="CO113" s="38"/>
      <c r="CP113" s="38"/>
      <c r="CQ113" s="38"/>
      <c r="CR113" s="38"/>
      <c r="CS113" s="38"/>
      <c r="CT113" s="38"/>
      <c r="CU113" s="38"/>
      <c r="CV113" s="38"/>
      <c r="CW113" s="38"/>
      <c r="CX113" s="38"/>
      <c r="CY113" s="38"/>
      <c r="CZ113" s="38"/>
      <c r="DA113" s="38">
        <f t="shared" si="63"/>
        <v>55</v>
      </c>
      <c r="DB113" s="24">
        <f t="shared" si="64"/>
        <v>556.6799066188147</v>
      </c>
      <c r="DC113" s="24">
        <f t="shared" si="62"/>
        <v>58.295383501157339</v>
      </c>
      <c r="DD113" s="38" t="s">
        <v>219</v>
      </c>
      <c r="DE113" s="2">
        <f t="shared" si="51"/>
        <v>2.138578641260613E-5</v>
      </c>
      <c r="DF113" s="38">
        <f t="shared" si="65"/>
        <v>31.582696016112678</v>
      </c>
      <c r="DG113" s="38">
        <f t="shared" si="58"/>
        <v>-1.0700811902561185</v>
      </c>
      <c r="DH113" s="38">
        <f t="shared" si="59"/>
        <v>0.7142857142857143</v>
      </c>
      <c r="DI113" s="23">
        <f t="shared" si="52"/>
        <v>0</v>
      </c>
      <c r="DJ113" s="2">
        <f t="shared" si="53"/>
        <v>-1.1586179741341665E-2</v>
      </c>
      <c r="DK113" s="2">
        <f t="shared" si="54"/>
        <v>-9.736574942731939E-2</v>
      </c>
      <c r="DL113" s="38"/>
      <c r="DM113" s="38"/>
      <c r="DN113" s="38"/>
      <c r="DO113" s="38"/>
      <c r="DP113" s="38"/>
      <c r="DQ113" s="38"/>
      <c r="DR113" s="38"/>
      <c r="DS113" s="38"/>
      <c r="DT113" s="38"/>
      <c r="DU113" s="38"/>
      <c r="DV113" s="38"/>
      <c r="DW113" s="38"/>
      <c r="DX113" s="38"/>
      <c r="DY113" s="38"/>
    </row>
    <row r="114" spans="5:129">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9"/>
      <c r="AH114" s="9"/>
      <c r="AI114" s="38"/>
      <c r="AJ114" s="38"/>
      <c r="AK114" s="9"/>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c r="CI114" s="38"/>
      <c r="CJ114" s="38"/>
      <c r="CK114" s="38"/>
      <c r="CL114" s="38"/>
      <c r="CM114" s="38"/>
      <c r="CN114" s="38"/>
      <c r="CO114" s="38"/>
      <c r="CP114" s="38"/>
      <c r="CQ114" s="38"/>
      <c r="CR114" s="38"/>
      <c r="CS114" s="38"/>
      <c r="CT114" s="38"/>
      <c r="CU114" s="38"/>
      <c r="CV114" s="38"/>
      <c r="CW114" s="38"/>
      <c r="CX114" s="38"/>
      <c r="CY114" s="38"/>
      <c r="CZ114" s="38"/>
      <c r="DA114" s="38">
        <f t="shared" si="63"/>
        <v>55.5</v>
      </c>
      <c r="DB114" s="24">
        <f t="shared" si="64"/>
        <v>526.28273735587811</v>
      </c>
      <c r="DC114" s="24">
        <f t="shared" si="62"/>
        <v>55.112199379611774</v>
      </c>
      <c r="DD114" s="38" t="s">
        <v>219</v>
      </c>
      <c r="DE114" s="2">
        <f t="shared" si="51"/>
        <v>2.0218028493421651E-5</v>
      </c>
      <c r="DF114" s="38">
        <f t="shared" si="65"/>
        <v>28.22775625398792</v>
      </c>
      <c r="DG114" s="38">
        <f t="shared" si="58"/>
        <v>-1.011650054735409</v>
      </c>
      <c r="DH114" s="38">
        <f t="shared" si="59"/>
        <v>0.7142857142857143</v>
      </c>
      <c r="DI114" s="23">
        <f t="shared" si="52"/>
        <v>0</v>
      </c>
      <c r="DJ114" s="2">
        <f t="shared" si="53"/>
        <v>-1.0355412897196358E-2</v>
      </c>
      <c r="DK114" s="2">
        <f t="shared" si="54"/>
        <v>-9.2049151629257489E-2</v>
      </c>
      <c r="DL114" s="38"/>
      <c r="DM114" s="38"/>
      <c r="DN114" s="38"/>
      <c r="DO114" s="38"/>
      <c r="DP114" s="38"/>
      <c r="DQ114" s="38"/>
      <c r="DR114" s="38"/>
      <c r="DS114" s="38"/>
      <c r="DT114" s="38"/>
      <c r="DU114" s="38"/>
      <c r="DV114" s="38"/>
      <c r="DW114" s="38"/>
      <c r="DX114" s="38"/>
      <c r="DY114" s="38"/>
    </row>
    <row r="115" spans="5:129">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9"/>
      <c r="AH115" s="9"/>
      <c r="AI115" s="38"/>
      <c r="AJ115" s="38"/>
      <c r="AK115" s="9"/>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8"/>
      <c r="CA115" s="38"/>
      <c r="CB115" s="38"/>
      <c r="CC115" s="38"/>
      <c r="CD115" s="38"/>
      <c r="CE115" s="38"/>
      <c r="CF115" s="38"/>
      <c r="CG115" s="38"/>
      <c r="CH115" s="38"/>
      <c r="CI115" s="38"/>
      <c r="CJ115" s="38"/>
      <c r="CK115" s="38"/>
      <c r="CL115" s="38"/>
      <c r="CM115" s="38"/>
      <c r="CN115" s="38"/>
      <c r="CO115" s="38"/>
      <c r="CP115" s="38"/>
      <c r="CQ115" s="38"/>
      <c r="CR115" s="38"/>
      <c r="CS115" s="38"/>
      <c r="CT115" s="38"/>
      <c r="CU115" s="38"/>
      <c r="CV115" s="38"/>
      <c r="CW115" s="38"/>
      <c r="CX115" s="38"/>
      <c r="CY115" s="38"/>
      <c r="CZ115" s="38"/>
      <c r="DA115" s="38">
        <f t="shared" si="63"/>
        <v>56</v>
      </c>
      <c r="DB115" s="24">
        <f t="shared" si="64"/>
        <v>497.71225765019801</v>
      </c>
      <c r="DC115" s="24">
        <f t="shared" si="62"/>
        <v>52.120305741181745</v>
      </c>
      <c r="DD115" s="38" t="s">
        <v>219</v>
      </c>
      <c r="DE115" s="2">
        <f t="shared" si="51"/>
        <v>1.9120445898061773E-5</v>
      </c>
      <c r="DF115" s="38">
        <f t="shared" si="65"/>
        <v>25.246128137585934</v>
      </c>
      <c r="DG115" s="38">
        <f t="shared" si="58"/>
        <v>-0.9567302838470787</v>
      </c>
      <c r="DH115" s="38">
        <f t="shared" si="59"/>
        <v>0.7142857142857143</v>
      </c>
      <c r="DI115" s="23">
        <f t="shared" si="52"/>
        <v>0</v>
      </c>
      <c r="DJ115" s="2">
        <f t="shared" si="53"/>
        <v>-9.2615962305999718E-3</v>
      </c>
      <c r="DK115" s="2">
        <f t="shared" si="54"/>
        <v>-8.7052049820899272E-2</v>
      </c>
      <c r="DL115" s="38"/>
      <c r="DM115" s="38"/>
      <c r="DN115" s="38"/>
      <c r="DO115" s="38"/>
      <c r="DP115" s="38"/>
      <c r="DQ115" s="38"/>
      <c r="DR115" s="38"/>
      <c r="DS115" s="38"/>
      <c r="DT115" s="38"/>
      <c r="DU115" s="38"/>
      <c r="DV115" s="38"/>
      <c r="DW115" s="38"/>
      <c r="DX115" s="38"/>
      <c r="DY115" s="38"/>
    </row>
    <row r="116" spans="5:129">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9"/>
      <c r="AH116" s="9"/>
      <c r="AI116" s="38"/>
      <c r="AJ116" s="38"/>
      <c r="AK116" s="9"/>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I116" s="38"/>
      <c r="CJ116" s="38"/>
      <c r="CK116" s="38"/>
      <c r="CL116" s="38"/>
      <c r="CM116" s="38"/>
      <c r="CN116" s="38"/>
      <c r="CO116" s="38"/>
      <c r="CP116" s="38"/>
      <c r="CQ116" s="38"/>
      <c r="CR116" s="38"/>
      <c r="CS116" s="38"/>
      <c r="CT116" s="38"/>
      <c r="CU116" s="38"/>
      <c r="CV116" s="38"/>
      <c r="CW116" s="38"/>
      <c r="CX116" s="38"/>
      <c r="CY116" s="38"/>
      <c r="CZ116" s="38"/>
      <c r="DA116" s="38">
        <f t="shared" si="63"/>
        <v>56.5</v>
      </c>
      <c r="DB116" s="24">
        <f t="shared" si="64"/>
        <v>470.84112077637656</v>
      </c>
      <c r="DC116" s="24">
        <f t="shared" si="62"/>
        <v>49.306366867968308</v>
      </c>
      <c r="DD116" s="38" t="s">
        <v>219</v>
      </c>
      <c r="DE116" s="2">
        <f t="shared" si="51"/>
        <v>1.8088146389825799E-5</v>
      </c>
      <c r="DF116" s="38">
        <f t="shared" si="65"/>
        <v>22.593675057737169</v>
      </c>
      <c r="DG116" s="38">
        <f t="shared" si="58"/>
        <v>-0.9050770846071009</v>
      </c>
      <c r="DH116" s="38">
        <f t="shared" si="59"/>
        <v>0.7142857142857143</v>
      </c>
      <c r="DI116" s="23">
        <f t="shared" si="52"/>
        <v>0</v>
      </c>
      <c r="DJ116" s="2">
        <f t="shared" si="53"/>
        <v>-8.2885381318574015E-3</v>
      </c>
      <c r="DK116" s="2">
        <f t="shared" si="54"/>
        <v>-8.2352170503223049E-2</v>
      </c>
      <c r="DL116" s="38"/>
      <c r="DM116" s="38"/>
      <c r="DN116" s="38"/>
      <c r="DO116" s="38"/>
      <c r="DP116" s="38"/>
      <c r="DQ116" s="38"/>
      <c r="DR116" s="38"/>
      <c r="DS116" s="38"/>
      <c r="DT116" s="38"/>
      <c r="DU116" s="38"/>
      <c r="DV116" s="38"/>
      <c r="DW116" s="38"/>
      <c r="DX116" s="38"/>
      <c r="DY116" s="38"/>
    </row>
    <row r="117" spans="5:129">
      <c r="E117" s="24"/>
      <c r="F117" s="24"/>
      <c r="G117" s="38"/>
      <c r="H117" s="38"/>
      <c r="I117" s="38"/>
      <c r="J117" s="38"/>
      <c r="K117" s="38"/>
      <c r="L117" s="38"/>
      <c r="M117" s="38"/>
      <c r="N117" s="38"/>
      <c r="O117" s="38"/>
      <c r="P117" s="38"/>
      <c r="Q117" s="38"/>
      <c r="R117" s="8"/>
      <c r="S117" s="38"/>
      <c r="T117" s="38"/>
      <c r="U117" s="38"/>
      <c r="V117" s="38"/>
      <c r="W117" s="38"/>
      <c r="X117" s="38"/>
      <c r="Y117" s="38"/>
      <c r="Z117" s="38"/>
      <c r="AA117" s="38"/>
      <c r="AB117" s="38"/>
      <c r="AC117" s="38"/>
      <c r="AD117" s="38"/>
      <c r="AE117" s="38"/>
      <c r="AF117" s="38"/>
      <c r="AG117" s="9"/>
      <c r="AH117" s="9"/>
      <c r="AI117" s="38"/>
      <c r="AJ117" s="38"/>
      <c r="AK117" s="9"/>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8"/>
      <c r="CA117" s="38"/>
      <c r="CB117" s="38"/>
      <c r="CC117" s="38"/>
      <c r="CD117" s="38"/>
      <c r="CE117" s="38"/>
      <c r="CF117" s="38"/>
      <c r="CG117" s="38"/>
      <c r="CH117" s="38"/>
      <c r="CI117" s="38"/>
      <c r="CJ117" s="38"/>
      <c r="CK117" s="38"/>
      <c r="CL117" s="38"/>
      <c r="CM117" s="38"/>
      <c r="CN117" s="38"/>
      <c r="CO117" s="38"/>
      <c r="CP117" s="38"/>
      <c r="CQ117" s="38"/>
      <c r="CR117" s="38"/>
      <c r="CS117" s="38"/>
      <c r="CT117" s="38"/>
      <c r="CU117" s="38"/>
      <c r="CV117" s="38"/>
      <c r="CW117" s="38"/>
      <c r="CX117" s="38"/>
      <c r="CY117" s="38"/>
      <c r="CZ117" s="38"/>
      <c r="DA117" s="38">
        <f t="shared" si="63"/>
        <v>57</v>
      </c>
      <c r="DB117" s="24">
        <f t="shared" si="64"/>
        <v>445.55271162643038</v>
      </c>
      <c r="DC117" s="24">
        <f t="shared" si="62"/>
        <v>46.658170854420177</v>
      </c>
      <c r="DD117" s="38" t="s">
        <v>219</v>
      </c>
      <c r="DE117" s="2">
        <f t="shared" si="51"/>
        <v>1.7116650004982032E-5</v>
      </c>
      <c r="DF117" s="38">
        <f t="shared" si="65"/>
        <v>20.231882357840636</v>
      </c>
      <c r="DG117" s="38">
        <f t="shared" si="58"/>
        <v>-0.85646629294547938</v>
      </c>
      <c r="DH117" s="38">
        <f t="shared" si="59"/>
        <v>0.7142857142857143</v>
      </c>
      <c r="DI117" s="23">
        <f t="shared" si="52"/>
        <v>0</v>
      </c>
      <c r="DJ117" s="2">
        <f t="shared" si="53"/>
        <v>-7.422109416625829E-3</v>
      </c>
      <c r="DK117" s="2">
        <f t="shared" si="54"/>
        <v>-7.792911718401066E-2</v>
      </c>
      <c r="DL117" s="38"/>
      <c r="DM117" s="38"/>
      <c r="DN117" s="38"/>
      <c r="DO117" s="38"/>
      <c r="DP117" s="38"/>
      <c r="DQ117" s="38"/>
      <c r="DR117" s="38"/>
      <c r="DS117" s="38"/>
      <c r="DT117" s="38"/>
      <c r="DU117" s="38"/>
      <c r="DV117" s="38"/>
      <c r="DW117" s="38"/>
      <c r="DX117" s="38"/>
      <c r="DY117" s="38"/>
    </row>
    <row r="118" spans="5:129">
      <c r="E118" s="24"/>
      <c r="F118" s="24"/>
      <c r="G118" s="38"/>
      <c r="H118" s="38"/>
      <c r="I118" s="38"/>
      <c r="J118" s="38"/>
      <c r="K118" s="38"/>
      <c r="L118" s="38"/>
      <c r="M118" s="38"/>
      <c r="N118" s="38"/>
      <c r="O118" s="38"/>
      <c r="P118" s="38"/>
      <c r="Q118" s="38"/>
      <c r="R118" s="8"/>
      <c r="S118" s="38"/>
      <c r="T118" s="38"/>
      <c r="U118" s="38"/>
      <c r="V118" s="38"/>
      <c r="W118" s="38"/>
      <c r="X118" s="38"/>
      <c r="Y118" s="38"/>
      <c r="Z118" s="38"/>
      <c r="AA118" s="38"/>
      <c r="AB118" s="38"/>
      <c r="AC118" s="38"/>
      <c r="AD118" s="38"/>
      <c r="AE118" s="38"/>
      <c r="AF118" s="38"/>
      <c r="AG118" s="9"/>
      <c r="AH118" s="9"/>
      <c r="AI118" s="38"/>
      <c r="AJ118" s="38"/>
      <c r="AK118" s="9"/>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c r="CI118" s="38"/>
      <c r="CJ118" s="38"/>
      <c r="CK118" s="38"/>
      <c r="CL118" s="38"/>
      <c r="CM118" s="38"/>
      <c r="CN118" s="38"/>
      <c r="CO118" s="38"/>
      <c r="CP118" s="38"/>
      <c r="CQ118" s="38"/>
      <c r="CR118" s="38"/>
      <c r="CS118" s="38"/>
      <c r="CT118" s="38"/>
      <c r="CU118" s="38"/>
      <c r="CV118" s="38"/>
      <c r="CW118" s="38"/>
      <c r="CX118" s="38"/>
      <c r="CY118" s="38"/>
      <c r="CZ118" s="38"/>
      <c r="DA118" s="38">
        <f t="shared" si="63"/>
        <v>57.5</v>
      </c>
      <c r="DB118" s="24">
        <f t="shared" si="64"/>
        <v>421.74004762336784</v>
      </c>
      <c r="DC118" s="24">
        <f t="shared" si="62"/>
        <v>44.164514511272728</v>
      </c>
      <c r="DD118" s="38" t="s">
        <v>219</v>
      </c>
      <c r="DE118" s="2">
        <f t="shared" si="51"/>
        <v>1.6201846829531048E-5</v>
      </c>
      <c r="DF118" s="38">
        <f t="shared" si="65"/>
        <v>18.127077615714391</v>
      </c>
      <c r="DG118" s="38">
        <f t="shared" si="58"/>
        <v>-0.81069226098097624</v>
      </c>
      <c r="DH118" s="38">
        <f t="shared" si="59"/>
        <v>0.7142857142857143</v>
      </c>
      <c r="DI118" s="23">
        <f t="shared" si="52"/>
        <v>0</v>
      </c>
      <c r="DJ118" s="2">
        <f t="shared" si="53"/>
        <v>-6.6499572846399633E-3</v>
      </c>
      <c r="DK118" s="2">
        <f t="shared" si="54"/>
        <v>-7.3764178142827055E-2</v>
      </c>
      <c r="DL118" s="38"/>
      <c r="DM118" s="38"/>
      <c r="DN118" s="38"/>
      <c r="DO118" s="38"/>
      <c r="DP118" s="38"/>
      <c r="DQ118" s="38"/>
      <c r="DR118" s="38"/>
      <c r="DS118" s="38"/>
      <c r="DT118" s="38"/>
      <c r="DU118" s="38"/>
      <c r="DV118" s="38"/>
      <c r="DW118" s="38"/>
      <c r="DX118" s="38"/>
      <c r="DY118" s="38"/>
    </row>
    <row r="119" spans="5:129">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9"/>
      <c r="AH119" s="9"/>
      <c r="AI119" s="38"/>
      <c r="AJ119" s="38"/>
      <c r="AK119" s="9"/>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8"/>
      <c r="CA119" s="38"/>
      <c r="CB119" s="38"/>
      <c r="CC119" s="38"/>
      <c r="CD119" s="38"/>
      <c r="CE119" s="38"/>
      <c r="CF119" s="38"/>
      <c r="CG119" s="38"/>
      <c r="CH119" s="38"/>
      <c r="CI119" s="38"/>
      <c r="CJ119" s="38"/>
      <c r="CK119" s="38"/>
      <c r="CL119" s="38"/>
      <c r="CM119" s="38"/>
      <c r="CN119" s="38"/>
      <c r="CO119" s="38"/>
      <c r="CP119" s="38"/>
      <c r="CQ119" s="38"/>
      <c r="CR119" s="38"/>
      <c r="CS119" s="38"/>
      <c r="CT119" s="38"/>
      <c r="CU119" s="38"/>
      <c r="CV119" s="38"/>
      <c r="CW119" s="38"/>
      <c r="CX119" s="38"/>
      <c r="CY119" s="38"/>
      <c r="CZ119" s="38"/>
      <c r="DA119" s="38">
        <f t="shared" si="63"/>
        <v>58</v>
      </c>
      <c r="DB119" s="24">
        <f t="shared" si="64"/>
        <v>399.30481307201381</v>
      </c>
      <c r="DC119" s="24">
        <f t="shared" si="62"/>
        <v>41.815102243002805</v>
      </c>
      <c r="DD119" s="38" t="s">
        <v>219</v>
      </c>
      <c r="DE119" s="2">
        <f t="shared" si="51"/>
        <v>1.5339959902183198E-5</v>
      </c>
      <c r="DF119" s="38">
        <f t="shared" si="65"/>
        <v>16.249769273364436</v>
      </c>
      <c r="DG119" s="38">
        <f t="shared" si="58"/>
        <v>-0.76756600079636494</v>
      </c>
      <c r="DH119" s="38">
        <f t="shared" si="59"/>
        <v>0.7142857142857143</v>
      </c>
      <c r="DI119" s="23">
        <f t="shared" si="52"/>
        <v>0</v>
      </c>
      <c r="DJ119" s="2">
        <f t="shared" si="53"/>
        <v>-5.9612626946249107E-3</v>
      </c>
      <c r="DK119" s="2">
        <f t="shared" si="54"/>
        <v>-6.9840157534757849E-2</v>
      </c>
      <c r="DL119" s="38"/>
      <c r="DM119" s="38"/>
      <c r="DN119" s="38"/>
      <c r="DO119" s="38"/>
      <c r="DP119" s="38"/>
      <c r="DQ119" s="38"/>
      <c r="DR119" s="38"/>
      <c r="DS119" s="38"/>
      <c r="DT119" s="38"/>
      <c r="DU119" s="38"/>
      <c r="DV119" s="38"/>
      <c r="DW119" s="38"/>
      <c r="DX119" s="38"/>
      <c r="DY119" s="38"/>
    </row>
    <row r="120" spans="5:129">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9"/>
      <c r="AH120" s="9"/>
      <c r="AI120" s="38"/>
      <c r="AJ120" s="38"/>
      <c r="AK120" s="9"/>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c r="CM120" s="38"/>
      <c r="CN120" s="38"/>
      <c r="CO120" s="38"/>
      <c r="CP120" s="38"/>
      <c r="CQ120" s="38"/>
      <c r="CR120" s="38"/>
      <c r="CS120" s="38"/>
      <c r="CT120" s="38"/>
      <c r="CU120" s="38"/>
      <c r="CV120" s="38"/>
      <c r="CW120" s="38"/>
      <c r="CX120" s="38"/>
      <c r="CY120" s="38"/>
      <c r="CZ120" s="38"/>
      <c r="DA120" s="38">
        <f t="shared" si="63"/>
        <v>58.5</v>
      </c>
      <c r="DB120" s="24">
        <f t="shared" si="64"/>
        <v>378.15650832270887</v>
      </c>
      <c r="DC120" s="24">
        <f t="shared" si="62"/>
        <v>39.600456948459652</v>
      </c>
      <c r="DD120" s="38" t="s">
        <v>219</v>
      </c>
      <c r="DE120" s="2">
        <f t="shared" si="51"/>
        <v>1.4527512528064065E-5</v>
      </c>
      <c r="DF120" s="38">
        <f t="shared" si="65"/>
        <v>14.574083968949068</v>
      </c>
      <c r="DG120" s="38">
        <f t="shared" si="58"/>
        <v>-0.72691354891339888</v>
      </c>
      <c r="DH120" s="38">
        <f t="shared" si="59"/>
        <v>0.7142857142857143</v>
      </c>
      <c r="DI120" s="23">
        <f t="shared" si="52"/>
        <v>0</v>
      </c>
      <c r="DJ120" s="2">
        <f t="shared" si="53"/>
        <v>-5.3465339483210377E-3</v>
      </c>
      <c r="DK120" s="2">
        <f t="shared" si="54"/>
        <v>-6.6141226575420403E-2</v>
      </c>
      <c r="DL120" s="38"/>
      <c r="DM120" s="38"/>
      <c r="DN120" s="38"/>
      <c r="DO120" s="38"/>
      <c r="DP120" s="38"/>
      <c r="DQ120" s="38"/>
      <c r="DR120" s="38"/>
      <c r="DS120" s="38"/>
      <c r="DT120" s="38"/>
      <c r="DU120" s="38"/>
      <c r="DV120" s="38"/>
      <c r="DW120" s="38"/>
      <c r="DX120" s="38"/>
      <c r="DY120" s="38"/>
    </row>
    <row r="121" spans="5:129">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9"/>
      <c r="AH121" s="9"/>
      <c r="AI121" s="38"/>
      <c r="AJ121" s="38"/>
      <c r="AK121" s="9"/>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f t="shared" si="63"/>
        <v>59</v>
      </c>
      <c r="DB121" s="24">
        <f t="shared" si="64"/>
        <v>358.21169804308062</v>
      </c>
      <c r="DC121" s="24">
        <f t="shared" si="62"/>
        <v>37.511841300068909</v>
      </c>
      <c r="DD121" s="38" t="s">
        <v>219</v>
      </c>
      <c r="DE121" s="2">
        <f t="shared" si="51"/>
        <v>1.3761299399821681E-5</v>
      </c>
      <c r="DF121" s="38">
        <f t="shared" si="65"/>
        <v>13.077286474968268</v>
      </c>
      <c r="DG121" s="38">
        <f t="shared" si="58"/>
        <v>-0.68857452127884966</v>
      </c>
      <c r="DH121" s="38">
        <f t="shared" si="59"/>
        <v>0.7142857142857143</v>
      </c>
      <c r="DI121" s="23">
        <f t="shared" si="52"/>
        <v>0</v>
      </c>
      <c r="DJ121" s="2">
        <f t="shared" si="53"/>
        <v>-4.7974305787795712E-3</v>
      </c>
      <c r="DK121" s="2">
        <f t="shared" si="54"/>
        <v>-6.2652792060410231E-2</v>
      </c>
      <c r="DL121" s="38"/>
      <c r="DM121" s="38"/>
      <c r="DN121" s="38"/>
      <c r="DO121" s="38"/>
      <c r="DP121" s="38"/>
      <c r="DQ121" s="38"/>
      <c r="DR121" s="38"/>
      <c r="DS121" s="38"/>
      <c r="DT121" s="38"/>
      <c r="DU121" s="38"/>
      <c r="DV121" s="38"/>
      <c r="DW121" s="38"/>
      <c r="DX121" s="38"/>
      <c r="DY121" s="38"/>
    </row>
    <row r="122" spans="5:129">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9"/>
      <c r="AH122" s="9"/>
      <c r="AI122" s="38"/>
      <c r="AJ122" s="38"/>
      <c r="AK122" s="9"/>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f t="shared" si="63"/>
        <v>59.5</v>
      </c>
      <c r="DB122" s="24">
        <f t="shared" si="64"/>
        <v>339.39334530687267</v>
      </c>
      <c r="DC122" s="24">
        <f t="shared" si="62"/>
        <v>35.541188009777834</v>
      </c>
      <c r="DD122" s="38" t="s">
        <v>219</v>
      </c>
      <c r="DE122" s="2">
        <f t="shared" si="51"/>
        <v>1.3038361015539025E-5</v>
      </c>
      <c r="DF122" s="38">
        <f t="shared" si="65"/>
        <v>11.739369002894914</v>
      </c>
      <c r="DG122" s="38">
        <f t="shared" si="58"/>
        <v>-0.65240083321288223</v>
      </c>
      <c r="DH122" s="38">
        <f t="shared" si="59"/>
        <v>0.7142857142857143</v>
      </c>
      <c r="DI122" s="23">
        <f t="shared" si="52"/>
        <v>0</v>
      </c>
      <c r="DJ122" s="2">
        <f t="shared" si="53"/>
        <v>-4.3066126858861036E-3</v>
      </c>
      <c r="DK122" s="2">
        <f t="shared" si="54"/>
        <v>-5.9361379894525876E-2</v>
      </c>
      <c r="DL122" s="38"/>
      <c r="DM122" s="38"/>
      <c r="DN122" s="38"/>
      <c r="DO122" s="38"/>
      <c r="DP122" s="38"/>
      <c r="DQ122" s="38"/>
      <c r="DR122" s="38"/>
      <c r="DS122" s="38"/>
      <c r="DT122" s="38"/>
      <c r="DU122" s="38"/>
      <c r="DV122" s="38"/>
      <c r="DW122" s="38"/>
      <c r="DX122" s="38"/>
      <c r="DY122" s="38"/>
    </row>
    <row r="123" spans="5:129">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9"/>
      <c r="AH123" s="9"/>
      <c r="AI123" s="38"/>
      <c r="AJ123" s="38"/>
      <c r="AK123" s="9"/>
      <c r="AL123" s="38"/>
      <c r="AM123" s="38"/>
      <c r="AN123" s="9"/>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8"/>
      <c r="CA123" s="38"/>
      <c r="CB123" s="38"/>
      <c r="CC123" s="38"/>
      <c r="CD123" s="38"/>
      <c r="CE123" s="38"/>
      <c r="CF123" s="38"/>
      <c r="CG123" s="38"/>
      <c r="CH123" s="38"/>
      <c r="CI123" s="38"/>
      <c r="CJ123" s="38"/>
      <c r="CK123" s="38"/>
      <c r="CL123" s="38"/>
      <c r="CM123" s="38"/>
      <c r="CN123" s="38"/>
      <c r="CO123" s="38"/>
      <c r="CP123" s="38"/>
      <c r="CQ123" s="38"/>
      <c r="CR123" s="38"/>
      <c r="CS123" s="38"/>
      <c r="CT123" s="38"/>
      <c r="CU123" s="38"/>
      <c r="CV123" s="38"/>
      <c r="CW123" s="38"/>
      <c r="CX123" s="38"/>
      <c r="CY123" s="38"/>
      <c r="CZ123" s="38"/>
      <c r="DA123" s="38">
        <f t="shared" si="63"/>
        <v>60</v>
      </c>
      <c r="DB123" s="24">
        <f t="shared" si="64"/>
        <v>321.63022021248145</v>
      </c>
      <c r="DC123" s="24">
        <f t="shared" si="62"/>
        <v>33.681037899733305</v>
      </c>
      <c r="DD123" s="38" t="s">
        <v>219</v>
      </c>
      <c r="DE123" s="2">
        <f t="shared" si="51"/>
        <v>1.2355960959829496E-5</v>
      </c>
      <c r="DF123" s="38">
        <f t="shared" si="65"/>
        <v>10.54269894262371</v>
      </c>
      <c r="DG123" s="38">
        <f t="shared" si="58"/>
        <v>-0.6182555626225964</v>
      </c>
      <c r="DH123" s="38">
        <f t="shared" si="59"/>
        <v>0.7142857142857143</v>
      </c>
      <c r="DI123" s="23">
        <f t="shared" si="52"/>
        <v>0</v>
      </c>
      <c r="DJ123" s="2">
        <f t="shared" si="53"/>
        <v>-3.8676117088222435E-3</v>
      </c>
      <c r="DK123" s="2">
        <f t="shared" si="54"/>
        <v>-5.6254531656565486E-2</v>
      </c>
      <c r="DL123" s="38"/>
      <c r="DM123" s="38"/>
      <c r="DN123" s="38"/>
      <c r="DO123" s="38"/>
      <c r="DP123" s="38"/>
      <c r="DQ123" s="38"/>
      <c r="DR123" s="38"/>
      <c r="DS123" s="38"/>
      <c r="DT123" s="38"/>
      <c r="DU123" s="38"/>
      <c r="DV123" s="38"/>
      <c r="DW123" s="38"/>
      <c r="DX123" s="38"/>
      <c r="DY123" s="38"/>
    </row>
    <row r="124" spans="5:129">
      <c r="E124" s="38"/>
      <c r="F124" s="38"/>
      <c r="G124" s="38"/>
      <c r="H124" s="38"/>
      <c r="I124" s="38"/>
      <c r="J124" s="38"/>
      <c r="K124" s="38"/>
      <c r="L124" s="38"/>
      <c r="M124" s="38"/>
      <c r="N124" s="38"/>
      <c r="O124" s="38"/>
      <c r="P124" s="38"/>
      <c r="Q124" s="38"/>
      <c r="R124" s="2"/>
      <c r="S124" s="38"/>
      <c r="T124" s="38"/>
      <c r="U124" s="38"/>
      <c r="V124" s="38"/>
      <c r="W124" s="38"/>
      <c r="X124" s="38"/>
      <c r="Y124" s="38"/>
      <c r="Z124" s="38"/>
      <c r="AA124" s="38"/>
      <c r="AB124" s="38"/>
      <c r="AC124" s="38"/>
      <c r="AD124" s="38"/>
      <c r="AE124" s="38"/>
      <c r="AF124" s="38"/>
      <c r="AG124" s="9"/>
      <c r="AH124" s="9"/>
      <c r="AI124" s="38"/>
      <c r="AJ124" s="38"/>
      <c r="AK124" s="9"/>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f t="shared" si="63"/>
        <v>60.5</v>
      </c>
      <c r="DB124" s="24">
        <f t="shared" si="64"/>
        <v>304.85637341350338</v>
      </c>
      <c r="DC124" s="24">
        <f t="shared" si="62"/>
        <v>31.924484770529634</v>
      </c>
      <c r="DD124" s="38" t="s">
        <v>219</v>
      </c>
      <c r="DE124" s="2">
        <f t="shared" si="51"/>
        <v>1.171156567863542E-5</v>
      </c>
      <c r="DF124" s="38">
        <f t="shared" si="65"/>
        <v>9.4717159781900886</v>
      </c>
      <c r="DG124" s="38">
        <f t="shared" si="58"/>
        <v>-0.58601193799305673</v>
      </c>
      <c r="DH124" s="38">
        <f t="shared" si="59"/>
        <v>0.7142857142857143</v>
      </c>
      <c r="DI124" s="23">
        <f t="shared" si="52"/>
        <v>0</v>
      </c>
      <c r="DJ124" s="2">
        <f t="shared" si="53"/>
        <v>-3.4747193123177669E-3</v>
      </c>
      <c r="DK124" s="2">
        <f t="shared" si="54"/>
        <v>-5.3320712517517826E-2</v>
      </c>
      <c r="DL124" s="38"/>
      <c r="DM124" s="38"/>
      <c r="DN124" s="38"/>
      <c r="DO124" s="38"/>
      <c r="DP124" s="38"/>
      <c r="DQ124" s="38"/>
      <c r="DR124" s="38"/>
      <c r="DS124" s="38"/>
      <c r="DT124" s="38"/>
      <c r="DU124" s="38"/>
      <c r="DV124" s="38"/>
      <c r="DW124" s="38"/>
      <c r="DX124" s="38"/>
      <c r="DY124" s="38"/>
    </row>
    <row r="125" spans="5:129">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9"/>
      <c r="AH125" s="9"/>
      <c r="AI125" s="38"/>
      <c r="AJ125" s="38"/>
      <c r="AK125" s="9"/>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f t="shared" si="63"/>
        <v>61</v>
      </c>
      <c r="DB125" s="24">
        <f t="shared" si="64"/>
        <v>289.01066634006065</v>
      </c>
      <c r="DC125" s="24">
        <f t="shared" si="62"/>
        <v>30.265126206100849</v>
      </c>
      <c r="DD125" s="38" t="s">
        <v>219</v>
      </c>
      <c r="DE125" s="2">
        <f t="shared" si="51"/>
        <v>1.110282643189733E-5</v>
      </c>
      <c r="DF125" s="38">
        <f t="shared" si="65"/>
        <v>8.5126710473022822</v>
      </c>
      <c r="DG125" s="38">
        <f t="shared" si="58"/>
        <v>-0.55555243535250232</v>
      </c>
      <c r="DH125" s="38">
        <f t="shared" si="59"/>
        <v>0.7142857142857143</v>
      </c>
      <c r="DI125" s="23">
        <f t="shared" si="52"/>
        <v>0</v>
      </c>
      <c r="DJ125" s="2">
        <f t="shared" si="53"/>
        <v>-3.1228916233953324E-3</v>
      </c>
      <c r="DK125" s="2">
        <f t="shared" si="54"/>
        <v>-5.0549229074218376E-2</v>
      </c>
      <c r="DL125" s="38"/>
      <c r="DM125" s="38"/>
      <c r="DN125" s="38"/>
      <c r="DO125" s="38"/>
      <c r="DP125" s="38"/>
      <c r="DQ125" s="38"/>
      <c r="DR125" s="38"/>
      <c r="DS125" s="38"/>
      <c r="DT125" s="38"/>
      <c r="DU125" s="38"/>
      <c r="DV125" s="38"/>
      <c r="DW125" s="38"/>
      <c r="DX125" s="38"/>
      <c r="DY125" s="38"/>
    </row>
    <row r="126" spans="5:129">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9"/>
      <c r="AH126" s="9"/>
      <c r="AI126" s="38"/>
      <c r="AJ126" s="38"/>
      <c r="AK126" s="9"/>
      <c r="AL126" s="38"/>
      <c r="AM126" s="38"/>
      <c r="AN126" s="9"/>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f t="shared" si="63"/>
        <v>61.5</v>
      </c>
      <c r="DB126" s="24">
        <f t="shared" si="64"/>
        <v>274.03635106180116</v>
      </c>
      <c r="DC126" s="24">
        <f t="shared" si="62"/>
        <v>28.697019577076937</v>
      </c>
      <c r="DD126" s="38" t="s">
        <v>219</v>
      </c>
      <c r="DE126" s="2">
        <f t="shared" si="51"/>
        <v>1.052756315329086E-5</v>
      </c>
      <c r="DF126" s="38">
        <f t="shared" si="65"/>
        <v>7.6534008603884294</v>
      </c>
      <c r="DG126" s="38">
        <f t="shared" si="58"/>
        <v>-0.5267679706615529</v>
      </c>
      <c r="DH126" s="38">
        <f t="shared" si="59"/>
        <v>0.7142857142857143</v>
      </c>
      <c r="DI126" s="23">
        <f t="shared" si="52"/>
        <v>0</v>
      </c>
      <c r="DJ126" s="2">
        <f t="shared" si="53"/>
        <v>-2.807666513199514E-3</v>
      </c>
      <c r="DK126" s="2">
        <f t="shared" si="54"/>
        <v>-4.7930155865551181E-2</v>
      </c>
      <c r="DL126" s="38"/>
      <c r="DM126" s="38"/>
      <c r="DN126" s="38"/>
      <c r="DO126" s="38"/>
      <c r="DP126" s="38"/>
      <c r="DQ126" s="38"/>
      <c r="DR126" s="38"/>
      <c r="DS126" s="38"/>
      <c r="DT126" s="38"/>
      <c r="DU126" s="38"/>
      <c r="DV126" s="38"/>
      <c r="DW126" s="38"/>
      <c r="DX126" s="38"/>
      <c r="DY126" s="38"/>
    </row>
    <row r="127" spans="5:129">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9"/>
      <c r="AH127" s="9"/>
      <c r="AI127" s="38"/>
      <c r="AJ127" s="38"/>
      <c r="AK127" s="9"/>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f t="shared" si="63"/>
        <v>62</v>
      </c>
      <c r="DB127" s="24">
        <f t="shared" si="64"/>
        <v>259.88069373064747</v>
      </c>
      <c r="DC127" s="24">
        <f t="shared" si="62"/>
        <v>27.214642607800705</v>
      </c>
      <c r="DD127" s="38" t="s">
        <v>219</v>
      </c>
      <c r="DE127" s="2">
        <f t="shared" si="51"/>
        <v>9.9837499841523735E-6</v>
      </c>
      <c r="DF127" s="38">
        <f t="shared" si="65"/>
        <v>6.8831327194673229</v>
      </c>
      <c r="DG127" s="38">
        <f t="shared" si="58"/>
        <v>-0.49955717597384186</v>
      </c>
      <c r="DH127" s="38">
        <f t="shared" si="59"/>
        <v>0.7142857142857143</v>
      </c>
      <c r="DI127" s="23">
        <f t="shared" si="52"/>
        <v>0</v>
      </c>
      <c r="DJ127" s="2">
        <f t="shared" si="53"/>
        <v>-2.525091994381108E-3</v>
      </c>
      <c r="DK127" s="2">
        <f t="shared" si="54"/>
        <v>-4.5454269510939359E-2</v>
      </c>
      <c r="DL127" s="38"/>
      <c r="DM127" s="38"/>
      <c r="DN127" s="38"/>
      <c r="DO127" s="38"/>
      <c r="DP127" s="38"/>
      <c r="DQ127" s="38"/>
      <c r="DR127" s="38"/>
      <c r="DS127" s="38"/>
      <c r="DT127" s="38"/>
      <c r="DU127" s="38"/>
      <c r="DV127" s="38"/>
      <c r="DW127" s="38"/>
      <c r="DX127" s="38"/>
      <c r="DY127" s="38"/>
    </row>
    <row r="128" spans="5:129">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9"/>
      <c r="AH128" s="9"/>
      <c r="AI128" s="38"/>
      <c r="AJ128" s="38"/>
      <c r="AK128" s="9"/>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8"/>
      <c r="CA128" s="38"/>
      <c r="CB128" s="38"/>
      <c r="CC128" s="38"/>
      <c r="CD128" s="38"/>
      <c r="CE128" s="38"/>
      <c r="CF128" s="38"/>
      <c r="CG128" s="38"/>
      <c r="CH128" s="38"/>
      <c r="CI128" s="38"/>
      <c r="CJ128" s="38"/>
      <c r="CK128" s="38"/>
      <c r="CL128" s="38"/>
      <c r="CM128" s="38"/>
      <c r="CN128" s="38"/>
      <c r="CO128" s="38"/>
      <c r="CP128" s="38"/>
      <c r="CQ128" s="38"/>
      <c r="CR128" s="38"/>
      <c r="CS128" s="38"/>
      <c r="CT128" s="38"/>
      <c r="CU128" s="38"/>
      <c r="CV128" s="38"/>
      <c r="CW128" s="38"/>
      <c r="CX128" s="38"/>
      <c r="CY128" s="38"/>
      <c r="CZ128" s="38"/>
      <c r="DA128" s="38">
        <f t="shared" si="63"/>
        <v>62.5</v>
      </c>
      <c r="DB128" s="24">
        <f t="shared" si="64"/>
        <v>246.49463637550747</v>
      </c>
      <c r="DC128" s="24">
        <f t="shared" si="62"/>
        <v>25.812857959552723</v>
      </c>
      <c r="DD128" s="38" t="s">
        <v>219</v>
      </c>
      <c r="DE128" s="2">
        <f t="shared" si="51"/>
        <v>9.4695022807590774E-6</v>
      </c>
      <c r="DF128" s="38">
        <f t="shared" si="65"/>
        <v>6.1923152212233914</v>
      </c>
      <c r="DG128" s="38">
        <f t="shared" si="58"/>
        <v>-0.47382574931893062</v>
      </c>
      <c r="DH128" s="38">
        <f t="shared" si="59"/>
        <v>0.7142857142857143</v>
      </c>
      <c r="DI128" s="23">
        <f t="shared" si="52"/>
        <v>0</v>
      </c>
      <c r="DJ128" s="2">
        <f t="shared" si="53"/>
        <v>-2.2716641141572423E-3</v>
      </c>
      <c r="DK128" s="2">
        <f t="shared" si="54"/>
        <v>-4.3726092979852409E-2</v>
      </c>
      <c r="DL128" s="38"/>
      <c r="DM128" s="38"/>
      <c r="DN128" s="38"/>
      <c r="DO128" s="38"/>
      <c r="DP128" s="38"/>
      <c r="DQ128" s="38"/>
      <c r="DR128" s="38"/>
      <c r="DS128" s="38"/>
      <c r="DT128" s="38"/>
      <c r="DU128" s="38"/>
      <c r="DV128" s="38"/>
      <c r="DW128" s="38"/>
      <c r="DX128" s="38"/>
      <c r="DY128" s="38"/>
    </row>
    <row r="129" spans="1:11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9"/>
      <c r="AH129" s="9"/>
      <c r="AI129" s="38"/>
      <c r="AJ129" s="38"/>
      <c r="AK129" s="9"/>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f t="shared" si="63"/>
        <v>63</v>
      </c>
      <c r="DB129" s="24">
        <f t="shared" si="64"/>
        <v>233.66143903085478</v>
      </c>
      <c r="DC129" s="24">
        <f t="shared" si="62"/>
        <v>24.468968676218424</v>
      </c>
      <c r="DD129" s="38" t="s">
        <v>219</v>
      </c>
      <c r="DE129" s="2">
        <f t="shared" si="51"/>
        <v>8.9764936161020049E-6</v>
      </c>
      <c r="DF129" s="38">
        <f t="shared" si="65"/>
        <v>5.5643213433892811</v>
      </c>
      <c r="DG129" s="38">
        <f t="shared" si="58"/>
        <v>-0.44915706103670566</v>
      </c>
      <c r="DH129" s="38">
        <f t="shared" si="59"/>
        <v>0.7142857142857143</v>
      </c>
      <c r="DI129" s="23">
        <f t="shared" si="52"/>
        <v>0</v>
      </c>
      <c r="DJ129" s="2">
        <f t="shared" si="53"/>
        <v>-2.0412832137636822E-3</v>
      </c>
      <c r="DK129" s="2">
        <f t="shared" si="54"/>
        <v>-4.3726092979852409E-2</v>
      </c>
    </row>
    <row r="130" spans="1:11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9"/>
      <c r="AH130" s="9"/>
      <c r="AI130" s="38"/>
      <c r="AJ130" s="38"/>
      <c r="AK130" s="9"/>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f t="shared" si="63"/>
        <v>63.5</v>
      </c>
      <c r="DB130" s="24">
        <f t="shared" si="64"/>
        <v>220.89251707148111</v>
      </c>
      <c r="DC130" s="24">
        <f t="shared" si="62"/>
        <v>23.131810295490766</v>
      </c>
      <c r="DD130" s="38" t="s">
        <v>219</v>
      </c>
      <c r="DE130" s="2">
        <f t="shared" si="51"/>
        <v>8.4859541974960643E-6</v>
      </c>
      <c r="DF130" s="38">
        <f t="shared" si="65"/>
        <v>4.9727899701654605</v>
      </c>
      <c r="DG130" s="38">
        <f t="shared" si="58"/>
        <v>-0.42461192648790236</v>
      </c>
      <c r="DH130" s="38">
        <f t="shared" si="59"/>
        <v>0.7142857142857143</v>
      </c>
      <c r="DI130" s="23">
        <f t="shared" si="52"/>
        <v>0</v>
      </c>
      <c r="DJ130" s="2">
        <f t="shared" si="53"/>
        <v>-1.8242786613557012E-3</v>
      </c>
      <c r="DK130" s="2">
        <f t="shared" si="54"/>
        <v>-4.3726092979852409E-2</v>
      </c>
    </row>
    <row r="131" spans="1:115">
      <c r="A131" s="38"/>
      <c r="B131" s="38"/>
      <c r="C131" s="38"/>
      <c r="D131" s="38"/>
      <c r="E131" s="38"/>
      <c r="F131" s="38"/>
      <c r="G131" s="38"/>
      <c r="H131" s="38"/>
      <c r="I131" s="38"/>
      <c r="J131" s="38"/>
      <c r="K131" s="38"/>
      <c r="L131" s="38"/>
      <c r="M131" s="38"/>
      <c r="N131" s="38"/>
      <c r="O131" s="38"/>
      <c r="P131" s="38"/>
      <c r="Q131" s="38"/>
      <c r="R131" s="2"/>
      <c r="S131" s="38"/>
      <c r="T131" s="38"/>
      <c r="U131" s="38"/>
      <c r="V131" s="38"/>
      <c r="W131" s="38"/>
      <c r="X131" s="38"/>
      <c r="Y131" s="38"/>
      <c r="Z131" s="38"/>
      <c r="AA131" s="38"/>
      <c r="AB131" s="38"/>
      <c r="AC131" s="38"/>
      <c r="AD131" s="38"/>
      <c r="AE131" s="38"/>
      <c r="AF131" s="38"/>
      <c r="AG131" s="9"/>
      <c r="AH131" s="9"/>
      <c r="AI131" s="38"/>
      <c r="AJ131" s="38"/>
      <c r="AK131" s="9"/>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f t="shared" si="63"/>
        <v>64</v>
      </c>
      <c r="DB131" s="24">
        <f t="shared" si="64"/>
        <v>208.18413854773729</v>
      </c>
      <c r="DC131" s="24">
        <f t="shared" si="62"/>
        <v>21.800992008516371</v>
      </c>
      <c r="DD131" s="38" t="s">
        <v>219</v>
      </c>
      <c r="DE131" s="2">
        <f t="shared" ref="DE131:DE194" si="66">$C$4*DB131/60</f>
        <v>7.997740655875574E-6</v>
      </c>
      <c r="DF131" s="38">
        <f t="shared" si="65"/>
        <v>4.4170608713509321</v>
      </c>
      <c r="DG131" s="38">
        <f t="shared" si="58"/>
        <v>-0.40018317191058839</v>
      </c>
      <c r="DH131" s="38">
        <f t="shared" si="59"/>
        <v>0.7142857142857143</v>
      </c>
      <c r="DI131" s="23">
        <f t="shared" ref="DI131:DI194" si="67">$C$31*MAX(DG131,0)</f>
        <v>0</v>
      </c>
      <c r="DJ131" s="2">
        <f t="shared" ref="DJ131:DJ194" si="68">IF(DC131&gt;0,-DE131*DF131*1000/DC131,0)</f>
        <v>-1.6204082500686455E-3</v>
      </c>
      <c r="DK131" s="2">
        <f t="shared" ref="DK131:DK194" si="69">-$AC$77*MAX($E$24,DC131)</f>
        <v>-4.3726092979852409E-2</v>
      </c>
    </row>
    <row r="132" spans="1:115">
      <c r="A132" s="38"/>
      <c r="B132" s="38"/>
      <c r="C132" s="38"/>
      <c r="D132" s="38"/>
      <c r="E132" s="38"/>
      <c r="F132" s="38"/>
      <c r="G132" s="38"/>
      <c r="H132" s="38"/>
      <c r="I132" s="38"/>
      <c r="J132" s="38"/>
      <c r="K132" s="38"/>
      <c r="L132" s="38"/>
      <c r="M132" s="38"/>
      <c r="N132" s="38"/>
      <c r="O132" s="38"/>
      <c r="P132" s="38"/>
      <c r="Q132" s="38"/>
      <c r="R132" s="2"/>
      <c r="S132" s="38"/>
      <c r="T132" s="38"/>
      <c r="U132" s="38"/>
      <c r="V132" s="38"/>
      <c r="W132" s="38"/>
      <c r="X132" s="38"/>
      <c r="Y132" s="38"/>
      <c r="Z132" s="38"/>
      <c r="AA132" s="38"/>
      <c r="AB132" s="38"/>
      <c r="AC132" s="38"/>
      <c r="AD132" s="38"/>
      <c r="AE132" s="38"/>
      <c r="AF132" s="38"/>
      <c r="AG132" s="9"/>
      <c r="AH132" s="9"/>
      <c r="AI132" s="38"/>
      <c r="AJ132" s="38"/>
      <c r="AK132" s="9"/>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f t="shared" si="63"/>
        <v>64.5</v>
      </c>
      <c r="DB132" s="24">
        <f t="shared" si="64"/>
        <v>195.53263908475802</v>
      </c>
      <c r="DC132" s="24">
        <f t="shared" ref="DC132:DC163" si="70">MIN(MAX(DC131+(DI131+DJ131+DK131)*(DA132-DA131)/$C$34,0),$E$11)</f>
        <v>20.476130082856674</v>
      </c>
      <c r="DD132" s="38" t="s">
        <v>219</v>
      </c>
      <c r="DE132" s="2">
        <f t="shared" si="66"/>
        <v>7.5117122181727867E-6</v>
      </c>
      <c r="DF132" s="38">
        <f t="shared" si="65"/>
        <v>3.8965175145393918</v>
      </c>
      <c r="DG132" s="38">
        <f t="shared" ref="DG132:DG195" si="71">(IF(DD132="START",$C$7,IF(DD132="RUN",$AR$28,0))-$C$31*DC132)/$C$30</f>
        <v>-0.37586375343885309</v>
      </c>
      <c r="DH132" s="38">
        <f t="shared" ref="DH132:DH195" si="72">$C$21/$C$7+MAX(DG132,0)</f>
        <v>0.7142857142857143</v>
      </c>
      <c r="DI132" s="23">
        <f t="shared" si="67"/>
        <v>0</v>
      </c>
      <c r="DJ132" s="2">
        <f t="shared" si="68"/>
        <v>-1.4294458036675233E-3</v>
      </c>
      <c r="DK132" s="2">
        <f t="shared" si="69"/>
        <v>-4.3726092979852409E-2</v>
      </c>
    </row>
    <row r="133" spans="1:115">
      <c r="A133" s="36" t="s">
        <v>195</v>
      </c>
      <c r="B133" s="38" t="s">
        <v>220</v>
      </c>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9"/>
      <c r="AH133" s="9"/>
      <c r="AI133" s="38"/>
      <c r="AJ133" s="38"/>
      <c r="AK133" s="9"/>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f t="shared" si="63"/>
        <v>65</v>
      </c>
      <c r="DB133" s="24">
        <f t="shared" si="64"/>
        <v>182.93441740997773</v>
      </c>
      <c r="DC133" s="24">
        <f t="shared" si="70"/>
        <v>19.156847394130494</v>
      </c>
      <c r="DD133" s="38" t="s">
        <v>219</v>
      </c>
      <c r="DE133" s="2">
        <f t="shared" si="66"/>
        <v>7.0277305354999773E-6</v>
      </c>
      <c r="DF133" s="38">
        <f t="shared" si="65"/>
        <v>3.4105855843678365</v>
      </c>
      <c r="DG133" s="38">
        <f t="shared" si="71"/>
        <v>-0.35164674850554861</v>
      </c>
      <c r="DH133" s="38">
        <f t="shared" si="72"/>
        <v>0.7142857142857143</v>
      </c>
      <c r="DI133" s="23">
        <f t="shared" si="67"/>
        <v>0</v>
      </c>
      <c r="DJ133" s="2">
        <f t="shared" si="68"/>
        <v>-1.251180633330184E-3</v>
      </c>
      <c r="DK133" s="2">
        <f t="shared" si="69"/>
        <v>-4.3726092979852409E-2</v>
      </c>
    </row>
    <row r="134" spans="1:115">
      <c r="A134" s="38"/>
      <c r="B134" s="38"/>
      <c r="C134" s="38"/>
      <c r="D134" s="38"/>
      <c r="E134" s="38" t="s">
        <v>221</v>
      </c>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9"/>
      <c r="AH134" s="9"/>
      <c r="AI134" s="38"/>
      <c r="AJ134" s="38"/>
      <c r="AK134" s="9"/>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8"/>
      <c r="CA134" s="38"/>
      <c r="CB134" s="38"/>
      <c r="CC134" s="38"/>
      <c r="CD134" s="38"/>
      <c r="CE134" s="38"/>
      <c r="CF134" s="38"/>
      <c r="CG134" s="38"/>
      <c r="CH134" s="38"/>
      <c r="CI134" s="38"/>
      <c r="CJ134" s="38"/>
      <c r="CK134" s="38"/>
      <c r="CL134" s="38"/>
      <c r="CM134" s="38"/>
      <c r="CN134" s="38"/>
      <c r="CO134" s="38"/>
      <c r="CP134" s="38"/>
      <c r="CQ134" s="38"/>
      <c r="CR134" s="38"/>
      <c r="CS134" s="38"/>
      <c r="CT134" s="38"/>
      <c r="CU134" s="38"/>
      <c r="CV134" s="38"/>
      <c r="CW134" s="38"/>
      <c r="CX134" s="38"/>
      <c r="CY134" s="38"/>
      <c r="CZ134" s="38"/>
      <c r="DA134" s="38">
        <f t="shared" si="63"/>
        <v>65.5</v>
      </c>
      <c r="DB134" s="24">
        <f t="shared" si="64"/>
        <v>170.38593103220211</v>
      </c>
      <c r="DC134" s="24">
        <f t="shared" si="70"/>
        <v>17.842772973527442</v>
      </c>
      <c r="DD134" s="38" t="s">
        <v>219</v>
      </c>
      <c r="DE134" s="2">
        <f t="shared" si="66"/>
        <v>6.5456595171537647E-6</v>
      </c>
      <c r="DF134" s="38">
        <f t="shared" si="65"/>
        <v>2.9587316142914899</v>
      </c>
      <c r="DG134" s="38">
        <f t="shared" si="71"/>
        <v>-0.32752534753636009</v>
      </c>
      <c r="DH134" s="38">
        <f t="shared" si="72"/>
        <v>0.7142857142857143</v>
      </c>
      <c r="DI134" s="23">
        <f t="shared" si="67"/>
        <v>0</v>
      </c>
      <c r="DJ134" s="2">
        <f t="shared" si="68"/>
        <v>-1.0854170357110177E-3</v>
      </c>
      <c r="DK134" s="2">
        <f t="shared" si="69"/>
        <v>-4.3726092979852409E-2</v>
      </c>
    </row>
    <row r="135" spans="1:115">
      <c r="A135" s="38"/>
      <c r="B135" s="38"/>
      <c r="C135" s="38"/>
      <c r="D135" s="38"/>
      <c r="E135" s="38" t="s">
        <v>222</v>
      </c>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9"/>
      <c r="AH135" s="9"/>
      <c r="AI135" s="38"/>
      <c r="AJ135" s="38"/>
      <c r="AK135" s="9"/>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8"/>
      <c r="CA135" s="38"/>
      <c r="CB135" s="38"/>
      <c r="CC135" s="38"/>
      <c r="CD135" s="38"/>
      <c r="CE135" s="38"/>
      <c r="CF135" s="38"/>
      <c r="CG135" s="38"/>
      <c r="CH135" s="38"/>
      <c r="CI135" s="38"/>
      <c r="CJ135" s="38"/>
      <c r="CK135" s="38"/>
      <c r="CL135" s="38"/>
      <c r="CM135" s="55"/>
      <c r="CN135" s="55"/>
      <c r="CO135" s="38"/>
      <c r="CP135" s="38"/>
      <c r="CQ135" s="38"/>
      <c r="CR135" s="38"/>
      <c r="CS135" s="38"/>
      <c r="CT135" s="38"/>
      <c r="CU135" s="38"/>
      <c r="CV135" s="38"/>
      <c r="CW135" s="38"/>
      <c r="CX135" s="38"/>
      <c r="CY135" s="38"/>
      <c r="CZ135" s="38"/>
      <c r="DA135" s="38">
        <f t="shared" si="63"/>
        <v>66</v>
      </c>
      <c r="DB135" s="24">
        <f t="shared" si="64"/>
        <v>157.88369206071755</v>
      </c>
      <c r="DC135" s="24">
        <f t="shared" si="70"/>
        <v>16.533541569986113</v>
      </c>
      <c r="DD135" s="38" t="s">
        <v>219</v>
      </c>
      <c r="DE135" s="2">
        <f t="shared" si="66"/>
        <v>6.0653651699992326E-6</v>
      </c>
      <c r="DF135" s="38">
        <f t="shared" si="65"/>
        <v>2.5404617251912049</v>
      </c>
      <c r="DG135" s="38">
        <f t="shared" si="71"/>
        <v>-0.30349284591306463</v>
      </c>
      <c r="DH135" s="38">
        <f t="shared" si="72"/>
        <v>0.7142857142857143</v>
      </c>
      <c r="DI135" s="23">
        <f t="shared" si="67"/>
        <v>0</v>
      </c>
      <c r="DJ135" s="2">
        <f t="shared" si="68"/>
        <v>-9.3197383019637215E-4</v>
      </c>
      <c r="DK135" s="2">
        <f t="shared" si="69"/>
        <v>-4.3726092979852409E-2</v>
      </c>
    </row>
    <row r="136" spans="1:115">
      <c r="A136" s="38"/>
      <c r="B136" s="38"/>
      <c r="C136" s="38"/>
      <c r="D136" s="38"/>
      <c r="E136" s="38" t="s">
        <v>223</v>
      </c>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9"/>
      <c r="AH136" s="9"/>
      <c r="AI136" s="38"/>
      <c r="AJ136" s="38"/>
      <c r="AK136" s="9"/>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8"/>
      <c r="CA136" s="38"/>
      <c r="CB136" s="38"/>
      <c r="CC136" s="38"/>
      <c r="CD136" s="38"/>
      <c r="CE136" s="38"/>
      <c r="CF136" s="38"/>
      <c r="CG136" s="38"/>
      <c r="CH136" s="38"/>
      <c r="CI136" s="38"/>
      <c r="CJ136" s="38"/>
      <c r="CK136" s="38"/>
      <c r="CL136" s="38"/>
      <c r="CM136" s="55"/>
      <c r="CN136" s="55"/>
      <c r="CO136" s="55"/>
      <c r="CP136" s="38"/>
      <c r="CQ136" s="38"/>
      <c r="CR136" s="38"/>
      <c r="CS136" s="38"/>
      <c r="CT136" s="38"/>
      <c r="CU136" s="38"/>
      <c r="CV136" s="38"/>
      <c r="CW136" s="38"/>
      <c r="CX136" s="38"/>
      <c r="CY136" s="38"/>
      <c r="CZ136" s="38"/>
      <c r="DA136" s="38">
        <f t="shared" si="63"/>
        <v>66.5</v>
      </c>
      <c r="DB136" s="24">
        <f t="shared" si="64"/>
        <v>145.42426315350505</v>
      </c>
      <c r="DC136" s="24">
        <f t="shared" si="70"/>
        <v>15.228793225892012</v>
      </c>
      <c r="DD136" s="38" t="s">
        <v>219</v>
      </c>
      <c r="DE136" s="2">
        <f t="shared" si="66"/>
        <v>5.5867154428138192E-6</v>
      </c>
      <c r="DF136" s="38">
        <f t="shared" si="65"/>
        <v>2.1553204656148011</v>
      </c>
      <c r="DG136" s="38">
        <f t="shared" si="71"/>
        <v>-0.27954263618496161</v>
      </c>
      <c r="DH136" s="38">
        <f t="shared" si="72"/>
        <v>0.7142857142857143</v>
      </c>
      <c r="DI136" s="23">
        <f t="shared" si="67"/>
        <v>0</v>
      </c>
      <c r="DJ136" s="2">
        <f t="shared" si="68"/>
        <v>-7.9068393344460691E-4</v>
      </c>
      <c r="DK136" s="2">
        <f t="shared" si="69"/>
        <v>-4.3726092979852409E-2</v>
      </c>
    </row>
    <row r="137" spans="1:115">
      <c r="A137" s="38"/>
      <c r="B137" s="38"/>
      <c r="C137" s="38"/>
      <c r="D137" s="38"/>
      <c r="E137" s="38" t="s">
        <v>224</v>
      </c>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9"/>
      <c r="AH137" s="9"/>
      <c r="AI137" s="38"/>
      <c r="AJ137" s="38"/>
      <c r="AK137" s="9"/>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8"/>
      <c r="CA137" s="38"/>
      <c r="CB137" s="38"/>
      <c r="CC137" s="38"/>
      <c r="CD137" s="38"/>
      <c r="CE137" s="38"/>
      <c r="CF137" s="38"/>
      <c r="CG137" s="38"/>
      <c r="CH137" s="38"/>
      <c r="CI137" s="38"/>
      <c r="CJ137" s="38"/>
      <c r="CK137" s="38"/>
      <c r="CL137" s="38"/>
      <c r="CM137" s="55"/>
      <c r="CN137" s="55"/>
      <c r="CO137" s="55"/>
      <c r="CP137" s="38"/>
      <c r="CQ137" s="38"/>
      <c r="CR137" s="38"/>
      <c r="CS137" s="38"/>
      <c r="CT137" s="38"/>
      <c r="CU137" s="38"/>
      <c r="CV137" s="38"/>
      <c r="CW137" s="38"/>
      <c r="CX137" s="38"/>
      <c r="CY137" s="38"/>
      <c r="CZ137" s="38"/>
      <c r="DA137" s="38">
        <f t="shared" si="63"/>
        <v>67</v>
      </c>
      <c r="DB137" s="24">
        <f t="shared" si="64"/>
        <v>133.00425358415541</v>
      </c>
      <c r="DC137" s="24">
        <f t="shared" si="70"/>
        <v>13.928172865205886</v>
      </c>
      <c r="DD137" s="38" t="s">
        <v>219</v>
      </c>
      <c r="DE137" s="2">
        <f t="shared" si="66"/>
        <v>5.1095800751913032E-6</v>
      </c>
      <c r="DF137" s="38">
        <f t="shared" si="65"/>
        <v>1.802889748915713</v>
      </c>
      <c r="DG137" s="38">
        <f t="shared" si="71"/>
        <v>-0.25566820050847755</v>
      </c>
      <c r="DH137" s="38">
        <f t="shared" si="72"/>
        <v>0.7142857142857143</v>
      </c>
      <c r="DI137" s="23">
        <f t="shared" si="67"/>
        <v>0</v>
      </c>
      <c r="DJ137" s="2">
        <f t="shared" si="68"/>
        <v>-6.613939694731242E-4</v>
      </c>
      <c r="DK137" s="2">
        <f t="shared" si="69"/>
        <v>-4.3726092979852409E-2</v>
      </c>
    </row>
    <row r="138" spans="1:115">
      <c r="A138" s="38"/>
      <c r="B138" s="38"/>
      <c r="C138" s="38"/>
      <c r="D138" s="38"/>
      <c r="E138" s="38" t="s">
        <v>194</v>
      </c>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9"/>
      <c r="AH138" s="9"/>
      <c r="AI138" s="38"/>
      <c r="AJ138" s="38"/>
      <c r="AK138" s="9"/>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8"/>
      <c r="CA138" s="38"/>
      <c r="CB138" s="38"/>
      <c r="CC138" s="38"/>
      <c r="CD138" s="38"/>
      <c r="CE138" s="38"/>
      <c r="CF138" s="38"/>
      <c r="CG138" s="38"/>
      <c r="CH138" s="38"/>
      <c r="CI138" s="38"/>
      <c r="CJ138" s="38"/>
      <c r="CK138" s="38"/>
      <c r="CL138" s="38"/>
      <c r="CM138" s="55"/>
      <c r="CN138" s="55"/>
      <c r="CO138" s="55"/>
      <c r="CP138" s="38"/>
      <c r="CQ138" s="38"/>
      <c r="CR138" s="38"/>
      <c r="CS138" s="38"/>
      <c r="CT138" s="38"/>
      <c r="CU138" s="38"/>
      <c r="CV138" s="38"/>
      <c r="CW138" s="38"/>
      <c r="CX138" s="38"/>
      <c r="CY138" s="38"/>
      <c r="CZ138" s="38"/>
      <c r="DA138" s="38">
        <f t="shared" si="63"/>
        <v>67.5</v>
      </c>
      <c r="DB138" s="24">
        <f t="shared" si="64"/>
        <v>120.62031541756868</v>
      </c>
      <c r="DC138" s="24">
        <f t="shared" si="70"/>
        <v>12.631329892983915</v>
      </c>
      <c r="DD138" s="38" t="s">
        <v>219</v>
      </c>
      <c r="DE138" s="2">
        <f t="shared" si="66"/>
        <v>4.6338304506249296E-6</v>
      </c>
      <c r="DF138" s="38">
        <f t="shared" si="65"/>
        <v>1.4827878829844714</v>
      </c>
      <c r="DG138" s="38">
        <f t="shared" si="71"/>
        <v>-0.23186310329588236</v>
      </c>
      <c r="DH138" s="38">
        <f t="shared" si="72"/>
        <v>0.7142857142857143</v>
      </c>
      <c r="DI138" s="23">
        <f t="shared" si="67"/>
        <v>0</v>
      </c>
      <c r="DJ138" s="2">
        <f t="shared" si="68"/>
        <v>-5.4396391371328327E-4</v>
      </c>
      <c r="DK138" s="2">
        <f t="shared" si="69"/>
        <v>-4.3726092979852409E-2</v>
      </c>
    </row>
    <row r="139" spans="1:11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9"/>
      <c r="AH139" s="9"/>
      <c r="AI139" s="38"/>
      <c r="AJ139" s="38"/>
      <c r="AK139" s="9"/>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8"/>
      <c r="CA139" s="38"/>
      <c r="CB139" s="38"/>
      <c r="CC139" s="38"/>
      <c r="CD139" s="38"/>
      <c r="CE139" s="38"/>
      <c r="CF139" s="38"/>
      <c r="CG139" s="38"/>
      <c r="CH139" s="38"/>
      <c r="CI139" s="38"/>
      <c r="CJ139" s="38"/>
      <c r="CK139" s="38"/>
      <c r="CL139" s="38"/>
      <c r="CM139" s="55" t="s">
        <v>225</v>
      </c>
      <c r="CN139" s="55"/>
      <c r="CO139" s="38"/>
      <c r="CP139" s="38"/>
      <c r="CQ139" s="38"/>
      <c r="CR139" s="38"/>
      <c r="CS139" s="38"/>
      <c r="CT139" s="38"/>
      <c r="CU139" s="38"/>
      <c r="CV139" s="38"/>
      <c r="CW139" s="38"/>
      <c r="CX139" s="38"/>
      <c r="CY139" s="38"/>
      <c r="CZ139" s="38"/>
      <c r="DA139" s="38">
        <f t="shared" si="63"/>
        <v>68</v>
      </c>
      <c r="DB139" s="24">
        <f t="shared" si="64"/>
        <v>108.26913978496117</v>
      </c>
      <c r="DC139" s="24">
        <f t="shared" si="70"/>
        <v>11.337917805297346</v>
      </c>
      <c r="DD139" s="38" t="s">
        <v>219</v>
      </c>
      <c r="DE139" s="2">
        <f t="shared" si="66"/>
        <v>4.1593394534055916E-6</v>
      </c>
      <c r="DF139" s="38">
        <f t="shared" si="65"/>
        <v>1.1946686886735667</v>
      </c>
      <c r="DG139" s="38">
        <f t="shared" si="71"/>
        <v>-0.20812098405489962</v>
      </c>
      <c r="DH139" s="38">
        <f t="shared" si="72"/>
        <v>0.7142857142857143</v>
      </c>
      <c r="DI139" s="23">
        <f t="shared" si="67"/>
        <v>0</v>
      </c>
      <c r="DJ139" s="2">
        <f t="shared" si="68"/>
        <v>-4.3826676960267221E-4</v>
      </c>
      <c r="DK139" s="2">
        <f t="shared" si="69"/>
        <v>-4.3726092979852409E-2</v>
      </c>
    </row>
    <row r="140" spans="1:115">
      <c r="A140" s="38"/>
      <c r="B140" s="38"/>
      <c r="C140" s="38"/>
      <c r="D140" s="38"/>
      <c r="E140" s="38"/>
      <c r="F140" s="38"/>
      <c r="G140" s="38"/>
      <c r="H140" s="38" t="s">
        <v>226</v>
      </c>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9"/>
      <c r="AH140" s="9"/>
      <c r="AI140" s="38"/>
      <c r="AJ140" s="38"/>
      <c r="AK140" s="9"/>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8"/>
      <c r="CA140" s="38"/>
      <c r="CB140" s="38"/>
      <c r="CC140" s="38"/>
      <c r="CD140" s="38"/>
      <c r="CE140" s="38"/>
      <c r="CF140" s="38"/>
      <c r="CG140" s="38"/>
      <c r="CH140" s="38"/>
      <c r="CI140" s="38"/>
      <c r="CJ140" s="38"/>
      <c r="CK140" s="38"/>
      <c r="CL140" s="38"/>
      <c r="CM140" s="55" t="s">
        <v>227</v>
      </c>
      <c r="CN140" s="55"/>
      <c r="CO140" s="55"/>
      <c r="CP140" s="38"/>
      <c r="CQ140" s="38"/>
      <c r="CR140" s="38"/>
      <c r="CS140" s="38"/>
      <c r="CT140" s="38"/>
      <c r="CU140" s="38"/>
      <c r="CV140" s="38"/>
      <c r="CW140" s="38"/>
      <c r="CX140" s="38"/>
      <c r="CY140" s="38"/>
      <c r="CZ140" s="38"/>
      <c r="DA140" s="38">
        <f t="shared" si="63"/>
        <v>68.5</v>
      </c>
      <c r="DB140" s="24">
        <f t="shared" si="64"/>
        <v>95.94745324910167</v>
      </c>
      <c r="DC140" s="24">
        <f t="shared" si="70"/>
        <v>10.047593808600931</v>
      </c>
      <c r="DD140" s="38" t="s">
        <v>219</v>
      </c>
      <c r="DE140" s="2">
        <f t="shared" si="66"/>
        <v>3.6859813289863224E-6</v>
      </c>
      <c r="DF140" s="38">
        <f t="shared" si="65"/>
        <v>0.93822070339710839</v>
      </c>
      <c r="DG140" s="38">
        <f t="shared" si="71"/>
        <v>-0.18443555040176102</v>
      </c>
      <c r="DH140" s="38">
        <f t="shared" si="72"/>
        <v>0.7142857142857143</v>
      </c>
      <c r="DI140" s="23">
        <f t="shared" si="67"/>
        <v>0</v>
      </c>
      <c r="DJ140" s="2">
        <f t="shared" si="68"/>
        <v>-3.4418827642393511E-4</v>
      </c>
      <c r="DK140" s="2">
        <f t="shared" si="69"/>
        <v>-4.3726092979852409E-2</v>
      </c>
    </row>
    <row r="141" spans="1:115">
      <c r="A141" s="38" t="s">
        <v>228</v>
      </c>
      <c r="B141" s="38"/>
      <c r="C141" s="38"/>
      <c r="D141" s="38"/>
      <c r="E141" s="38"/>
      <c r="F141" s="38"/>
      <c r="G141" s="38"/>
      <c r="H141" s="38" t="s">
        <v>229</v>
      </c>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9"/>
      <c r="AH141" s="9"/>
      <c r="AI141" s="38"/>
      <c r="AJ141" s="38"/>
      <c r="AK141" s="9"/>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8"/>
      <c r="CA141" s="38"/>
      <c r="CB141" s="38"/>
      <c r="CC141" s="38"/>
      <c r="CD141" s="38"/>
      <c r="CE141" s="38"/>
      <c r="CF141" s="38"/>
      <c r="CG141" s="38"/>
      <c r="CH141" s="38"/>
      <c r="CI141" s="38"/>
      <c r="CJ141" s="38"/>
      <c r="CK141" s="38"/>
      <c r="CL141" s="38"/>
      <c r="CM141" s="55" t="s">
        <v>230</v>
      </c>
      <c r="CN141" s="55"/>
      <c r="CO141" s="55"/>
      <c r="CP141" s="38"/>
      <c r="CQ141" s="38"/>
      <c r="CR141" s="38"/>
      <c r="CS141" s="38"/>
      <c r="CT141" s="38"/>
      <c r="CU141" s="38"/>
      <c r="CV141" s="38"/>
      <c r="CW141" s="38"/>
      <c r="CX141" s="38"/>
      <c r="CY141" s="38"/>
      <c r="CZ141" s="38"/>
      <c r="DA141" s="38">
        <f t="shared" si="63"/>
        <v>69</v>
      </c>
      <c r="DB141" s="24">
        <f t="shared" si="64"/>
        <v>83.652014251059782</v>
      </c>
      <c r="DC141" s="24">
        <f t="shared" si="70"/>
        <v>8.76001844763727</v>
      </c>
      <c r="DD141" s="38" t="s">
        <v>219</v>
      </c>
      <c r="DE141" s="2">
        <f t="shared" si="66"/>
        <v>3.213631547478213E-6</v>
      </c>
      <c r="DF141" s="38">
        <f t="shared" si="65"/>
        <v>0.71316646674596795</v>
      </c>
      <c r="DG141" s="38">
        <f t="shared" si="71"/>
        <v>-0.16080057123094738</v>
      </c>
      <c r="DH141" s="38">
        <f t="shared" si="72"/>
        <v>0.7142857142857143</v>
      </c>
      <c r="DI141" s="23">
        <f t="shared" si="67"/>
        <v>0</v>
      </c>
      <c r="DJ141" s="2">
        <f t="shared" si="68"/>
        <v>-2.6162664723115598E-4</v>
      </c>
      <c r="DK141" s="2">
        <f t="shared" si="69"/>
        <v>-4.3726092979852409E-2</v>
      </c>
    </row>
    <row r="142" spans="1:115">
      <c r="A142" s="38" t="s">
        <v>231</v>
      </c>
      <c r="B142" s="38"/>
      <c r="C142" s="38"/>
      <c r="D142" s="38"/>
      <c r="E142" s="38"/>
      <c r="F142" s="38"/>
      <c r="G142" s="38"/>
      <c r="H142" s="38" t="s">
        <v>232</v>
      </c>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9"/>
      <c r="AH142" s="9"/>
      <c r="AI142" s="38"/>
      <c r="AJ142" s="38"/>
      <c r="AK142" s="9"/>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8"/>
      <c r="CA142" s="38"/>
      <c r="CB142" s="38"/>
      <c r="CC142" s="38"/>
      <c r="CD142" s="38"/>
      <c r="CE142" s="38"/>
      <c r="CF142" s="38"/>
      <c r="CG142" s="38"/>
      <c r="CH142" s="38"/>
      <c r="CI142" s="38"/>
      <c r="CJ142" s="38"/>
      <c r="CK142" s="38"/>
      <c r="CL142" s="38"/>
      <c r="CM142" s="55" t="s">
        <v>233</v>
      </c>
      <c r="CN142" s="55"/>
      <c r="CO142" s="55"/>
      <c r="CP142" s="38"/>
      <c r="CQ142" s="38"/>
      <c r="CR142" s="38"/>
      <c r="CS142" s="38"/>
      <c r="CT142" s="38"/>
      <c r="CU142" s="38"/>
      <c r="CV142" s="38"/>
      <c r="CW142" s="38"/>
      <c r="CX142" s="38"/>
      <c r="CY142" s="38"/>
      <c r="CZ142" s="38"/>
      <c r="DA142" s="38">
        <f t="shared" si="63"/>
        <v>69.5</v>
      </c>
      <c r="DB142" s="24">
        <f t="shared" si="64"/>
        <v>71.37960963007157</v>
      </c>
      <c r="DC142" s="24">
        <f t="shared" si="70"/>
        <v>7.4748552409980036</v>
      </c>
      <c r="DD142" s="38" t="s">
        <v>219</v>
      </c>
      <c r="DE142" s="2">
        <f t="shared" si="66"/>
        <v>2.7421666699552493E-6</v>
      </c>
      <c r="DF142" s="38">
        <f t="shared" si="65"/>
        <v>0.51926188529899342</v>
      </c>
      <c r="DG142" s="38">
        <f t="shared" si="71"/>
        <v>-0.13720987002548035</v>
      </c>
      <c r="DH142" s="38">
        <f t="shared" si="72"/>
        <v>0.7142857142857143</v>
      </c>
      <c r="DI142" s="23">
        <f t="shared" si="67"/>
        <v>0</v>
      </c>
      <c r="DJ142" s="2">
        <f t="shared" si="68"/>
        <v>-1.9049233582949136E-4</v>
      </c>
      <c r="DK142" s="2">
        <f t="shared" si="69"/>
        <v>-4.3726092979852409E-2</v>
      </c>
    </row>
    <row r="143" spans="1:115">
      <c r="A143" s="38" t="s">
        <v>234</v>
      </c>
      <c r="B143" s="38"/>
      <c r="C143" s="38" t="s">
        <v>235</v>
      </c>
      <c r="D143" s="38"/>
      <c r="E143" s="38"/>
      <c r="F143" s="38"/>
      <c r="G143" s="38"/>
      <c r="H143" s="38" t="s">
        <v>236</v>
      </c>
      <c r="I143" s="38" t="s">
        <v>237</v>
      </c>
      <c r="J143" s="38">
        <v>1</v>
      </c>
      <c r="K143" s="38"/>
      <c r="L143" s="38"/>
      <c r="M143" s="38"/>
      <c r="N143" s="38"/>
      <c r="O143" s="38"/>
      <c r="P143" s="38"/>
      <c r="Q143" s="38" t="s">
        <v>238</v>
      </c>
      <c r="R143" s="38"/>
      <c r="S143" s="38"/>
      <c r="T143" s="38"/>
      <c r="U143" s="38"/>
      <c r="V143" s="38"/>
      <c r="W143" s="38"/>
      <c r="X143" s="38"/>
      <c r="Y143" s="38"/>
      <c r="Z143" s="38"/>
      <c r="AA143" s="38"/>
      <c r="AB143" s="38"/>
      <c r="AC143" s="38"/>
      <c r="AD143" s="38"/>
      <c r="AE143" s="38"/>
      <c r="AF143" s="38"/>
      <c r="AG143" s="9"/>
      <c r="AH143" s="9"/>
      <c r="AI143" s="38"/>
      <c r="AJ143" s="38"/>
      <c r="AK143" s="9"/>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t="s">
        <v>239</v>
      </c>
      <c r="CN143" s="38"/>
      <c r="CO143" s="38"/>
      <c r="CP143" s="38"/>
      <c r="CQ143" s="38"/>
      <c r="CR143" s="38"/>
      <c r="CS143" s="38"/>
      <c r="CT143" s="38"/>
      <c r="CU143" s="38"/>
      <c r="CV143" s="38"/>
      <c r="CW143" s="38"/>
      <c r="CX143" s="38"/>
      <c r="CY143" s="38"/>
      <c r="CZ143" s="38"/>
      <c r="DA143" s="38">
        <f t="shared" si="63"/>
        <v>70</v>
      </c>
      <c r="DB143" s="24">
        <f t="shared" si="64"/>
        <v>59.127051208417129</v>
      </c>
      <c r="DC143" s="24">
        <f t="shared" si="70"/>
        <v>6.1917703234930253</v>
      </c>
      <c r="DD143" s="38" t="s">
        <v>219</v>
      </c>
      <c r="DE143" s="2">
        <f t="shared" si="66"/>
        <v>2.2714642172566911E-6</v>
      </c>
      <c r="DF143" s="38">
        <f t="shared" si="65"/>
        <v>0.35629567413379248</v>
      </c>
      <c r="DG143" s="38">
        <f t="shared" si="71"/>
        <v>-0.11365731829218327</v>
      </c>
      <c r="DH143" s="38">
        <f t="shared" si="72"/>
        <v>0.7142857142857143</v>
      </c>
      <c r="DI143" s="23">
        <f t="shared" si="67"/>
        <v>0</v>
      </c>
      <c r="DJ143" s="2">
        <f t="shared" si="68"/>
        <v>-1.3070783189220338E-4</v>
      </c>
      <c r="DK143" s="2">
        <f t="shared" si="69"/>
        <v>-4.3726092979852409E-2</v>
      </c>
    </row>
    <row r="144" spans="1:115">
      <c r="A144" s="38" t="s">
        <v>240</v>
      </c>
      <c r="B144" s="38"/>
      <c r="C144" s="38" t="s">
        <v>241</v>
      </c>
      <c r="D144" s="38"/>
      <c r="E144" s="38"/>
      <c r="F144" s="38"/>
      <c r="G144" s="38"/>
      <c r="H144" s="38"/>
      <c r="I144" s="38" t="s">
        <v>242</v>
      </c>
      <c r="J144" s="38" t="s">
        <v>243</v>
      </c>
      <c r="K144" s="38"/>
      <c r="L144" s="38"/>
      <c r="M144" s="38"/>
      <c r="N144" s="38"/>
      <c r="O144" s="38"/>
      <c r="P144" s="38"/>
      <c r="Q144" s="38" t="s">
        <v>244</v>
      </c>
      <c r="R144" s="38"/>
      <c r="S144" s="38"/>
      <c r="T144" s="38"/>
      <c r="U144" s="38"/>
      <c r="V144" s="38"/>
      <c r="W144" s="38"/>
      <c r="X144" s="38"/>
      <c r="Y144" s="38"/>
      <c r="Z144" s="38"/>
      <c r="AA144" s="38"/>
      <c r="AB144" s="38"/>
      <c r="AC144" s="38"/>
      <c r="AD144" s="38"/>
      <c r="AE144" s="38"/>
      <c r="AF144" s="38"/>
      <c r="AG144" s="9"/>
      <c r="AH144" s="9"/>
      <c r="AI144" s="38"/>
      <c r="AJ144" s="38"/>
      <c r="AK144" s="9"/>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8"/>
      <c r="CA144" s="38"/>
      <c r="CB144" s="38"/>
      <c r="CC144" s="38"/>
      <c r="CD144" s="38"/>
      <c r="CE144" s="38"/>
      <c r="CF144" s="38"/>
      <c r="CG144" s="38"/>
      <c r="CH144" s="38"/>
      <c r="CI144" s="38"/>
      <c r="CJ144" s="38"/>
      <c r="CK144" s="38"/>
      <c r="CL144" s="38"/>
      <c r="CM144" s="38" t="s">
        <v>245</v>
      </c>
      <c r="CN144" s="38" t="s">
        <v>113</v>
      </c>
      <c r="CO144" s="38" t="s">
        <v>114</v>
      </c>
      <c r="CP144" s="38"/>
      <c r="CQ144" s="38"/>
      <c r="CR144" s="38"/>
      <c r="CS144" s="38"/>
      <c r="CT144" s="38"/>
      <c r="CU144" s="38"/>
      <c r="CV144" s="38"/>
      <c r="CW144" s="38"/>
      <c r="CX144" s="38"/>
      <c r="CY144" s="38"/>
      <c r="CZ144" s="38"/>
      <c r="DA144" s="38">
        <f t="shared" si="63"/>
        <v>70.5</v>
      </c>
      <c r="DB144" s="24">
        <f t="shared" si="64"/>
        <v>46.891172433459616</v>
      </c>
      <c r="DC144" s="24">
        <f t="shared" si="70"/>
        <v>4.9104320945056319</v>
      </c>
      <c r="DD144" s="38" t="s">
        <v>219</v>
      </c>
      <c r="DE144" s="2">
        <f t="shared" si="66"/>
        <v>1.8014025409854069E-6</v>
      </c>
      <c r="DF144" s="38">
        <f t="shared" si="65"/>
        <v>0.22408887284837758</v>
      </c>
      <c r="DG144" s="38">
        <f t="shared" si="71"/>
        <v>-9.0136829106821345E-2</v>
      </c>
      <c r="DH144" s="38">
        <f t="shared" si="72"/>
        <v>0.7142857142857143</v>
      </c>
      <c r="DI144" s="23">
        <f t="shared" si="67"/>
        <v>0</v>
      </c>
      <c r="DJ144" s="2">
        <f t="shared" si="68"/>
        <v>-8.2207483412162711E-5</v>
      </c>
      <c r="DK144" s="2">
        <f t="shared" si="69"/>
        <v>-4.3726092979852409E-2</v>
      </c>
    </row>
    <row r="145" spans="1:115">
      <c r="A145" s="38" t="s">
        <v>246</v>
      </c>
      <c r="B145" s="38"/>
      <c r="C145" s="38"/>
      <c r="D145" s="38"/>
      <c r="E145" s="38"/>
      <c r="F145" s="38"/>
      <c r="G145" s="38"/>
      <c r="H145" s="38"/>
      <c r="I145" s="38" t="s">
        <v>247</v>
      </c>
      <c r="J145" s="38" t="s">
        <v>248</v>
      </c>
      <c r="K145" s="38"/>
      <c r="L145" s="38"/>
      <c r="M145" s="38"/>
      <c r="N145" s="38"/>
      <c r="O145" s="38"/>
      <c r="P145" s="38"/>
      <c r="Q145" s="38" t="s">
        <v>249</v>
      </c>
      <c r="R145" s="38"/>
      <c r="S145" s="38"/>
      <c r="T145" s="38"/>
      <c r="U145" s="38"/>
      <c r="V145" s="38"/>
      <c r="W145" s="38"/>
      <c r="X145" s="38"/>
      <c r="Y145" s="38"/>
      <c r="Z145" s="38"/>
      <c r="AA145" s="38"/>
      <c r="AB145" s="38"/>
      <c r="AC145" s="38"/>
      <c r="AD145" s="38"/>
      <c r="AE145" s="38"/>
      <c r="AF145" s="38"/>
      <c r="AG145" s="9"/>
      <c r="AH145" s="9"/>
      <c r="AI145" s="38"/>
      <c r="AJ145" s="38"/>
      <c r="AK145" s="9"/>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8"/>
      <c r="CA145" s="38"/>
      <c r="CB145" s="38"/>
      <c r="CC145" s="38"/>
      <c r="CD145" s="38"/>
      <c r="CE145" s="38"/>
      <c r="CF145" s="38"/>
      <c r="CG145" s="38"/>
      <c r="CH145" s="38"/>
      <c r="CI145" s="38"/>
      <c r="CJ145" s="38"/>
      <c r="CK145" s="38"/>
      <c r="CL145" s="38"/>
      <c r="CM145" s="38"/>
      <c r="CN145" s="38" t="s">
        <v>119</v>
      </c>
      <c r="CO145" s="38" t="s">
        <v>120</v>
      </c>
      <c r="CP145" s="38"/>
      <c r="CQ145" s="38"/>
      <c r="CR145" s="38"/>
      <c r="CS145" s="38"/>
      <c r="CT145" s="38"/>
      <c r="CU145" s="38"/>
      <c r="CV145" s="38"/>
      <c r="CW145" s="38"/>
      <c r="CX145" s="38"/>
      <c r="CY145" s="38"/>
      <c r="CZ145" s="38"/>
      <c r="DA145" s="38">
        <f t="shared" si="63"/>
        <v>71</v>
      </c>
      <c r="DB145" s="24">
        <f t="shared" si="64"/>
        <v>34.668825069219736</v>
      </c>
      <c r="DC145" s="24">
        <f t="shared" si="70"/>
        <v>3.6305108715350123</v>
      </c>
      <c r="DD145" s="38" t="s">
        <v>219</v>
      </c>
      <c r="DE145" s="2">
        <f t="shared" si="66"/>
        <v>1.3318606964091915E-6</v>
      </c>
      <c r="DF145" s="38">
        <f t="shared" si="65"/>
        <v>0.12249443419968342</v>
      </c>
      <c r="DG145" s="38">
        <f t="shared" si="71"/>
        <v>-6.6642350754461316E-2</v>
      </c>
      <c r="DH145" s="38">
        <f t="shared" si="72"/>
        <v>0.7142857142857143</v>
      </c>
      <c r="DI145" s="23">
        <f t="shared" si="67"/>
        <v>0</v>
      </c>
      <c r="DJ145" s="2">
        <f t="shared" si="68"/>
        <v>-4.4937345793007049E-5</v>
      </c>
      <c r="DK145" s="2">
        <f t="shared" si="69"/>
        <v>-4.3726092979852409E-2</v>
      </c>
    </row>
    <row r="146" spans="1:115">
      <c r="A146" s="38" t="s">
        <v>250</v>
      </c>
      <c r="B146" s="38"/>
      <c r="C146" s="38"/>
      <c r="D146" s="38"/>
      <c r="E146" s="38"/>
      <c r="F146" s="38"/>
      <c r="G146" s="38"/>
      <c r="H146" s="38" t="s">
        <v>235</v>
      </c>
      <c r="I146" s="38"/>
      <c r="J146" s="38"/>
      <c r="K146" s="38"/>
      <c r="L146" s="38"/>
      <c r="M146" s="38"/>
      <c r="N146" s="38"/>
      <c r="O146" s="38"/>
      <c r="P146" s="38"/>
      <c r="Q146" s="38" t="s">
        <v>251</v>
      </c>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8"/>
      <c r="CA146" s="38"/>
      <c r="CB146" s="38"/>
      <c r="CC146" s="38"/>
      <c r="CD146" s="38"/>
      <c r="CE146" s="38"/>
      <c r="CF146" s="38"/>
      <c r="CG146" s="38"/>
      <c r="CH146" s="38"/>
      <c r="CI146" s="38"/>
      <c r="CJ146" s="38"/>
      <c r="CK146" s="38"/>
      <c r="CL146" s="38"/>
      <c r="CM146" s="38"/>
      <c r="CN146" s="38" t="s">
        <v>123</v>
      </c>
      <c r="CO146" s="38" t="s">
        <v>124</v>
      </c>
      <c r="CP146" s="38"/>
      <c r="CQ146" s="38"/>
      <c r="CR146" s="38"/>
      <c r="CS146" s="38"/>
      <c r="CT146" s="38"/>
      <c r="CU146" s="38"/>
      <c r="CV146" s="38"/>
      <c r="CW146" s="38"/>
      <c r="CX146" s="38"/>
      <c r="CY146" s="38"/>
      <c r="CZ146" s="38"/>
      <c r="DA146" s="38">
        <f t="shared" si="63"/>
        <v>71.5</v>
      </c>
      <c r="DB146" s="24">
        <f t="shared" si="64"/>
        <v>22.456875930053116</v>
      </c>
      <c r="DC146" s="24">
        <f t="shared" si="70"/>
        <v>2.3516785481477442</v>
      </c>
      <c r="DD146" s="38" t="s">
        <v>219</v>
      </c>
      <c r="DE146" s="2">
        <f t="shared" si="66"/>
        <v>8.6271831697954052E-7</v>
      </c>
      <c r="DF146" s="38">
        <f t="shared" si="65"/>
        <v>5.1396883748349803E-2</v>
      </c>
      <c r="DG146" s="38">
        <f t="shared" si="71"/>
        <v>-4.3167860450763811E-2</v>
      </c>
      <c r="DH146" s="38">
        <f t="shared" si="72"/>
        <v>0.7142857142857143</v>
      </c>
      <c r="DI146" s="23">
        <f t="shared" si="67"/>
        <v>0</v>
      </c>
      <c r="DJ146" s="2">
        <f t="shared" si="68"/>
        <v>-1.8855056989099903E-5</v>
      </c>
      <c r="DK146" s="2">
        <f t="shared" si="69"/>
        <v>-4.3726092979852409E-2</v>
      </c>
    </row>
    <row r="147" spans="1:115">
      <c r="A147" s="38"/>
      <c r="B147" s="38"/>
      <c r="C147" s="38"/>
      <c r="D147" s="38"/>
      <c r="E147" s="38" t="s">
        <v>252</v>
      </c>
      <c r="F147" s="38"/>
      <c r="G147" s="38"/>
      <c r="H147" s="38"/>
      <c r="I147" s="38"/>
      <c r="J147" s="38"/>
      <c r="K147" s="38"/>
      <c r="L147" s="38"/>
      <c r="M147" s="38"/>
      <c r="N147" s="38"/>
      <c r="O147" s="38"/>
      <c r="P147" s="38"/>
      <c r="Q147" s="38"/>
      <c r="R147" s="38"/>
      <c r="S147" s="38"/>
      <c r="T147" s="38"/>
      <c r="U147" s="38"/>
      <c r="V147" s="38" t="s">
        <v>253</v>
      </c>
      <c r="W147" s="38"/>
      <c r="X147" s="38"/>
      <c r="Y147" s="38"/>
      <c r="Z147" s="38"/>
      <c r="AA147" s="38"/>
      <c r="AB147" s="38"/>
      <c r="AC147" s="38"/>
      <c r="AD147" s="38"/>
      <c r="AE147" s="38"/>
      <c r="AF147" s="38"/>
      <c r="AG147" s="38"/>
      <c r="AH147" s="38"/>
      <c r="AI147" s="38"/>
      <c r="AJ147" s="38"/>
      <c r="AK147" s="38"/>
      <c r="AL147" s="38"/>
      <c r="AM147" s="38" t="s">
        <v>254</v>
      </c>
      <c r="AN147" s="38"/>
      <c r="AO147" s="38"/>
      <c r="AP147" s="38"/>
      <c r="AQ147" s="38"/>
      <c r="AR147" s="38"/>
      <c r="AS147" s="38"/>
      <c r="AT147" s="38"/>
      <c r="AU147" s="38"/>
      <c r="AV147" s="38"/>
      <c r="AW147" s="38"/>
      <c r="AX147" s="38"/>
      <c r="AY147" s="38"/>
      <c r="AZ147" s="38"/>
      <c r="BA147" s="38"/>
      <c r="BB147" s="38"/>
      <c r="BC147" s="38"/>
      <c r="BD147" s="38" t="s">
        <v>255</v>
      </c>
      <c r="BE147" s="38"/>
      <c r="BF147" s="38"/>
      <c r="BG147" s="38"/>
      <c r="BH147" s="38"/>
      <c r="BI147" s="38"/>
      <c r="BJ147" s="38"/>
      <c r="BK147" s="38"/>
      <c r="BL147" s="38"/>
      <c r="BM147" s="38"/>
      <c r="BN147" s="38"/>
      <c r="BO147" s="38"/>
      <c r="BP147" s="38"/>
      <c r="BQ147" s="38"/>
      <c r="BR147" s="38"/>
      <c r="BS147" s="38"/>
      <c r="BT147" s="38"/>
      <c r="BU147" s="38" t="s">
        <v>256</v>
      </c>
      <c r="BV147" s="38"/>
      <c r="BW147" s="38"/>
      <c r="BX147" s="38"/>
      <c r="BY147" s="38"/>
      <c r="BZ147" s="38"/>
      <c r="CA147" s="38"/>
      <c r="CB147" s="38"/>
      <c r="CC147" s="38"/>
      <c r="CD147" s="38"/>
      <c r="CE147" s="38"/>
      <c r="CF147" s="38"/>
      <c r="CG147" s="38"/>
      <c r="CH147" s="38"/>
      <c r="CI147" s="38"/>
      <c r="CJ147" s="38"/>
      <c r="CK147" s="38"/>
      <c r="CL147" s="38"/>
      <c r="CM147" s="38"/>
      <c r="CN147" s="38"/>
      <c r="CO147" s="38"/>
      <c r="CP147" s="38"/>
      <c r="CQ147" s="38"/>
      <c r="CR147" s="38"/>
      <c r="CS147" s="38"/>
      <c r="CT147" s="38"/>
      <c r="CU147" s="38"/>
      <c r="CV147" s="38"/>
      <c r="CW147" s="38"/>
      <c r="CX147" s="38"/>
      <c r="CY147" s="38"/>
      <c r="CZ147" s="38"/>
      <c r="DA147" s="38">
        <f t="shared" si="63"/>
        <v>72</v>
      </c>
      <c r="DB147" s="24">
        <f t="shared" si="64"/>
        <v>10.252203649163237</v>
      </c>
      <c r="DC147" s="24">
        <f t="shared" si="70"/>
        <v>1.0736082555772564</v>
      </c>
      <c r="DD147" s="38" t="s">
        <v>219</v>
      </c>
      <c r="DE147" s="2">
        <f t="shared" si="66"/>
        <v>3.9385549018868766E-7</v>
      </c>
      <c r="DF147" s="38">
        <f t="shared" si="65"/>
        <v>1.0712049172947999E-2</v>
      </c>
      <c r="DG147" s="38">
        <f t="shared" si="71"/>
        <v>-1.9707358130238519E-2</v>
      </c>
      <c r="DH147" s="38">
        <f t="shared" si="72"/>
        <v>0.7142857142857143</v>
      </c>
      <c r="DI147" s="23">
        <f t="shared" si="67"/>
        <v>0</v>
      </c>
      <c r="DJ147" s="2">
        <f t="shared" si="68"/>
        <v>-3.929738203874274E-6</v>
      </c>
      <c r="DK147" s="2">
        <f t="shared" si="69"/>
        <v>-4.3726092979852409E-2</v>
      </c>
    </row>
    <row r="148" spans="1:115">
      <c r="A148" s="38" t="s">
        <v>257</v>
      </c>
      <c r="B148" s="38" t="s">
        <v>258</v>
      </c>
      <c r="C148" s="38" t="s">
        <v>259</v>
      </c>
      <c r="D148" s="38" t="s">
        <v>260</v>
      </c>
      <c r="E148" s="38" t="s">
        <v>261</v>
      </c>
      <c r="F148" s="38" t="s">
        <v>262</v>
      </c>
      <c r="G148" s="38" t="s">
        <v>263</v>
      </c>
      <c r="H148" s="38" t="s">
        <v>264</v>
      </c>
      <c r="I148" s="38" t="s">
        <v>265</v>
      </c>
      <c r="J148" s="38" t="s">
        <v>266</v>
      </c>
      <c r="K148" s="38" t="s">
        <v>267</v>
      </c>
      <c r="L148" s="38" t="s">
        <v>268</v>
      </c>
      <c r="M148" s="38" t="s">
        <v>262</v>
      </c>
      <c r="N148" s="38" t="s">
        <v>263</v>
      </c>
      <c r="O148" s="38" t="s">
        <v>264</v>
      </c>
      <c r="P148" s="38" t="s">
        <v>265</v>
      </c>
      <c r="Q148" s="38" t="s">
        <v>266</v>
      </c>
      <c r="R148" s="38" t="s">
        <v>267</v>
      </c>
      <c r="S148" s="38" t="s">
        <v>269</v>
      </c>
      <c r="T148" s="38" t="s">
        <v>270</v>
      </c>
      <c r="U148" s="38" t="s">
        <v>271</v>
      </c>
      <c r="V148" s="38" t="s">
        <v>261</v>
      </c>
      <c r="W148" s="38" t="s">
        <v>262</v>
      </c>
      <c r="X148" s="38" t="s">
        <v>263</v>
      </c>
      <c r="Y148" s="38" t="s">
        <v>264</v>
      </c>
      <c r="Z148" s="38" t="s">
        <v>265</v>
      </c>
      <c r="AA148" s="38" t="s">
        <v>266</v>
      </c>
      <c r="AB148" s="38" t="s">
        <v>267</v>
      </c>
      <c r="AC148" s="38" t="s">
        <v>268</v>
      </c>
      <c r="AD148" s="38" t="s">
        <v>262</v>
      </c>
      <c r="AE148" s="38" t="s">
        <v>263</v>
      </c>
      <c r="AF148" s="38" t="s">
        <v>264</v>
      </c>
      <c r="AG148" s="38" t="s">
        <v>265</v>
      </c>
      <c r="AH148" s="38" t="s">
        <v>266</v>
      </c>
      <c r="AI148" s="38" t="s">
        <v>267</v>
      </c>
      <c r="AJ148" s="38" t="s">
        <v>269</v>
      </c>
      <c r="AK148" s="38" t="s">
        <v>270</v>
      </c>
      <c r="AL148" s="38" t="s">
        <v>271</v>
      </c>
      <c r="AM148" s="38" t="s">
        <v>261</v>
      </c>
      <c r="AN148" s="38" t="s">
        <v>262</v>
      </c>
      <c r="AO148" s="38" t="s">
        <v>263</v>
      </c>
      <c r="AP148" s="38" t="s">
        <v>264</v>
      </c>
      <c r="AQ148" s="38" t="s">
        <v>265</v>
      </c>
      <c r="AR148" s="38" t="s">
        <v>266</v>
      </c>
      <c r="AS148" s="38" t="s">
        <v>267</v>
      </c>
      <c r="AT148" s="38" t="s">
        <v>268</v>
      </c>
      <c r="AU148" s="38" t="s">
        <v>262</v>
      </c>
      <c r="AV148" s="38" t="s">
        <v>263</v>
      </c>
      <c r="AW148" s="38" t="s">
        <v>264</v>
      </c>
      <c r="AX148" s="38" t="s">
        <v>265</v>
      </c>
      <c r="AY148" s="38" t="s">
        <v>266</v>
      </c>
      <c r="AZ148" s="38" t="s">
        <v>267</v>
      </c>
      <c r="BA148" s="38" t="s">
        <v>269</v>
      </c>
      <c r="BB148" s="38" t="s">
        <v>270</v>
      </c>
      <c r="BC148" s="38" t="s">
        <v>271</v>
      </c>
      <c r="BD148" s="38" t="s">
        <v>261</v>
      </c>
      <c r="BE148" s="38" t="s">
        <v>262</v>
      </c>
      <c r="BF148" s="38" t="s">
        <v>263</v>
      </c>
      <c r="BG148" s="38" t="s">
        <v>264</v>
      </c>
      <c r="BH148" s="38" t="s">
        <v>265</v>
      </c>
      <c r="BI148" s="38" t="s">
        <v>266</v>
      </c>
      <c r="BJ148" s="38" t="s">
        <v>267</v>
      </c>
      <c r="BK148" s="38" t="s">
        <v>268</v>
      </c>
      <c r="BL148" s="38" t="s">
        <v>262</v>
      </c>
      <c r="BM148" s="38" t="s">
        <v>263</v>
      </c>
      <c r="BN148" s="38" t="s">
        <v>264</v>
      </c>
      <c r="BO148" s="38" t="s">
        <v>265</v>
      </c>
      <c r="BP148" s="38" t="s">
        <v>266</v>
      </c>
      <c r="BQ148" s="38" t="s">
        <v>267</v>
      </c>
      <c r="BR148" s="38" t="s">
        <v>269</v>
      </c>
      <c r="BS148" s="38" t="s">
        <v>270</v>
      </c>
      <c r="BT148" s="38" t="s">
        <v>271</v>
      </c>
      <c r="BU148" s="38" t="s">
        <v>261</v>
      </c>
      <c r="BV148" s="38" t="s">
        <v>262</v>
      </c>
      <c r="BW148" s="38" t="s">
        <v>263</v>
      </c>
      <c r="BX148" s="38" t="s">
        <v>264</v>
      </c>
      <c r="BY148" s="38" t="s">
        <v>265</v>
      </c>
      <c r="BZ148" s="38" t="s">
        <v>266</v>
      </c>
      <c r="CA148" s="38" t="s">
        <v>267</v>
      </c>
      <c r="CB148" s="38" t="s">
        <v>268</v>
      </c>
      <c r="CC148" s="38" t="s">
        <v>262</v>
      </c>
      <c r="CD148" s="38" t="s">
        <v>263</v>
      </c>
      <c r="CE148" s="38" t="s">
        <v>264</v>
      </c>
      <c r="CF148" s="38" t="s">
        <v>265</v>
      </c>
      <c r="CG148" s="38" t="s">
        <v>266</v>
      </c>
      <c r="CH148" s="38" t="s">
        <v>267</v>
      </c>
      <c r="CI148" s="38" t="s">
        <v>269</v>
      </c>
      <c r="CJ148" s="38" t="s">
        <v>270</v>
      </c>
      <c r="CK148" s="38" t="s">
        <v>271</v>
      </c>
      <c r="CL148" s="38" t="s">
        <v>272</v>
      </c>
      <c r="CM148" s="38" t="s">
        <v>273</v>
      </c>
      <c r="CN148" s="38" t="s">
        <v>274</v>
      </c>
      <c r="CO148" s="38" t="s">
        <v>275</v>
      </c>
      <c r="CP148" s="38" t="s">
        <v>276</v>
      </c>
      <c r="CQ148" s="38"/>
      <c r="CR148" s="38"/>
      <c r="CS148" s="38"/>
      <c r="CT148" s="38"/>
      <c r="CU148" s="38"/>
      <c r="CV148" s="38"/>
      <c r="CW148" s="38"/>
      <c r="CX148" s="38"/>
      <c r="CY148" s="38"/>
      <c r="CZ148" s="38"/>
      <c r="DA148" s="38">
        <f t="shared" si="63"/>
        <v>72.5</v>
      </c>
      <c r="DB148" s="24">
        <f t="shared" si="64"/>
        <v>0</v>
      </c>
      <c r="DC148" s="24">
        <f t="shared" si="70"/>
        <v>0</v>
      </c>
      <c r="DD148" s="38" t="s">
        <v>219</v>
      </c>
      <c r="DE148" s="2">
        <f t="shared" si="66"/>
        <v>0</v>
      </c>
      <c r="DF148" s="38">
        <f t="shared" si="65"/>
        <v>0</v>
      </c>
      <c r="DG148" s="38">
        <f t="shared" si="71"/>
        <v>0</v>
      </c>
      <c r="DH148" s="38">
        <f t="shared" si="72"/>
        <v>0.7142857142857143</v>
      </c>
      <c r="DI148" s="23">
        <f t="shared" si="67"/>
        <v>0</v>
      </c>
      <c r="DJ148" s="2">
        <f t="shared" si="68"/>
        <v>0</v>
      </c>
      <c r="DK148" s="2">
        <f t="shared" si="69"/>
        <v>-4.3726092979852409E-2</v>
      </c>
    </row>
    <row r="149" spans="1:115">
      <c r="A149" s="38">
        <v>0</v>
      </c>
      <c r="B149" s="38">
        <f t="shared" ref="B149:B180" si="73">A149*$AC$68</f>
        <v>0</v>
      </c>
      <c r="C149" s="38">
        <f t="shared" ref="C149:C180" si="74">$C$30*($B149-$C$12)</f>
        <v>-251.99999999999997</v>
      </c>
      <c r="D149" s="38">
        <f t="shared" ref="D149:D180" si="75">$C$30*($B149-$C$18)</f>
        <v>-98</v>
      </c>
      <c r="E149" s="38">
        <f t="shared" ref="E149:E180" si="76">$AC$71</f>
        <v>0.21439182647108235</v>
      </c>
      <c r="F149" s="38">
        <f t="shared" ref="F149:F180" si="77">-E149*$AC$51</f>
        <v>-22.451059567708334</v>
      </c>
      <c r="G149" s="38">
        <f t="shared" ref="G149:G180" si="78">-E149*$AD$51</f>
        <v>-11.225529783854167</v>
      </c>
      <c r="H149" s="38">
        <f>(-F149+SQRT(F149^2-4*$C149))/2</f>
        <v>30.668073828505243</v>
      </c>
      <c r="I149" s="38">
        <f>(-G149+SQRT(G149^2-4*$D149))/2</f>
        <v>16.992709080368837</v>
      </c>
      <c r="J149" s="38">
        <f t="shared" ref="J149:J180" si="79">IF(H149&lt;&gt;0,($C$12-$B149)*$E149/H149/$AC$51-$AC$60*$AC$51,0)</f>
        <v>5.6510521553151246E-3</v>
      </c>
      <c r="K149" s="38">
        <f t="shared" ref="K149:K180" si="80">IF(I149&lt;&gt;0,($C$18-$B149)*$E149/I149/$AD$51-$AC$60*$AD$51,0)</f>
        <v>8.2551260348999768E-3</v>
      </c>
      <c r="L149" s="38">
        <f>E149*1.001</f>
        <v>0.21460621829755341</v>
      </c>
      <c r="M149" s="38">
        <f t="shared" ref="M149:M180" si="81">-L149*$AC$51</f>
        <v>-22.473510627276042</v>
      </c>
      <c r="N149" s="38">
        <f t="shared" ref="N149:N180" si="82">-L149*$AD$51</f>
        <v>-11.236755313638021</v>
      </c>
      <c r="O149" s="38">
        <f>(-M149+SQRT(M149^2-4*$C149))/2</f>
        <v>30.685782795200492</v>
      </c>
      <c r="P149" s="38">
        <f>(-N149+SQRT(N149^2-4*$D149))/2</f>
        <v>17.001091195103413</v>
      </c>
      <c r="Q149" s="38">
        <f t="shared" ref="Q149:Q180" si="83">IF(O149&lt;&gt;0,($C$12-$B149)*$L149/O149/$AC$51-$AC$60*$AC$51,0)</f>
        <v>5.6535894650699874E-3</v>
      </c>
      <c r="R149" s="38">
        <f t="shared" ref="R149:R180" si="84">IF(P149&lt;&gt;0,($C$18-$B149)*$L149/P149/$AD$51-$AC$60*$AD$51,0)</f>
        <v>8.2593974458500547E-3</v>
      </c>
      <c r="S149" s="38">
        <f>(Q149-J149)/($L149-$E149)</f>
        <v>1.1834918320476099E-2</v>
      </c>
      <c r="T149" s="38">
        <f>(R149-K149)/($L149-$E149)</f>
        <v>1.9923385235277969E-2</v>
      </c>
      <c r="U149" s="38">
        <f>IF(S149&lt;&gt;T149,(K149-J149)/(S149-T149),0)</f>
        <v>-0.32194900554262079</v>
      </c>
      <c r="V149" s="38">
        <f>E149+U149</f>
        <v>-0.10755717907153844</v>
      </c>
      <c r="W149" s="38">
        <f t="shared" ref="W149:W180" si="85">-V149*$AC$51</f>
        <v>11.2633614537329</v>
      </c>
      <c r="X149" s="38">
        <f t="shared" ref="X149:X180" si="86">-V149*$AD$51</f>
        <v>5.6316807268664499</v>
      </c>
      <c r="Y149" s="38">
        <f>(-W149+SQRT(W149^2-4*$C149))/2</f>
        <v>11.212185450747256</v>
      </c>
      <c r="Z149" s="38">
        <f>(-X149+SQRT(X149^2-4*$D149))/2</f>
        <v>7.4763390438808432</v>
      </c>
      <c r="AA149" s="38">
        <f t="shared" ref="AA149:AA180" si="87">IF(Y149&lt;&gt;0,($C$12-$B149)*$V149/Y149/$AC$51-$AC$60*$AC$51,0)</f>
        <v>-8.6015019042311423E-3</v>
      </c>
      <c r="AB149" s="38">
        <f t="shared" ref="AB149:AB180" si="88">IF(Z149&lt;&gt;0,($C$18-$B149)*$V149/Z149/$AD$51-$AC$60*$AD$51,0)</f>
        <v>-9.7950753246217083E-3</v>
      </c>
      <c r="AC149" s="38">
        <f>V149*1.001</f>
        <v>-0.10766473625060997</v>
      </c>
      <c r="AD149" s="38">
        <f t="shared" ref="AD149:AD180" si="89">-AC149*$AC$51</f>
        <v>11.274624815186632</v>
      </c>
      <c r="AE149" s="38">
        <f t="shared" ref="AE149:AE180" si="90">-AC149*$AD$51</f>
        <v>5.6373124075933161</v>
      </c>
      <c r="AF149" s="38">
        <f>(-AD149+SQRT(AD149^2-4*$C149))/2</f>
        <v>11.208437536555962</v>
      </c>
      <c r="AG149" s="38">
        <f>(-AE149+SQRT(AE149^2-4*$D149))/2</f>
        <v>7.4742939464373066</v>
      </c>
      <c r="AH149" s="38">
        <f t="shared" ref="AH149:AH180" si="91">IF(AF149&lt;&gt;0,($C$12-$B149)*$AC149/AF149/$AC$51-$AC$60*$AC$51,0)</f>
        <v>-8.6125059511301567E-3</v>
      </c>
      <c r="AI149" s="38">
        <f t="shared" ref="AI149:AI180" si="92">IF(AG149&lt;&gt;0,($C$18-$B149)*$AC149/AG149/$AD$51-$AC$60*$AD$51,0)</f>
        <v>-9.8073257773449492E-3</v>
      </c>
      <c r="AJ149" s="38">
        <f>(AH149-AA149)/($AC149-$V149)</f>
        <v>0.10230880908187726</v>
      </c>
      <c r="AK149" s="38">
        <f>(AI149-AB149)/($AC149-$V149)</f>
        <v>0.11389711806307165</v>
      </c>
      <c r="AL149" s="38">
        <f>IF(AJ149&lt;&gt;AK149,(AB149-AA149)/(AJ149-AK149),0)</f>
        <v>0.10299806661416319</v>
      </c>
      <c r="AM149" s="38">
        <f>V149+AL149</f>
        <v>-4.5591124573752528E-3</v>
      </c>
      <c r="AN149" s="38">
        <f t="shared" ref="AN149:AN180" si="93">-AM149*$AC$51</f>
        <v>0.47742914009932674</v>
      </c>
      <c r="AO149" s="38">
        <f t="shared" ref="AO149:AO180" si="94">-AM149*$AD$51</f>
        <v>0.23871457004966337</v>
      </c>
      <c r="AP149" s="38">
        <f>(-AN149+SQRT(AN149^2-4*$C149))/2</f>
        <v>15.637588042522131</v>
      </c>
      <c r="AQ149" s="38">
        <f>(-AO149+SQRT(AO149^2-4*$D149))/2</f>
        <v>9.7808571652529253</v>
      </c>
      <c r="AR149" s="38">
        <f t="shared" ref="AR149:AR180" si="95">IF(AP149&lt;&gt;0,($C$12-$B149)*$AM149/AP149/$AC$51-$AC$60*$AC$51,0)</f>
        <v>-6.0759390231317082E-4</v>
      </c>
      <c r="AS149" s="38">
        <f t="shared" ref="AS149:AS180" si="96">IF(AQ149&lt;&gt;0,($C$18-$B149)*$AM149/AQ149/$AD$51-$AC$60*$AD$51,0)</f>
        <v>-4.9009561349553222E-4</v>
      </c>
      <c r="AT149" s="38">
        <f>AM149*1.001</f>
        <v>-4.5636715698326273E-3</v>
      </c>
      <c r="AU149" s="38">
        <f t="shared" ref="AU149:AU180" si="97">-AT149*$AC$51</f>
        <v>0.47790656923942598</v>
      </c>
      <c r="AV149" s="38">
        <f t="shared" ref="AV149:AV180" si="98">-AT149*$AD$51</f>
        <v>0.23895328461971299</v>
      </c>
      <c r="AW149" s="38">
        <f>(-AU149+SQRT(AU149^2-4*$C149))/2</f>
        <v>15.6373529190358</v>
      </c>
      <c r="AX149" s="38">
        <f>(-AV149+SQRT(AV149^2-4*$D149))/2</f>
        <v>9.7807392476623232</v>
      </c>
      <c r="AY149" s="38">
        <f t="shared" ref="AY149:AY180" si="99">IF(AW149&lt;&gt;0,($C$12-$B149)*$AT149/AW149/$AC$51-$AC$60*$AC$51,0)</f>
        <v>-6.0784824093521896E-4</v>
      </c>
      <c r="AZ149" s="38">
        <f t="shared" ref="AZ149:AZ180" si="100">IF(AX149&lt;&gt;0,($C$18-$B149)*$AT149/AX149/$AD$51-$AC$60*$AD$51,0)</f>
        <v>-4.90410956042777E-4</v>
      </c>
      <c r="BA149" s="38">
        <f>(AY149-AR149)/($AT149-$AM149)</f>
        <v>5.5786871770785597E-2</v>
      </c>
      <c r="BB149" s="38">
        <f>(AZ149-AS149)/($AT149-$AM149)</f>
        <v>6.9167529906988642E-2</v>
      </c>
      <c r="BC149" s="38">
        <f>IF(BA149&lt;&gt;BB149,(AS149-AR149)/(BA149-BB149),0)</f>
        <v>-8.7812040051850858E-3</v>
      </c>
      <c r="BD149" s="38">
        <f>AM149+BC149</f>
        <v>-1.3340316462560339E-2</v>
      </c>
      <c r="BE149" s="38">
        <f t="shared" ref="BE149:BE180" si="101">-BD149*$AC$51</f>
        <v>1.3969946731780845</v>
      </c>
      <c r="BF149" s="38">
        <f t="shared" ref="BF149:BF180" si="102">-BD149*$AD$51</f>
        <v>0.69849733658904223</v>
      </c>
      <c r="BG149" s="38">
        <f>(-BE149+SQRT(BE149^2-4*$C149))/2</f>
        <v>15.191370457990683</v>
      </c>
      <c r="BH149" s="38">
        <f>(-BF149+SQRT(BF149^2-4*$D149))/2</f>
        <v>9.5564050018226361</v>
      </c>
      <c r="BI149" s="38">
        <f t="shared" ref="BI149:BI180" si="103">IF(BG149&lt;&gt;0,($C$12-$B149)*$BD149/BG149/$AC$51-$AC$60*$AC$51,0)</f>
        <v>-1.1117417337230728E-3</v>
      </c>
      <c r="BJ149" s="38">
        <f t="shared" ref="BJ149:BJ180" si="104">IF(BH149&lt;&gt;0,($C$18-$B149)*$BD149/BH149/$AD$51-$AC$60*$AD$51,0)</f>
        <v>-1.1116408310618648E-3</v>
      </c>
      <c r="BK149" s="38">
        <f>BD149*1.001</f>
        <v>-1.3353656779022897E-2</v>
      </c>
      <c r="BL149" s="38">
        <f t="shared" ref="BL149:BL180" si="105">-BK149*$AC$51</f>
        <v>1.3983916678512622</v>
      </c>
      <c r="BM149" s="38">
        <f t="shared" ref="BM149:BM180" si="106">-BK149*$AD$51</f>
        <v>0.69919583392563112</v>
      </c>
      <c r="BN149" s="38">
        <f>(-BL149+SQRT(BL149^2-4*$C149))/2</f>
        <v>15.190702680985625</v>
      </c>
      <c r="BO149" s="38">
        <f>(-BM149+SQRT(BM149^2-4*$D149))/2</f>
        <v>9.5560680729413843</v>
      </c>
      <c r="BP149" s="38">
        <f t="shared" ref="BP149:BP180" si="107">IF(BN149&lt;&gt;0,($C$12-$B149)*$BK149/BN149/$AC$51-$AC$60*$AC$51,0)</f>
        <v>-1.1125296590175869E-3</v>
      </c>
      <c r="BQ149" s="38">
        <f t="shared" ref="BQ149:BQ180" si="108">IF(BO149&lt;&gt;0,($C$18-$B149)*$BK149/BO149/$AD$51-$AC$60*$AD$51,0)</f>
        <v>-1.1126068918139297E-3</v>
      </c>
      <c r="BR149" s="38">
        <f>(BP149-BI149)/($BK149-$BD149)</f>
        <v>5.906346350369996E-2</v>
      </c>
      <c r="BS149" s="38">
        <f>(BQ149-BJ149)/($BK149-$BD149)</f>
        <v>7.2416629303831193E-2</v>
      </c>
      <c r="BT149" s="38">
        <f>IF(BR149&lt;&gt;BS149,(BJ149-BI149)/(BR149-BS149),0)</f>
        <v>-7.5564598476713059E-6</v>
      </c>
      <c r="BU149" s="38">
        <f>BD149+BT149</f>
        <v>-1.334787292240801E-2</v>
      </c>
      <c r="BV149" s="38">
        <f t="shared" ref="BV149:BV180" si="109">-BU149*$AC$51</f>
        <v>1.3977859838029041</v>
      </c>
      <c r="BW149" s="38">
        <f t="shared" ref="BW149:BW180" si="110">-BU149*$AD$51</f>
        <v>0.69889299190145204</v>
      </c>
      <c r="BX149" s="38">
        <f>(-BV149+SQRT(BV149^2-4*$C149))/2</f>
        <v>15.190992200073</v>
      </c>
      <c r="BY149" s="38">
        <f>(-BW149+SQRT(BW149^2-4*$D149))/2</f>
        <v>9.5562141510496676</v>
      </c>
      <c r="BZ149" s="38">
        <f t="shared" ref="BZ149:BZ180" si="111">IF(BX149&lt;&gt;0,($C$12-$B149)*$BU149/BX149/$AC$51-$AC$60*$AC$51,0)</f>
        <v>-1.1121880360944003E-3</v>
      </c>
      <c r="CA149" s="38">
        <f t="shared" ref="CA149:CA180" si="112">IF(BY149&lt;&gt;0,($C$18-$B149)*$BU149/BY149/$AD$51-$AC$60*$AD$51,0)</f>
        <v>-1.1121880361961555E-3</v>
      </c>
      <c r="CB149" s="38">
        <f>BU149*1.001</f>
        <v>-1.3361220795330416E-2</v>
      </c>
      <c r="CC149" s="38">
        <f t="shared" ref="CC149:CC180" si="113">-CB149*$AC$51</f>
        <v>1.3991837697867069</v>
      </c>
      <c r="CD149" s="38">
        <f t="shared" ref="CD149:CD180" si="114">-CB149*$AD$51</f>
        <v>0.69959188489335344</v>
      </c>
      <c r="CE149" s="38">
        <f>(-CC149+SQRT(CC149^2-4*$C149))/2</f>
        <v>15.190324062191094</v>
      </c>
      <c r="CF149" s="38">
        <f>(-CD149+SQRT(CD149^2-4*$D149))/2</f>
        <v>9.5558770382928024</v>
      </c>
      <c r="CG149" s="38">
        <f t="shared" ref="CG149:CG180" si="115">IF(CE149&lt;&gt;0,($C$12-$B149)*$CB149/CE149/$AC$51-$AC$60*$AC$51,0)</f>
        <v>-1.1129764461167519E-3</v>
      </c>
      <c r="CH149" s="38">
        <f t="shared" ref="CH149:CH180" si="116">IF(CF149&lt;&gt;0,($C$18-$B149)*$CB149/CF149/$AD$51-$AC$60*$AD$51,0)</f>
        <v>-1.1131546821087053E-3</v>
      </c>
      <c r="CI149" s="38">
        <f>(CG149-BZ149)/($CB149-$BU149)</f>
        <v>5.9066341651196473E-2</v>
      </c>
      <c r="CJ149" s="38">
        <f>(CH149-CA149)/($CB149-$BU149)</f>
        <v>7.2419472238692717E-2</v>
      </c>
      <c r="CK149" s="38">
        <f>IF(CI149&lt;&gt;CJ149,(CA149-BZ149)/(CI149-CJ149),0)</f>
        <v>7.6203248479196137E-12</v>
      </c>
      <c r="CL149" s="38" t="str">
        <f t="shared" ref="CL149:CL180" si="117">IF(AND(BU149&gt;0,CE149&gt;0,CE149&lt;$C$7,CF149&lt;$C$7,CG149&gt;0,ABS(CK149)&lt;0.1*BU149),B149,"")</f>
        <v/>
      </c>
      <c r="CM149" s="38">
        <f t="shared" ref="CM149:CM180" si="118">CG149+BU149^2/$C$30</f>
        <v>-1.0493458348479116E-3</v>
      </c>
      <c r="CN149" s="38">
        <f t="shared" ref="CN149:CN180" si="119">-BU149*$C$7/$C$30</f>
        <v>0.13347872922408011</v>
      </c>
      <c r="CO149" s="38">
        <f t="shared" ref="CO149:CO180" si="120">IF(CL149&lt;&gt;"",(-CM149+SQRT(CM149^2-4*$AC$60*CN149))/2/$AC$60,0)</f>
        <v>0</v>
      </c>
      <c r="CP149" s="38">
        <f>CO149*30/PI()</f>
        <v>0</v>
      </c>
      <c r="CQ149" s="38"/>
      <c r="CR149" s="38"/>
      <c r="CS149" s="38"/>
      <c r="CT149" s="38"/>
      <c r="CU149" s="38"/>
      <c r="CV149" s="38"/>
      <c r="CW149" s="38"/>
      <c r="CX149" s="38"/>
      <c r="CY149" s="38"/>
      <c r="CZ149" s="38"/>
      <c r="DA149" s="38">
        <f t="shared" si="63"/>
        <v>73</v>
      </c>
      <c r="DB149" s="24">
        <f t="shared" si="64"/>
        <v>0</v>
      </c>
      <c r="DC149" s="24">
        <f t="shared" si="70"/>
        <v>0</v>
      </c>
      <c r="DD149" s="38" t="s">
        <v>219</v>
      </c>
      <c r="DE149" s="2">
        <f t="shared" si="66"/>
        <v>0</v>
      </c>
      <c r="DF149" s="38">
        <f t="shared" si="65"/>
        <v>0</v>
      </c>
      <c r="DG149" s="38">
        <f t="shared" si="71"/>
        <v>0</v>
      </c>
      <c r="DH149" s="38">
        <f t="shared" si="72"/>
        <v>0.7142857142857143</v>
      </c>
      <c r="DI149" s="23">
        <f t="shared" si="67"/>
        <v>0</v>
      </c>
      <c r="DJ149" s="2">
        <f t="shared" si="68"/>
        <v>0</v>
      </c>
      <c r="DK149" s="2">
        <f t="shared" si="69"/>
        <v>-4.3726092979852409E-2</v>
      </c>
    </row>
    <row r="150" spans="1:115">
      <c r="A150" s="38">
        <f>A149+0.01</f>
        <v>0.01</v>
      </c>
      <c r="B150" s="38">
        <f t="shared" si="73"/>
        <v>0.34510595677083333</v>
      </c>
      <c r="C150" s="38">
        <f t="shared" si="74"/>
        <v>-251.03370332104163</v>
      </c>
      <c r="D150" s="38">
        <f t="shared" si="75"/>
        <v>-97.033703321041671</v>
      </c>
      <c r="E150" s="38">
        <f t="shared" si="76"/>
        <v>0.21439182647108235</v>
      </c>
      <c r="F150" s="38">
        <f t="shared" si="77"/>
        <v>-22.451059567708334</v>
      </c>
      <c r="G150" s="38">
        <f t="shared" si="78"/>
        <v>-11.225529783854167</v>
      </c>
      <c r="H150" s="38">
        <f t="shared" ref="H150:H213" si="121">(-F150+SQRT(F150^2-4*$C150))/2</f>
        <v>30.643207869795305</v>
      </c>
      <c r="I150" s="38">
        <f t="shared" ref="I150:I213" si="122">(-G150+SQRT(G150^2-4*$D150))/2</f>
        <v>16.95017346060321</v>
      </c>
      <c r="J150" s="38">
        <f t="shared" si="79"/>
        <v>5.6328707778626266E-3</v>
      </c>
      <c r="K150" s="38">
        <f t="shared" si="80"/>
        <v>8.192924036806444E-3</v>
      </c>
      <c r="L150" s="38">
        <f t="shared" ref="L150:L213" si="123">E150*1.001</f>
        <v>0.21460621829755341</v>
      </c>
      <c r="M150" s="38">
        <f t="shared" si="81"/>
        <v>-22.473510627276042</v>
      </c>
      <c r="N150" s="38">
        <f t="shared" si="82"/>
        <v>-11.236755313638021</v>
      </c>
      <c r="O150" s="38">
        <f t="shared" ref="O150:O213" si="124">(-M150+SQRT(M150^2-4*$C150))/2</f>
        <v>30.66092513630004</v>
      </c>
      <c r="P150" s="38">
        <f t="shared" ref="P150:P213" si="125">(-N150+SQRT(N150^2-4*$D150))/2</f>
        <v>16.958565962825432</v>
      </c>
      <c r="Q150" s="38">
        <f t="shared" si="83"/>
        <v>5.6353959809252244E-3</v>
      </c>
      <c r="R150" s="38">
        <f t="shared" si="84"/>
        <v>8.1971484510995566E-3</v>
      </c>
      <c r="S150" s="38">
        <f t="shared" ref="S150:S213" si="126">(Q150-J150)/($L150-$E150)</f>
        <v>1.177844838659709E-2</v>
      </c>
      <c r="T150" s="38">
        <f t="shared" ref="T150:T213" si="127">(R150-K150)/($L150-$E150)</f>
        <v>1.9704176053011373E-2</v>
      </c>
      <c r="U150" s="38">
        <f t="shared" ref="U150:U213" si="128">IF(S150&lt;&gt;T150,(K150-J150)/(S150-T150),0)</f>
        <v>-0.32300545346671283</v>
      </c>
      <c r="V150" s="38">
        <f t="shared" ref="V150:V213" si="129">E150+U150</f>
        <v>-0.10861362699563049</v>
      </c>
      <c r="W150" s="38">
        <f t="shared" si="85"/>
        <v>11.373992421640491</v>
      </c>
      <c r="X150" s="38">
        <f t="shared" si="86"/>
        <v>5.6869962108202454</v>
      </c>
      <c r="Y150" s="38">
        <f t="shared" ref="Y150:Y213" si="130">(-W150+SQRT(W150^2-4*$C150))/2</f>
        <v>11.146768348033648</v>
      </c>
      <c r="Z150" s="38">
        <f t="shared" ref="Z150:Z213" si="131">(-X150+SQRT(X150^2-4*$D150))/2</f>
        <v>7.40926663374744</v>
      </c>
      <c r="AA150" s="38">
        <f t="shared" si="87"/>
        <v>-8.6992290192840025E-3</v>
      </c>
      <c r="AB150" s="38">
        <f t="shared" si="88"/>
        <v>-9.8808210361619447E-3</v>
      </c>
      <c r="AC150" s="38">
        <f t="shared" ref="AC150:AC213" si="132">V150*1.001</f>
        <v>-0.1087222406226261</v>
      </c>
      <c r="AD150" s="38">
        <f t="shared" si="89"/>
        <v>11.38536641406213</v>
      </c>
      <c r="AE150" s="38">
        <f t="shared" si="90"/>
        <v>5.6926832070310649</v>
      </c>
      <c r="AF150" s="38">
        <f t="shared" ref="AF150:AF213" si="133">(-AD150+SQRT(AD150^2-4*$C150))/2</f>
        <v>11.143003456026522</v>
      </c>
      <c r="AG150" s="38">
        <f t="shared" ref="AG150:AG213" si="134">(-AE150+SQRT(AE150^2-4*$D150))/2</f>
        <v>7.4072121143398073</v>
      </c>
      <c r="AH150" s="38">
        <f t="shared" si="91"/>
        <v>-8.7103926243075197E-3</v>
      </c>
      <c r="AI150" s="38">
        <f t="shared" si="92"/>
        <v>-9.8932171392018542E-3</v>
      </c>
      <c r="AJ150" s="38">
        <f t="shared" ref="AJ150:AJ213" si="135">(AH150-AA150)/($AC150-$V150)</f>
        <v>0.10278272931598016</v>
      </c>
      <c r="AK150" s="38">
        <f t="shared" ref="AK150:AK213" si="136">(AI150-AB150)/($AC150-$V150)</f>
        <v>0.11413027428326206</v>
      </c>
      <c r="AL150" s="38">
        <f t="shared" ref="AL150:AL213" si="137">IF(AJ150&lt;&gt;AK150,(AB150-AA150)/(AJ150-AK150),0)</f>
        <v>0.10412754655608752</v>
      </c>
      <c r="AM150" s="38">
        <f t="shared" ref="AM150:AM213" si="138">V150+AL150</f>
        <v>-4.486080439542961E-3</v>
      </c>
      <c r="AN150" s="38">
        <f t="shared" si="93"/>
        <v>0.46978124507603453</v>
      </c>
      <c r="AO150" s="38">
        <f t="shared" si="94"/>
        <v>0.23489062253801726</v>
      </c>
      <c r="AP150" s="38">
        <f t="shared" ref="AP150:AP213" si="139">(-AN150+SQRT(AN150^2-4*$C150))/2</f>
        <v>15.610893577860457</v>
      </c>
      <c r="AQ150" s="38">
        <f t="shared" ref="AQ150:AQ213" si="140">(-AO150+SQRT(AO150^2-4*$D150))/2</f>
        <v>9.7338234761603921</v>
      </c>
      <c r="AR150" s="38">
        <f t="shared" si="95"/>
        <v>-6.0305466188059743E-4</v>
      </c>
      <c r="AS150" s="38">
        <f t="shared" si="96"/>
        <v>-4.8354819974538217E-4</v>
      </c>
      <c r="AT150" s="38">
        <f t="shared" ref="AT150:AT213" si="141">AM150*1.001</f>
        <v>-4.4905665199825038E-3</v>
      </c>
      <c r="AU150" s="38">
        <f t="shared" si="97"/>
        <v>0.47025102632111054</v>
      </c>
      <c r="AV150" s="38">
        <f t="shared" si="98"/>
        <v>0.23512551316055527</v>
      </c>
      <c r="AW150" s="38">
        <f t="shared" ref="AW150:AW213" si="142">(-AU150+SQRT(AU150^2-4*$C150))/2</f>
        <v>15.610662170889128</v>
      </c>
      <c r="AX150" s="38">
        <f t="shared" ref="AX150:AX213" si="143">(-AV150+SQRT(AV150^2-4*$D150))/2</f>
        <v>9.7337074317140431</v>
      </c>
      <c r="AY150" s="38">
        <f t="shared" si="99"/>
        <v>-6.0330434064132909E-4</v>
      </c>
      <c r="AZ150" s="38">
        <f t="shared" si="100"/>
        <v>-4.8385687489141269E-4</v>
      </c>
      <c r="BA150" s="38">
        <f t="shared" ref="BA150:BA213" si="144">(AY150-AR150)/($AT150-$AM150)</f>
        <v>5.5656327187283625E-2</v>
      </c>
      <c r="BB150" s="38">
        <f t="shared" ref="BB150:BB213" si="145">(AZ150-AS150)/($AT150-$AM150)</f>
        <v>6.88073141332224E-2</v>
      </c>
      <c r="BC150" s="38">
        <f t="shared" ref="BC150:BC213" si="146">IF(BA150&lt;&gt;BB150,(AS150-AR150)/(BA150-BB150),0)</f>
        <v>-9.0872618630437225E-3</v>
      </c>
      <c r="BD150" s="38">
        <f t="shared" ref="BD150:BD213" si="147">AM150+BC150</f>
        <v>-1.3573342302586684E-2</v>
      </c>
      <c r="BE150" s="38">
        <f t="shared" si="101"/>
        <v>1.4213970820821964</v>
      </c>
      <c r="BF150" s="38">
        <f t="shared" si="102"/>
        <v>0.7106985410410982</v>
      </c>
      <c r="BG150" s="38">
        <f t="shared" ref="BG150:BG213" si="148">(-BE150+SQRT(BE150^2-4*$C150))/2</f>
        <v>15.149276103871786</v>
      </c>
      <c r="BH150" s="38">
        <f t="shared" ref="BH150:BH213" si="149">(-BF150+SQRT(BF150^2-4*$D150))/2</f>
        <v>9.5016267579123692</v>
      </c>
      <c r="BI150" s="38">
        <f t="shared" si="103"/>
        <v>-1.1241059545318566E-3</v>
      </c>
      <c r="BJ150" s="38">
        <f t="shared" si="104"/>
        <v>-1.1239986064741632E-3</v>
      </c>
      <c r="BK150" s="38">
        <f t="shared" ref="BK150:BK213" si="150">BD150*1.001</f>
        <v>-1.3586915644889268E-2</v>
      </c>
      <c r="BL150" s="38">
        <f t="shared" si="105"/>
        <v>1.4228184791642784</v>
      </c>
      <c r="BM150" s="38">
        <f t="shared" si="106"/>
        <v>0.7114092395821392</v>
      </c>
      <c r="BN150" s="38">
        <f t="shared" ref="BN150:BN213" si="151">(-BL150+SQRT(BL150^2-4*$C150))/2</f>
        <v>15.148597268209857</v>
      </c>
      <c r="BO150" s="38">
        <f t="shared" ref="BO150:BO213" si="152">(-BM150+SQRT(BM150^2-4*$D150))/2</f>
        <v>9.5012842255704992</v>
      </c>
      <c r="BP150" s="38">
        <f t="shared" si="107"/>
        <v>-1.1249074424733952E-3</v>
      </c>
      <c r="BQ150" s="38">
        <f t="shared" si="108"/>
        <v>-1.1249782117202613E-3</v>
      </c>
      <c r="BR150" s="38">
        <f t="shared" ref="BR150:BR213" si="153">(BP150-BI150)/($BK150-$BD150)</f>
        <v>5.9048679659837754E-2</v>
      </c>
      <c r="BS150" s="38">
        <f t="shared" ref="BS150:BS213" si="154">(BQ150-BJ150)/($BK150-$BD150)</f>
        <v>7.2171262188797825E-2</v>
      </c>
      <c r="BT150" s="38">
        <f t="shared" ref="BT150:BT213" si="155">IF(BR150&lt;&gt;BS150,(BJ150-BI150)/(BR150-BS150),0)</f>
        <v>-8.1804063686775957E-6</v>
      </c>
      <c r="BU150" s="38">
        <f t="shared" ref="BU150:BU213" si="156">BD150+BT150</f>
        <v>-1.3581522708955362E-2</v>
      </c>
      <c r="BV150" s="38">
        <f t="shared" si="109"/>
        <v>1.4222537322339037</v>
      </c>
      <c r="BW150" s="38">
        <f t="shared" si="110"/>
        <v>0.71112686611695186</v>
      </c>
      <c r="BX150" s="38">
        <f t="shared" ref="BX150:BX213" si="157">(-BV150+SQRT(BV150^2-4*$C150))/2</f>
        <v>15.148866978167948</v>
      </c>
      <c r="BY150" s="38">
        <f t="shared" ref="BY150:BY213" si="158">(-BW150+SQRT(BW150^2-4*$D150))/2</f>
        <v>9.5014203183722827</v>
      </c>
      <c r="BZ150" s="38">
        <f t="shared" si="111"/>
        <v>-1.1245889883196259E-3</v>
      </c>
      <c r="CA150" s="38">
        <f t="shared" si="112"/>
        <v>-1.1245889884230302E-3</v>
      </c>
      <c r="CB150" s="38">
        <f t="shared" ref="CB150:CB213" si="159">BU150*1.001</f>
        <v>-1.3595104231664316E-2</v>
      </c>
      <c r="CC150" s="38">
        <f t="shared" si="113"/>
        <v>1.4236759859661374</v>
      </c>
      <c r="CD150" s="38">
        <f t="shared" si="114"/>
        <v>0.71183799298306871</v>
      </c>
      <c r="CE150" s="38">
        <f t="shared" ref="CE150:CE213" si="160">(-CC150+SQRT(CC150^2-4*$C150))/2</f>
        <v>15.148187752560215</v>
      </c>
      <c r="CF150" s="38">
        <f t="shared" ref="CF150:CF213" si="161">(-CD150+SQRT(CD150^2-4*$D150))/2</f>
        <v>9.5010775873115261</v>
      </c>
      <c r="CG150" s="38">
        <f t="shared" si="115"/>
        <v>-1.1253910016713979E-3</v>
      </c>
      <c r="CH150" s="38">
        <f t="shared" si="116"/>
        <v>-1.1255692259061964E-3</v>
      </c>
      <c r="CI150" s="38">
        <f t="shared" ref="CI150:CI213" si="162">(CG150-BZ150)/($CB150-$BU150)</f>
        <v>5.9051799195035073E-2</v>
      </c>
      <c r="CJ150" s="38">
        <f t="shared" ref="CJ150:CJ213" si="163">(CH150-CA150)/($CB150-$BU150)</f>
        <v>7.2174343346634015E-2</v>
      </c>
      <c r="CK150" s="38">
        <f t="shared" ref="CK150:CK213" si="164">IF(CI150&lt;&gt;CJ150,(CA150-BZ150)/(CI150-CJ150),0)</f>
        <v>7.8798945633697122E-12</v>
      </c>
      <c r="CL150" s="38" t="str">
        <f t="shared" si="117"/>
        <v/>
      </c>
      <c r="CM150" s="38">
        <f t="shared" si="118"/>
        <v>-1.0595132305664442E-3</v>
      </c>
      <c r="CN150" s="38">
        <f t="shared" si="119"/>
        <v>0.13581522708955363</v>
      </c>
      <c r="CO150" s="38">
        <f t="shared" si="120"/>
        <v>0</v>
      </c>
      <c r="CP150" s="38">
        <f t="shared" ref="CP150:CP213" si="165">CO150*30/PI()</f>
        <v>0</v>
      </c>
      <c r="CQ150" s="38"/>
      <c r="CR150" s="38"/>
      <c r="CS150" s="38"/>
      <c r="CT150" s="38"/>
      <c r="CU150" s="38"/>
      <c r="CV150" s="38"/>
      <c r="CW150" s="38"/>
      <c r="CX150" s="38"/>
      <c r="CY150" s="38"/>
      <c r="CZ150" s="38"/>
      <c r="DA150" s="38">
        <f t="shared" si="63"/>
        <v>73.5</v>
      </c>
      <c r="DB150" s="24">
        <f t="shared" si="64"/>
        <v>0</v>
      </c>
      <c r="DC150" s="24">
        <f t="shared" si="70"/>
        <v>0</v>
      </c>
      <c r="DD150" s="38" t="s">
        <v>219</v>
      </c>
      <c r="DE150" s="2">
        <f t="shared" si="66"/>
        <v>0</v>
      </c>
      <c r="DF150" s="38">
        <f t="shared" si="65"/>
        <v>0</v>
      </c>
      <c r="DG150" s="38">
        <f t="shared" si="71"/>
        <v>0</v>
      </c>
      <c r="DH150" s="38">
        <f t="shared" si="72"/>
        <v>0.7142857142857143</v>
      </c>
      <c r="DI150" s="23">
        <f t="shared" si="67"/>
        <v>0</v>
      </c>
      <c r="DJ150" s="2">
        <f t="shared" si="68"/>
        <v>0</v>
      </c>
      <c r="DK150" s="2">
        <f t="shared" si="69"/>
        <v>-4.3726092979852409E-2</v>
      </c>
    </row>
    <row r="151" spans="1:115">
      <c r="A151" s="38">
        <f t="shared" ref="A151:A214" si="166">A150+0.01</f>
        <v>0.02</v>
      </c>
      <c r="B151" s="38">
        <f t="shared" si="73"/>
        <v>0.69021191354166667</v>
      </c>
      <c r="C151" s="38">
        <f t="shared" si="74"/>
        <v>-250.06740664208334</v>
      </c>
      <c r="D151" s="38">
        <f t="shared" si="75"/>
        <v>-96.067406642083327</v>
      </c>
      <c r="E151" s="38">
        <f t="shared" si="76"/>
        <v>0.21439182647108235</v>
      </c>
      <c r="F151" s="38">
        <f t="shared" si="77"/>
        <v>-22.451059567708334</v>
      </c>
      <c r="G151" s="38">
        <f t="shared" si="78"/>
        <v>-11.225529783854167</v>
      </c>
      <c r="H151" s="38">
        <f t="shared" si="121"/>
        <v>30.618310027292196</v>
      </c>
      <c r="I151" s="38">
        <f t="shared" si="122"/>
        <v>16.907477653840623</v>
      </c>
      <c r="J151" s="38">
        <f t="shared" si="79"/>
        <v>5.6146660877647173E-3</v>
      </c>
      <c r="K151" s="38">
        <f t="shared" si="80"/>
        <v>8.1304877891278625E-3</v>
      </c>
      <c r="L151" s="38">
        <f t="shared" si="123"/>
        <v>0.21460621829755341</v>
      </c>
      <c r="M151" s="38">
        <f t="shared" si="81"/>
        <v>-22.473510627276042</v>
      </c>
      <c r="N151" s="38">
        <f t="shared" si="82"/>
        <v>-11.236755313638021</v>
      </c>
      <c r="O151" s="38">
        <f t="shared" si="124"/>
        <v>30.636035625563402</v>
      </c>
      <c r="P151" s="38">
        <f t="shared" si="125"/>
        <v>16.915880661320777</v>
      </c>
      <c r="Q151" s="38">
        <f t="shared" si="83"/>
        <v>5.6171791842119269E-3</v>
      </c>
      <c r="R151" s="38">
        <f t="shared" si="84"/>
        <v>8.1346651449081386E-3</v>
      </c>
      <c r="S151" s="38">
        <f t="shared" si="126"/>
        <v>1.1721978811299256E-2</v>
      </c>
      <c r="T151" s="38">
        <f t="shared" si="127"/>
        <v>1.9484678352884102E-2</v>
      </c>
      <c r="U151" s="38">
        <f t="shared" si="128"/>
        <v>-0.32409108299063583</v>
      </c>
      <c r="V151" s="38">
        <f t="shared" si="129"/>
        <v>-0.10969925651955348</v>
      </c>
      <c r="W151" s="38">
        <f t="shared" si="85"/>
        <v>11.48767927953638</v>
      </c>
      <c r="X151" s="38">
        <f t="shared" si="86"/>
        <v>5.7438396397681899</v>
      </c>
      <c r="Y151" s="38">
        <f t="shared" si="130"/>
        <v>11.080520688323208</v>
      </c>
      <c r="Z151" s="38">
        <f t="shared" si="131"/>
        <v>7.3415678358545868</v>
      </c>
      <c r="AA151" s="38">
        <f t="shared" si="87"/>
        <v>-8.8003603248941464E-3</v>
      </c>
      <c r="AB151" s="38">
        <f t="shared" si="88"/>
        <v>-9.9696763111611977E-3</v>
      </c>
      <c r="AC151" s="38">
        <f t="shared" si="132"/>
        <v>-0.10980895577607303</v>
      </c>
      <c r="AD151" s="38">
        <f t="shared" si="89"/>
        <v>11.499166958815916</v>
      </c>
      <c r="AE151" s="38">
        <f t="shared" si="90"/>
        <v>5.7495834794079581</v>
      </c>
      <c r="AF151" s="38">
        <f t="shared" si="133"/>
        <v>11.0767386626635</v>
      </c>
      <c r="AG151" s="38">
        <f t="shared" si="134"/>
        <v>7.3395038399605115</v>
      </c>
      <c r="AH151" s="38">
        <f t="shared" si="91"/>
        <v>-8.8116894212019493E-3</v>
      </c>
      <c r="AI151" s="38">
        <f t="shared" si="92"/>
        <v>-9.9822236726428912E-3</v>
      </c>
      <c r="AJ151" s="38">
        <f t="shared" si="135"/>
        <v>0.103274139381102</v>
      </c>
      <c r="AK151" s="38">
        <f t="shared" si="136"/>
        <v>0.11437964011595395</v>
      </c>
      <c r="AL151" s="38">
        <f t="shared" si="137"/>
        <v>0.10529160406044852</v>
      </c>
      <c r="AM151" s="38">
        <f t="shared" si="138"/>
        <v>-4.4076524591049604E-3</v>
      </c>
      <c r="AN151" s="38">
        <f t="shared" si="93"/>
        <v>0.46156828617003764</v>
      </c>
      <c r="AO151" s="38">
        <f t="shared" si="94"/>
        <v>0.23078414308501882</v>
      </c>
      <c r="AP151" s="38">
        <f t="shared" si="139"/>
        <v>15.584419553446455</v>
      </c>
      <c r="AQ151" s="38">
        <f t="shared" si="140"/>
        <v>9.6866853599134473</v>
      </c>
      <c r="AR151" s="38">
        <f t="shared" si="95"/>
        <v>-5.982320521851275E-4</v>
      </c>
      <c r="AS151" s="38">
        <f t="shared" si="96"/>
        <v>-4.7667479011558376E-4</v>
      </c>
      <c r="AT151" s="38">
        <f t="shared" si="141"/>
        <v>-4.412060111564065E-3</v>
      </c>
      <c r="AU151" s="38">
        <f t="shared" si="97"/>
        <v>0.46202985445620764</v>
      </c>
      <c r="AV151" s="38">
        <f t="shared" si="98"/>
        <v>0.23101492722810382</v>
      </c>
      <c r="AW151" s="38">
        <f t="shared" si="142"/>
        <v>15.584192138715911</v>
      </c>
      <c r="AX151" s="38">
        <f t="shared" si="143"/>
        <v>9.6865713269402196</v>
      </c>
      <c r="AY151" s="38">
        <f t="shared" si="99"/>
        <v>-5.9847678100321655E-4</v>
      </c>
      <c r="AZ151" s="38">
        <f t="shared" si="100"/>
        <v>-4.7697646516364723E-4</v>
      </c>
      <c r="BA151" s="38">
        <f t="shared" si="144"/>
        <v>5.5523619513947874E-2</v>
      </c>
      <c r="BB151" s="38">
        <f t="shared" si="145"/>
        <v>6.8443474357948494E-2</v>
      </c>
      <c r="BC151" s="38">
        <f t="shared" si="146"/>
        <v>-9.4085625215819882E-3</v>
      </c>
      <c r="BD151" s="38">
        <f t="shared" si="147"/>
        <v>-1.3816214980686949E-2</v>
      </c>
      <c r="BE151" s="38">
        <f t="shared" si="101"/>
        <v>1.446830649458112</v>
      </c>
      <c r="BF151" s="38">
        <f t="shared" si="102"/>
        <v>0.72341532472905601</v>
      </c>
      <c r="BG151" s="38">
        <f t="shared" si="148"/>
        <v>15.106642678138028</v>
      </c>
      <c r="BH151" s="38">
        <f t="shared" si="149"/>
        <v>9.4463624370534269</v>
      </c>
      <c r="BI151" s="38">
        <f t="shared" si="103"/>
        <v>-1.1370211286334396E-3</v>
      </c>
      <c r="BJ151" s="38">
        <f t="shared" si="104"/>
        <v>-1.1369068604569167E-3</v>
      </c>
      <c r="BK151" s="38">
        <f t="shared" si="150"/>
        <v>-1.3830031195667634E-2</v>
      </c>
      <c r="BL151" s="38">
        <f t="shared" si="105"/>
        <v>1.44827748010757</v>
      </c>
      <c r="BM151" s="38">
        <f t="shared" si="106"/>
        <v>0.72413874005378498</v>
      </c>
      <c r="BN151" s="38">
        <f t="shared" si="151"/>
        <v>15.105952338551226</v>
      </c>
      <c r="BO151" s="38">
        <f t="shared" si="152"/>
        <v>9.4460140753152704</v>
      </c>
      <c r="BP151" s="38">
        <f t="shared" si="107"/>
        <v>-1.1378368044507457E-3</v>
      </c>
      <c r="BQ151" s="38">
        <f t="shared" si="108"/>
        <v>-1.137900634189338E-3</v>
      </c>
      <c r="BR151" s="38">
        <f t="shared" si="153"/>
        <v>5.9037574215976475E-2</v>
      </c>
      <c r="BS151" s="38">
        <f t="shared" si="154"/>
        <v>7.1928073919708971E-2</v>
      </c>
      <c r="BT151" s="38">
        <f t="shared" si="155"/>
        <v>-8.8645265233469254E-6</v>
      </c>
      <c r="BU151" s="38">
        <f t="shared" si="156"/>
        <v>-1.3825079507210295E-2</v>
      </c>
      <c r="BV151" s="38">
        <f t="shared" si="109"/>
        <v>1.4477589405048885</v>
      </c>
      <c r="BW151" s="38">
        <f t="shared" si="110"/>
        <v>0.72387947025244426</v>
      </c>
      <c r="BX151" s="38">
        <f t="shared" si="157"/>
        <v>15.106199750318005</v>
      </c>
      <c r="BY151" s="38">
        <f t="shared" si="158"/>
        <v>9.4461389255466504</v>
      </c>
      <c r="BZ151" s="38">
        <f t="shared" si="111"/>
        <v>-1.1375444604004507E-3</v>
      </c>
      <c r="CA151" s="38">
        <f t="shared" si="112"/>
        <v>-1.137544460504033E-3</v>
      </c>
      <c r="CB151" s="38">
        <f t="shared" si="159"/>
        <v>-1.3838904586717504E-2</v>
      </c>
      <c r="CC151" s="38">
        <f t="shared" si="113"/>
        <v>1.4492066994453934</v>
      </c>
      <c r="CD151" s="38">
        <f t="shared" si="114"/>
        <v>0.72460334972269669</v>
      </c>
      <c r="CE151" s="38">
        <f t="shared" si="160"/>
        <v>15.105508988997856</v>
      </c>
      <c r="CF151" s="38">
        <f t="shared" si="161"/>
        <v>9.4457903488551231</v>
      </c>
      <c r="CG151" s="38">
        <f t="shared" si="115"/>
        <v>-1.1383607063507788E-3</v>
      </c>
      <c r="CH151" s="38">
        <f t="shared" si="116"/>
        <v>-1.1385389180588047E-3</v>
      </c>
      <c r="CI151" s="38">
        <f t="shared" si="162"/>
        <v>5.904095885325597E-2</v>
      </c>
      <c r="CJ151" s="38">
        <f t="shared" si="163"/>
        <v>7.1931416687561145E-2</v>
      </c>
      <c r="CK151" s="38">
        <f t="shared" si="164"/>
        <v>8.0355788480083067E-12</v>
      </c>
      <c r="CL151" s="38" t="str">
        <f t="shared" si="117"/>
        <v/>
      </c>
      <c r="CM151" s="38">
        <f t="shared" si="118"/>
        <v>-1.0700989837148195E-3</v>
      </c>
      <c r="CN151" s="38">
        <f t="shared" si="119"/>
        <v>0.13825079507210297</v>
      </c>
      <c r="CO151" s="38">
        <f t="shared" si="120"/>
        <v>0</v>
      </c>
      <c r="CP151" s="38">
        <f t="shared" si="165"/>
        <v>0</v>
      </c>
      <c r="CQ151" s="38"/>
      <c r="CR151" s="38"/>
      <c r="CS151" s="38"/>
      <c r="CT151" s="38"/>
      <c r="CU151" s="38"/>
      <c r="CV151" s="38"/>
      <c r="CW151" s="38"/>
      <c r="CX151" s="38"/>
      <c r="CY151" s="38"/>
      <c r="CZ151" s="38"/>
      <c r="DA151" s="38">
        <f t="shared" si="63"/>
        <v>74</v>
      </c>
      <c r="DB151" s="24">
        <f t="shared" si="64"/>
        <v>0</v>
      </c>
      <c r="DC151" s="24">
        <f t="shared" si="70"/>
        <v>0</v>
      </c>
      <c r="DD151" s="38" t="s">
        <v>219</v>
      </c>
      <c r="DE151" s="2">
        <f t="shared" si="66"/>
        <v>0</v>
      </c>
      <c r="DF151" s="38">
        <f t="shared" si="65"/>
        <v>0</v>
      </c>
      <c r="DG151" s="38">
        <f t="shared" si="71"/>
        <v>0</v>
      </c>
      <c r="DH151" s="38">
        <f t="shared" si="72"/>
        <v>0.7142857142857143</v>
      </c>
      <c r="DI151" s="23">
        <f t="shared" si="67"/>
        <v>0</v>
      </c>
      <c r="DJ151" s="2">
        <f t="shared" si="68"/>
        <v>0</v>
      </c>
      <c r="DK151" s="2">
        <f t="shared" si="69"/>
        <v>-4.3726092979852409E-2</v>
      </c>
    </row>
    <row r="152" spans="1:115">
      <c r="A152" s="38">
        <f t="shared" si="166"/>
        <v>0.03</v>
      </c>
      <c r="B152" s="38">
        <f t="shared" si="73"/>
        <v>1.0353178703124999</v>
      </c>
      <c r="C152" s="38">
        <f t="shared" si="74"/>
        <v>-249.101109963125</v>
      </c>
      <c r="D152" s="38">
        <f t="shared" si="75"/>
        <v>-95.101109963124998</v>
      </c>
      <c r="E152" s="38">
        <f t="shared" si="76"/>
        <v>0.21439182647108235</v>
      </c>
      <c r="F152" s="38">
        <f t="shared" si="77"/>
        <v>-22.451059567708334</v>
      </c>
      <c r="G152" s="38">
        <f t="shared" si="78"/>
        <v>-11.225529783854167</v>
      </c>
      <c r="H152" s="38">
        <f t="shared" si="121"/>
        <v>30.593380178033744</v>
      </c>
      <c r="I152" s="38">
        <f t="shared" si="122"/>
        <v>16.864619836565069</v>
      </c>
      <c r="J152" s="38">
        <f t="shared" si="79"/>
        <v>5.5964379951144779E-3</v>
      </c>
      <c r="K152" s="38">
        <f t="shared" si="80"/>
        <v>8.0678146252441286E-3</v>
      </c>
      <c r="L152" s="38">
        <f t="shared" si="123"/>
        <v>0.21460621829755341</v>
      </c>
      <c r="M152" s="38">
        <f t="shared" si="81"/>
        <v>-22.473510627276042</v>
      </c>
      <c r="N152" s="38">
        <f t="shared" si="82"/>
        <v>-11.236755313638021</v>
      </c>
      <c r="O152" s="38">
        <f t="shared" si="124"/>
        <v>30.611114140233994</v>
      </c>
      <c r="P152" s="38">
        <f t="shared" si="125"/>
        <v>16.873033469315814</v>
      </c>
      <c r="Q152" s="38">
        <f t="shared" si="83"/>
        <v>5.598938985083751E-3</v>
      </c>
      <c r="R152" s="38">
        <f t="shared" si="84"/>
        <v>8.071944861271477E-3</v>
      </c>
      <c r="S152" s="38">
        <f t="shared" si="126"/>
        <v>1.1665509877125127E-2</v>
      </c>
      <c r="T152" s="38">
        <f t="shared" si="127"/>
        <v>1.9264895007113845E-2</v>
      </c>
      <c r="U152" s="38">
        <f t="shared" si="128"/>
        <v>-0.32520744610996177</v>
      </c>
      <c r="V152" s="38">
        <f t="shared" si="129"/>
        <v>-0.11081561963887943</v>
      </c>
      <c r="W152" s="38">
        <f t="shared" si="85"/>
        <v>11.604584552016814</v>
      </c>
      <c r="X152" s="38">
        <f t="shared" si="86"/>
        <v>5.8022922760084068</v>
      </c>
      <c r="Y152" s="38">
        <f t="shared" si="130"/>
        <v>11.01340591405649</v>
      </c>
      <c r="Z152" s="38">
        <f t="shared" si="131"/>
        <v>7.2732216004442991</v>
      </c>
      <c r="AA152" s="38">
        <f t="shared" si="87"/>
        <v>-8.9051020267217635E-3</v>
      </c>
      <c r="AB152" s="38">
        <f t="shared" si="88"/>
        <v>-1.0061838625502039E-2</v>
      </c>
      <c r="AC152" s="38">
        <f t="shared" si="132"/>
        <v>-0.11092643525851829</v>
      </c>
      <c r="AD152" s="38">
        <f t="shared" si="89"/>
        <v>11.616189136568829</v>
      </c>
      <c r="AE152" s="38">
        <f t="shared" si="90"/>
        <v>5.8080945682844147</v>
      </c>
      <c r="AF152" s="38">
        <f t="shared" si="133"/>
        <v>11.009606596775569</v>
      </c>
      <c r="AG152" s="38">
        <f t="shared" si="134"/>
        <v>7.2711480747518298</v>
      </c>
      <c r="AH152" s="38">
        <f t="shared" si="91"/>
        <v>-8.9166029168125625E-3</v>
      </c>
      <c r="AI152" s="38">
        <f t="shared" si="92"/>
        <v>-1.0074543214016197E-2</v>
      </c>
      <c r="AJ152" s="38">
        <f t="shared" si="135"/>
        <v>0.10378401644351889</v>
      </c>
      <c r="AK152" s="38">
        <f t="shared" si="136"/>
        <v>0.11464618936897582</v>
      </c>
      <c r="AL152" s="38">
        <f t="shared" si="137"/>
        <v>0.10649219145363743</v>
      </c>
      <c r="AM152" s="38">
        <f t="shared" si="138"/>
        <v>-4.3234281852419926E-3</v>
      </c>
      <c r="AN152" s="38">
        <f t="shared" si="93"/>
        <v>0.45274834083597648</v>
      </c>
      <c r="AO152" s="38">
        <f t="shared" si="94"/>
        <v>0.22637417041798824</v>
      </c>
      <c r="AP152" s="38">
        <f t="shared" si="139"/>
        <v>15.558186489548364</v>
      </c>
      <c r="AQ152" s="38">
        <f t="shared" si="140"/>
        <v>9.6394495469732551</v>
      </c>
      <c r="AR152" s="38">
        <f t="shared" si="95"/>
        <v>-5.9310608921929106E-4</v>
      </c>
      <c r="AS152" s="38">
        <f t="shared" si="96"/>
        <v>-4.6945430427573569E-4</v>
      </c>
      <c r="AT152" s="38">
        <f t="shared" si="141"/>
        <v>-4.3277516134272338E-3</v>
      </c>
      <c r="AU152" s="38">
        <f t="shared" si="97"/>
        <v>0.4532010891768124</v>
      </c>
      <c r="AV152" s="38">
        <f t="shared" si="98"/>
        <v>0.2266005445884062</v>
      </c>
      <c r="AW152" s="38">
        <f t="shared" si="142"/>
        <v>15.557963363544525</v>
      </c>
      <c r="AX152" s="38">
        <f t="shared" si="143"/>
        <v>9.6393376741706884</v>
      </c>
      <c r="AY152" s="38">
        <f t="shared" si="99"/>
        <v>-5.9334555786886146E-4</v>
      </c>
      <c r="AZ152" s="38">
        <f t="shared" si="100"/>
        <v>-4.6974862528627163E-4</v>
      </c>
      <c r="BA152" s="38">
        <f t="shared" si="144"/>
        <v>5.538860351326428E-2</v>
      </c>
      <c r="BB152" s="38">
        <f t="shared" si="145"/>
        <v>6.8075841190250536E-2</v>
      </c>
      <c r="BC152" s="38">
        <f t="shared" si="146"/>
        <v>-9.746155001718845E-3</v>
      </c>
      <c r="BD152" s="38">
        <f t="shared" si="147"/>
        <v>-1.4069583186960838E-2</v>
      </c>
      <c r="BE152" s="38">
        <f t="shared" si="101"/>
        <v>1.473363305974221</v>
      </c>
      <c r="BF152" s="38">
        <f t="shared" si="102"/>
        <v>0.73668165298711052</v>
      </c>
      <c r="BG152" s="38">
        <f t="shared" si="148"/>
        <v>15.06343891050774</v>
      </c>
      <c r="BH152" s="38">
        <f t="shared" si="149"/>
        <v>9.390592769324531</v>
      </c>
      <c r="BI152" s="38">
        <f t="shared" si="103"/>
        <v>-1.1505250899424019E-3</v>
      </c>
      <c r="BJ152" s="38">
        <f t="shared" si="104"/>
        <v>-1.1504033866106449E-3</v>
      </c>
      <c r="BK152" s="38">
        <f t="shared" si="150"/>
        <v>-1.4083652770147797E-2</v>
      </c>
      <c r="BL152" s="38">
        <f t="shared" si="105"/>
        <v>1.4748366692801951</v>
      </c>
      <c r="BM152" s="38">
        <f t="shared" si="106"/>
        <v>0.73741833464009754</v>
      </c>
      <c r="BN152" s="38">
        <f t="shared" si="151"/>
        <v>15.062736593821471</v>
      </c>
      <c r="BO152" s="38">
        <f t="shared" si="152"/>
        <v>9.3902383380818968</v>
      </c>
      <c r="BP152" s="38">
        <f t="shared" si="107"/>
        <v>-1.1513556231901104E-3</v>
      </c>
      <c r="BQ152" s="38">
        <f t="shared" si="108"/>
        <v>-1.1514119970396589E-3</v>
      </c>
      <c r="BR152" s="38">
        <f t="shared" si="153"/>
        <v>5.903040883814039E-2</v>
      </c>
      <c r="BS152" s="38">
        <f t="shared" si="154"/>
        <v>7.1687299873168298E-2</v>
      </c>
      <c r="BT152" s="38">
        <f t="shared" si="155"/>
        <v>-9.6155786930797316E-6</v>
      </c>
      <c r="BU152" s="38">
        <f t="shared" si="156"/>
        <v>-1.4079198765653918E-2</v>
      </c>
      <c r="BV152" s="38">
        <f t="shared" si="109"/>
        <v>1.4743702470202944</v>
      </c>
      <c r="BW152" s="38">
        <f t="shared" si="110"/>
        <v>0.7371851235101472</v>
      </c>
      <c r="BX152" s="38">
        <f t="shared" si="157"/>
        <v>15.062958922334804</v>
      </c>
      <c r="BY152" s="38">
        <f t="shared" si="158"/>
        <v>9.3903505387915303</v>
      </c>
      <c r="BZ152" s="38">
        <f t="shared" si="111"/>
        <v>-1.1510926933012613E-3</v>
      </c>
      <c r="CA152" s="38">
        <f t="shared" si="112"/>
        <v>-1.1510926934030173E-3</v>
      </c>
      <c r="CB152" s="38">
        <f t="shared" si="159"/>
        <v>-1.409327796441957E-2</v>
      </c>
      <c r="CC152" s="38">
        <f t="shared" si="113"/>
        <v>1.4758446172673143</v>
      </c>
      <c r="CD152" s="38">
        <f t="shared" si="114"/>
        <v>0.73792230863365715</v>
      </c>
      <c r="CE152" s="38">
        <f t="shared" si="160"/>
        <v>15.062256149114985</v>
      </c>
      <c r="CF152" s="38">
        <f t="shared" si="161"/>
        <v>9.3899958748190109</v>
      </c>
      <c r="CG152" s="38">
        <f t="shared" si="115"/>
        <v>-1.1519238459181081E-3</v>
      </c>
      <c r="CH152" s="38">
        <f t="shared" si="116"/>
        <v>-1.1521020442606935E-3</v>
      </c>
      <c r="CI152" s="38">
        <f t="shared" si="162"/>
        <v>5.9034085013032242E-2</v>
      </c>
      <c r="CJ152" s="38">
        <f t="shared" si="163"/>
        <v>7.1690930320456703E-2</v>
      </c>
      <c r="CK152" s="38">
        <f t="shared" si="164"/>
        <v>8.0396068454325895E-12</v>
      </c>
      <c r="CL152" s="38" t="str">
        <f t="shared" si="117"/>
        <v/>
      </c>
      <c r="CM152" s="38">
        <f t="shared" si="118"/>
        <v>-1.0811296181028258E-3</v>
      </c>
      <c r="CN152" s="38">
        <f t="shared" si="119"/>
        <v>0.14079198765653919</v>
      </c>
      <c r="CO152" s="38">
        <f t="shared" si="120"/>
        <v>0</v>
      </c>
      <c r="CP152" s="38">
        <f t="shared" si="165"/>
        <v>0</v>
      </c>
      <c r="CQ152" s="38"/>
      <c r="CR152" s="38"/>
      <c r="CS152" s="38"/>
      <c r="CT152" s="38"/>
      <c r="CU152" s="38"/>
      <c r="CV152" s="38"/>
      <c r="CW152" s="38"/>
      <c r="CX152" s="38"/>
      <c r="CY152" s="38"/>
      <c r="CZ152" s="38"/>
      <c r="DA152" s="38">
        <f t="shared" si="63"/>
        <v>74.5</v>
      </c>
      <c r="DB152" s="24">
        <f t="shared" si="64"/>
        <v>0</v>
      </c>
      <c r="DC152" s="24">
        <f t="shared" si="70"/>
        <v>0</v>
      </c>
      <c r="DD152" s="38" t="s">
        <v>219</v>
      </c>
      <c r="DE152" s="2">
        <f t="shared" si="66"/>
        <v>0</v>
      </c>
      <c r="DF152" s="38">
        <f t="shared" si="65"/>
        <v>0</v>
      </c>
      <c r="DG152" s="38">
        <f t="shared" si="71"/>
        <v>0</v>
      </c>
      <c r="DH152" s="38">
        <f t="shared" si="72"/>
        <v>0.7142857142857143</v>
      </c>
      <c r="DI152" s="23">
        <f t="shared" si="67"/>
        <v>0</v>
      </c>
      <c r="DJ152" s="2">
        <f t="shared" si="68"/>
        <v>0</v>
      </c>
      <c r="DK152" s="2">
        <f t="shared" si="69"/>
        <v>-4.3726092979852409E-2</v>
      </c>
    </row>
    <row r="153" spans="1:115">
      <c r="A153" s="38">
        <f t="shared" si="166"/>
        <v>0.04</v>
      </c>
      <c r="B153" s="38">
        <f t="shared" si="73"/>
        <v>1.3804238270833333</v>
      </c>
      <c r="C153" s="38">
        <f t="shared" si="74"/>
        <v>-248.13481328416665</v>
      </c>
      <c r="D153" s="38">
        <f t="shared" si="75"/>
        <v>-94.134813284166654</v>
      </c>
      <c r="E153" s="38">
        <f t="shared" si="76"/>
        <v>0.21439182647108235</v>
      </c>
      <c r="F153" s="38">
        <f t="shared" si="77"/>
        <v>-22.451059567708334</v>
      </c>
      <c r="G153" s="38">
        <f t="shared" si="78"/>
        <v>-11.225529783854167</v>
      </c>
      <c r="H153" s="38">
        <f t="shared" si="121"/>
        <v>30.568418198265384</v>
      </c>
      <c r="I153" s="38">
        <f t="shared" si="122"/>
        <v>16.821598150398543</v>
      </c>
      <c r="J153" s="38">
        <f t="shared" si="79"/>
        <v>5.5781864094256138E-3</v>
      </c>
      <c r="K153" s="38">
        <f t="shared" si="80"/>
        <v>8.0049018275546637E-3</v>
      </c>
      <c r="L153" s="38">
        <f t="shared" si="123"/>
        <v>0.21460621829755341</v>
      </c>
      <c r="M153" s="38">
        <f t="shared" si="81"/>
        <v>-22.473510627276042</v>
      </c>
      <c r="N153" s="38">
        <f t="shared" si="82"/>
        <v>-11.236755313638021</v>
      </c>
      <c r="O153" s="38">
        <f t="shared" si="124"/>
        <v>30.586160556764717</v>
      </c>
      <c r="P153" s="38">
        <f t="shared" si="125"/>
        <v>16.830022530735135</v>
      </c>
      <c r="Q153" s="38">
        <f t="shared" si="83"/>
        <v>5.5806752931157593E-3</v>
      </c>
      <c r="R153" s="38">
        <f t="shared" si="84"/>
        <v>8.0089848832419503E-3</v>
      </c>
      <c r="S153" s="38">
        <f t="shared" si="126"/>
        <v>1.1609041870266439E-2</v>
      </c>
      <c r="T153" s="38">
        <f t="shared" si="127"/>
        <v>1.9044829061324431E-2</v>
      </c>
      <c r="U153" s="38">
        <f t="shared" si="128"/>
        <v>-0.32635622238454187</v>
      </c>
      <c r="V153" s="38">
        <f t="shared" si="129"/>
        <v>-0.11196439591345952</v>
      </c>
      <c r="W153" s="38">
        <f t="shared" si="85"/>
        <v>11.724884122178116</v>
      </c>
      <c r="X153" s="38">
        <f t="shared" si="86"/>
        <v>5.862442061089058</v>
      </c>
      <c r="Y153" s="38">
        <f t="shared" si="130"/>
        <v>10.945384693247529</v>
      </c>
      <c r="Z153" s="38">
        <f t="shared" si="131"/>
        <v>7.2042054535296938</v>
      </c>
      <c r="AA153" s="38">
        <f t="shared" si="87"/>
        <v>-9.0136786360400373E-3</v>
      </c>
      <c r="AB153" s="38">
        <f t="shared" si="88"/>
        <v>-1.015752341812166E-2</v>
      </c>
      <c r="AC153" s="38">
        <f t="shared" si="132"/>
        <v>-0.11207636030937297</v>
      </c>
      <c r="AD153" s="38">
        <f t="shared" si="89"/>
        <v>11.736609006300293</v>
      </c>
      <c r="AE153" s="38">
        <f t="shared" si="90"/>
        <v>5.8683045031501466</v>
      </c>
      <c r="AF153" s="38">
        <f t="shared" si="133"/>
        <v>10.941567924261637</v>
      </c>
      <c r="AG153" s="38">
        <f t="shared" si="134"/>
        <v>7.2021223461057602</v>
      </c>
      <c r="AH153" s="38">
        <f t="shared" si="91"/>
        <v>-9.0253580250319234E-3</v>
      </c>
      <c r="AI153" s="38">
        <f t="shared" si="92"/>
        <v>-1.0170391595695464E-2</v>
      </c>
      <c r="AJ153" s="38">
        <f t="shared" si="135"/>
        <v>0.10431341942767922</v>
      </c>
      <c r="AK153" s="38">
        <f t="shared" si="136"/>
        <v>0.11493097844918</v>
      </c>
      <c r="AL153" s="38">
        <f t="shared" si="137"/>
        <v>0.10773142675875998</v>
      </c>
      <c r="AM153" s="38">
        <f t="shared" si="138"/>
        <v>-4.2329691546995479E-3</v>
      </c>
      <c r="AN153" s="38">
        <f t="shared" si="93"/>
        <v>0.44327549330920984</v>
      </c>
      <c r="AO153" s="38">
        <f t="shared" si="94"/>
        <v>0.22163774665460492</v>
      </c>
      <c r="AP153" s="38">
        <f t="shared" si="139"/>
        <v>15.532216911012794</v>
      </c>
      <c r="AQ153" s="38">
        <f t="shared" si="140"/>
        <v>9.5921236755519903</v>
      </c>
      <c r="AR153" s="38">
        <f t="shared" si="95"/>
        <v>-5.8765494031614055E-4</v>
      </c>
      <c r="AS153" s="38">
        <f t="shared" si="96"/>
        <v>-4.6186376664545526E-4</v>
      </c>
      <c r="AT153" s="38">
        <f t="shared" si="141"/>
        <v>-4.237202123854247E-3</v>
      </c>
      <c r="AU153" s="38">
        <f t="shared" si="97"/>
        <v>0.44371876880251904</v>
      </c>
      <c r="AV153" s="38">
        <f t="shared" si="98"/>
        <v>0.22185938440125952</v>
      </c>
      <c r="AW153" s="38">
        <f t="shared" si="142"/>
        <v>15.531998393000871</v>
      </c>
      <c r="AX153" s="38">
        <f t="shared" si="143"/>
        <v>9.5920141229916638</v>
      </c>
      <c r="AY153" s="38">
        <f t="shared" si="99"/>
        <v>-5.8788881660466806E-4</v>
      </c>
      <c r="AZ153" s="38">
        <f t="shared" si="100"/>
        <v>-4.6215035656710796E-4</v>
      </c>
      <c r="BA153" s="38">
        <f t="shared" si="144"/>
        <v>5.525112042639873E-2</v>
      </c>
      <c r="BB153" s="38">
        <f t="shared" si="145"/>
        <v>6.7704231044198343E-2</v>
      </c>
      <c r="BC153" s="38">
        <f t="shared" si="146"/>
        <v>-1.0101184959434E-2</v>
      </c>
      <c r="BD153" s="38">
        <f t="shared" si="147"/>
        <v>-1.4334154114133548E-2</v>
      </c>
      <c r="BE153" s="38">
        <f t="shared" si="101"/>
        <v>1.5010691086795287</v>
      </c>
      <c r="BF153" s="38">
        <f t="shared" si="102"/>
        <v>0.75053455433976435</v>
      </c>
      <c r="BG153" s="38">
        <f t="shared" si="148"/>
        <v>15.019630803113678</v>
      </c>
      <c r="BH153" s="38">
        <f t="shared" si="149"/>
        <v>9.3342970185892806</v>
      </c>
      <c r="BI153" s="38">
        <f t="shared" si="103"/>
        <v>-1.1646592226949273E-3</v>
      </c>
      <c r="BJ153" s="38">
        <f t="shared" si="104"/>
        <v>-1.1645295249008429E-3</v>
      </c>
      <c r="BK153" s="38">
        <f t="shared" si="150"/>
        <v>-1.4348488268247681E-2</v>
      </c>
      <c r="BL153" s="38">
        <f t="shared" si="105"/>
        <v>1.5025701777882081</v>
      </c>
      <c r="BM153" s="38">
        <f t="shared" si="106"/>
        <v>0.75128508889410406</v>
      </c>
      <c r="BN153" s="38">
        <f t="shared" si="151"/>
        <v>15.018916005859294</v>
      </c>
      <c r="BO153" s="38">
        <f t="shared" si="152"/>
        <v>9.3339362623480877</v>
      </c>
      <c r="BP153" s="38">
        <f t="shared" si="107"/>
        <v>-1.165505331540397E-3</v>
      </c>
      <c r="BQ153" s="38">
        <f t="shared" si="108"/>
        <v>-1.1655536887299066E-3</v>
      </c>
      <c r="BR153" s="38">
        <f t="shared" si="153"/>
        <v>5.902746954809289E-2</v>
      </c>
      <c r="BS153" s="38">
        <f t="shared" si="154"/>
        <v>7.144919894881846E-2</v>
      </c>
      <c r="BT153" s="38">
        <f t="shared" si="155"/>
        <v>-1.04412026619132E-5</v>
      </c>
      <c r="BU153" s="38">
        <f t="shared" si="156"/>
        <v>-1.4344595316795461E-2</v>
      </c>
      <c r="BV153" s="38">
        <f t="shared" si="109"/>
        <v>1.5021625088654391</v>
      </c>
      <c r="BW153" s="38">
        <f t="shared" si="110"/>
        <v>0.75108125443271956</v>
      </c>
      <c r="BX153" s="38">
        <f t="shared" si="157"/>
        <v>15.019110131055502</v>
      </c>
      <c r="BY153" s="38">
        <f t="shared" si="158"/>
        <v>9.334034237156267</v>
      </c>
      <c r="BZ153" s="38">
        <f t="shared" si="111"/>
        <v>-1.165275532690619E-3</v>
      </c>
      <c r="CA153" s="38">
        <f t="shared" si="112"/>
        <v>-1.1652755327878589E-3</v>
      </c>
      <c r="CB153" s="38">
        <f t="shared" si="159"/>
        <v>-1.4358939912112255E-2</v>
      </c>
      <c r="CC153" s="38">
        <f t="shared" si="113"/>
        <v>1.5036646713743043</v>
      </c>
      <c r="CD153" s="38">
        <f t="shared" si="114"/>
        <v>0.75183233568715213</v>
      </c>
      <c r="CE153" s="38">
        <f t="shared" si="160"/>
        <v>15.018394839123978</v>
      </c>
      <c r="CF153" s="38">
        <f t="shared" si="161"/>
        <v>9.3336732286969841</v>
      </c>
      <c r="CG153" s="38">
        <f t="shared" si="115"/>
        <v>-1.1661223151925488E-3</v>
      </c>
      <c r="CH153" s="38">
        <f t="shared" si="116"/>
        <v>-1.1663004992540043E-3</v>
      </c>
      <c r="CI153" s="38">
        <f t="shared" si="162"/>
        <v>5.9031466780978599E-2</v>
      </c>
      <c r="CJ153" s="38">
        <f t="shared" si="163"/>
        <v>7.1453146185693817E-2</v>
      </c>
      <c r="CK153" s="38">
        <f t="shared" si="164"/>
        <v>7.8282429676109699E-12</v>
      </c>
      <c r="CL153" s="38" t="str">
        <f t="shared" si="117"/>
        <v/>
      </c>
      <c r="CM153" s="38">
        <f t="shared" si="118"/>
        <v>-1.0926339527630379E-3</v>
      </c>
      <c r="CN153" s="38">
        <f t="shared" si="119"/>
        <v>0.14344595316795461</v>
      </c>
      <c r="CO153" s="38">
        <f t="shared" si="120"/>
        <v>0</v>
      </c>
      <c r="CP153" s="38">
        <f t="shared" si="165"/>
        <v>0</v>
      </c>
      <c r="CQ153" s="38"/>
      <c r="CR153" s="38"/>
      <c r="CS153" s="38"/>
      <c r="CT153" s="38"/>
      <c r="CU153" s="38"/>
      <c r="CV153" s="38"/>
      <c r="CW153" s="38"/>
      <c r="CX153" s="38"/>
      <c r="CY153" s="38"/>
      <c r="CZ153" s="38"/>
      <c r="DA153" s="38">
        <f t="shared" si="63"/>
        <v>75</v>
      </c>
      <c r="DB153" s="24">
        <f t="shared" si="64"/>
        <v>0</v>
      </c>
      <c r="DC153" s="24">
        <f t="shared" si="70"/>
        <v>0</v>
      </c>
      <c r="DD153" s="38" t="s">
        <v>219</v>
      </c>
      <c r="DE153" s="2">
        <f t="shared" si="66"/>
        <v>0</v>
      </c>
      <c r="DF153" s="38">
        <f t="shared" si="65"/>
        <v>0</v>
      </c>
      <c r="DG153" s="38">
        <f t="shared" si="71"/>
        <v>0</v>
      </c>
      <c r="DH153" s="38">
        <f t="shared" si="72"/>
        <v>0.7142857142857143</v>
      </c>
      <c r="DI153" s="23">
        <f t="shared" si="67"/>
        <v>0</v>
      </c>
      <c r="DJ153" s="2">
        <f t="shared" si="68"/>
        <v>0</v>
      </c>
      <c r="DK153" s="2">
        <f t="shared" si="69"/>
        <v>-4.3726092979852409E-2</v>
      </c>
    </row>
    <row r="154" spans="1:115">
      <c r="A154" s="38">
        <f t="shared" si="166"/>
        <v>0.05</v>
      </c>
      <c r="B154" s="38">
        <f t="shared" si="73"/>
        <v>1.7255297838541666</v>
      </c>
      <c r="C154" s="38">
        <f t="shared" si="74"/>
        <v>-247.16851660520831</v>
      </c>
      <c r="D154" s="38">
        <f t="shared" si="75"/>
        <v>-93.168516605208339</v>
      </c>
      <c r="E154" s="38">
        <f t="shared" si="76"/>
        <v>0.21439182647108235</v>
      </c>
      <c r="F154" s="38">
        <f t="shared" si="77"/>
        <v>-22.451059567708334</v>
      </c>
      <c r="G154" s="38">
        <f t="shared" si="78"/>
        <v>-11.225529783854167</v>
      </c>
      <c r="H154" s="38">
        <f t="shared" si="121"/>
        <v>30.543423963432989</v>
      </c>
      <c r="I154" s="38">
        <f t="shared" si="122"/>
        <v>16.778410701160759</v>
      </c>
      <c r="J154" s="38">
        <f t="shared" si="79"/>
        <v>5.5599112396272155E-3</v>
      </c>
      <c r="K154" s="38">
        <f t="shared" si="80"/>
        <v>7.9417466261033839E-3</v>
      </c>
      <c r="L154" s="38">
        <f t="shared" si="123"/>
        <v>0.21460621829755341</v>
      </c>
      <c r="M154" s="38">
        <f t="shared" si="81"/>
        <v>-22.473510627276042</v>
      </c>
      <c r="N154" s="38">
        <f t="shared" si="82"/>
        <v>-11.236755313638021</v>
      </c>
      <c r="O154" s="38">
        <f t="shared" si="124"/>
        <v>30.561174750810789</v>
      </c>
      <c r="P154" s="38">
        <f t="shared" si="125"/>
        <v>16.786845953763375</v>
      </c>
      <c r="Q154" s="38">
        <f t="shared" si="83"/>
        <v>5.56238801729918E-3</v>
      </c>
      <c r="R154" s="38">
        <f t="shared" si="84"/>
        <v>7.9457824415553307E-3</v>
      </c>
      <c r="S154" s="38">
        <f t="shared" si="126"/>
        <v>1.1552575080556049E-2</v>
      </c>
      <c r="T154" s="38">
        <f t="shared" si="127"/>
        <v>1.8824483742580556E-2</v>
      </c>
      <c r="U154" s="38">
        <f t="shared" si="128"/>
        <v>-0.32753923311972172</v>
      </c>
      <c r="V154" s="38">
        <f t="shared" si="129"/>
        <v>-0.11314740664863937</v>
      </c>
      <c r="W154" s="38">
        <f t="shared" si="85"/>
        <v>11.848768716670078</v>
      </c>
      <c r="X154" s="38">
        <f t="shared" si="86"/>
        <v>5.9243843583350388</v>
      </c>
      <c r="Y154" s="38">
        <f t="shared" si="130"/>
        <v>10.876414629525424</v>
      </c>
      <c r="Z154" s="38">
        <f t="shared" si="131"/>
        <v>7.1344953524702479</v>
      </c>
      <c r="AA154" s="38">
        <f t="shared" si="87"/>
        <v>-9.1263351260221833E-3</v>
      </c>
      <c r="AB154" s="38">
        <f t="shared" si="88"/>
        <v>-1.0256966228322881E-2</v>
      </c>
      <c r="AC154" s="38">
        <f t="shared" si="132"/>
        <v>-0.113260554055288</v>
      </c>
      <c r="AD154" s="38">
        <f t="shared" si="89"/>
        <v>11.860617485386747</v>
      </c>
      <c r="AE154" s="38">
        <f t="shared" si="90"/>
        <v>5.9303087426933736</v>
      </c>
      <c r="AF154" s="38">
        <f t="shared" si="133"/>
        <v>10.872580246670143</v>
      </c>
      <c r="AG154" s="38">
        <f t="shared" si="134"/>
        <v>7.1324026129502922</v>
      </c>
      <c r="AH154" s="38">
        <f t="shared" si="91"/>
        <v>-9.1382001588981108E-3</v>
      </c>
      <c r="AI154" s="38">
        <f t="shared" si="92"/>
        <v>-1.0270004787340078E-2</v>
      </c>
      <c r="AJ154" s="38">
        <f t="shared" si="135"/>
        <v>0.10486349822204792</v>
      </c>
      <c r="AK154" s="38">
        <f t="shared" si="136"/>
        <v>0.11523515565573463</v>
      </c>
      <c r="AL154" s="38">
        <f t="shared" si="137"/>
        <v>0.10901161261154418</v>
      </c>
      <c r="AM154" s="38">
        <f t="shared" si="138"/>
        <v>-4.1357940370951862E-3</v>
      </c>
      <c r="AN154" s="38">
        <f t="shared" si="93"/>
        <v>0.43309933878995693</v>
      </c>
      <c r="AO154" s="38">
        <f t="shared" si="94"/>
        <v>0.21654966939497847</v>
      </c>
      <c r="AP154" s="38">
        <f t="shared" si="139"/>
        <v>15.506535599232276</v>
      </c>
      <c r="AQ154" s="38">
        <f t="shared" si="140"/>
        <v>9.5447164138760385</v>
      </c>
      <c r="AR154" s="38">
        <f t="shared" si="95"/>
        <v>-5.8185469945101927E-4</v>
      </c>
      <c r="AS154" s="38">
        <f t="shared" si="96"/>
        <v>-4.5387807645226602E-4</v>
      </c>
      <c r="AT154" s="38">
        <f t="shared" si="141"/>
        <v>-4.1399298311322807E-3</v>
      </c>
      <c r="AU154" s="38">
        <f t="shared" si="97"/>
        <v>0.43353243812874687</v>
      </c>
      <c r="AV154" s="38">
        <f t="shared" si="98"/>
        <v>0.21676621906437343</v>
      </c>
      <c r="AW154" s="38">
        <f t="shared" si="142"/>
        <v>15.506322033532054</v>
      </c>
      <c r="AX154" s="38">
        <f t="shared" si="143"/>
        <v>9.5446093541362806</v>
      </c>
      <c r="AY154" s="38">
        <f t="shared" si="99"/>
        <v>-5.8208262718099121E-4</v>
      </c>
      <c r="AZ154" s="38">
        <f t="shared" si="100"/>
        <v>-4.5415653303138557E-4</v>
      </c>
      <c r="BA154" s="38">
        <f t="shared" si="144"/>
        <v>5.5110996323227988E-2</v>
      </c>
      <c r="BB154" s="38">
        <f t="shared" si="145"/>
        <v>6.7328444458799527E-2</v>
      </c>
      <c r="BC154" s="38">
        <f t="shared" si="146"/>
        <v>-1.0474906181606347E-2</v>
      </c>
      <c r="BD154" s="38">
        <f t="shared" si="147"/>
        <v>-1.4610700218701533E-2</v>
      </c>
      <c r="BE154" s="38">
        <f t="shared" si="101"/>
        <v>1.5300289490291838</v>
      </c>
      <c r="BF154" s="38">
        <f t="shared" si="102"/>
        <v>0.76501447451459192</v>
      </c>
      <c r="BG154" s="38">
        <f t="shared" si="148"/>
        <v>14.975181323232816</v>
      </c>
      <c r="BH154" s="38">
        <f t="shared" si="149"/>
        <v>9.2774528243455769</v>
      </c>
      <c r="BI154" s="38">
        <f t="shared" si="103"/>
        <v>-1.1794688881979196E-3</v>
      </c>
      <c r="BJ154" s="38">
        <f t="shared" si="104"/>
        <v>-1.1793305879574255E-3</v>
      </c>
      <c r="BK154" s="38">
        <f t="shared" si="150"/>
        <v>-1.4625310918920234E-2</v>
      </c>
      <c r="BL154" s="38">
        <f t="shared" si="105"/>
        <v>1.5315589779782131</v>
      </c>
      <c r="BM154" s="38">
        <f t="shared" si="106"/>
        <v>0.76577948898910653</v>
      </c>
      <c r="BN154" s="38">
        <f t="shared" si="151"/>
        <v>14.97445350899935</v>
      </c>
      <c r="BO154" s="38">
        <f t="shared" si="152"/>
        <v>9.2770854708798343</v>
      </c>
      <c r="BP154" s="38">
        <f t="shared" si="107"/>
        <v>-1.1803313442382769E-3</v>
      </c>
      <c r="BQ154" s="38">
        <f t="shared" si="108"/>
        <v>-1.1803710751870874E-3</v>
      </c>
      <c r="BR154" s="38">
        <f t="shared" si="153"/>
        <v>5.9029069616623402E-2</v>
      </c>
      <c r="BS154" s="38">
        <f t="shared" si="154"/>
        <v>7.1214056416689778E-2</v>
      </c>
      <c r="BT154" s="38">
        <f t="shared" si="155"/>
        <v>-1.1350052549371082E-5</v>
      </c>
      <c r="BU154" s="38">
        <f t="shared" si="156"/>
        <v>-1.4622050271250905E-2</v>
      </c>
      <c r="BV154" s="38">
        <f t="shared" si="109"/>
        <v>1.5312175237527494</v>
      </c>
      <c r="BW154" s="38">
        <f t="shared" si="110"/>
        <v>0.76560876187637472</v>
      </c>
      <c r="BX154" s="38">
        <f t="shared" si="157"/>
        <v>14.974615930975698</v>
      </c>
      <c r="BY154" s="38">
        <f t="shared" si="158"/>
        <v>9.2771674512812936</v>
      </c>
      <c r="BZ154" s="38">
        <f t="shared" si="111"/>
        <v>-1.1801388641496423E-3</v>
      </c>
      <c r="CA154" s="38">
        <f t="shared" si="112"/>
        <v>-1.1801388642387906E-3</v>
      </c>
      <c r="CB154" s="38">
        <f t="shared" si="159"/>
        <v>-1.4636672321522154E-2</v>
      </c>
      <c r="CC154" s="38">
        <f t="shared" si="113"/>
        <v>1.532748741276502</v>
      </c>
      <c r="CD154" s="38">
        <f t="shared" si="114"/>
        <v>0.76637437063825098</v>
      </c>
      <c r="CE154" s="38">
        <f t="shared" si="160"/>
        <v>14.973887580205497</v>
      </c>
      <c r="CF154" s="38">
        <f t="shared" si="161"/>
        <v>9.2767998242063605</v>
      </c>
      <c r="CG154" s="38">
        <f t="shared" si="115"/>
        <v>-1.1810020537982029E-3</v>
      </c>
      <c r="CH154" s="38">
        <f t="shared" si="116"/>
        <v>-1.1811802225767049E-3</v>
      </c>
      <c r="CI154" s="38">
        <f t="shared" si="162"/>
        <v>5.9033420932617084E-2</v>
      </c>
      <c r="CJ154" s="38">
        <f t="shared" si="163"/>
        <v>7.1218353007705362E-2</v>
      </c>
      <c r="CK154" s="38">
        <f t="shared" si="164"/>
        <v>7.316274415221986E-12</v>
      </c>
      <c r="CL154" s="38" t="str">
        <f t="shared" si="117"/>
        <v/>
      </c>
      <c r="CM154" s="38">
        <f t="shared" si="118"/>
        <v>-1.1046433558928497E-3</v>
      </c>
      <c r="CN154" s="38">
        <f t="shared" si="119"/>
        <v>0.14622050271250905</v>
      </c>
      <c r="CO154" s="38">
        <f t="shared" si="120"/>
        <v>0</v>
      </c>
      <c r="CP154" s="38">
        <f t="shared" si="165"/>
        <v>0</v>
      </c>
      <c r="CQ154" s="38"/>
      <c r="CR154" s="38"/>
      <c r="CS154" s="38"/>
      <c r="CT154" s="38"/>
      <c r="CU154" s="38"/>
      <c r="CV154" s="38"/>
      <c r="CW154" s="38"/>
      <c r="CX154" s="38"/>
      <c r="CY154" s="38"/>
      <c r="CZ154" s="38"/>
      <c r="DA154" s="38">
        <f t="shared" si="63"/>
        <v>75.5</v>
      </c>
      <c r="DB154" s="24">
        <f t="shared" si="64"/>
        <v>0</v>
      </c>
      <c r="DC154" s="24">
        <f t="shared" si="70"/>
        <v>0</v>
      </c>
      <c r="DD154" s="38" t="s">
        <v>219</v>
      </c>
      <c r="DE154" s="2">
        <f t="shared" si="66"/>
        <v>0</v>
      </c>
      <c r="DF154" s="38">
        <f t="shared" si="65"/>
        <v>0</v>
      </c>
      <c r="DG154" s="38">
        <f t="shared" si="71"/>
        <v>0</v>
      </c>
      <c r="DH154" s="38">
        <f t="shared" si="72"/>
        <v>0.7142857142857143</v>
      </c>
      <c r="DI154" s="23">
        <f t="shared" si="67"/>
        <v>0</v>
      </c>
      <c r="DJ154" s="2">
        <f t="shared" si="68"/>
        <v>0</v>
      </c>
      <c r="DK154" s="2">
        <f t="shared" si="69"/>
        <v>-4.3726092979852409E-2</v>
      </c>
    </row>
    <row r="155" spans="1:115">
      <c r="A155" s="38">
        <f t="shared" si="166"/>
        <v>6.0000000000000005E-2</v>
      </c>
      <c r="B155" s="38">
        <f t="shared" si="73"/>
        <v>2.0706357406249998</v>
      </c>
      <c r="C155" s="38">
        <f t="shared" si="74"/>
        <v>-246.20221992625</v>
      </c>
      <c r="D155" s="38">
        <f t="shared" si="75"/>
        <v>-92.202219926249995</v>
      </c>
      <c r="E155" s="38">
        <f t="shared" si="76"/>
        <v>0.21439182647108235</v>
      </c>
      <c r="F155" s="38">
        <f t="shared" si="77"/>
        <v>-22.451059567708334</v>
      </c>
      <c r="G155" s="38">
        <f t="shared" si="78"/>
        <v>-11.225529783854167</v>
      </c>
      <c r="H155" s="38">
        <f t="shared" si="121"/>
        <v>30.518397348175625</v>
      </c>
      <c r="I155" s="38">
        <f t="shared" si="122"/>
        <v>16.735055557895997</v>
      </c>
      <c r="J155" s="38">
        <f t="shared" si="79"/>
        <v>5.541612394058446E-3</v>
      </c>
      <c r="K155" s="38">
        <f t="shared" si="80"/>
        <v>7.8783461971556178E-3</v>
      </c>
      <c r="L155" s="38">
        <f t="shared" si="123"/>
        <v>0.21460621829755341</v>
      </c>
      <c r="M155" s="38">
        <f t="shared" si="81"/>
        <v>-22.473510627276042</v>
      </c>
      <c r="N155" s="38">
        <f t="shared" si="82"/>
        <v>-11.236755313638021</v>
      </c>
      <c r="O155" s="38">
        <f t="shared" si="124"/>
        <v>30.536156597222501</v>
      </c>
      <c r="P155" s="38">
        <f t="shared" si="125"/>
        <v>16.743501809874253</v>
      </c>
      <c r="Q155" s="38">
        <f t="shared" si="83"/>
        <v>5.5440770660361285E-3</v>
      </c>
      <c r="R155" s="38">
        <f t="shared" si="84"/>
        <v>7.8823347132094511E-3</v>
      </c>
      <c r="S155" s="38">
        <f t="shared" si="126"/>
        <v>1.1496109801625704E-2</v>
      </c>
      <c r="T155" s="38">
        <f t="shared" si="127"/>
        <v>1.8603862467543884E-2</v>
      </c>
      <c r="U155" s="38">
        <f t="shared" si="128"/>
        <v>-0.32875845755042354</v>
      </c>
      <c r="V155" s="38">
        <f t="shared" si="129"/>
        <v>-0.1143666310793412</v>
      </c>
      <c r="W155" s="38">
        <f t="shared" si="85"/>
        <v>11.976445600489081</v>
      </c>
      <c r="X155" s="38">
        <f t="shared" si="86"/>
        <v>5.9882228002445403</v>
      </c>
      <c r="Y155" s="38">
        <f t="shared" si="130"/>
        <v>10.806449933441538</v>
      </c>
      <c r="Z155" s="38">
        <f t="shared" si="131"/>
        <v>7.0640655222922568</v>
      </c>
      <c r="AA155" s="38">
        <f t="shared" si="87"/>
        <v>-9.2433394076339576E-3</v>
      </c>
      <c r="AB155" s="38">
        <f t="shared" si="88"/>
        <v>-1.0360425151299018E-2</v>
      </c>
      <c r="AC155" s="38">
        <f t="shared" si="132"/>
        <v>-0.11448099771042053</v>
      </c>
      <c r="AD155" s="38">
        <f t="shared" si="89"/>
        <v>11.988422046089568</v>
      </c>
      <c r="AE155" s="38">
        <f t="shared" si="90"/>
        <v>5.9942110230447838</v>
      </c>
      <c r="AF155" s="38">
        <f t="shared" si="133"/>
        <v>10.802597772528308</v>
      </c>
      <c r="AG155" s="38">
        <f t="shared" si="134"/>
        <v>7.061963102094273</v>
      </c>
      <c r="AH155" s="38">
        <f t="shared" si="91"/>
        <v>-9.255397711045386E-3</v>
      </c>
      <c r="AI155" s="38">
        <f t="shared" si="92"/>
        <v>-1.0373641355960986E-2</v>
      </c>
      <c r="AJ155" s="38">
        <f t="shared" si="135"/>
        <v>0.10543550419933274</v>
      </c>
      <c r="AK155" s="38">
        <f t="shared" si="136"/>
        <v>0.11555997179632065</v>
      </c>
      <c r="AL155" s="38">
        <f t="shared" si="137"/>
        <v>0.11033525792481187</v>
      </c>
      <c r="AM155" s="38">
        <f t="shared" si="138"/>
        <v>-4.0313731545293247E-3</v>
      </c>
      <c r="AN155" s="38">
        <f t="shared" si="93"/>
        <v>0.42216440953828116</v>
      </c>
      <c r="AO155" s="38">
        <f t="shared" si="94"/>
        <v>0.21108220476914058</v>
      </c>
      <c r="AP155" s="38">
        <f t="shared" si="139"/>
        <v>15.481169884189288</v>
      </c>
      <c r="AQ155" s="38">
        <f t="shared" si="140"/>
        <v>9.4972376022687097</v>
      </c>
      <c r="AR155" s="38">
        <f t="shared" si="95"/>
        <v>-5.7567912777252764E-4</v>
      </c>
      <c r="AS155" s="38">
        <f t="shared" si="96"/>
        <v>-4.4546974199122593E-4</v>
      </c>
      <c r="AT155" s="38">
        <f t="shared" si="141"/>
        <v>-4.0354045276838535E-3</v>
      </c>
      <c r="AU155" s="38">
        <f t="shared" si="97"/>
        <v>0.4225865739478194</v>
      </c>
      <c r="AV155" s="38">
        <f t="shared" si="98"/>
        <v>0.2112932869739097</v>
      </c>
      <c r="AW155" s="38">
        <f t="shared" si="142"/>
        <v>15.480961642747639</v>
      </c>
      <c r="AX155" s="38">
        <f t="shared" si="143"/>
        <v>9.497133221715103</v>
      </c>
      <c r="AY155" s="38">
        <f t="shared" si="99"/>
        <v>-5.7590072445413271E-4</v>
      </c>
      <c r="AZ155" s="38">
        <f t="shared" si="100"/>
        <v>-4.4573963542610069E-4</v>
      </c>
      <c r="BA155" s="38">
        <f t="shared" si="144"/>
        <v>5.4968040196459865E-2</v>
      </c>
      <c r="BB155" s="38">
        <f t="shared" si="145"/>
        <v>6.6948264159461229E-2</v>
      </c>
      <c r="BC155" s="38">
        <f t="shared" si="146"/>
        <v>-1.0868693789317173E-2</v>
      </c>
      <c r="BD155" s="38">
        <f t="shared" si="147"/>
        <v>-1.4900066943846497E-2</v>
      </c>
      <c r="BE155" s="38">
        <f t="shared" si="101"/>
        <v>1.5603313616261425</v>
      </c>
      <c r="BF155" s="38">
        <f t="shared" si="102"/>
        <v>0.78016568081307125</v>
      </c>
      <c r="BG155" s="38">
        <f t="shared" si="148"/>
        <v>14.930050053408037</v>
      </c>
      <c r="BH155" s="38">
        <f t="shared" si="149"/>
        <v>9.220036021950456</v>
      </c>
      <c r="BI155" s="38">
        <f t="shared" si="103"/>
        <v>-1.1950039146996847E-3</v>
      </c>
      <c r="BJ155" s="38">
        <f t="shared" si="104"/>
        <v>-1.1948563504405141E-3</v>
      </c>
      <c r="BK155" s="38">
        <f t="shared" si="150"/>
        <v>-1.4914967010790342E-2</v>
      </c>
      <c r="BL155" s="38">
        <f t="shared" si="105"/>
        <v>1.5618916929877684</v>
      </c>
      <c r="BM155" s="38">
        <f t="shared" si="106"/>
        <v>0.78094584649388421</v>
      </c>
      <c r="BN155" s="38">
        <f t="shared" si="151"/>
        <v>14.929308649898147</v>
      </c>
      <c r="BO155" s="38">
        <f t="shared" si="152"/>
        <v>9.2196617808058061</v>
      </c>
      <c r="BP155" s="38">
        <f t="shared" si="107"/>
        <v>-1.1958835483896618E-3</v>
      </c>
      <c r="BQ155" s="38">
        <f t="shared" si="108"/>
        <v>-1.1959139897813552E-3</v>
      </c>
      <c r="BR155" s="38">
        <f t="shared" si="153"/>
        <v>5.9035552879879674E-2</v>
      </c>
      <c r="BS155" s="38">
        <f t="shared" si="154"/>
        <v>7.098218718259526E-2</v>
      </c>
      <c r="BT155" s="38">
        <f t="shared" si="155"/>
        <v>-1.2351952477287497E-5</v>
      </c>
      <c r="BU155" s="38">
        <f t="shared" si="156"/>
        <v>-1.4912418896323784E-2</v>
      </c>
      <c r="BV155" s="38">
        <f t="shared" si="109"/>
        <v>1.5616248550648137</v>
      </c>
      <c r="BW155" s="38">
        <f t="shared" si="110"/>
        <v>0.78081242753240687</v>
      </c>
      <c r="BX155" s="38">
        <f t="shared" si="157"/>
        <v>14.929435437260786</v>
      </c>
      <c r="BY155" s="38">
        <f t="shared" si="158"/>
        <v>9.2197257800202124</v>
      </c>
      <c r="BZ155" s="38">
        <f t="shared" si="111"/>
        <v>-1.1957331130043659E-3</v>
      </c>
      <c r="CA155" s="38">
        <f t="shared" si="112"/>
        <v>-1.1957331130807119E-3</v>
      </c>
      <c r="CB155" s="38">
        <f t="shared" si="159"/>
        <v>-1.4927331315220107E-2</v>
      </c>
      <c r="CC155" s="38">
        <f t="shared" si="113"/>
        <v>1.5631864799198785</v>
      </c>
      <c r="CD155" s="38">
        <f t="shared" si="114"/>
        <v>0.78159323995993923</v>
      </c>
      <c r="CE155" s="38">
        <f t="shared" si="160"/>
        <v>14.928693451217949</v>
      </c>
      <c r="CF155" s="38">
        <f t="shared" si="161"/>
        <v>9.2193512417564865</v>
      </c>
      <c r="CG155" s="38">
        <f t="shared" si="115"/>
        <v>-1.1966135466195678E-3</v>
      </c>
      <c r="CH155" s="38">
        <f t="shared" si="116"/>
        <v>-1.1967916990167134E-3</v>
      </c>
      <c r="CI155" s="38">
        <f t="shared" si="162"/>
        <v>5.9040295295016719E-2</v>
      </c>
      <c r="CJ155" s="38">
        <f t="shared" si="163"/>
        <v>7.0986869625996041E-2</v>
      </c>
      <c r="CK155" s="38">
        <f t="shared" si="164"/>
        <v>6.3906225688061984E-12</v>
      </c>
      <c r="CL155" s="38" t="str">
        <f t="shared" si="117"/>
        <v/>
      </c>
      <c r="CM155" s="38">
        <f t="shared" si="118"/>
        <v>-1.1171920332840553E-3</v>
      </c>
      <c r="CN155" s="38">
        <f t="shared" si="119"/>
        <v>0.14912418896323784</v>
      </c>
      <c r="CO155" s="38">
        <f t="shared" si="120"/>
        <v>0</v>
      </c>
      <c r="CP155" s="38">
        <f t="shared" si="165"/>
        <v>0</v>
      </c>
      <c r="CQ155" s="38"/>
      <c r="CR155" s="38"/>
      <c r="CS155" s="38"/>
      <c r="CT155" s="38"/>
      <c r="CU155" s="38"/>
      <c r="CV155" s="38"/>
      <c r="CW155" s="38"/>
      <c r="CX155" s="38"/>
      <c r="CY155" s="38"/>
      <c r="CZ155" s="38"/>
      <c r="DA155" s="38">
        <f t="shared" si="63"/>
        <v>76</v>
      </c>
      <c r="DB155" s="24">
        <f t="shared" si="64"/>
        <v>0</v>
      </c>
      <c r="DC155" s="24">
        <f t="shared" si="70"/>
        <v>0</v>
      </c>
      <c r="DD155" s="38" t="s">
        <v>219</v>
      </c>
      <c r="DE155" s="2">
        <f t="shared" si="66"/>
        <v>0</v>
      </c>
      <c r="DF155" s="38">
        <f t="shared" si="65"/>
        <v>0</v>
      </c>
      <c r="DG155" s="38">
        <f t="shared" si="71"/>
        <v>0</v>
      </c>
      <c r="DH155" s="38">
        <f t="shared" si="72"/>
        <v>0.7142857142857143</v>
      </c>
      <c r="DI155" s="23">
        <f t="shared" si="67"/>
        <v>0</v>
      </c>
      <c r="DJ155" s="2">
        <f t="shared" si="68"/>
        <v>0</v>
      </c>
      <c r="DK155" s="2">
        <f t="shared" si="69"/>
        <v>-4.3726092979852409E-2</v>
      </c>
    </row>
    <row r="156" spans="1:115">
      <c r="A156" s="38">
        <f t="shared" si="166"/>
        <v>7.0000000000000007E-2</v>
      </c>
      <c r="B156" s="38">
        <f t="shared" si="73"/>
        <v>2.4157416973958332</v>
      </c>
      <c r="C156" s="38">
        <f t="shared" si="74"/>
        <v>-245.23592324729165</v>
      </c>
      <c r="D156" s="38">
        <f t="shared" si="75"/>
        <v>-91.235923247291666</v>
      </c>
      <c r="E156" s="38">
        <f t="shared" si="76"/>
        <v>0.21439182647108235</v>
      </c>
      <c r="F156" s="38">
        <f t="shared" si="77"/>
        <v>-22.451059567708334</v>
      </c>
      <c r="G156" s="38">
        <f t="shared" si="78"/>
        <v>-11.225529783854167</v>
      </c>
      <c r="H156" s="38">
        <f t="shared" si="121"/>
        <v>30.493338226318212</v>
      </c>
      <c r="I156" s="38">
        <f t="shared" si="122"/>
        <v>16.691530751865677</v>
      </c>
      <c r="J156" s="38">
        <f t="shared" si="79"/>
        <v>5.5232897804631887E-3</v>
      </c>
      <c r="K156" s="38">
        <f t="shared" si="80"/>
        <v>7.8146976617249099E-3</v>
      </c>
      <c r="L156" s="38">
        <f t="shared" si="123"/>
        <v>0.21460621829755341</v>
      </c>
      <c r="M156" s="38">
        <f t="shared" si="81"/>
        <v>-22.473510627276042</v>
      </c>
      <c r="N156" s="38">
        <f t="shared" si="82"/>
        <v>-11.236755313638021</v>
      </c>
      <c r="O156" s="38">
        <f t="shared" si="124"/>
        <v>30.511105970037939</v>
      </c>
      <c r="P156" s="38">
        <f t="shared" si="125"/>
        <v>16.699988132825411</v>
      </c>
      <c r="Q156" s="38">
        <f t="shared" si="83"/>
        <v>5.5257423471342451E-3</v>
      </c>
      <c r="R156" s="38">
        <f t="shared" si="84"/>
        <v>7.8186388199928888E-3</v>
      </c>
      <c r="S156" s="38">
        <f t="shared" si="126"/>
        <v>1.1439646330861555E-2</v>
      </c>
      <c r="T156" s="38">
        <f t="shared" si="127"/>
        <v>1.8382968851244099E-2</v>
      </c>
      <c r="U156" s="38">
        <f t="shared" si="128"/>
        <v>-0.33001605132631451</v>
      </c>
      <c r="V156" s="38">
        <f t="shared" si="129"/>
        <v>-0.11562422485523216</v>
      </c>
      <c r="W156" s="38">
        <f t="shared" si="85"/>
        <v>12.108140512740389</v>
      </c>
      <c r="X156" s="38">
        <f t="shared" si="86"/>
        <v>6.0540702563701947</v>
      </c>
      <c r="Y156" s="38">
        <f t="shared" si="130"/>
        <v>10.735441050286646</v>
      </c>
      <c r="Z156" s="38">
        <f t="shared" si="131"/>
        <v>6.9928882704521502</v>
      </c>
      <c r="AA156" s="38">
        <f t="shared" si="87"/>
        <v>-9.364985177654361E-3</v>
      </c>
      <c r="AB156" s="38">
        <f t="shared" si="88"/>
        <v>-1.0468183663798709E-2</v>
      </c>
      <c r="AC156" s="38">
        <f t="shared" si="132"/>
        <v>-0.11573984908008737</v>
      </c>
      <c r="AD156" s="38">
        <f t="shared" si="89"/>
        <v>12.120248653253128</v>
      </c>
      <c r="AE156" s="38">
        <f t="shared" si="90"/>
        <v>6.0601243266265641</v>
      </c>
      <c r="AF156" s="38">
        <f t="shared" si="133"/>
        <v>10.731570945187496</v>
      </c>
      <c r="AG156" s="38">
        <f t="shared" si="134"/>
        <v>6.9907761230195753</v>
      </c>
      <c r="AH156" s="38">
        <f t="shared" si="91"/>
        <v>-9.3772449069757288E-3</v>
      </c>
      <c r="AI156" s="38">
        <f t="shared" si="92"/>
        <v>-1.0481585296817426E-2</v>
      </c>
      <c r="AJ156" s="38">
        <f t="shared" si="135"/>
        <v>0.10603080225376384</v>
      </c>
      <c r="AK156" s="38">
        <f t="shared" si="136"/>
        <v>0.11590679233092244</v>
      </c>
      <c r="AL156" s="38">
        <f t="shared" si="137"/>
        <v>0.11170510273150733</v>
      </c>
      <c r="AM156" s="38">
        <f t="shared" si="138"/>
        <v>-3.919122123724833E-3</v>
      </c>
      <c r="AN156" s="38">
        <f t="shared" si="93"/>
        <v>0.41040950908050544</v>
      </c>
      <c r="AO156" s="38">
        <f t="shared" si="94"/>
        <v>0.20520475454025272</v>
      </c>
      <c r="AP156" s="38">
        <f t="shared" si="139"/>
        <v>15.456149983750352</v>
      </c>
      <c r="AQ156" s="38">
        <f t="shared" si="140"/>
        <v>9.4496984186173822</v>
      </c>
      <c r="AR156" s="38">
        <f t="shared" si="95"/>
        <v>-5.6909935342525498E-4</v>
      </c>
      <c r="AS156" s="38">
        <f t="shared" si="96"/>
        <v>-4.3660857305616779E-4</v>
      </c>
      <c r="AT156" s="38">
        <f t="shared" si="141"/>
        <v>-3.9230412458485572E-3</v>
      </c>
      <c r="AU156" s="38">
        <f t="shared" si="97"/>
        <v>0.41081991858958589</v>
      </c>
      <c r="AV156" s="38">
        <f t="shared" si="98"/>
        <v>0.20540995929479294</v>
      </c>
      <c r="AW156" s="38">
        <f t="shared" si="142"/>
        <v>15.455947469059531</v>
      </c>
      <c r="AX156" s="38">
        <f t="shared" si="143"/>
        <v>9.4495969188551854</v>
      </c>
      <c r="AY156" s="38">
        <f t="shared" si="99"/>
        <v>-5.6931420770196784E-4</v>
      </c>
      <c r="AZ156" s="38">
        <f t="shared" si="100"/>
        <v>-4.3686944335673467E-4</v>
      </c>
      <c r="BA156" s="38">
        <f t="shared" si="144"/>
        <v>5.4822041755792569E-2</v>
      </c>
      <c r="BB156" s="38">
        <f t="shared" si="145"/>
        <v>6.6563452817079746E-2</v>
      </c>
      <c r="BC156" s="38">
        <f t="shared" si="146"/>
        <v>-1.1284059443751611E-2</v>
      </c>
      <c r="BD156" s="38">
        <f t="shared" si="147"/>
        <v>-1.5203181567476444E-2</v>
      </c>
      <c r="BE156" s="38">
        <f t="shared" si="101"/>
        <v>1.5920734507858583</v>
      </c>
      <c r="BF156" s="38">
        <f t="shared" si="102"/>
        <v>0.79603672539292913</v>
      </c>
      <c r="BG156" s="38">
        <f t="shared" si="148"/>
        <v>14.884192791915353</v>
      </c>
      <c r="BH156" s="38">
        <f t="shared" si="149"/>
        <v>9.1620204376607415</v>
      </c>
      <c r="BI156" s="38">
        <f t="shared" si="103"/>
        <v>-1.2113191615316821E-3</v>
      </c>
      <c r="BJ156" s="38">
        <f t="shared" si="104"/>
        <v>-1.2111616126093145E-3</v>
      </c>
      <c r="BK156" s="38">
        <f t="shared" si="150"/>
        <v>-1.5218384749043919E-2</v>
      </c>
      <c r="BL156" s="38">
        <f t="shared" si="105"/>
        <v>1.593665524236644</v>
      </c>
      <c r="BM156" s="38">
        <f t="shared" si="106"/>
        <v>0.79683276211832199</v>
      </c>
      <c r="BN156" s="38">
        <f t="shared" si="151"/>
        <v>14.883437187664963</v>
      </c>
      <c r="BO156" s="38">
        <f t="shared" si="152"/>
        <v>9.1616389984869198</v>
      </c>
      <c r="BP156" s="38">
        <f t="shared" si="107"/>
        <v>-1.2122168683174313E-3</v>
      </c>
      <c r="BQ156" s="38">
        <f t="shared" si="108"/>
        <v>-1.2122372975988428E-3</v>
      </c>
      <c r="BR156" s="38">
        <f t="shared" si="153"/>
        <v>5.9047297551831975E-2</v>
      </c>
      <c r="BS156" s="38">
        <f t="shared" si="154"/>
        <v>7.0753939545760716E-2</v>
      </c>
      <c r="BT156" s="38">
        <f t="shared" si="155"/>
        <v>-1.3458079819073269E-5</v>
      </c>
      <c r="BU156" s="38">
        <f t="shared" si="156"/>
        <v>-1.5216639647295516E-2</v>
      </c>
      <c r="BV156" s="38">
        <f t="shared" si="109"/>
        <v>1.5934827776088925</v>
      </c>
      <c r="BW156" s="38">
        <f t="shared" si="110"/>
        <v>0.79674138880444623</v>
      </c>
      <c r="BX156" s="38">
        <f t="shared" si="157"/>
        <v>14.883523917877254</v>
      </c>
      <c r="BY156" s="38">
        <f t="shared" si="158"/>
        <v>9.1616827812562782</v>
      </c>
      <c r="BZ156" s="38">
        <f t="shared" si="111"/>
        <v>-1.2121138202620661E-3</v>
      </c>
      <c r="CA156" s="38">
        <f t="shared" si="112"/>
        <v>-1.2121138203194351E-3</v>
      </c>
      <c r="CB156" s="38">
        <f t="shared" si="159"/>
        <v>-1.523185628694281E-2</v>
      </c>
      <c r="CC156" s="38">
        <f t="shared" si="113"/>
        <v>1.5950762603865012</v>
      </c>
      <c r="CD156" s="38">
        <f t="shared" si="114"/>
        <v>0.79753813019325059</v>
      </c>
      <c r="CE156" s="38">
        <f t="shared" si="160"/>
        <v>14.882767680485436</v>
      </c>
      <c r="CF156" s="38">
        <f t="shared" si="161"/>
        <v>9.1613010190905051</v>
      </c>
      <c r="CG156" s="38">
        <f t="shared" si="115"/>
        <v>-1.2130124004584727E-3</v>
      </c>
      <c r="CH156" s="38">
        <f t="shared" si="116"/>
        <v>-1.2131905352672609E-3</v>
      </c>
      <c r="CI156" s="38">
        <f t="shared" si="162"/>
        <v>5.9052472637505411E-2</v>
      </c>
      <c r="CJ156" s="38">
        <f t="shared" si="163"/>
        <v>7.0759048829634005E-2</v>
      </c>
      <c r="CK156" s="38">
        <f t="shared" si="164"/>
        <v>4.9005822994261513E-12</v>
      </c>
      <c r="CL156" s="38" t="str">
        <f t="shared" si="117"/>
        <v/>
      </c>
      <c r="CM156" s="38">
        <f t="shared" si="118"/>
        <v>-1.1303173568314564E-3</v>
      </c>
      <c r="CN156" s="38">
        <f t="shared" si="119"/>
        <v>0.15216639647295518</v>
      </c>
      <c r="CO156" s="38">
        <f t="shared" si="120"/>
        <v>0</v>
      </c>
      <c r="CP156" s="38">
        <f t="shared" si="165"/>
        <v>0</v>
      </c>
      <c r="CQ156" s="38"/>
      <c r="CR156" s="38"/>
      <c r="CS156" s="38"/>
      <c r="CT156" s="38"/>
      <c r="CU156" s="38"/>
      <c r="CV156" s="38"/>
      <c r="CW156" s="38"/>
      <c r="CX156" s="38"/>
      <c r="CY156" s="38"/>
      <c r="CZ156" s="38"/>
      <c r="DA156" s="38">
        <f t="shared" si="63"/>
        <v>76.5</v>
      </c>
      <c r="DB156" s="24">
        <f t="shared" si="64"/>
        <v>0</v>
      </c>
      <c r="DC156" s="24">
        <f t="shared" si="70"/>
        <v>0</v>
      </c>
      <c r="DD156" s="38" t="s">
        <v>219</v>
      </c>
      <c r="DE156" s="2">
        <f t="shared" si="66"/>
        <v>0</v>
      </c>
      <c r="DF156" s="38">
        <f t="shared" si="65"/>
        <v>0</v>
      </c>
      <c r="DG156" s="38">
        <f t="shared" si="71"/>
        <v>0</v>
      </c>
      <c r="DH156" s="38">
        <f t="shared" si="72"/>
        <v>0.7142857142857143</v>
      </c>
      <c r="DI156" s="23">
        <f t="shared" si="67"/>
        <v>0</v>
      </c>
      <c r="DJ156" s="2">
        <f t="shared" si="68"/>
        <v>0</v>
      </c>
      <c r="DK156" s="2">
        <f t="shared" si="69"/>
        <v>-4.3726092979852409E-2</v>
      </c>
    </row>
    <row r="157" spans="1:115">
      <c r="A157" s="38">
        <f t="shared" si="166"/>
        <v>0.08</v>
      </c>
      <c r="B157" s="38">
        <f t="shared" si="73"/>
        <v>2.7608476541666667</v>
      </c>
      <c r="C157" s="38">
        <f t="shared" si="74"/>
        <v>-244.26962656833331</v>
      </c>
      <c r="D157" s="38">
        <f t="shared" si="75"/>
        <v>-90.269626568333322</v>
      </c>
      <c r="E157" s="38">
        <f t="shared" si="76"/>
        <v>0.21439182647108235</v>
      </c>
      <c r="F157" s="38">
        <f t="shared" si="77"/>
        <v>-22.451059567708334</v>
      </c>
      <c r="G157" s="38">
        <f t="shared" si="78"/>
        <v>-11.225529783854167</v>
      </c>
      <c r="H157" s="38">
        <f t="shared" si="121"/>
        <v>30.468246470864095</v>
      </c>
      <c r="I157" s="38">
        <f t="shared" si="122"/>
        <v>16.647834275505176</v>
      </c>
      <c r="J157" s="38">
        <f t="shared" si="79"/>
        <v>5.5049433059846196E-3</v>
      </c>
      <c r="K157" s="38">
        <f t="shared" si="80"/>
        <v>7.7507980840475074E-3</v>
      </c>
      <c r="L157" s="38">
        <f t="shared" si="123"/>
        <v>0.21460621829755341</v>
      </c>
      <c r="M157" s="38">
        <f t="shared" si="81"/>
        <v>-22.473510627276042</v>
      </c>
      <c r="N157" s="38">
        <f t="shared" si="82"/>
        <v>-11.236755313638021</v>
      </c>
      <c r="O157" s="38">
        <f t="shared" si="124"/>
        <v>30.486022742475555</v>
      </c>
      <c r="P157" s="38">
        <f t="shared" si="125"/>
        <v>16.656302917617637</v>
      </c>
      <c r="Q157" s="38">
        <f t="shared" si="83"/>
        <v>5.5073837678012803E-3</v>
      </c>
      <c r="R157" s="38">
        <f t="shared" si="84"/>
        <v>7.7546918269613989E-3</v>
      </c>
      <c r="S157" s="38">
        <f t="shared" si="126"/>
        <v>1.1383184969460784E-2</v>
      </c>
      <c r="T157" s="38">
        <f t="shared" si="127"/>
        <v>1.8161806716157407E-2</v>
      </c>
      <c r="U157" s="38">
        <f t="shared" si="128"/>
        <v>-0.33131436772635148</v>
      </c>
      <c r="V157" s="38">
        <f t="shared" si="129"/>
        <v>-0.11692254125526913</v>
      </c>
      <c r="W157" s="38">
        <f t="shared" si="85"/>
        <v>12.2440998882201</v>
      </c>
      <c r="X157" s="38">
        <f t="shared" si="86"/>
        <v>6.1220499441100502</v>
      </c>
      <c r="Y157" s="38">
        <f t="shared" si="130"/>
        <v>10.663334236375995</v>
      </c>
      <c r="Z157" s="38">
        <f t="shared" si="131"/>
        <v>6.9209337760002789</v>
      </c>
      <c r="AA157" s="38">
        <f t="shared" si="87"/>
        <v>-9.4915952096963872E-3</v>
      </c>
      <c r="AB157" s="38">
        <f t="shared" si="88"/>
        <v>-1.0580553890855696E-2</v>
      </c>
      <c r="AC157" s="38">
        <f t="shared" si="132"/>
        <v>-0.11703946379652438</v>
      </c>
      <c r="AD157" s="38">
        <f t="shared" si="89"/>
        <v>12.256343988108318</v>
      </c>
      <c r="AE157" s="38">
        <f t="shared" si="90"/>
        <v>6.128171994054159</v>
      </c>
      <c r="AF157" s="38">
        <f t="shared" si="133"/>
        <v>10.659446019143633</v>
      </c>
      <c r="AG157" s="38">
        <f t="shared" si="134"/>
        <v>6.9188118570787491</v>
      </c>
      <c r="AH157" s="38">
        <f t="shared" si="91"/>
        <v>-9.5040651021553301E-3</v>
      </c>
      <c r="AI157" s="38">
        <f t="shared" si="92"/>
        <v>-1.0594149306201754E-2</v>
      </c>
      <c r="AJ157" s="38">
        <f t="shared" si="135"/>
        <v>0.10665088463754629</v>
      </c>
      <c r="AK157" s="38">
        <f t="shared" si="136"/>
        <v>0.11627711132601523</v>
      </c>
      <c r="AL157" s="38">
        <f t="shared" si="137"/>
        <v>0.11312414681276418</v>
      </c>
      <c r="AM157" s="38">
        <f t="shared" si="138"/>
        <v>-3.798394442504946E-3</v>
      </c>
      <c r="AN157" s="38">
        <f t="shared" si="93"/>
        <v>0.39776693586699452</v>
      </c>
      <c r="AO157" s="38">
        <f t="shared" si="94"/>
        <v>0.19888346793349726</v>
      </c>
      <c r="AP157" s="38">
        <f t="shared" si="139"/>
        <v>15.431509399878578</v>
      </c>
      <c r="AQ157" s="38">
        <f t="shared" si="140"/>
        <v>9.4021115720347304</v>
      </c>
      <c r="AR157" s="38">
        <f t="shared" si="95"/>
        <v>-5.6208352248939876E-4</v>
      </c>
      <c r="AS157" s="38">
        <f t="shared" si="96"/>
        <v>-4.2726132303876632E-4</v>
      </c>
      <c r="AT157" s="38">
        <f t="shared" si="141"/>
        <v>-3.8021928369474504E-3</v>
      </c>
      <c r="AU157" s="38">
        <f t="shared" si="97"/>
        <v>0.39816470280286148</v>
      </c>
      <c r="AV157" s="38">
        <f t="shared" si="98"/>
        <v>0.19908235140143074</v>
      </c>
      <c r="AW157" s="38">
        <f t="shared" si="142"/>
        <v>15.431313048298886</v>
      </c>
      <c r="AX157" s="38">
        <f t="shared" si="143"/>
        <v>9.4020131715623272</v>
      </c>
      <c r="AY157" s="38">
        <f t="shared" si="99"/>
        <v>-5.6229119123079848E-4</v>
      </c>
      <c r="AZ157" s="38">
        <f t="shared" si="100"/>
        <v>-4.2751267704469012E-4</v>
      </c>
      <c r="BA157" s="38">
        <f t="shared" si="144"/>
        <v>5.4672768861465375E-2</v>
      </c>
      <c r="BB157" s="38">
        <f t="shared" si="145"/>
        <v>6.6173750443377172E-2</v>
      </c>
      <c r="BC157" s="38">
        <f t="shared" si="146"/>
        <v>-1.1722668929639401E-2</v>
      </c>
      <c r="BD157" s="38">
        <f t="shared" si="147"/>
        <v>-1.5521063372144346E-2</v>
      </c>
      <c r="BE157" s="38">
        <f t="shared" si="101"/>
        <v>1.6253619555276766</v>
      </c>
      <c r="BF157" s="38">
        <f t="shared" si="102"/>
        <v>0.8126809777638383</v>
      </c>
      <c r="BG157" s="38">
        <f t="shared" si="148"/>
        <v>14.837561095122846</v>
      </c>
      <c r="BH157" s="38">
        <f t="shared" si="149"/>
        <v>9.1033776542198055</v>
      </c>
      <c r="BI157" s="38">
        <f t="shared" si="103"/>
        <v>-1.2284751710307808E-3</v>
      </c>
      <c r="BJ157" s="38">
        <f t="shared" si="104"/>
        <v>-1.2283068515979616E-3</v>
      </c>
      <c r="BK157" s="38">
        <f t="shared" si="150"/>
        <v>-1.5536584435516488E-2</v>
      </c>
      <c r="BL157" s="38">
        <f t="shared" si="105"/>
        <v>1.6269873174832039</v>
      </c>
      <c r="BM157" s="38">
        <f t="shared" si="106"/>
        <v>0.81349365874160195</v>
      </c>
      <c r="BN157" s="38">
        <f t="shared" si="151"/>
        <v>14.836790635837399</v>
      </c>
      <c r="BO157" s="38">
        <f t="shared" si="152"/>
        <v>9.1029886849080537</v>
      </c>
      <c r="BP157" s="38">
        <f t="shared" si="107"/>
        <v>-1.2293919183026182E-3</v>
      </c>
      <c r="BQ157" s="38">
        <f t="shared" si="108"/>
        <v>-1.2294015475340734E-3</v>
      </c>
      <c r="BR157" s="38">
        <f t="shared" si="153"/>
        <v>5.906472062235351E-2</v>
      </c>
      <c r="BS157" s="38">
        <f t="shared" si="154"/>
        <v>7.0529699535703996E-2</v>
      </c>
      <c r="BT157" s="38">
        <f t="shared" si="155"/>
        <v>-1.4681181194604179E-5</v>
      </c>
      <c r="BU157" s="38">
        <f t="shared" si="156"/>
        <v>-1.553574455333895E-2</v>
      </c>
      <c r="BV157" s="38">
        <f t="shared" si="109"/>
        <v>1.6268993652272428</v>
      </c>
      <c r="BW157" s="38">
        <f t="shared" si="110"/>
        <v>0.81344968261362138</v>
      </c>
      <c r="BX157" s="38">
        <f t="shared" si="157"/>
        <v>14.836832326170677</v>
      </c>
      <c r="BY157" s="38">
        <f t="shared" si="158"/>
        <v>9.1030097325322181</v>
      </c>
      <c r="BZ157" s="38">
        <f t="shared" si="111"/>
        <v>-1.2293423085231146E-3</v>
      </c>
      <c r="CA157" s="38">
        <f t="shared" si="112"/>
        <v>-1.2293423085534476E-3</v>
      </c>
      <c r="CB157" s="38">
        <f t="shared" si="159"/>
        <v>-1.5551280297892288E-2</v>
      </c>
      <c r="CC157" s="38">
        <f t="shared" si="113"/>
        <v>1.6285262645924699</v>
      </c>
      <c r="CD157" s="38">
        <f t="shared" si="114"/>
        <v>0.81426313229623493</v>
      </c>
      <c r="CE157" s="38">
        <f t="shared" si="160"/>
        <v>14.836061177984053</v>
      </c>
      <c r="CF157" s="38">
        <f t="shared" si="161"/>
        <v>9.1026204117158436</v>
      </c>
      <c r="CG157" s="38">
        <f t="shared" si="115"/>
        <v>-1.2302600107823101E-3</v>
      </c>
      <c r="CH157" s="38">
        <f t="shared" si="116"/>
        <v>-1.2304381266732677E-3</v>
      </c>
      <c r="CI157" s="38">
        <f t="shared" si="162"/>
        <v>5.9070375162566774E-2</v>
      </c>
      <c r="CJ157" s="38">
        <f t="shared" si="163"/>
        <v>7.0535281785687798E-2</v>
      </c>
      <c r="CK157" s="38">
        <f t="shared" si="164"/>
        <v>2.6457207212564368E-12</v>
      </c>
      <c r="CL157" s="38" t="str">
        <f t="shared" si="117"/>
        <v/>
      </c>
      <c r="CM157" s="38">
        <f t="shared" si="118"/>
        <v>-1.1440602397728098E-3</v>
      </c>
      <c r="CN157" s="38">
        <f t="shared" si="119"/>
        <v>0.15535744553338951</v>
      </c>
      <c r="CO157" s="38">
        <f t="shared" si="120"/>
        <v>0</v>
      </c>
      <c r="CP157" s="38">
        <f t="shared" si="165"/>
        <v>0</v>
      </c>
      <c r="CQ157" s="38"/>
      <c r="CR157" s="38"/>
      <c r="CS157" s="38"/>
      <c r="CT157" s="38"/>
      <c r="CU157" s="38"/>
      <c r="CV157" s="38"/>
      <c r="CW157" s="38"/>
      <c r="CX157" s="38"/>
      <c r="CY157" s="38"/>
      <c r="CZ157" s="38"/>
      <c r="DA157" s="38">
        <f t="shared" si="63"/>
        <v>77</v>
      </c>
      <c r="DB157" s="24">
        <f t="shared" si="64"/>
        <v>0</v>
      </c>
      <c r="DC157" s="24">
        <f t="shared" si="70"/>
        <v>0</v>
      </c>
      <c r="DD157" s="38" t="s">
        <v>219</v>
      </c>
      <c r="DE157" s="2">
        <f t="shared" si="66"/>
        <v>0</v>
      </c>
      <c r="DF157" s="38">
        <f t="shared" si="65"/>
        <v>0</v>
      </c>
      <c r="DG157" s="38">
        <f t="shared" si="71"/>
        <v>0</v>
      </c>
      <c r="DH157" s="38">
        <f t="shared" si="72"/>
        <v>0.7142857142857143</v>
      </c>
      <c r="DI157" s="23">
        <f t="shared" si="67"/>
        <v>0</v>
      </c>
      <c r="DJ157" s="2">
        <f t="shared" si="68"/>
        <v>0</v>
      </c>
      <c r="DK157" s="2">
        <f t="shared" si="69"/>
        <v>-4.3726092979852409E-2</v>
      </c>
    </row>
    <row r="158" spans="1:115">
      <c r="A158" s="38">
        <f t="shared" si="166"/>
        <v>0.09</v>
      </c>
      <c r="B158" s="38">
        <f t="shared" si="73"/>
        <v>3.1059536109374997</v>
      </c>
      <c r="C158" s="38">
        <f t="shared" si="74"/>
        <v>-243.30332988937496</v>
      </c>
      <c r="D158" s="38">
        <f t="shared" si="75"/>
        <v>-89.303329889374993</v>
      </c>
      <c r="E158" s="38">
        <f t="shared" si="76"/>
        <v>0.21439182647108235</v>
      </c>
      <c r="F158" s="38">
        <f t="shared" si="77"/>
        <v>-22.451059567708334</v>
      </c>
      <c r="G158" s="38">
        <f t="shared" si="78"/>
        <v>-11.225529783854167</v>
      </c>
      <c r="H158" s="38">
        <f t="shared" si="121"/>
        <v>30.44312195398755</v>
      </c>
      <c r="I158" s="38">
        <f t="shared" si="122"/>
        <v>16.603964081343324</v>
      </c>
      <c r="J158" s="38">
        <f t="shared" si="79"/>
        <v>5.4865728771597115E-3</v>
      </c>
      <c r="K158" s="38">
        <f t="shared" si="80"/>
        <v>7.6866444700022804E-3</v>
      </c>
      <c r="L158" s="38">
        <f t="shared" si="123"/>
        <v>0.21460621829755341</v>
      </c>
      <c r="M158" s="38">
        <f t="shared" si="81"/>
        <v>-22.473510627276042</v>
      </c>
      <c r="N158" s="38">
        <f t="shared" si="82"/>
        <v>-11.236755313638021</v>
      </c>
      <c r="O158" s="38">
        <f t="shared" si="124"/>
        <v>30.460906786926699</v>
      </c>
      <c r="P158" s="38">
        <f t="shared" si="125"/>
        <v>16.612444119416828</v>
      </c>
      <c r="Q158" s="38">
        <f t="shared" si="83"/>
        <v>5.489001234639624E-3</v>
      </c>
      <c r="R158" s="38">
        <f t="shared" si="84"/>
        <v>7.6904907408598998E-3</v>
      </c>
      <c r="S158" s="38">
        <f t="shared" si="126"/>
        <v>1.1326726022552977E-2</v>
      </c>
      <c r="T158" s="38">
        <f t="shared" si="127"/>
        <v>1.7940380101843369E-2</v>
      </c>
      <c r="U158" s="38">
        <f t="shared" si="128"/>
        <v>-0.33265598207377428</v>
      </c>
      <c r="V158" s="38">
        <f t="shared" si="129"/>
        <v>-0.11826415560269193</v>
      </c>
      <c r="W158" s="38">
        <f t="shared" si="85"/>
        <v>12.384593414147238</v>
      </c>
      <c r="X158" s="38">
        <f t="shared" si="86"/>
        <v>6.192296707073619</v>
      </c>
      <c r="Y158" s="38">
        <f t="shared" si="130"/>
        <v>10.590071075745637</v>
      </c>
      <c r="Z158" s="38">
        <f t="shared" si="131"/>
        <v>6.8481698491598273</v>
      </c>
      <c r="AA158" s="38">
        <f t="shared" si="87"/>
        <v>-9.6235251696120631E-3</v>
      </c>
      <c r="AB158" s="38">
        <f t="shared" si="88"/>
        <v>-1.0697880394559623E-2</v>
      </c>
      <c r="AC158" s="38">
        <f t="shared" si="132"/>
        <v>-0.11838241975829461</v>
      </c>
      <c r="AD158" s="38">
        <f t="shared" si="89"/>
        <v>12.396978007561383</v>
      </c>
      <c r="AE158" s="38">
        <f t="shared" si="90"/>
        <v>6.1984890037806917</v>
      </c>
      <c r="AF158" s="38">
        <f t="shared" si="133"/>
        <v>10.586164576778101</v>
      </c>
      <c r="AG158" s="38">
        <f t="shared" si="134"/>
        <v>6.8460381171141309</v>
      </c>
      <c r="AH158" s="38">
        <f t="shared" si="91"/>
        <v>-9.6362146044736731E-3</v>
      </c>
      <c r="AI158" s="38">
        <f t="shared" si="92"/>
        <v>-1.071167857724134E-2</v>
      </c>
      <c r="AJ158" s="38">
        <f t="shared" si="135"/>
        <v>0.10729738691274977</v>
      </c>
      <c r="AK158" s="38">
        <f t="shared" si="136"/>
        <v>0.11667256753664537</v>
      </c>
      <c r="AL158" s="38">
        <f t="shared" si="137"/>
        <v>0.11459568279775081</v>
      </c>
      <c r="AM158" s="38">
        <f t="shared" si="138"/>
        <v>-3.6684728049411197E-3</v>
      </c>
      <c r="AN158" s="38">
        <f t="shared" si="93"/>
        <v>0.38416157379656546</v>
      </c>
      <c r="AO158" s="38">
        <f t="shared" si="94"/>
        <v>0.19208078689828273</v>
      </c>
      <c r="AP158" s="38">
        <f t="shared" si="139"/>
        <v>15.407285383496925</v>
      </c>
      <c r="AQ158" s="38">
        <f t="shared" si="140"/>
        <v>9.3544915305511598</v>
      </c>
      <c r="AR158" s="38">
        <f t="shared" si="95"/>
        <v>-5.5459639121848185E-4</v>
      </c>
      <c r="AS158" s="38">
        <f t="shared" si="96"/>
        <v>-4.1739127052362117E-4</v>
      </c>
      <c r="AT158" s="38">
        <f t="shared" si="141"/>
        <v>-3.6721412777460604E-3</v>
      </c>
      <c r="AU158" s="38">
        <f t="shared" si="97"/>
        <v>0.38454573537036196</v>
      </c>
      <c r="AV158" s="38">
        <f t="shared" si="98"/>
        <v>0.19227286768518098</v>
      </c>
      <c r="AW158" s="38">
        <f t="shared" si="142"/>
        <v>15.407095669054465</v>
      </c>
      <c r="AX158" s="38">
        <f t="shared" si="143"/>
        <v>9.3543964666496873</v>
      </c>
      <c r="AY158" s="38">
        <f t="shared" si="99"/>
        <v>-5.5479639622566857E-4</v>
      </c>
      <c r="AZ158" s="38">
        <f t="shared" si="100"/>
        <v>-4.1763257852430857E-4</v>
      </c>
      <c r="BA158" s="38">
        <f t="shared" si="144"/>
        <v>5.4519964525118501E-2</v>
      </c>
      <c r="BB158" s="38">
        <f t="shared" si="145"/>
        <v>6.5778871350063814E-2</v>
      </c>
      <c r="BC158" s="38">
        <f t="shared" si="146"/>
        <v>-1.2186362568599294E-2</v>
      </c>
      <c r="BD158" s="38">
        <f t="shared" si="147"/>
        <v>-1.5854835373540412E-2</v>
      </c>
      <c r="BE158" s="38">
        <f t="shared" si="101"/>
        <v>1.6603144777796712</v>
      </c>
      <c r="BF158" s="38">
        <f t="shared" si="102"/>
        <v>0.83015723888983561</v>
      </c>
      <c r="BG158" s="38">
        <f t="shared" si="148"/>
        <v>14.790101751621689</v>
      </c>
      <c r="BH158" s="38">
        <f t="shared" si="149"/>
        <v>9.0440767418807049</v>
      </c>
      <c r="BI158" s="38">
        <f t="shared" si="103"/>
        <v>-1.2465389246089486E-3</v>
      </c>
      <c r="BJ158" s="38">
        <f t="shared" si="104"/>
        <v>-1.2463589767539771E-3</v>
      </c>
      <c r="BK158" s="38">
        <f t="shared" si="150"/>
        <v>-1.5870690208913952E-2</v>
      </c>
      <c r="BL158" s="38">
        <f t="shared" si="105"/>
        <v>1.661974792257451</v>
      </c>
      <c r="BM158" s="38">
        <f t="shared" si="106"/>
        <v>0.83098739612872552</v>
      </c>
      <c r="BN158" s="38">
        <f t="shared" si="151"/>
        <v>14.78931573607392</v>
      </c>
      <c r="BO158" s="38">
        <f t="shared" si="152"/>
        <v>9.0436798864781149</v>
      </c>
      <c r="BP158" s="38">
        <f t="shared" si="107"/>
        <v>-1.247475759607606E-3</v>
      </c>
      <c r="BQ158" s="38">
        <f t="shared" si="108"/>
        <v>-1.2474737285791773E-3</v>
      </c>
      <c r="BR158" s="38">
        <f t="shared" si="153"/>
        <v>5.9088282948740342E-2</v>
      </c>
      <c r="BS158" s="38">
        <f t="shared" si="154"/>
        <v>7.03098959362604E-2</v>
      </c>
      <c r="BT158" s="38">
        <f t="shared" si="155"/>
        <v>-1.603582793058466E-5</v>
      </c>
      <c r="BU158" s="38">
        <f t="shared" si="156"/>
        <v>-1.5870871201470998E-2</v>
      </c>
      <c r="BV158" s="38">
        <f t="shared" si="109"/>
        <v>1.6619937457537033</v>
      </c>
      <c r="BW158" s="38">
        <f t="shared" si="110"/>
        <v>0.83099687287685164</v>
      </c>
      <c r="BX158" s="38">
        <f t="shared" si="157"/>
        <v>14.789306763483935</v>
      </c>
      <c r="BY158" s="38">
        <f t="shared" si="158"/>
        <v>9.0436753562380652</v>
      </c>
      <c r="BZ158" s="38">
        <f t="shared" si="111"/>
        <v>-1.2474864547066138E-3</v>
      </c>
      <c r="CA158" s="38">
        <f t="shared" si="112"/>
        <v>-1.247486454699423E-3</v>
      </c>
      <c r="CB158" s="38">
        <f t="shared" si="159"/>
        <v>-1.5886742072672468E-2</v>
      </c>
      <c r="CC158" s="38">
        <f t="shared" si="113"/>
        <v>1.6636557394994569</v>
      </c>
      <c r="CD158" s="38">
        <f t="shared" si="114"/>
        <v>0.83182786974972844</v>
      </c>
      <c r="CE158" s="38">
        <f t="shared" si="160"/>
        <v>14.788519997511978</v>
      </c>
      <c r="CF158" s="38">
        <f t="shared" si="161"/>
        <v>9.0432781178640003</v>
      </c>
      <c r="CG158" s="38">
        <f t="shared" si="115"/>
        <v>-1.2484243354240637E-3</v>
      </c>
      <c r="CH158" s="38">
        <f t="shared" si="116"/>
        <v>-1.248602430929167E-3</v>
      </c>
      <c r="CI158" s="38">
        <f t="shared" si="162"/>
        <v>5.9094469707684907E-2</v>
      </c>
      <c r="CJ158" s="38">
        <f t="shared" si="163"/>
        <v>7.0316003171943933E-2</v>
      </c>
      <c r="CK158" s="38">
        <f t="shared" si="164"/>
        <v>-6.4080925407351913E-13</v>
      </c>
      <c r="CL158" s="38" t="str">
        <f t="shared" si="117"/>
        <v/>
      </c>
      <c r="CM158" s="38">
        <f t="shared" si="118"/>
        <v>-1.1584655666048917E-3</v>
      </c>
      <c r="CN158" s="38">
        <f t="shared" si="119"/>
        <v>0.15870871201470999</v>
      </c>
      <c r="CO158" s="38">
        <f t="shared" si="120"/>
        <v>0</v>
      </c>
      <c r="CP158" s="38">
        <f t="shared" si="165"/>
        <v>0</v>
      </c>
      <c r="CQ158" s="38"/>
      <c r="CR158" s="38"/>
      <c r="CS158" s="38"/>
      <c r="CT158" s="38"/>
      <c r="CU158" s="38"/>
      <c r="CV158" s="38"/>
      <c r="CW158" s="38"/>
      <c r="CX158" s="38"/>
      <c r="CY158" s="38"/>
      <c r="CZ158" s="38"/>
      <c r="DA158" s="38">
        <f t="shared" si="63"/>
        <v>77.5</v>
      </c>
      <c r="DB158" s="24">
        <f t="shared" si="64"/>
        <v>0</v>
      </c>
      <c r="DC158" s="24">
        <f t="shared" si="70"/>
        <v>0</v>
      </c>
      <c r="DD158" s="38" t="s">
        <v>219</v>
      </c>
      <c r="DE158" s="2">
        <f t="shared" si="66"/>
        <v>0</v>
      </c>
      <c r="DF158" s="38">
        <f t="shared" si="65"/>
        <v>0</v>
      </c>
      <c r="DG158" s="38">
        <f t="shared" si="71"/>
        <v>0</v>
      </c>
      <c r="DH158" s="38">
        <f t="shared" si="72"/>
        <v>0.7142857142857143</v>
      </c>
      <c r="DI158" s="23">
        <f t="shared" si="67"/>
        <v>0</v>
      </c>
      <c r="DJ158" s="2">
        <f t="shared" si="68"/>
        <v>0</v>
      </c>
      <c r="DK158" s="2">
        <f t="shared" si="69"/>
        <v>-4.3726092979852409E-2</v>
      </c>
    </row>
    <row r="159" spans="1:115">
      <c r="A159" s="38">
        <f t="shared" si="166"/>
        <v>9.9999999999999992E-2</v>
      </c>
      <c r="B159" s="38">
        <f t="shared" si="73"/>
        <v>3.4510595677083327</v>
      </c>
      <c r="C159" s="38">
        <f t="shared" si="74"/>
        <v>-242.33703321041668</v>
      </c>
      <c r="D159" s="38">
        <f t="shared" si="75"/>
        <v>-88.337033210416664</v>
      </c>
      <c r="E159" s="38">
        <f t="shared" si="76"/>
        <v>0.21439182647108235</v>
      </c>
      <c r="F159" s="38">
        <f t="shared" si="77"/>
        <v>-22.451059567708334</v>
      </c>
      <c r="G159" s="38">
        <f t="shared" si="78"/>
        <v>-11.225529783854167</v>
      </c>
      <c r="H159" s="38">
        <f t="shared" si="121"/>
        <v>30.417964547026184</v>
      </c>
      <c r="I159" s="38">
        <f t="shared" si="122"/>
        <v>16.559918080882916</v>
      </c>
      <c r="J159" s="38">
        <f t="shared" si="79"/>
        <v>5.4681783999136783E-3</v>
      </c>
      <c r="K159" s="38">
        <f t="shared" si="80"/>
        <v>7.6222337654736488E-3</v>
      </c>
      <c r="L159" s="38">
        <f t="shared" si="123"/>
        <v>0.21460621829755341</v>
      </c>
      <c r="M159" s="38">
        <f t="shared" si="81"/>
        <v>-22.473510627276042</v>
      </c>
      <c r="N159" s="38">
        <f t="shared" si="82"/>
        <v>-11.236755313638021</v>
      </c>
      <c r="O159" s="38">
        <f t="shared" si="124"/>
        <v>30.435757974948032</v>
      </c>
      <c r="P159" s="38">
        <f t="shared" si="125"/>
        <v>16.568409652437094</v>
      </c>
      <c r="Q159" s="38">
        <f t="shared" si="83"/>
        <v>5.4705946536407523E-3</v>
      </c>
      <c r="R159" s="38">
        <f t="shared" si="84"/>
        <v>7.6260325084875572E-3</v>
      </c>
      <c r="S159" s="38">
        <f t="shared" si="126"/>
        <v>1.127026979920822E-2</v>
      </c>
      <c r="T159" s="38">
        <f t="shared" si="127"/>
        <v>1.7718693275002469E-2</v>
      </c>
      <c r="U159" s="38">
        <f t="shared" si="128"/>
        <v>-0.33404371993336812</v>
      </c>
      <c r="V159" s="38">
        <f t="shared" si="129"/>
        <v>-0.11965189346228577</v>
      </c>
      <c r="W159" s="38">
        <f t="shared" si="85"/>
        <v>12.529916982974186</v>
      </c>
      <c r="X159" s="38">
        <f t="shared" si="86"/>
        <v>6.2649584914870928</v>
      </c>
      <c r="Y159" s="38">
        <f t="shared" si="130"/>
        <v>10.515587927222665</v>
      </c>
      <c r="Z159" s="38">
        <f t="shared" si="131"/>
        <v>6.7745616563336579</v>
      </c>
      <c r="AA159" s="38">
        <f t="shared" si="87"/>
        <v>-9.761168055825737E-3</v>
      </c>
      <c r="AB159" s="38">
        <f t="shared" si="88"/>
        <v>-1.0820544585064595E-2</v>
      </c>
      <c r="AC159" s="38">
        <f t="shared" si="132"/>
        <v>-0.11977154535574805</v>
      </c>
      <c r="AD159" s="38">
        <f t="shared" si="89"/>
        <v>12.542446899957159</v>
      </c>
      <c r="AE159" s="38">
        <f t="shared" si="90"/>
        <v>6.2712234499785797</v>
      </c>
      <c r="AF159" s="38">
        <f t="shared" si="133"/>
        <v>10.511662975484056</v>
      </c>
      <c r="AG159" s="38">
        <f t="shared" si="134"/>
        <v>6.7724200725125216</v>
      </c>
      <c r="AH159" s="38">
        <f t="shared" si="91"/>
        <v>-9.7740871227985446E-3</v>
      </c>
      <c r="AI159" s="38">
        <f t="shared" si="92"/>
        <v>-1.0834555219103495E-2</v>
      </c>
      <c r="AJ159" s="38">
        <f t="shared" si="135"/>
        <v>0.10797210640783469</v>
      </c>
      <c r="AK159" s="38">
        <f t="shared" si="136"/>
        <v>0.1170949630088136</v>
      </c>
      <c r="AL159" s="38">
        <f t="shared" si="137"/>
        <v>0.11612333456224498</v>
      </c>
      <c r="AM159" s="38">
        <f t="shared" si="138"/>
        <v>-3.528558900040793E-3</v>
      </c>
      <c r="AN159" s="38">
        <f t="shared" si="93"/>
        <v>0.36950982393756787</v>
      </c>
      <c r="AO159" s="38">
        <f t="shared" si="94"/>
        <v>0.18475491196878394</v>
      </c>
      <c r="AP159" s="38">
        <f t="shared" si="139"/>
        <v>15.383519481422194</v>
      </c>
      <c r="AQ159" s="38">
        <f t="shared" si="140"/>
        <v>9.3068547895126201</v>
      </c>
      <c r="AR159" s="38">
        <f t="shared" si="95"/>
        <v>-5.4659884865905332E-4</v>
      </c>
      <c r="AS159" s="38">
        <f t="shared" si="96"/>
        <v>-4.0695772927042866E-4</v>
      </c>
      <c r="AT159" s="38">
        <f t="shared" si="141"/>
        <v>-3.5320874589408334E-3</v>
      </c>
      <c r="AU159" s="38">
        <f t="shared" si="97"/>
        <v>0.36987933376150539</v>
      </c>
      <c r="AV159" s="38">
        <f t="shared" si="98"/>
        <v>0.1849396668807527</v>
      </c>
      <c r="AW159" s="38">
        <f t="shared" si="142"/>
        <v>15.383336920166467</v>
      </c>
      <c r="AX159" s="38">
        <f t="shared" si="143"/>
        <v>9.3067633204138875</v>
      </c>
      <c r="AY159" s="38">
        <f t="shared" si="99"/>
        <v>-5.4679067291822897E-4</v>
      </c>
      <c r="AZ159" s="38">
        <f t="shared" si="100"/>
        <v>-4.0718842116055441E-4</v>
      </c>
      <c r="BA159" s="38">
        <f t="shared" si="144"/>
        <v>5.4363343395923996E-2</v>
      </c>
      <c r="BB159" s="38">
        <f t="shared" si="145"/>
        <v>6.5378500589321195E-2</v>
      </c>
      <c r="BC159" s="38">
        <f t="shared" si="146"/>
        <v>-1.2677178994080045E-2</v>
      </c>
      <c r="BD159" s="38">
        <f t="shared" si="147"/>
        <v>-1.6205737894120838E-2</v>
      </c>
      <c r="BE159" s="38">
        <f t="shared" si="101"/>
        <v>1.6970609038057249</v>
      </c>
      <c r="BF159" s="38">
        <f t="shared" si="102"/>
        <v>0.84853045190286247</v>
      </c>
      <c r="BG159" s="38">
        <f t="shared" si="148"/>
        <v>14.741756175937665</v>
      </c>
      <c r="BH159" s="38">
        <f t="shared" si="149"/>
        <v>8.9840839487108415</v>
      </c>
      <c r="BI159" s="38">
        <f t="shared" si="103"/>
        <v>-1.265584722926157E-3</v>
      </c>
      <c r="BJ159" s="38">
        <f t="shared" si="104"/>
        <v>-1.2653922089826304E-3</v>
      </c>
      <c r="BK159" s="38">
        <f t="shared" si="150"/>
        <v>-1.6221943632014957E-2</v>
      </c>
      <c r="BL159" s="38">
        <f t="shared" si="105"/>
        <v>1.6987579647095303</v>
      </c>
      <c r="BM159" s="38">
        <f t="shared" si="106"/>
        <v>0.84937898235476517</v>
      </c>
      <c r="BN159" s="38">
        <f t="shared" si="151"/>
        <v>14.740953851362503</v>
      </c>
      <c r="BO159" s="38">
        <f t="shared" si="152"/>
        <v>8.9836788250787993</v>
      </c>
      <c r="BP159" s="38">
        <f t="shared" si="107"/>
        <v>-1.2665427817636007E-3</v>
      </c>
      <c r="BQ159" s="38">
        <f t="shared" si="108"/>
        <v>-1.2665281502795968E-3</v>
      </c>
      <c r="BR159" s="38">
        <f t="shared" si="153"/>
        <v>5.9118495171478068E-2</v>
      </c>
      <c r="BS159" s="38">
        <f t="shared" si="154"/>
        <v>7.0095006126106307E-2</v>
      </c>
      <c r="BT159" s="38">
        <f t="shared" si="155"/>
        <v>-1.753871920889756E-5</v>
      </c>
      <c r="BU159" s="38">
        <f t="shared" si="156"/>
        <v>-1.6223276613329736E-2</v>
      </c>
      <c r="BV159" s="38">
        <f t="shared" si="109"/>
        <v>1.6988975541863931</v>
      </c>
      <c r="BW159" s="38">
        <f t="shared" si="110"/>
        <v>0.84944877709319655</v>
      </c>
      <c r="BX159" s="38">
        <f t="shared" si="157"/>
        <v>14.740887859276201</v>
      </c>
      <c r="BY159" s="38">
        <f t="shared" si="158"/>
        <v>8.9836455030256364</v>
      </c>
      <c r="BZ159" s="38">
        <f t="shared" si="111"/>
        <v>-1.266621590128534E-3</v>
      </c>
      <c r="CA159" s="38">
        <f t="shared" si="112"/>
        <v>-1.2666215900701992E-3</v>
      </c>
      <c r="CB159" s="38">
        <f t="shared" si="159"/>
        <v>-1.6239499889943065E-2</v>
      </c>
      <c r="CC159" s="38">
        <f t="shared" si="113"/>
        <v>1.7005964517405794</v>
      </c>
      <c r="CD159" s="38">
        <f t="shared" si="114"/>
        <v>0.85029822587028969</v>
      </c>
      <c r="CE159" s="38">
        <f t="shared" si="160"/>
        <v>14.740084716294243</v>
      </c>
      <c r="CF159" s="38">
        <f t="shared" si="161"/>
        <v>8.983239961643255</v>
      </c>
      <c r="CG159" s="38">
        <f t="shared" si="115"/>
        <v>-1.2675807958001117E-3</v>
      </c>
      <c r="CH159" s="38">
        <f t="shared" si="116"/>
        <v>-1.2677588692940824E-3</v>
      </c>
      <c r="CI159" s="38">
        <f t="shared" si="162"/>
        <v>5.9125273792694145E-2</v>
      </c>
      <c r="CJ159" s="38">
        <f t="shared" si="163"/>
        <v>7.0101697147221961E-2</v>
      </c>
      <c r="CK159" s="38">
        <f t="shared" si="164"/>
        <v>-5.3145588034572059E-12</v>
      </c>
      <c r="CL159" s="38" t="str">
        <f t="shared" si="117"/>
        <v/>
      </c>
      <c r="CM159" s="38">
        <f t="shared" si="118"/>
        <v>-1.1735826872027505E-3</v>
      </c>
      <c r="CN159" s="38">
        <f t="shared" si="119"/>
        <v>0.16223276613329737</v>
      </c>
      <c r="CO159" s="38">
        <f t="shared" si="120"/>
        <v>0</v>
      </c>
      <c r="CP159" s="38">
        <f t="shared" si="165"/>
        <v>0</v>
      </c>
      <c r="CQ159" s="38"/>
      <c r="CR159" s="38"/>
      <c r="CS159" s="38"/>
      <c r="CT159" s="38"/>
      <c r="CU159" s="38"/>
      <c r="CV159" s="38"/>
      <c r="CW159" s="38"/>
      <c r="CX159" s="38"/>
      <c r="CY159" s="38"/>
      <c r="CZ159" s="38"/>
      <c r="DA159" s="38">
        <f t="shared" si="63"/>
        <v>78</v>
      </c>
      <c r="DB159" s="24">
        <f t="shared" si="64"/>
        <v>0</v>
      </c>
      <c r="DC159" s="24">
        <f t="shared" si="70"/>
        <v>0</v>
      </c>
      <c r="DD159" s="38" t="s">
        <v>219</v>
      </c>
      <c r="DE159" s="2">
        <f t="shared" si="66"/>
        <v>0</v>
      </c>
      <c r="DF159" s="38">
        <f t="shared" si="65"/>
        <v>0</v>
      </c>
      <c r="DG159" s="38">
        <f t="shared" si="71"/>
        <v>0</v>
      </c>
      <c r="DH159" s="38">
        <f t="shared" si="72"/>
        <v>0.7142857142857143</v>
      </c>
      <c r="DI159" s="23">
        <f t="shared" si="67"/>
        <v>0</v>
      </c>
      <c r="DJ159" s="2">
        <f t="shared" si="68"/>
        <v>0</v>
      </c>
      <c r="DK159" s="2">
        <f t="shared" si="69"/>
        <v>-4.3726092979852409E-2</v>
      </c>
    </row>
    <row r="160" spans="1:115">
      <c r="A160" s="38">
        <f t="shared" si="166"/>
        <v>0.10999999999999999</v>
      </c>
      <c r="B160" s="38">
        <f t="shared" si="73"/>
        <v>3.7961655244791657</v>
      </c>
      <c r="C160" s="38">
        <f t="shared" si="74"/>
        <v>-241.37073653145833</v>
      </c>
      <c r="D160" s="38">
        <f t="shared" si="75"/>
        <v>-87.370736531458334</v>
      </c>
      <c r="E160" s="38">
        <f t="shared" si="76"/>
        <v>0.21439182647108235</v>
      </c>
      <c r="F160" s="38">
        <f t="shared" si="77"/>
        <v>-22.451059567708334</v>
      </c>
      <c r="G160" s="38">
        <f t="shared" si="78"/>
        <v>-11.225529783854167</v>
      </c>
      <c r="H160" s="38">
        <f t="shared" si="121"/>
        <v>30.392774120473224</v>
      </c>
      <c r="I160" s="38">
        <f t="shared" si="122"/>
        <v>16.51569414344053</v>
      </c>
      <c r="J160" s="38">
        <f t="shared" si="79"/>
        <v>5.4497597795543631E-3</v>
      </c>
      <c r="K160" s="38">
        <f t="shared" si="80"/>
        <v>7.5575628546549695E-3</v>
      </c>
      <c r="L160" s="38">
        <f t="shared" si="123"/>
        <v>0.21460621829755341</v>
      </c>
      <c r="M160" s="38">
        <f t="shared" si="81"/>
        <v>-22.473510627276042</v>
      </c>
      <c r="N160" s="38">
        <f t="shared" si="82"/>
        <v>-11.236755313638021</v>
      </c>
      <c r="O160" s="38">
        <f t="shared" si="124"/>
        <v>30.410576177253876</v>
      </c>
      <c r="P160" s="38">
        <f t="shared" si="125"/>
        <v>16.524197388783289</v>
      </c>
      <c r="Q160" s="38">
        <f t="shared" si="83"/>
        <v>5.4521639301796229E-3</v>
      </c>
      <c r="R160" s="38">
        <f t="shared" si="84"/>
        <v>7.5613140150034459E-3</v>
      </c>
      <c r="S160" s="38">
        <f t="shared" si="126"/>
        <v>1.1213816612473506E-2</v>
      </c>
      <c r="T160" s="38">
        <f t="shared" si="127"/>
        <v>1.7496750740087944E-2</v>
      </c>
      <c r="U160" s="38">
        <f t="shared" si="128"/>
        <v>-0.33548068980008805</v>
      </c>
      <c r="V160" s="38">
        <f t="shared" si="129"/>
        <v>-0.1210888633290057</v>
      </c>
      <c r="W160" s="38">
        <f t="shared" si="85"/>
        <v>12.680396115531426</v>
      </c>
      <c r="X160" s="38">
        <f t="shared" si="86"/>
        <v>6.3401980577657131</v>
      </c>
      <c r="Y160" s="38">
        <f t="shared" si="130"/>
        <v>10.439815289760398</v>
      </c>
      <c r="Z160" s="38">
        <f t="shared" si="131"/>
        <v>6.7000714045180976</v>
      </c>
      <c r="AA160" s="38">
        <f t="shared" si="87"/>
        <v>-9.9049593881074677E-3</v>
      </c>
      <c r="AB160" s="38">
        <f t="shared" si="88"/>
        <v>-1.0948969876957766E-2</v>
      </c>
      <c r="AC160" s="38">
        <f t="shared" si="132"/>
        <v>-0.1212099521923347</v>
      </c>
      <c r="AD160" s="38">
        <f t="shared" si="89"/>
        <v>12.693076511646957</v>
      </c>
      <c r="AE160" s="38">
        <f t="shared" si="90"/>
        <v>6.3465382558234786</v>
      </c>
      <c r="AF160" s="38">
        <f t="shared" si="133"/>
        <v>10.435871713072206</v>
      </c>
      <c r="AG160" s="38">
        <f t="shared" si="134"/>
        <v>6.6979199336763351</v>
      </c>
      <c r="AH160" s="38">
        <f t="shared" si="91"/>
        <v>-9.9181189653718554E-3</v>
      </c>
      <c r="AI160" s="38">
        <f t="shared" si="92"/>
        <v>-1.0963203422958073E-2</v>
      </c>
      <c r="AJ160" s="38">
        <f t="shared" si="135"/>
        <v>0.10867702365520898</v>
      </c>
      <c r="AK160" s="38">
        <f t="shared" si="136"/>
        <v>0.11754628467883138</v>
      </c>
      <c r="AL160" s="38">
        <f t="shared" si="137"/>
        <v>0.1177111019812902</v>
      </c>
      <c r="AM160" s="38">
        <f t="shared" si="138"/>
        <v>-3.3777613477155022E-3</v>
      </c>
      <c r="AN160" s="38">
        <f t="shared" si="93"/>
        <v>0.35371834118541934</v>
      </c>
      <c r="AO160" s="38">
        <f t="shared" si="94"/>
        <v>0.17685917059270967</v>
      </c>
      <c r="AP160" s="38">
        <f t="shared" si="139"/>
        <v>15.360258184234763</v>
      </c>
      <c r="AQ160" s="38">
        <f t="shared" si="140"/>
        <v>9.2592201900757427</v>
      </c>
      <c r="AR160" s="38">
        <f t="shared" si="95"/>
        <v>-5.3804735387357827E-4</v>
      </c>
      <c r="AS160" s="38">
        <f t="shared" si="96"/>
        <v>-3.9591547008212442E-4</v>
      </c>
      <c r="AT160" s="38">
        <f t="shared" si="141"/>
        <v>-3.3811391090632172E-3</v>
      </c>
      <c r="AU160" s="38">
        <f t="shared" si="97"/>
        <v>0.3540720595266047</v>
      </c>
      <c r="AV160" s="38">
        <f t="shared" si="98"/>
        <v>0.17703602976330235</v>
      </c>
      <c r="AW160" s="38">
        <f t="shared" si="142"/>
        <v>15.360083339260438</v>
      </c>
      <c r="AX160" s="38">
        <f t="shared" si="143"/>
        <v>9.2591325974603027</v>
      </c>
      <c r="AY160" s="38">
        <f t="shared" si="99"/>
        <v>-5.3823043727897432E-4</v>
      </c>
      <c r="AZ160" s="38">
        <f t="shared" si="100"/>
        <v>-3.9613493097114498E-4</v>
      </c>
      <c r="BA160" s="38">
        <f t="shared" si="144"/>
        <v>5.4202587616171138E-2</v>
      </c>
      <c r="BB160" s="38">
        <f t="shared" si="145"/>
        <v>6.4972289759019017E-2</v>
      </c>
      <c r="BC160" s="38">
        <f t="shared" si="146"/>
        <v>-1.319738298294936E-2</v>
      </c>
      <c r="BD160" s="38">
        <f t="shared" si="147"/>
        <v>-1.6575144330664864E-2</v>
      </c>
      <c r="BE160" s="38">
        <f t="shared" si="101"/>
        <v>1.7357450553802414</v>
      </c>
      <c r="BF160" s="38">
        <f t="shared" si="102"/>
        <v>0.86787252769012069</v>
      </c>
      <c r="BG160" s="38">
        <f t="shared" si="148"/>
        <v>14.692459707059161</v>
      </c>
      <c r="BH160" s="38">
        <f t="shared" si="149"/>
        <v>8.923362342726076</v>
      </c>
      <c r="BI160" s="38">
        <f t="shared" si="103"/>
        <v>-1.2856952146336016E-3</v>
      </c>
      <c r="BJ160" s="38">
        <f t="shared" si="104"/>
        <v>-1.2854891085525943E-3</v>
      </c>
      <c r="BK160" s="38">
        <f t="shared" si="150"/>
        <v>-1.6591719474995527E-2</v>
      </c>
      <c r="BL160" s="38">
        <f t="shared" si="105"/>
        <v>1.7374808004356215</v>
      </c>
      <c r="BM160" s="38">
        <f t="shared" si="106"/>
        <v>0.86874040021781074</v>
      </c>
      <c r="BN160" s="38">
        <f t="shared" si="151"/>
        <v>14.691640263969969</v>
      </c>
      <c r="BO160" s="38">
        <f t="shared" si="152"/>
        <v>8.9229485399042296</v>
      </c>
      <c r="BP160" s="38">
        <f t="shared" si="107"/>
        <v>-1.2866757326220994E-3</v>
      </c>
      <c r="BQ160" s="38">
        <f t="shared" si="108"/>
        <v>-1.2866474718442188E-3</v>
      </c>
      <c r="BR160" s="38">
        <f t="shared" si="153"/>
        <v>5.9155924614418924E-2</v>
      </c>
      <c r="BS160" s="38">
        <f t="shared" si="154"/>
        <v>6.9885562895613901E-2</v>
      </c>
      <c r="BT160" s="38">
        <f t="shared" si="155"/>
        <v>-1.920904280328602E-5</v>
      </c>
      <c r="BU160" s="38">
        <f t="shared" si="156"/>
        <v>-1.6594353373468148E-2</v>
      </c>
      <c r="BV160" s="38">
        <f t="shared" si="109"/>
        <v>1.7377566216386844</v>
      </c>
      <c r="BW160" s="38">
        <f t="shared" si="110"/>
        <v>0.86887831081934219</v>
      </c>
      <c r="BX160" s="38">
        <f t="shared" si="157"/>
        <v>14.691510053565096</v>
      </c>
      <c r="BY160" s="38">
        <f t="shared" si="158"/>
        <v>8.922882785787575</v>
      </c>
      <c r="BZ160" s="38">
        <f t="shared" si="111"/>
        <v>-1.2868315531119731E-3</v>
      </c>
      <c r="CA160" s="38">
        <f t="shared" si="112"/>
        <v>-1.2868315529848185E-3</v>
      </c>
      <c r="CB160" s="38">
        <f t="shared" si="159"/>
        <v>-1.6610947726841616E-2</v>
      </c>
      <c r="CC160" s="38">
        <f t="shared" si="113"/>
        <v>1.7394943782603229</v>
      </c>
      <c r="CD160" s="38">
        <f t="shared" si="114"/>
        <v>0.86974718913016147</v>
      </c>
      <c r="CE160" s="38">
        <f t="shared" si="160"/>
        <v>14.690689716832928</v>
      </c>
      <c r="CF160" s="38">
        <f t="shared" si="161"/>
        <v>8.9224685267163828</v>
      </c>
      <c r="CG160" s="38">
        <f t="shared" si="115"/>
        <v>-1.2878133308590041E-3</v>
      </c>
      <c r="CH160" s="38">
        <f t="shared" si="116"/>
        <v>-1.2879913805374575E-3</v>
      </c>
      <c r="CI160" s="38">
        <f t="shared" si="162"/>
        <v>5.9163362677375778E-2</v>
      </c>
      <c r="CJ160" s="38">
        <f t="shared" si="163"/>
        <v>6.9892904323310134E-2</v>
      </c>
      <c r="CK160" s="38">
        <f t="shared" si="164"/>
        <v>-1.1850886502311863E-11</v>
      </c>
      <c r="CL160" s="38" t="str">
        <f t="shared" si="117"/>
        <v/>
      </c>
      <c r="CM160" s="38">
        <f t="shared" si="118"/>
        <v>-1.1894659866148849E-3</v>
      </c>
      <c r="CN160" s="38">
        <f t="shared" si="119"/>
        <v>0.16594353373468149</v>
      </c>
      <c r="CO160" s="38">
        <f t="shared" si="120"/>
        <v>0</v>
      </c>
      <c r="CP160" s="38">
        <f t="shared" si="165"/>
        <v>0</v>
      </c>
      <c r="CQ160" s="38"/>
      <c r="CR160" s="38"/>
      <c r="CS160" s="38"/>
      <c r="CT160" s="38"/>
      <c r="CU160" s="38"/>
      <c r="CV160" s="38"/>
      <c r="CW160" s="38"/>
      <c r="CX160" s="38"/>
      <c r="CY160" s="38"/>
      <c r="CZ160" s="38"/>
      <c r="DA160" s="38">
        <f t="shared" si="63"/>
        <v>78.5</v>
      </c>
      <c r="DB160" s="24">
        <f t="shared" si="64"/>
        <v>0</v>
      </c>
      <c r="DC160" s="24">
        <f t="shared" si="70"/>
        <v>0</v>
      </c>
      <c r="DD160" s="38" t="s">
        <v>219</v>
      </c>
      <c r="DE160" s="2">
        <f t="shared" si="66"/>
        <v>0</v>
      </c>
      <c r="DF160" s="38">
        <f t="shared" si="65"/>
        <v>0</v>
      </c>
      <c r="DG160" s="38">
        <f t="shared" si="71"/>
        <v>0</v>
      </c>
      <c r="DH160" s="38">
        <f t="shared" si="72"/>
        <v>0.7142857142857143</v>
      </c>
      <c r="DI160" s="23">
        <f t="shared" si="67"/>
        <v>0</v>
      </c>
      <c r="DJ160" s="2">
        <f t="shared" si="68"/>
        <v>0</v>
      </c>
      <c r="DK160" s="2">
        <f t="shared" si="69"/>
        <v>-4.3726092979852409E-2</v>
      </c>
    </row>
    <row r="161" spans="1:115">
      <c r="A161" s="38">
        <f t="shared" si="166"/>
        <v>0.11999999999999998</v>
      </c>
      <c r="B161" s="38">
        <f t="shared" si="73"/>
        <v>4.1412714812499987</v>
      </c>
      <c r="C161" s="38">
        <f t="shared" si="74"/>
        <v>-240.40443985249999</v>
      </c>
      <c r="D161" s="38">
        <f t="shared" si="75"/>
        <v>-86.404439852500005</v>
      </c>
      <c r="E161" s="38">
        <f t="shared" si="76"/>
        <v>0.21439182647108235</v>
      </c>
      <c r="F161" s="38">
        <f t="shared" si="77"/>
        <v>-22.451059567708334</v>
      </c>
      <c r="G161" s="38">
        <f t="shared" si="78"/>
        <v>-11.225529783854167</v>
      </c>
      <c r="H161" s="38">
        <f t="shared" si="121"/>
        <v>30.367550543969777</v>
      </c>
      <c r="I161" s="38">
        <f t="shared" si="122"/>
        <v>16.471290094943804</v>
      </c>
      <c r="J161" s="38">
        <f t="shared" si="79"/>
        <v>5.431316920766544E-3</v>
      </c>
      <c r="K161" s="38">
        <f t="shared" si="80"/>
        <v>7.492628558289762E-3</v>
      </c>
      <c r="L161" s="38">
        <f t="shared" si="123"/>
        <v>0.21460621829755341</v>
      </c>
      <c r="M161" s="38">
        <f t="shared" si="81"/>
        <v>-22.473510627276042</v>
      </c>
      <c r="N161" s="38">
        <f t="shared" si="82"/>
        <v>-11.236755313638021</v>
      </c>
      <c r="O161" s="38">
        <f t="shared" si="124"/>
        <v>30.385361263708443</v>
      </c>
      <c r="P161" s="38">
        <f t="shared" si="125"/>
        <v>16.479805157251128</v>
      </c>
      <c r="Q161" s="38">
        <f t="shared" si="83"/>
        <v>5.4337089690089987E-3</v>
      </c>
      <c r="R161" s="38">
        <f t="shared" si="84"/>
        <v>7.4963320821701531E-3</v>
      </c>
      <c r="S161" s="38">
        <f t="shared" si="126"/>
        <v>1.1157366779453648E-2</v>
      </c>
      <c r="T161" s="38">
        <f t="shared" si="127"/>
        <v>1.7274557250395013E-2</v>
      </c>
      <c r="U161" s="38">
        <f t="shared" si="128"/>
        <v>-0.33697032114908232</v>
      </c>
      <c r="V161" s="38">
        <f t="shared" si="129"/>
        <v>-0.12257849467799997</v>
      </c>
      <c r="W161" s="38">
        <f t="shared" si="85"/>
        <v>12.836389945616675</v>
      </c>
      <c r="X161" s="38">
        <f t="shared" si="86"/>
        <v>6.4181949728083376</v>
      </c>
      <c r="Y161" s="38">
        <f t="shared" si="130"/>
        <v>10.362677071322214</v>
      </c>
      <c r="Z161" s="38">
        <f t="shared" si="131"/>
        <v>6.6246579777989947</v>
      </c>
      <c r="AA161" s="38">
        <f t="shared" si="87"/>
        <v>-1.0055383297504326E-2</v>
      </c>
      <c r="AB161" s="38">
        <f t="shared" si="88"/>
        <v>-1.1083627743275811E-2</v>
      </c>
      <c r="AC161" s="38">
        <f t="shared" si="132"/>
        <v>-0.12270107317267796</v>
      </c>
      <c r="AD161" s="38">
        <f t="shared" si="89"/>
        <v>12.849226335562291</v>
      </c>
      <c r="AE161" s="38">
        <f t="shared" si="90"/>
        <v>6.4246131677811453</v>
      </c>
      <c r="AF161" s="38">
        <f t="shared" si="133"/>
        <v>10.358714696743423</v>
      </c>
      <c r="AG161" s="38">
        <f t="shared" si="134"/>
        <v>6.622496588588616</v>
      </c>
      <c r="AH161" s="38">
        <f t="shared" si="91"/>
        <v>-1.0068795141052302E-2</v>
      </c>
      <c r="AI161" s="38">
        <f t="shared" si="92"/>
        <v>-1.1098095527273656E-2</v>
      </c>
      <c r="AJ161" s="38">
        <f t="shared" si="135"/>
        <v>0.10941432739248651</v>
      </c>
      <c r="AK161" s="38">
        <f t="shared" si="136"/>
        <v>0.11802872955693419</v>
      </c>
      <c r="AL161" s="38">
        <f t="shared" si="137"/>
        <v>0.11936341328654596</v>
      </c>
      <c r="AM161" s="38">
        <f t="shared" si="138"/>
        <v>-3.2150813914540166E-3</v>
      </c>
      <c r="AN161" s="38">
        <f t="shared" si="93"/>
        <v>0.33668253600283959</v>
      </c>
      <c r="AO161" s="38">
        <f t="shared" si="94"/>
        <v>0.1683412680014198</v>
      </c>
      <c r="AP161" s="38">
        <f t="shared" si="139"/>
        <v>15.337553696011858</v>
      </c>
      <c r="AQ161" s="38">
        <f t="shared" si="140"/>
        <v>9.2116092982119753</v>
      </c>
      <c r="AR161" s="38">
        <f t="shared" si="95"/>
        <v>-5.2889327098484752E-4</v>
      </c>
      <c r="AS161" s="38">
        <f t="shared" si="96"/>
        <v>-3.8421403747352354E-4</v>
      </c>
      <c r="AT161" s="38">
        <f t="shared" si="141"/>
        <v>-3.2182964728454701E-3</v>
      </c>
      <c r="AU161" s="38">
        <f t="shared" si="97"/>
        <v>0.33701921853884237</v>
      </c>
      <c r="AV161" s="38">
        <f t="shared" si="98"/>
        <v>0.16850960926942118</v>
      </c>
      <c r="AW161" s="38">
        <f t="shared" si="142"/>
        <v>15.337387183271026</v>
      </c>
      <c r="AX161" s="38">
        <f t="shared" si="143"/>
        <v>9.2115258901000807</v>
      </c>
      <c r="AY161" s="38">
        <f t="shared" si="99"/>
        <v>-5.2906700543729908E-4</v>
      </c>
      <c r="AZ161" s="38">
        <f t="shared" si="100"/>
        <v>-3.8442160265247005E-4</v>
      </c>
      <c r="BA161" s="38">
        <f t="shared" si="144"/>
        <v>5.403734192029877E-2</v>
      </c>
      <c r="BB161" s="38">
        <f t="shared" si="145"/>
        <v>6.4559852045510721E-2</v>
      </c>
      <c r="BC161" s="38">
        <f t="shared" si="146"/>
        <v>-1.3749498151080159E-2</v>
      </c>
      <c r="BD161" s="38">
        <f t="shared" si="147"/>
        <v>-1.6964579542534178E-2</v>
      </c>
      <c r="BE161" s="38">
        <f t="shared" si="101"/>
        <v>1.7765266154021688</v>
      </c>
      <c r="BF161" s="38">
        <f t="shared" si="102"/>
        <v>0.88826330770108441</v>
      </c>
      <c r="BG161" s="38">
        <f t="shared" si="148"/>
        <v>14.642140793812437</v>
      </c>
      <c r="BH161" s="38">
        <f t="shared" si="149"/>
        <v>8.8618713967857516</v>
      </c>
      <c r="BI161" s="38">
        <f t="shared" si="103"/>
        <v>-1.3069626038524343E-3</v>
      </c>
      <c r="BJ161" s="38">
        <f t="shared" si="104"/>
        <v>-1.306741781518662E-3</v>
      </c>
      <c r="BK161" s="38">
        <f t="shared" si="150"/>
        <v>-1.6981544122076711E-2</v>
      </c>
      <c r="BL161" s="38">
        <f t="shared" si="105"/>
        <v>1.7783031420175708</v>
      </c>
      <c r="BM161" s="38">
        <f t="shared" si="106"/>
        <v>0.88915157100878539</v>
      </c>
      <c r="BN161" s="38">
        <f t="shared" si="151"/>
        <v>14.641303360149136</v>
      </c>
      <c r="BO161" s="38">
        <f t="shared" si="152"/>
        <v>8.8614484720159403</v>
      </c>
      <c r="BP161" s="38">
        <f t="shared" si="107"/>
        <v>-1.3079669273759673E-3</v>
      </c>
      <c r="BQ161" s="38">
        <f t="shared" si="108"/>
        <v>-1.3079239101059801E-3</v>
      </c>
      <c r="BR161" s="38">
        <f t="shared" si="153"/>
        <v>5.9201203366992271E-2</v>
      </c>
      <c r="BS161" s="38">
        <f t="shared" si="154"/>
        <v>6.9682162434633044E-2</v>
      </c>
      <c r="BT161" s="38">
        <f t="shared" si="155"/>
        <v>-2.1068905273566554E-5</v>
      </c>
      <c r="BU161" s="38">
        <f t="shared" si="156"/>
        <v>-1.6985648447807745E-2</v>
      </c>
      <c r="BV161" s="38">
        <f t="shared" si="109"/>
        <v>1.7787329460030561</v>
      </c>
      <c r="BW161" s="38">
        <f t="shared" si="110"/>
        <v>0.88936647300152805</v>
      </c>
      <c r="BX161" s="38">
        <f t="shared" si="157"/>
        <v>14.64110076323445</v>
      </c>
      <c r="BY161" s="38">
        <f t="shared" si="158"/>
        <v>8.8613461548844157</v>
      </c>
      <c r="BZ161" s="38">
        <f t="shared" si="111"/>
        <v>-1.3082099251643035E-3</v>
      </c>
      <c r="CA161" s="38">
        <f t="shared" si="112"/>
        <v>-1.3082099249454022E-3</v>
      </c>
      <c r="CB161" s="38">
        <f t="shared" si="159"/>
        <v>-1.7002634096255551E-2</v>
      </c>
      <c r="CC161" s="38">
        <f t="shared" si="113"/>
        <v>1.7805116789490589</v>
      </c>
      <c r="CD161" s="38">
        <f t="shared" si="114"/>
        <v>0.89025583947452946</v>
      </c>
      <c r="CE161" s="38">
        <f t="shared" si="160"/>
        <v>14.640262352531122</v>
      </c>
      <c r="CF161" s="38">
        <f t="shared" si="161"/>
        <v>8.8609227311795689</v>
      </c>
      <c r="CG161" s="38">
        <f t="shared" si="115"/>
        <v>-1.309215634837586E-3</v>
      </c>
      <c r="CH161" s="38">
        <f t="shared" si="116"/>
        <v>-1.3093936586913916E-3</v>
      </c>
      <c r="CI161" s="38">
        <f t="shared" si="162"/>
        <v>5.9209377632701413E-2</v>
      </c>
      <c r="CJ161" s="38">
        <f t="shared" si="163"/>
        <v>6.9690229938926387E-2</v>
      </c>
      <c r="CK161" s="38">
        <f t="shared" si="164"/>
        <v>-2.0885828708467497E-11</v>
      </c>
      <c r="CL161" s="38" t="str">
        <f t="shared" si="117"/>
        <v/>
      </c>
      <c r="CM161" s="38">
        <f t="shared" si="118"/>
        <v>-1.2061755444116883E-3</v>
      </c>
      <c r="CN161" s="38">
        <f t="shared" si="119"/>
        <v>0.16985648447807747</v>
      </c>
      <c r="CO161" s="38">
        <f t="shared" si="120"/>
        <v>0</v>
      </c>
      <c r="CP161" s="38">
        <f t="shared" si="165"/>
        <v>0</v>
      </c>
      <c r="CQ161" s="38"/>
      <c r="CR161" s="38"/>
      <c r="CS161" s="38"/>
      <c r="CT161" s="38"/>
      <c r="CU161" s="38"/>
      <c r="CV161" s="38"/>
      <c r="CW161" s="38"/>
      <c r="CX161" s="38"/>
      <c r="CY161" s="38"/>
      <c r="CZ161" s="38"/>
      <c r="DA161" s="38">
        <f t="shared" si="63"/>
        <v>79</v>
      </c>
      <c r="DB161" s="24">
        <f t="shared" si="64"/>
        <v>0</v>
      </c>
      <c r="DC161" s="24">
        <f t="shared" si="70"/>
        <v>0</v>
      </c>
      <c r="DD161" s="38" t="s">
        <v>219</v>
      </c>
      <c r="DE161" s="2">
        <f t="shared" si="66"/>
        <v>0</v>
      </c>
      <c r="DF161" s="38">
        <f t="shared" si="65"/>
        <v>0</v>
      </c>
      <c r="DG161" s="38">
        <f t="shared" si="71"/>
        <v>0</v>
      </c>
      <c r="DH161" s="38">
        <f t="shared" si="72"/>
        <v>0.7142857142857143</v>
      </c>
      <c r="DI161" s="23">
        <f t="shared" si="67"/>
        <v>0</v>
      </c>
      <c r="DJ161" s="2">
        <f t="shared" si="68"/>
        <v>0</v>
      </c>
      <c r="DK161" s="2">
        <f t="shared" si="69"/>
        <v>-4.3726092979852409E-2</v>
      </c>
    </row>
    <row r="162" spans="1:115">
      <c r="A162" s="38">
        <f t="shared" si="166"/>
        <v>0.12999999999999998</v>
      </c>
      <c r="B162" s="38">
        <f t="shared" si="73"/>
        <v>4.4863774380208321</v>
      </c>
      <c r="C162" s="38">
        <f t="shared" si="74"/>
        <v>-239.43814317354165</v>
      </c>
      <c r="D162" s="38">
        <f t="shared" si="75"/>
        <v>-85.438143173541661</v>
      </c>
      <c r="E162" s="38">
        <f t="shared" si="76"/>
        <v>0.21439182647108235</v>
      </c>
      <c r="F162" s="38">
        <f t="shared" si="77"/>
        <v>-22.451059567708334</v>
      </c>
      <c r="G162" s="38">
        <f t="shared" si="78"/>
        <v>-11.225529783854167</v>
      </c>
      <c r="H162" s="38">
        <f t="shared" si="121"/>
        <v>30.34229368629693</v>
      </c>
      <c r="I162" s="38">
        <f t="shared" si="122"/>
        <v>16.426703716684273</v>
      </c>
      <c r="J162" s="38">
        <f t="shared" si="79"/>
        <v>5.4128497276061819E-3</v>
      </c>
      <c r="K162" s="38">
        <f t="shared" si="80"/>
        <v>7.4274276318479198E-3</v>
      </c>
      <c r="L162" s="38">
        <f t="shared" si="123"/>
        <v>0.21460621829755341</v>
      </c>
      <c r="M162" s="38">
        <f t="shared" si="81"/>
        <v>-22.473510627276042</v>
      </c>
      <c r="N162" s="38">
        <f t="shared" si="82"/>
        <v>-11.236755313638021</v>
      </c>
      <c r="O162" s="38">
        <f t="shared" si="124"/>
        <v>30.360113103318</v>
      </c>
      <c r="P162" s="38">
        <f t="shared" si="125"/>
        <v>16.435230742082986</v>
      </c>
      <c r="Q162" s="38">
        <f t="shared" si="83"/>
        <v>5.4152296742537073E-3</v>
      </c>
      <c r="R162" s="38">
        <f t="shared" si="84"/>
        <v>7.4310834665324991E-3</v>
      </c>
      <c r="S162" s="38">
        <f t="shared" si="126"/>
        <v>1.1100920621367924E-2</v>
      </c>
      <c r="T162" s="38">
        <f t="shared" si="127"/>
        <v>1.7052117819765029E-2</v>
      </c>
      <c r="U162" s="38">
        <f t="shared" si="128"/>
        <v>-0.33851640889741386</v>
      </c>
      <c r="V162" s="38">
        <f t="shared" si="129"/>
        <v>-0.12412458242633151</v>
      </c>
      <c r="W162" s="38">
        <f t="shared" si="85"/>
        <v>12.99829587601546</v>
      </c>
      <c r="X162" s="38">
        <f t="shared" si="86"/>
        <v>6.4991479380077299</v>
      </c>
      <c r="Y162" s="38">
        <f t="shared" si="130"/>
        <v>10.284089744086025</v>
      </c>
      <c r="Z162" s="38">
        <f t="shared" si="131"/>
        <v>6.5482765173818702</v>
      </c>
      <c r="AA162" s="38">
        <f t="shared" si="87"/>
        <v>-1.0212979704834922E-2</v>
      </c>
      <c r="AB162" s="38">
        <f t="shared" si="88"/>
        <v>-1.1225044853902527E-2</v>
      </c>
      <c r="AC162" s="38">
        <f t="shared" si="132"/>
        <v>-0.12424870700875783</v>
      </c>
      <c r="AD162" s="38">
        <f t="shared" si="89"/>
        <v>13.011294171891473</v>
      </c>
      <c r="AE162" s="38">
        <f t="shared" si="90"/>
        <v>6.5056470859457365</v>
      </c>
      <c r="AF162" s="38">
        <f t="shared" si="133"/>
        <v>10.280108398405151</v>
      </c>
      <c r="AG162" s="38">
        <f t="shared" si="134"/>
        <v>6.5461051829267252</v>
      </c>
      <c r="AH162" s="38">
        <f t="shared" si="91"/>
        <v>-1.0226656551165362E-2</v>
      </c>
      <c r="AI162" s="38">
        <f t="shared" si="92"/>
        <v>-1.1239759169534892E-2</v>
      </c>
      <c r="AJ162" s="38">
        <f t="shared" si="135"/>
        <v>0.1101864438380616</v>
      </c>
      <c r="AK162" s="38">
        <f t="shared" si="136"/>
        <v>0.11854473420765996</v>
      </c>
      <c r="AL162" s="38">
        <f t="shared" si="137"/>
        <v>0.12108518660093381</v>
      </c>
      <c r="AM162" s="38">
        <f t="shared" si="138"/>
        <v>-3.0393958253976949E-3</v>
      </c>
      <c r="AN162" s="38">
        <f t="shared" si="93"/>
        <v>0.31828478654736281</v>
      </c>
      <c r="AO162" s="38">
        <f t="shared" si="94"/>
        <v>0.1591423932736814</v>
      </c>
      <c r="AP162" s="38">
        <f t="shared" si="139"/>
        <v>15.315464854565551</v>
      </c>
      <c r="AQ162" s="38">
        <f t="shared" si="140"/>
        <v>9.164046858479665</v>
      </c>
      <c r="AR162" s="38">
        <f t="shared" si="95"/>
        <v>-5.1908207866422328E-4</v>
      </c>
      <c r="AS162" s="38">
        <f t="shared" si="96"/>
        <v>-3.7179693687870735E-4</v>
      </c>
      <c r="AT162" s="38">
        <f t="shared" si="141"/>
        <v>-3.0424352212230924E-3</v>
      </c>
      <c r="AU162" s="38">
        <f t="shared" si="97"/>
        <v>0.31860307133391014</v>
      </c>
      <c r="AV162" s="38">
        <f t="shared" si="98"/>
        <v>0.15930153566695507</v>
      </c>
      <c r="AW162" s="38">
        <f t="shared" si="142"/>
        <v>15.315307349626639</v>
      </c>
      <c r="AX162" s="38">
        <f t="shared" si="143"/>
        <v>9.1639679725927046</v>
      </c>
      <c r="AY162" s="38">
        <f t="shared" si="99"/>
        <v>-5.1924580243074847E-4</v>
      </c>
      <c r="AZ162" s="38">
        <f t="shared" si="100"/>
        <v>-3.7199188602573619E-4</v>
      </c>
      <c r="BA162" s="38">
        <f t="shared" si="144"/>
        <v>5.3867207803966373E-2</v>
      </c>
      <c r="BB162" s="38">
        <f t="shared" si="145"/>
        <v>6.4140756330527585E-2</v>
      </c>
      <c r="BC162" s="38">
        <f t="shared" si="146"/>
        <v>-1.4336345558180332E-2</v>
      </c>
      <c r="BD162" s="38">
        <f t="shared" si="147"/>
        <v>-1.7375741383578027E-2</v>
      </c>
      <c r="BE162" s="38">
        <f t="shared" si="101"/>
        <v>1.8195833827108292</v>
      </c>
      <c r="BF162" s="38">
        <f t="shared" si="102"/>
        <v>0.9097916913554146</v>
      </c>
      <c r="BG162" s="38">
        <f t="shared" si="148"/>
        <v>14.590720045203511</v>
      </c>
      <c r="BH162" s="38">
        <f t="shared" si="149"/>
        <v>8.7995665052077552</v>
      </c>
      <c r="BI162" s="38">
        <f t="shared" si="103"/>
        <v>-1.3294900736690379E-3</v>
      </c>
      <c r="BJ162" s="38">
        <f t="shared" si="104"/>
        <v>-1.3292533020154672E-3</v>
      </c>
      <c r="BK162" s="38">
        <f t="shared" si="150"/>
        <v>-1.7393117124961603E-2</v>
      </c>
      <c r="BL162" s="38">
        <f t="shared" si="105"/>
        <v>1.8214029660935398</v>
      </c>
      <c r="BM162" s="38">
        <f t="shared" si="106"/>
        <v>0.9107014830467699</v>
      </c>
      <c r="BN162" s="38">
        <f t="shared" si="151"/>
        <v>14.589863679706658</v>
      </c>
      <c r="BO162" s="38">
        <f t="shared" si="152"/>
        <v>8.7991339805639335</v>
      </c>
      <c r="BP162" s="38">
        <f t="shared" si="107"/>
        <v>-1.3305196738813588E-3</v>
      </c>
      <c r="BQ162" s="38">
        <f t="shared" si="108"/>
        <v>-1.3304606636369634E-3</v>
      </c>
      <c r="BR162" s="38">
        <f t="shared" si="153"/>
        <v>5.9255037790448689E-2</v>
      </c>
      <c r="BS162" s="38">
        <f t="shared" si="154"/>
        <v>6.9485473732790293E-2</v>
      </c>
      <c r="BT162" s="38">
        <f t="shared" si="155"/>
        <v>-2.3143847916662815E-5</v>
      </c>
      <c r="BU162" s="38">
        <f t="shared" si="156"/>
        <v>-1.7398885231494691E-2</v>
      </c>
      <c r="BV162" s="38">
        <f t="shared" si="109"/>
        <v>1.8220070007971889</v>
      </c>
      <c r="BW162" s="38">
        <f t="shared" si="110"/>
        <v>0.91100350039859446</v>
      </c>
      <c r="BX162" s="38">
        <f t="shared" si="157"/>
        <v>14.589579409649664</v>
      </c>
      <c r="BY162" s="38">
        <f t="shared" si="158"/>
        <v>8.7989904032349635</v>
      </c>
      <c r="BZ162" s="38">
        <f t="shared" si="111"/>
        <v>-1.3308614891885551E-3</v>
      </c>
      <c r="CA162" s="38">
        <f t="shared" si="112"/>
        <v>-1.330861488848156E-3</v>
      </c>
      <c r="CB162" s="38">
        <f t="shared" si="159"/>
        <v>-1.7416284116726185E-2</v>
      </c>
      <c r="CC162" s="38">
        <f t="shared" si="113"/>
        <v>1.823829007797986</v>
      </c>
      <c r="CD162" s="38">
        <f t="shared" si="114"/>
        <v>0.91191450389899298</v>
      </c>
      <c r="CE162" s="38">
        <f t="shared" si="160"/>
        <v>14.588721974515789</v>
      </c>
      <c r="CF162" s="38">
        <f t="shared" si="161"/>
        <v>8.798557332249235</v>
      </c>
      <c r="CG162" s="38">
        <f t="shared" si="115"/>
        <v>-1.331892617343621E-3</v>
      </c>
      <c r="CH162" s="38">
        <f t="shared" si="116"/>
        <v>-1.3320706131286792E-3</v>
      </c>
      <c r="CI162" s="38">
        <f t="shared" si="162"/>
        <v>5.9264035675077743E-2</v>
      </c>
      <c r="CJ162" s="38">
        <f t="shared" si="163"/>
        <v>6.9494353485047289E-2</v>
      </c>
      <c r="CK162" s="38">
        <f t="shared" si="164"/>
        <v>-3.3273565510145698E-11</v>
      </c>
      <c r="CL162" s="38" t="str">
        <f t="shared" si="117"/>
        <v/>
      </c>
      <c r="CM162" s="38">
        <f t="shared" si="118"/>
        <v>-1.2237779004512196E-3</v>
      </c>
      <c r="CN162" s="38">
        <f t="shared" si="119"/>
        <v>0.17398885231494693</v>
      </c>
      <c r="CO162" s="38">
        <f t="shared" si="120"/>
        <v>0</v>
      </c>
      <c r="CP162" s="38">
        <f t="shared" si="165"/>
        <v>0</v>
      </c>
      <c r="CQ162" s="38"/>
      <c r="CR162" s="38"/>
      <c r="CS162" s="38"/>
      <c r="CT162" s="38"/>
      <c r="CU162" s="38"/>
      <c r="CV162" s="38"/>
      <c r="CW162" s="38"/>
      <c r="CX162" s="38"/>
      <c r="CY162" s="38"/>
      <c r="CZ162" s="38"/>
      <c r="DA162" s="38">
        <f t="shared" si="63"/>
        <v>79.5</v>
      </c>
      <c r="DB162" s="24">
        <f t="shared" si="64"/>
        <v>0</v>
      </c>
      <c r="DC162" s="24">
        <f t="shared" si="70"/>
        <v>0</v>
      </c>
      <c r="DD162" s="38" t="s">
        <v>219</v>
      </c>
      <c r="DE162" s="2">
        <f t="shared" si="66"/>
        <v>0</v>
      </c>
      <c r="DF162" s="38">
        <f t="shared" si="65"/>
        <v>0</v>
      </c>
      <c r="DG162" s="38">
        <f t="shared" si="71"/>
        <v>0</v>
      </c>
      <c r="DH162" s="38">
        <f t="shared" si="72"/>
        <v>0.7142857142857143</v>
      </c>
      <c r="DI162" s="23">
        <f t="shared" si="67"/>
        <v>0</v>
      </c>
      <c r="DJ162" s="2">
        <f t="shared" si="68"/>
        <v>0</v>
      </c>
      <c r="DK162" s="2">
        <f t="shared" si="69"/>
        <v>-4.3726092979852409E-2</v>
      </c>
    </row>
    <row r="163" spans="1:115">
      <c r="A163" s="38">
        <f t="shared" si="166"/>
        <v>0.13999999999999999</v>
      </c>
      <c r="B163" s="38">
        <f t="shared" si="73"/>
        <v>4.8314833947916656</v>
      </c>
      <c r="C163" s="38">
        <f t="shared" si="74"/>
        <v>-238.47184649458333</v>
      </c>
      <c r="D163" s="38">
        <f t="shared" si="75"/>
        <v>-84.471846494583332</v>
      </c>
      <c r="E163" s="38">
        <f t="shared" si="76"/>
        <v>0.21439182647108235</v>
      </c>
      <c r="F163" s="38">
        <f t="shared" si="77"/>
        <v>-22.451059567708334</v>
      </c>
      <c r="G163" s="38">
        <f t="shared" si="78"/>
        <v>-11.225529783854167</v>
      </c>
      <c r="H163" s="38">
        <f t="shared" si="121"/>
        <v>30.3170034153678</v>
      </c>
      <c r="I163" s="38">
        <f t="shared" si="122"/>
        <v>16.381932744023761</v>
      </c>
      <c r="J163" s="38">
        <f t="shared" si="79"/>
        <v>5.3943581034945941E-3</v>
      </c>
      <c r="K163" s="38">
        <f t="shared" si="80"/>
        <v>7.361956763633948E-3</v>
      </c>
      <c r="L163" s="38">
        <f t="shared" si="123"/>
        <v>0.21460621829755341</v>
      </c>
      <c r="M163" s="38">
        <f t="shared" si="81"/>
        <v>-22.473510627276042</v>
      </c>
      <c r="N163" s="38">
        <f t="shared" si="82"/>
        <v>-11.236755313638021</v>
      </c>
      <c r="O163" s="38">
        <f t="shared" si="124"/>
        <v>30.334831564222938</v>
      </c>
      <c r="P163" s="38">
        <f t="shared" si="125"/>
        <v>16.39047188167735</v>
      </c>
      <c r="Q163" s="38">
        <f t="shared" si="83"/>
        <v>5.3967259494048297E-3</v>
      </c>
      <c r="R163" s="38">
        <f t="shared" si="84"/>
        <v>7.3655648575284352E-3</v>
      </c>
      <c r="S163" s="38">
        <f t="shared" si="126"/>
        <v>1.1044478463618846E-2</v>
      </c>
      <c r="T163" s="38">
        <f t="shared" si="127"/>
        <v>1.6829437734997649E-2</v>
      </c>
      <c r="U163" s="38">
        <f t="shared" si="128"/>
        <v>-0.34012316558114525</v>
      </c>
      <c r="V163" s="38">
        <f t="shared" si="129"/>
        <v>-0.1257313391100629</v>
      </c>
      <c r="W163" s="38">
        <f t="shared" si="85"/>
        <v>13.166555042472687</v>
      </c>
      <c r="X163" s="38">
        <f t="shared" si="86"/>
        <v>6.5832775212363437</v>
      </c>
      <c r="Y163" s="38">
        <f t="shared" si="130"/>
        <v>10.203961364780589</v>
      </c>
      <c r="Z163" s="38">
        <f t="shared" si="131"/>
        <v>6.4708779346293852</v>
      </c>
      <c r="AA163" s="38">
        <f t="shared" si="87"/>
        <v>-1.0378352822210099E-2</v>
      </c>
      <c r="AB163" s="38">
        <f t="shared" si="88"/>
        <v>-1.1373811532082707E-2</v>
      </c>
      <c r="AC163" s="38">
        <f t="shared" si="132"/>
        <v>-0.12585707044917294</v>
      </c>
      <c r="AD163" s="38">
        <f t="shared" si="89"/>
        <v>13.179721597515158</v>
      </c>
      <c r="AE163" s="38">
        <f t="shared" si="90"/>
        <v>6.589860798757579</v>
      </c>
      <c r="AF163" s="38">
        <f t="shared" si="133"/>
        <v>10.199960875149062</v>
      </c>
      <c r="AG163" s="38">
        <f t="shared" si="134"/>
        <v>6.4686966332015627</v>
      </c>
      <c r="AH163" s="38">
        <f t="shared" si="91"/>
        <v>-1.0392308506868056E-2</v>
      </c>
      <c r="AI163" s="38">
        <f t="shared" si="92"/>
        <v>-1.1388785758559927E-2</v>
      </c>
      <c r="AJ163" s="38">
        <f t="shared" si="135"/>
        <v>0.11099607112068587</v>
      </c>
      <c r="AK163" s="38">
        <f t="shared" si="136"/>
        <v>0.11909700941079565</v>
      </c>
      <c r="AL163" s="38">
        <f t="shared" si="137"/>
        <v>0.12288190259243628</v>
      </c>
      <c r="AM163" s="38">
        <f t="shared" si="138"/>
        <v>-2.849436517626619E-3</v>
      </c>
      <c r="AN163" s="38">
        <f t="shared" si="93"/>
        <v>0.29839229435487563</v>
      </c>
      <c r="AO163" s="38">
        <f t="shared" si="94"/>
        <v>0.14919614717743782</v>
      </c>
      <c r="AP163" s="38">
        <f t="shared" si="139"/>
        <v>15.294058237339963</v>
      </c>
      <c r="AQ163" s="38">
        <f t="shared" si="140"/>
        <v>9.1165613400634289</v>
      </c>
      <c r="AR163" s="38">
        <f t="shared" si="95"/>
        <v>-5.0855242588256295E-4</v>
      </c>
      <c r="AS163" s="38">
        <f t="shared" si="96"/>
        <v>-3.5860066336248358E-4</v>
      </c>
      <c r="AT163" s="38">
        <f t="shared" si="141"/>
        <v>-2.8522859541442454E-3</v>
      </c>
      <c r="AU163" s="38">
        <f t="shared" si="97"/>
        <v>0.29869068664923049</v>
      </c>
      <c r="AV163" s="38">
        <f t="shared" si="98"/>
        <v>0.14934534332461524</v>
      </c>
      <c r="AW163" s="38">
        <f t="shared" si="142"/>
        <v>15.293910483286433</v>
      </c>
      <c r="AX163" s="38">
        <f t="shared" si="143"/>
        <v>9.1164873477518089</v>
      </c>
      <c r="AY163" s="38">
        <f t="shared" si="99"/>
        <v>-5.0870541707739348E-4</v>
      </c>
      <c r="AZ163" s="38">
        <f t="shared" si="100"/>
        <v>-3.5878221384289991E-4</v>
      </c>
      <c r="BA163" s="38">
        <f t="shared" si="144"/>
        <v>5.3691736553577764E-2</v>
      </c>
      <c r="BB163" s="38">
        <f t="shared" si="145"/>
        <v>6.3714520149254272E-2</v>
      </c>
      <c r="BC163" s="38">
        <f t="shared" si="146"/>
        <v>-1.4961089510579027E-2</v>
      </c>
      <c r="BD163" s="38">
        <f t="shared" si="147"/>
        <v>-1.7810526028205646E-2</v>
      </c>
      <c r="BE163" s="38">
        <f t="shared" si="101"/>
        <v>1.8651139242260217</v>
      </c>
      <c r="BF163" s="38">
        <f t="shared" si="102"/>
        <v>0.93255696211301087</v>
      </c>
      <c r="BG163" s="38">
        <f t="shared" si="148"/>
        <v>14.538109118640227</v>
      </c>
      <c r="BH163" s="38">
        <f t="shared" si="149"/>
        <v>8.7363984184374512</v>
      </c>
      <c r="BI163" s="38">
        <f t="shared" si="103"/>
        <v>-1.3533934723637586E-3</v>
      </c>
      <c r="BJ163" s="38">
        <f t="shared" si="104"/>
        <v>-1.3531393971520007E-3</v>
      </c>
      <c r="BK163" s="38">
        <f t="shared" si="150"/>
        <v>-1.782833655423385E-2</v>
      </c>
      <c r="BL163" s="38">
        <f t="shared" si="105"/>
        <v>1.8669790381502476</v>
      </c>
      <c r="BM163" s="38">
        <f t="shared" si="106"/>
        <v>0.93348951907512379</v>
      </c>
      <c r="BN163" s="38">
        <f t="shared" si="151"/>
        <v>14.537232803324901</v>
      </c>
      <c r="BO163" s="38">
        <f t="shared" si="152"/>
        <v>8.7359557769973044</v>
      </c>
      <c r="BP163" s="38">
        <f t="shared" si="107"/>
        <v>-1.354449961060598E-3</v>
      </c>
      <c r="BQ163" s="38">
        <f t="shared" si="108"/>
        <v>-1.3543735998108215E-3</v>
      </c>
      <c r="BR163" s="38">
        <f t="shared" si="153"/>
        <v>5.9318219751985098E-2</v>
      </c>
      <c r="BS163" s="38">
        <f t="shared" si="154"/>
        <v>6.9296249693379969E-2</v>
      </c>
      <c r="BT163" s="38">
        <f t="shared" si="155"/>
        <v>-2.5463464556652414E-5</v>
      </c>
      <c r="BU163" s="38">
        <f t="shared" si="156"/>
        <v>-1.78359894927623E-2</v>
      </c>
      <c r="BV163" s="38">
        <f t="shared" si="109"/>
        <v>1.8677804519988925</v>
      </c>
      <c r="BW163" s="38">
        <f t="shared" si="110"/>
        <v>0.93389022599944627</v>
      </c>
      <c r="BX163" s="38">
        <f t="shared" si="157"/>
        <v>14.536856279867703</v>
      </c>
      <c r="BY163" s="38">
        <f t="shared" si="158"/>
        <v>8.7357655872851492</v>
      </c>
      <c r="BZ163" s="38">
        <f t="shared" si="111"/>
        <v>-1.354903957693379E-3</v>
      </c>
      <c r="CA163" s="38">
        <f t="shared" si="112"/>
        <v>-1.3549039571928399E-3</v>
      </c>
      <c r="CB163" s="38">
        <f t="shared" si="159"/>
        <v>-1.7853825482255059E-2</v>
      </c>
      <c r="CC163" s="38">
        <f t="shared" si="113"/>
        <v>1.8696482324508912</v>
      </c>
      <c r="CD163" s="38">
        <f t="shared" si="114"/>
        <v>0.93482411622544559</v>
      </c>
      <c r="CE163" s="38">
        <f t="shared" si="160"/>
        <v>14.535978791925768</v>
      </c>
      <c r="CF163" s="38">
        <f t="shared" si="161"/>
        <v>8.7353223467613255</v>
      </c>
      <c r="CG163" s="38">
        <f t="shared" si="115"/>
        <v>-1.355962133794231E-3</v>
      </c>
      <c r="CH163" s="38">
        <f t="shared" si="116"/>
        <v>-1.3561400989956715E-3</v>
      </c>
      <c r="CI163" s="38">
        <f t="shared" si="162"/>
        <v>5.9328141075746701E-2</v>
      </c>
      <c r="CJ163" s="38">
        <f t="shared" si="163"/>
        <v>6.9306040090088492E-2</v>
      </c>
      <c r="CK163" s="38">
        <f t="shared" si="164"/>
        <v>-5.0164775430459428E-11</v>
      </c>
      <c r="CL163" s="38" t="str">
        <f t="shared" si="117"/>
        <v/>
      </c>
      <c r="CM163" s="38">
        <f t="shared" si="118"/>
        <v>-1.2423469476563998E-3</v>
      </c>
      <c r="CN163" s="38">
        <f t="shared" si="119"/>
        <v>0.178359894927623</v>
      </c>
      <c r="CO163" s="38">
        <f t="shared" si="120"/>
        <v>0</v>
      </c>
      <c r="CP163" s="38">
        <f t="shared" si="165"/>
        <v>0</v>
      </c>
      <c r="CQ163" s="38"/>
      <c r="CR163" s="38"/>
      <c r="CS163" s="38"/>
      <c r="CT163" s="38"/>
      <c r="CU163" s="38"/>
      <c r="CV163" s="38"/>
      <c r="CW163" s="38"/>
      <c r="CX163" s="38"/>
      <c r="CY163" s="38"/>
      <c r="CZ163" s="38"/>
      <c r="DA163" s="38">
        <f t="shared" si="63"/>
        <v>80</v>
      </c>
      <c r="DB163" s="24">
        <f t="shared" si="64"/>
        <v>0</v>
      </c>
      <c r="DC163" s="24">
        <f t="shared" si="70"/>
        <v>0</v>
      </c>
      <c r="DD163" s="38" t="s">
        <v>219</v>
      </c>
      <c r="DE163" s="2">
        <f t="shared" si="66"/>
        <v>0</v>
      </c>
      <c r="DF163" s="38">
        <f t="shared" si="65"/>
        <v>0</v>
      </c>
      <c r="DG163" s="38">
        <f t="shared" si="71"/>
        <v>0</v>
      </c>
      <c r="DH163" s="38">
        <f t="shared" si="72"/>
        <v>0.7142857142857143</v>
      </c>
      <c r="DI163" s="23">
        <f t="shared" si="67"/>
        <v>0</v>
      </c>
      <c r="DJ163" s="2">
        <f t="shared" si="68"/>
        <v>0</v>
      </c>
      <c r="DK163" s="2">
        <f t="shared" si="69"/>
        <v>-4.3726092979852409E-2</v>
      </c>
    </row>
    <row r="164" spans="1:115">
      <c r="A164" s="38">
        <f t="shared" si="166"/>
        <v>0.15</v>
      </c>
      <c r="B164" s="38">
        <f t="shared" si="73"/>
        <v>5.176589351562499</v>
      </c>
      <c r="C164" s="38">
        <f t="shared" si="74"/>
        <v>-237.50554981562499</v>
      </c>
      <c r="D164" s="38">
        <f t="shared" si="75"/>
        <v>-83.505549815625002</v>
      </c>
      <c r="E164" s="38">
        <f t="shared" si="76"/>
        <v>0.21439182647108235</v>
      </c>
      <c r="F164" s="38">
        <f t="shared" si="77"/>
        <v>-22.451059567708334</v>
      </c>
      <c r="G164" s="38">
        <f t="shared" si="78"/>
        <v>-11.225529783854167</v>
      </c>
      <c r="H164" s="38">
        <f t="shared" si="121"/>
        <v>30.291679598219467</v>
      </c>
      <c r="I164" s="38">
        <f t="shared" si="122"/>
        <v>16.336974865052106</v>
      </c>
      <c r="J164" s="38">
        <f t="shared" si="79"/>
        <v>5.3758419512125663E-3</v>
      </c>
      <c r="K164" s="38">
        <f t="shared" si="80"/>
        <v>7.2962125728241543E-3</v>
      </c>
      <c r="L164" s="38">
        <f t="shared" si="123"/>
        <v>0.21460621829755341</v>
      </c>
      <c r="M164" s="38">
        <f t="shared" si="81"/>
        <v>-22.473510627276042</v>
      </c>
      <c r="N164" s="38">
        <f t="shared" si="82"/>
        <v>-11.236755313638021</v>
      </c>
      <c r="O164" s="38">
        <f t="shared" si="124"/>
        <v>30.309516513689712</v>
      </c>
      <c r="P164" s="38">
        <f t="shared" si="125"/>
        <v>16.345526267249838</v>
      </c>
      <c r="Q164" s="38">
        <f t="shared" si="83"/>
        <v>5.378197697313813E-3</v>
      </c>
      <c r="R164" s="38">
        <f t="shared" si="84"/>
        <v>7.2997728755289813E-3</v>
      </c>
      <c r="S164" s="38">
        <f t="shared" si="126"/>
        <v>1.0988040635796214E-2</v>
      </c>
      <c r="T164" s="38">
        <f t="shared" si="127"/>
        <v>1.6606522568655434E-2</v>
      </c>
      <c r="U164" s="38">
        <f t="shared" si="128"/>
        <v>-0.34179528288245647</v>
      </c>
      <c r="V164" s="38">
        <f t="shared" si="129"/>
        <v>-0.12740345641137413</v>
      </c>
      <c r="W164" s="38">
        <f t="shared" si="85"/>
        <v>13.341658756797345</v>
      </c>
      <c r="X164" s="38">
        <f t="shared" si="86"/>
        <v>6.6708293783986727</v>
      </c>
      <c r="Y164" s="38">
        <f t="shared" si="130"/>
        <v>10.122190433753396</v>
      </c>
      <c r="Z164" s="38">
        <f t="shared" si="131"/>
        <v>6.3924083439644406</v>
      </c>
      <c r="AA164" s="38">
        <f t="shared" si="87"/>
        <v>-1.0552181273596832E-2</v>
      </c>
      <c r="AB164" s="38">
        <f t="shared" si="88"/>
        <v>-1.1530591824324274E-2</v>
      </c>
      <c r="AC164" s="38">
        <f t="shared" si="132"/>
        <v>-0.12753085986778548</v>
      </c>
      <c r="AD164" s="38">
        <f t="shared" si="89"/>
        <v>13.355000415554141</v>
      </c>
      <c r="AE164" s="38">
        <f t="shared" si="90"/>
        <v>6.6775002077770704</v>
      </c>
      <c r="AF164" s="38">
        <f t="shared" si="133"/>
        <v>10.118170628497611</v>
      </c>
      <c r="AG164" s="38">
        <f t="shared" si="134"/>
        <v>6.3902170597851464</v>
      </c>
      <c r="AH164" s="38">
        <f t="shared" si="91"/>
        <v>-1.0566430868607283E-2</v>
      </c>
      <c r="AI164" s="38">
        <f t="shared" si="92"/>
        <v>-1.1545840563251026E-2</v>
      </c>
      <c r="AJ164" s="38">
        <f t="shared" si="135"/>
        <v>0.11184621996787468</v>
      </c>
      <c r="AK164" s="38">
        <f t="shared" si="136"/>
        <v>0.11968858111288615</v>
      </c>
      <c r="AL164" s="38">
        <f t="shared" si="137"/>
        <v>0.12475969068955842</v>
      </c>
      <c r="AM164" s="38">
        <f t="shared" si="138"/>
        <v>-2.6437657218157107E-3</v>
      </c>
      <c r="AN164" s="38">
        <f t="shared" si="93"/>
        <v>0.27685449898229175</v>
      </c>
      <c r="AO164" s="38">
        <f t="shared" si="94"/>
        <v>0.13842724949114588</v>
      </c>
      <c r="AP164" s="38">
        <f t="shared" si="139"/>
        <v>15.273409497601223</v>
      </c>
      <c r="AQ164" s="38">
        <f t="shared" si="140"/>
        <v>9.0691855972995796</v>
      </c>
      <c r="AR164" s="38">
        <f t="shared" si="95"/>
        <v>-4.972349985085155E-4</v>
      </c>
      <c r="AS164" s="38">
        <f t="shared" si="96"/>
        <v>-3.4455353537947599E-4</v>
      </c>
      <c r="AT164" s="38">
        <f t="shared" si="141"/>
        <v>-2.6464094875375261E-3</v>
      </c>
      <c r="AU164" s="38">
        <f t="shared" si="97"/>
        <v>0.27713135348127405</v>
      </c>
      <c r="AV164" s="38">
        <f t="shared" si="98"/>
        <v>0.13856567674063702</v>
      </c>
      <c r="AW164" s="38">
        <f t="shared" si="142"/>
        <v>15.273272314310125</v>
      </c>
      <c r="AX164" s="38">
        <f t="shared" si="143"/>
        <v>9.0691169081562943</v>
      </c>
      <c r="AY164" s="38">
        <f t="shared" si="99"/>
        <v>-4.9737646752497219E-4</v>
      </c>
      <c r="AZ164" s="38">
        <f t="shared" si="100"/>
        <v>-3.4472083446387492E-4</v>
      </c>
      <c r="BA164" s="38">
        <f t="shared" si="144"/>
        <v>5.3510420870252165E-2</v>
      </c>
      <c r="BB164" s="38">
        <f t="shared" si="145"/>
        <v>6.3280601234229669E-2</v>
      </c>
      <c r="BC164" s="38">
        <f t="shared" si="146"/>
        <v>-1.5627292172821453E-2</v>
      </c>
      <c r="BD164" s="38">
        <f t="shared" si="147"/>
        <v>-1.8271057894637163E-2</v>
      </c>
      <c r="BE164" s="38">
        <f t="shared" si="101"/>
        <v>1.9133407085035301</v>
      </c>
      <c r="BF164" s="38">
        <f t="shared" si="102"/>
        <v>0.95667035425176505</v>
      </c>
      <c r="BG164" s="38">
        <f t="shared" si="148"/>
        <v>14.484209412857659</v>
      </c>
      <c r="BH164" s="38">
        <f t="shared" si="149"/>
        <v>8.6723125790332976</v>
      </c>
      <c r="BI164" s="38">
        <f t="shared" si="103"/>
        <v>-1.3788033206285715E-3</v>
      </c>
      <c r="BJ164" s="38">
        <f t="shared" si="104"/>
        <v>-1.3785304527188869E-3</v>
      </c>
      <c r="BK164" s="38">
        <f t="shared" si="150"/>
        <v>-1.8289328952531797E-2</v>
      </c>
      <c r="BL164" s="38">
        <f t="shared" si="105"/>
        <v>1.9152540492120331</v>
      </c>
      <c r="BM164" s="38">
        <f t="shared" si="106"/>
        <v>0.95762702460601656</v>
      </c>
      <c r="BN164" s="38">
        <f t="shared" si="151"/>
        <v>14.483312044436408</v>
      </c>
      <c r="BO164" s="38">
        <f t="shared" si="152"/>
        <v>8.6718592605147897</v>
      </c>
      <c r="BP164" s="38">
        <f t="shared" si="107"/>
        <v>-1.3798884687208097E-3</v>
      </c>
      <c r="BQ164" s="38">
        <f t="shared" si="108"/>
        <v>-1.3797932631035561E-3</v>
      </c>
      <c r="BR164" s="38">
        <f t="shared" si="153"/>
        <v>5.9391639963928683E-2</v>
      </c>
      <c r="BS164" s="38">
        <f t="shared" si="154"/>
        <v>6.9115340335061684E-2</v>
      </c>
      <c r="BT164" s="38">
        <f t="shared" si="155"/>
        <v>-2.8062147049972347E-5</v>
      </c>
      <c r="BU164" s="38">
        <f t="shared" si="156"/>
        <v>-1.8299120041687135E-2</v>
      </c>
      <c r="BV164" s="38">
        <f t="shared" si="109"/>
        <v>1.916279369670735</v>
      </c>
      <c r="BW164" s="38">
        <f t="shared" si="110"/>
        <v>0.95813968483536749</v>
      </c>
      <c r="BX164" s="38">
        <f t="shared" si="157"/>
        <v>14.482831187207665</v>
      </c>
      <c r="BY164" s="38">
        <f t="shared" si="158"/>
        <v>8.6716163465814304</v>
      </c>
      <c r="BZ164" s="38">
        <f t="shared" si="111"/>
        <v>-1.3804700311846692E-3</v>
      </c>
      <c r="CA164" s="38">
        <f t="shared" si="112"/>
        <v>-1.3804700304737316E-3</v>
      </c>
      <c r="CB164" s="38">
        <f t="shared" si="159"/>
        <v>-1.8317419161728819E-2</v>
      </c>
      <c r="CC164" s="38">
        <f t="shared" si="113"/>
        <v>1.9181956490404055</v>
      </c>
      <c r="CD164" s="38">
        <f t="shared" si="114"/>
        <v>0.95909782452020276</v>
      </c>
      <c r="CE164" s="38">
        <f t="shared" si="160"/>
        <v>14.481932531405672</v>
      </c>
      <c r="CF164" s="38">
        <f t="shared" si="161"/>
        <v>8.6711623701962992</v>
      </c>
      <c r="CG164" s="38">
        <f t="shared" si="115"/>
        <v>-1.3815570464751833E-3</v>
      </c>
      <c r="CH164" s="38">
        <f t="shared" si="116"/>
        <v>-1.3817349782647317E-3</v>
      </c>
      <c r="CI164" s="38">
        <f t="shared" si="162"/>
        <v>5.9402599034162104E-2</v>
      </c>
      <c r="CJ164" s="38">
        <f t="shared" si="163"/>
        <v>6.9126154051051228E-2</v>
      </c>
      <c r="CK164" s="38">
        <f t="shared" si="164"/>
        <v>-7.3114987363826432E-11</v>
      </c>
      <c r="CL164" s="38" t="str">
        <f t="shared" si="117"/>
        <v/>
      </c>
      <c r="CM164" s="38">
        <f t="shared" si="118"/>
        <v>-1.2619649770822992E-3</v>
      </c>
      <c r="CN164" s="38">
        <f t="shared" si="119"/>
        <v>0.18299120041687136</v>
      </c>
      <c r="CO164" s="38">
        <f t="shared" si="120"/>
        <v>0</v>
      </c>
      <c r="CP164" s="38">
        <f t="shared" si="165"/>
        <v>0</v>
      </c>
      <c r="CQ164" s="38"/>
      <c r="CR164" s="38"/>
      <c r="CS164" s="38"/>
      <c r="CT164" s="38"/>
      <c r="CU164" s="38"/>
      <c r="CV164" s="38"/>
      <c r="CW164" s="38"/>
      <c r="CX164" s="38"/>
      <c r="CY164" s="38"/>
      <c r="CZ164" s="38"/>
      <c r="DA164" s="38">
        <f t="shared" si="63"/>
        <v>80.5</v>
      </c>
      <c r="DB164" s="24">
        <f t="shared" si="64"/>
        <v>0</v>
      </c>
      <c r="DC164" s="24">
        <f t="shared" ref="DC164:DC195" si="167">MIN(MAX(DC163+(DI163+DJ163+DK163)*(DA164-DA163)/$C$34,0),$E$11)</f>
        <v>0</v>
      </c>
      <c r="DD164" s="38" t="s">
        <v>219</v>
      </c>
      <c r="DE164" s="2">
        <f t="shared" si="66"/>
        <v>0</v>
      </c>
      <c r="DF164" s="38">
        <f t="shared" si="65"/>
        <v>0</v>
      </c>
      <c r="DG164" s="38">
        <f t="shared" si="71"/>
        <v>0</v>
      </c>
      <c r="DH164" s="38">
        <f t="shared" si="72"/>
        <v>0.7142857142857143</v>
      </c>
      <c r="DI164" s="23">
        <f t="shared" si="67"/>
        <v>0</v>
      </c>
      <c r="DJ164" s="2">
        <f t="shared" si="68"/>
        <v>0</v>
      </c>
      <c r="DK164" s="2">
        <f t="shared" si="69"/>
        <v>-4.3726092979852409E-2</v>
      </c>
    </row>
    <row r="165" spans="1:115">
      <c r="A165" s="38">
        <f t="shared" si="166"/>
        <v>0.16</v>
      </c>
      <c r="B165" s="38">
        <f t="shared" si="73"/>
        <v>5.5216953083333333</v>
      </c>
      <c r="C165" s="38">
        <f t="shared" si="74"/>
        <v>-236.53925313666664</v>
      </c>
      <c r="D165" s="38">
        <f t="shared" si="75"/>
        <v>-82.539253136666659</v>
      </c>
      <c r="E165" s="38">
        <f t="shared" si="76"/>
        <v>0.21439182647108235</v>
      </c>
      <c r="F165" s="38">
        <f t="shared" si="77"/>
        <v>-22.451059567708334</v>
      </c>
      <c r="G165" s="38">
        <f t="shared" si="78"/>
        <v>-11.225529783854167</v>
      </c>
      <c r="H165" s="38">
        <f t="shared" si="121"/>
        <v>30.266322101004828</v>
      </c>
      <c r="I165" s="38">
        <f t="shared" si="122"/>
        <v>16.291827719194085</v>
      </c>
      <c r="J165" s="38">
        <f t="shared" si="79"/>
        <v>5.3573011728943838E-3</v>
      </c>
      <c r="K165" s="38">
        <f t="shared" si="80"/>
        <v>7.2301916074294353E-3</v>
      </c>
      <c r="L165" s="38">
        <f t="shared" si="123"/>
        <v>0.21460621829755341</v>
      </c>
      <c r="M165" s="38">
        <f t="shared" si="81"/>
        <v>-22.473510627276042</v>
      </c>
      <c r="N165" s="38">
        <f t="shared" si="82"/>
        <v>-11.236755313638021</v>
      </c>
      <c r="O165" s="38">
        <f t="shared" si="124"/>
        <v>30.284167818102741</v>
      </c>
      <c r="P165" s="38">
        <f t="shared" si="125"/>
        <v>16.300391541443467</v>
      </c>
      <c r="Q165" s="38">
        <f t="shared" si="83"/>
        <v>5.3596448201865274E-3</v>
      </c>
      <c r="R165" s="38">
        <f t="shared" si="84"/>
        <v>7.2337040698039565E-3</v>
      </c>
      <c r="S165" s="38">
        <f t="shared" si="126"/>
        <v>1.0931607471798478E-2</v>
      </c>
      <c r="T165" s="38">
        <f t="shared" si="127"/>
        <v>1.6383378192802972E-2</v>
      </c>
      <c r="U165" s="38">
        <f t="shared" si="128"/>
        <v>-0.34353800450910554</v>
      </c>
      <c r="V165" s="38">
        <f t="shared" si="129"/>
        <v>-0.1291461780380232</v>
      </c>
      <c r="W165" s="38">
        <f t="shared" si="85"/>
        <v>13.524156138781771</v>
      </c>
      <c r="X165" s="38">
        <f t="shared" si="86"/>
        <v>6.7620780693908857</v>
      </c>
      <c r="Y165" s="38">
        <f t="shared" si="130"/>
        <v>10.03866456161218</v>
      </c>
      <c r="Z165" s="38">
        <f t="shared" si="131"/>
        <v>6.3128084001882403</v>
      </c>
      <c r="AA165" s="38">
        <f t="shared" si="87"/>
        <v>-1.0735230203975616E-2</v>
      </c>
      <c r="AB165" s="38">
        <f t="shared" si="88"/>
        <v>-1.1696135552009428E-2</v>
      </c>
      <c r="AC165" s="38">
        <f t="shared" si="132"/>
        <v>-0.12927532421606119</v>
      </c>
      <c r="AD165" s="38">
        <f t="shared" si="89"/>
        <v>13.53768029492055</v>
      </c>
      <c r="AE165" s="38">
        <f t="shared" si="90"/>
        <v>6.7688401474602751</v>
      </c>
      <c r="AF165" s="38">
        <f t="shared" si="133"/>
        <v>10.034625271272159</v>
      </c>
      <c r="AG165" s="38">
        <f t="shared" si="134"/>
        <v>6.3106071243820043</v>
      </c>
      <c r="AH165" s="38">
        <f t="shared" si="91"/>
        <v>-1.0749790177925855E-2</v>
      </c>
      <c r="AI165" s="38">
        <f t="shared" si="92"/>
        <v>-1.1711674786801771E-2</v>
      </c>
      <c r="AJ165" s="38">
        <f t="shared" si="135"/>
        <v>0.11274026201499432</v>
      </c>
      <c r="AK165" s="38">
        <f t="shared" si="136"/>
        <v>0.12032283903726322</v>
      </c>
      <c r="AL165" s="38">
        <f t="shared" si="137"/>
        <v>0.12672543189627686</v>
      </c>
      <c r="AM165" s="38">
        <f t="shared" si="138"/>
        <v>-2.4207461417463383E-3</v>
      </c>
      <c r="AN165" s="38">
        <f t="shared" si="93"/>
        <v>0.25349994317053776</v>
      </c>
      <c r="AO165" s="38">
        <f t="shared" si="94"/>
        <v>0.12674997158526888</v>
      </c>
      <c r="AP165" s="38">
        <f t="shared" si="139"/>
        <v>15.253604988296622</v>
      </c>
      <c r="AQ165" s="38">
        <f t="shared" si="140"/>
        <v>9.0219576732513289</v>
      </c>
      <c r="AR165" s="38">
        <f t="shared" si="95"/>
        <v>-4.8505115164857425E-4</v>
      </c>
      <c r="AS165" s="38">
        <f t="shared" si="96"/>
        <v>-3.2957428713746584E-4</v>
      </c>
      <c r="AT165" s="38">
        <f t="shared" si="141"/>
        <v>-2.4231668878880843E-3</v>
      </c>
      <c r="AU165" s="38">
        <f t="shared" si="97"/>
        <v>0.25375344311370823</v>
      </c>
      <c r="AV165" s="38">
        <f t="shared" si="98"/>
        <v>0.12687672155685412</v>
      </c>
      <c r="AW165" s="38">
        <f t="shared" si="142"/>
        <v>15.253479283397636</v>
      </c>
      <c r="AX165" s="38">
        <f t="shared" si="143"/>
        <v>9.021894740560505</v>
      </c>
      <c r="AY165" s="38">
        <f t="shared" si="99"/>
        <v>-4.8518023233195477E-4</v>
      </c>
      <c r="AZ165" s="38">
        <f t="shared" si="100"/>
        <v>-3.2972640292108638E-4</v>
      </c>
      <c r="BA165" s="38">
        <f t="shared" si="144"/>
        <v>5.3322684751826215E-2</v>
      </c>
      <c r="BB165" s="38">
        <f t="shared" si="145"/>
        <v>6.2838387304350554E-2</v>
      </c>
      <c r="BC165" s="38">
        <f t="shared" si="146"/>
        <v>-1.6338979035222499E-2</v>
      </c>
      <c r="BD165" s="38">
        <f t="shared" si="147"/>
        <v>-1.8759725176968837E-2</v>
      </c>
      <c r="BE165" s="38">
        <f t="shared" si="101"/>
        <v>1.9645138266442925</v>
      </c>
      <c r="BF165" s="38">
        <f t="shared" si="102"/>
        <v>0.98225691332214626</v>
      </c>
      <c r="BG165" s="38">
        <f t="shared" si="148"/>
        <v>14.428910523975905</v>
      </c>
      <c r="BH165" s="38">
        <f t="shared" si="149"/>
        <v>8.6072483379990015</v>
      </c>
      <c r="BI165" s="38">
        <f t="shared" si="103"/>
        <v>-1.4058672137524863E-3</v>
      </c>
      <c r="BJ165" s="38">
        <f t="shared" si="104"/>
        <v>-1.4055739137083033E-3</v>
      </c>
      <c r="BK165" s="38">
        <f t="shared" si="150"/>
        <v>-1.8778484902145804E-2</v>
      </c>
      <c r="BL165" s="38">
        <f t="shared" si="105"/>
        <v>1.9664783404709367</v>
      </c>
      <c r="BM165" s="38">
        <f t="shared" si="106"/>
        <v>0.98323917023546836</v>
      </c>
      <c r="BN165" s="38">
        <f t="shared" si="151"/>
        <v>14.427990904049713</v>
      </c>
      <c r="BO165" s="38">
        <f t="shared" si="152"/>
        <v>8.6067837337694861</v>
      </c>
      <c r="BP165" s="38">
        <f t="shared" si="107"/>
        <v>-1.4069829728682844E-3</v>
      </c>
      <c r="BQ165" s="38">
        <f t="shared" si="108"/>
        <v>-1.4068672787334916E-3</v>
      </c>
      <c r="BR165" s="38">
        <f t="shared" si="153"/>
        <v>5.9476303904920945E-2</v>
      </c>
      <c r="BS165" s="38">
        <f t="shared" si="154"/>
        <v>6.894370855583179E-2</v>
      </c>
      <c r="BT165" s="38">
        <f t="shared" si="155"/>
        <v>-3.0979983955244678E-5</v>
      </c>
      <c r="BU165" s="38">
        <f t="shared" si="156"/>
        <v>-1.8790705160924081E-2</v>
      </c>
      <c r="BV165" s="38">
        <f t="shared" si="109"/>
        <v>1.9677580429776966</v>
      </c>
      <c r="BW165" s="38">
        <f t="shared" si="110"/>
        <v>0.98387902148884832</v>
      </c>
      <c r="BX165" s="38">
        <f t="shared" si="157"/>
        <v>14.427391888646776</v>
      </c>
      <c r="BY165" s="38">
        <f t="shared" si="158"/>
        <v>8.6064811004879509</v>
      </c>
      <c r="BZ165" s="38">
        <f t="shared" si="111"/>
        <v>-1.4077098627575751E-3</v>
      </c>
      <c r="CA165" s="38">
        <f t="shared" si="112"/>
        <v>-1.4077098617707425E-3</v>
      </c>
      <c r="CB165" s="38">
        <f t="shared" si="159"/>
        <v>-1.8809495866085001E-2</v>
      </c>
      <c r="CC165" s="38">
        <f t="shared" si="113"/>
        <v>1.969725801020674</v>
      </c>
      <c r="CD165" s="38">
        <f t="shared" si="114"/>
        <v>0.98486290051033698</v>
      </c>
      <c r="CE165" s="38">
        <f t="shared" si="160"/>
        <v>14.426470853239476</v>
      </c>
      <c r="CF165" s="38">
        <f t="shared" si="161"/>
        <v>8.6060157727531106</v>
      </c>
      <c r="CG165" s="38">
        <f t="shared" si="115"/>
        <v>-1.4088276923438852E-3</v>
      </c>
      <c r="CH165" s="38">
        <f t="shared" si="116"/>
        <v>-1.4090055875288082E-3</v>
      </c>
      <c r="CI165" s="38">
        <f t="shared" si="162"/>
        <v>5.9488432005997093E-2</v>
      </c>
      <c r="CJ165" s="38">
        <f t="shared" si="163"/>
        <v>6.8955674998323072E-2</v>
      </c>
      <c r="CK165" s="38">
        <f t="shared" si="164"/>
        <v>-1.0423653203574774E-10</v>
      </c>
      <c r="CL165" s="38" t="str">
        <f t="shared" si="117"/>
        <v/>
      </c>
      <c r="CM165" s="38">
        <f t="shared" si="118"/>
        <v>-1.28272390647075E-3</v>
      </c>
      <c r="CN165" s="38">
        <f t="shared" si="119"/>
        <v>0.18790705160924084</v>
      </c>
      <c r="CO165" s="38">
        <f t="shared" si="120"/>
        <v>0</v>
      </c>
      <c r="CP165" s="38">
        <f t="shared" si="165"/>
        <v>0</v>
      </c>
      <c r="CQ165" s="38"/>
      <c r="CR165" s="38"/>
      <c r="CS165" s="38"/>
      <c r="CT165" s="38"/>
      <c r="CU165" s="38"/>
      <c r="CV165" s="38"/>
      <c r="CW165" s="38"/>
      <c r="CX165" s="38"/>
      <c r="CY165" s="38"/>
      <c r="CZ165" s="38"/>
      <c r="DA165" s="38">
        <f t="shared" si="63"/>
        <v>81</v>
      </c>
      <c r="DB165" s="24">
        <f t="shared" si="64"/>
        <v>0</v>
      </c>
      <c r="DC165" s="24">
        <f t="shared" si="167"/>
        <v>0</v>
      </c>
      <c r="DD165" s="38" t="s">
        <v>219</v>
      </c>
      <c r="DE165" s="2">
        <f t="shared" si="66"/>
        <v>0</v>
      </c>
      <c r="DF165" s="38">
        <f t="shared" si="65"/>
        <v>0</v>
      </c>
      <c r="DG165" s="38">
        <f t="shared" si="71"/>
        <v>0</v>
      </c>
      <c r="DH165" s="38">
        <f t="shared" si="72"/>
        <v>0.7142857142857143</v>
      </c>
      <c r="DI165" s="23">
        <f t="shared" si="67"/>
        <v>0</v>
      </c>
      <c r="DJ165" s="2">
        <f t="shared" si="68"/>
        <v>0</v>
      </c>
      <c r="DK165" s="2">
        <f t="shared" si="69"/>
        <v>-4.3726092979852409E-2</v>
      </c>
    </row>
    <row r="166" spans="1:115">
      <c r="A166" s="38">
        <f t="shared" si="166"/>
        <v>0.17</v>
      </c>
      <c r="B166" s="38">
        <f t="shared" si="73"/>
        <v>5.8668012651041668</v>
      </c>
      <c r="C166" s="38">
        <f t="shared" si="74"/>
        <v>-235.5729564577083</v>
      </c>
      <c r="D166" s="38">
        <f t="shared" si="75"/>
        <v>-81.572956457708329</v>
      </c>
      <c r="E166" s="38">
        <f t="shared" si="76"/>
        <v>0.21439182647108235</v>
      </c>
      <c r="F166" s="38">
        <f t="shared" si="77"/>
        <v>-22.451059567708334</v>
      </c>
      <c r="G166" s="38">
        <f t="shared" si="78"/>
        <v>-11.225529783854167</v>
      </c>
      <c r="H166" s="38">
        <f t="shared" si="121"/>
        <v>30.240930788984333</v>
      </c>
      <c r="I166" s="38">
        <f t="shared" si="122"/>
        <v>16.246488895763065</v>
      </c>
      <c r="J166" s="38">
        <f t="shared" si="79"/>
        <v>5.3387356700218052E-3</v>
      </c>
      <c r="K166" s="38">
        <f t="shared" si="80"/>
        <v>7.1638903421802477E-3</v>
      </c>
      <c r="L166" s="38">
        <f t="shared" si="123"/>
        <v>0.21460621829755341</v>
      </c>
      <c r="M166" s="38">
        <f t="shared" si="81"/>
        <v>-22.473510627276042</v>
      </c>
      <c r="N166" s="38">
        <f t="shared" si="82"/>
        <v>-11.236755313638021</v>
      </c>
      <c r="O166" s="38">
        <f t="shared" si="124"/>
        <v>30.258785342956148</v>
      </c>
      <c r="P166" s="38">
        <f t="shared" si="125"/>
        <v>16.255065296885885</v>
      </c>
      <c r="Q166" s="38">
        <f t="shared" si="83"/>
        <v>5.3410672195772458E-3</v>
      </c>
      <c r="R166" s="38">
        <f t="shared" si="84"/>
        <v>7.1673549164100198E-3</v>
      </c>
      <c r="S166" s="38">
        <f t="shared" si="126"/>
        <v>1.0875179309857019E-2</v>
      </c>
      <c r="T166" s="38">
        <f t="shared" si="127"/>
        <v>1.6160010793320533E-2</v>
      </c>
      <c r="U166" s="38">
        <f t="shared" si="128"/>
        <v>-0.34535721297253036</v>
      </c>
      <c r="V166" s="38">
        <f t="shared" si="129"/>
        <v>-0.13096538650144801</v>
      </c>
      <c r="W166" s="38">
        <f t="shared" si="85"/>
        <v>13.71466320358323</v>
      </c>
      <c r="X166" s="38">
        <f t="shared" si="86"/>
        <v>6.857331601791615</v>
      </c>
      <c r="Y166" s="38">
        <f t="shared" si="130"/>
        <v>9.9532589040364989</v>
      </c>
      <c r="Z166" s="38">
        <f t="shared" si="131"/>
        <v>6.2320125206270056</v>
      </c>
      <c r="AA166" s="38">
        <f t="shared" si="87"/>
        <v>-1.0928365850344951E-2</v>
      </c>
      <c r="AB166" s="38">
        <f t="shared" si="88"/>
        <v>-1.1871292816724886E-2</v>
      </c>
      <c r="AC166" s="38">
        <f t="shared" si="132"/>
        <v>-0.13109635188794944</v>
      </c>
      <c r="AD166" s="38">
        <f t="shared" si="89"/>
        <v>13.728377866786811</v>
      </c>
      <c r="AE166" s="38">
        <f t="shared" si="90"/>
        <v>6.8641889333934056</v>
      </c>
      <c r="AF166" s="38">
        <f t="shared" si="133"/>
        <v>9.9491999626926191</v>
      </c>
      <c r="AG166" s="38">
        <f t="shared" si="134"/>
        <v>6.2298012523658075</v>
      </c>
      <c r="AH166" s="38">
        <f t="shared" si="91"/>
        <v>-1.0943254255771737E-2</v>
      </c>
      <c r="AI166" s="38">
        <f t="shared" si="92"/>
        <v>-1.1887140099271529E-2</v>
      </c>
      <c r="AJ166" s="38">
        <f t="shared" si="135"/>
        <v>0.11368198746638504</v>
      </c>
      <c r="AK166" s="38">
        <f t="shared" si="136"/>
        <v>0.12100359469004464</v>
      </c>
      <c r="AL166" s="38">
        <f t="shared" si="137"/>
        <v>0.12878688211146982</v>
      </c>
      <c r="AM166" s="38">
        <f t="shared" si="138"/>
        <v>-2.1785043899781864E-3</v>
      </c>
      <c r="AN166" s="38">
        <f t="shared" si="93"/>
        <v>0.22813244624561946</v>
      </c>
      <c r="AO166" s="38">
        <f t="shared" si="94"/>
        <v>0.11406622312280973</v>
      </c>
      <c r="AP166" s="38">
        <f t="shared" si="139"/>
        <v>15.234743749020495</v>
      </c>
      <c r="AQ166" s="38">
        <f t="shared" si="140"/>
        <v>8.9749217838929951</v>
      </c>
      <c r="AR166" s="38">
        <f t="shared" si="95"/>
        <v>-4.7191124874764384E-4</v>
      </c>
      <c r="AS166" s="38">
        <f t="shared" si="96"/>
        <v>-3.1357035866066486E-4</v>
      </c>
      <c r="AT166" s="38">
        <f t="shared" si="141"/>
        <v>-2.1806828943681644E-3</v>
      </c>
      <c r="AU166" s="38">
        <f t="shared" si="97"/>
        <v>0.22836057869186505</v>
      </c>
      <c r="AV166" s="38">
        <f t="shared" si="98"/>
        <v>0.11418028934593252</v>
      </c>
      <c r="AW166" s="38">
        <f t="shared" si="142"/>
        <v>15.234630530915792</v>
      </c>
      <c r="AX166" s="38">
        <f t="shared" si="143"/>
        <v>8.9748651111023374</v>
      </c>
      <c r="AY166" s="38">
        <f t="shared" si="99"/>
        <v>-4.7202698804826312E-4</v>
      </c>
      <c r="AZ166" s="38">
        <f t="shared" si="100"/>
        <v>-3.1370626941413517E-4</v>
      </c>
      <c r="BA166" s="38">
        <f t="shared" si="144"/>
        <v>5.3127871190772259E-2</v>
      </c>
      <c r="BB166" s="38">
        <f t="shared" si="145"/>
        <v>6.2387183654789069E-2</v>
      </c>
      <c r="BC166" s="38">
        <f t="shared" si="146"/>
        <v>-1.7100717866722542E-2</v>
      </c>
      <c r="BD166" s="38">
        <f t="shared" si="147"/>
        <v>-1.9279222256700729E-2</v>
      </c>
      <c r="BE166" s="38">
        <f t="shared" si="101"/>
        <v>2.0189154336191946</v>
      </c>
      <c r="BF166" s="38">
        <f t="shared" si="102"/>
        <v>1.0094577168095973</v>
      </c>
      <c r="BG166" s="38">
        <f t="shared" si="148"/>
        <v>14.372088412878885</v>
      </c>
      <c r="BH166" s="38">
        <f t="shared" si="149"/>
        <v>8.5411380253280669</v>
      </c>
      <c r="BI166" s="38">
        <f t="shared" si="103"/>
        <v>-1.4347527126535816E-3</v>
      </c>
      <c r="BJ166" s="38">
        <f t="shared" si="104"/>
        <v>-1.4344371735164328E-3</v>
      </c>
      <c r="BK166" s="38">
        <f t="shared" si="150"/>
        <v>-1.9298501478957428E-2</v>
      </c>
      <c r="BL166" s="38">
        <f t="shared" si="105"/>
        <v>2.0209343490528138</v>
      </c>
      <c r="BM166" s="38">
        <f t="shared" si="106"/>
        <v>1.0104671745264069</v>
      </c>
      <c r="BN166" s="38">
        <f t="shared" si="151"/>
        <v>14.371145236677553</v>
      </c>
      <c r="BO166" s="38">
        <f t="shared" si="152"/>
        <v>8.5406614726746</v>
      </c>
      <c r="BP166" s="38">
        <f t="shared" si="107"/>
        <v>-1.4359012405266772E-3</v>
      </c>
      <c r="BQ166" s="38">
        <f t="shared" si="108"/>
        <v>-1.4357632456391701E-3</v>
      </c>
      <c r="BR166" s="38">
        <f t="shared" si="153"/>
        <v>5.9573350926874193E-2</v>
      </c>
      <c r="BS166" s="38">
        <f t="shared" si="154"/>
        <v>6.8782449057378056E-2</v>
      </c>
      <c r="BT166" s="38">
        <f t="shared" si="155"/>
        <v>-3.4263847846693223E-5</v>
      </c>
      <c r="BU166" s="38">
        <f t="shared" si="156"/>
        <v>-1.9313486104547421E-2</v>
      </c>
      <c r="BV166" s="38">
        <f t="shared" si="109"/>
        <v>2.0225035353751575</v>
      </c>
      <c r="BW166" s="38">
        <f t="shared" si="110"/>
        <v>1.0112517676875787</v>
      </c>
      <c r="BX166" s="38">
        <f t="shared" si="157"/>
        <v>14.370412205867414</v>
      </c>
      <c r="BY166" s="38">
        <f t="shared" si="158"/>
        <v>8.5402910952203648</v>
      </c>
      <c r="BZ166" s="38">
        <f t="shared" si="111"/>
        <v>-1.4367940255904225E-3</v>
      </c>
      <c r="CA166" s="38">
        <f t="shared" si="112"/>
        <v>-1.4367940242421429E-3</v>
      </c>
      <c r="CB166" s="38">
        <f t="shared" si="159"/>
        <v>-1.9332799590651966E-2</v>
      </c>
      <c r="CC166" s="38">
        <f t="shared" si="113"/>
        <v>2.0245260389105324</v>
      </c>
      <c r="CD166" s="38">
        <f t="shared" si="114"/>
        <v>1.0122630194552662</v>
      </c>
      <c r="CE166" s="38">
        <f t="shared" si="160"/>
        <v>14.369467470911056</v>
      </c>
      <c r="CF166" s="38">
        <f t="shared" si="161"/>
        <v>8.539813745625592</v>
      </c>
      <c r="CG166" s="38">
        <f t="shared" si="115"/>
        <v>-1.4379448544108405E-3</v>
      </c>
      <c r="CH166" s="38">
        <f t="shared" si="116"/>
        <v>-1.438122709372464E-3</v>
      </c>
      <c r="CI166" s="38">
        <f t="shared" si="162"/>
        <v>5.9586799306374595E-2</v>
      </c>
      <c r="CJ166" s="38">
        <f t="shared" si="163"/>
        <v>6.8795717310110568E-2</v>
      </c>
      <c r="CK166" s="38">
        <f t="shared" si="164"/>
        <v>-1.4641020371419729E-10</v>
      </c>
      <c r="CL166" s="38" t="str">
        <f t="shared" si="117"/>
        <v/>
      </c>
      <c r="CM166" s="38">
        <f t="shared" si="118"/>
        <v>-1.3047267310142168E-3</v>
      </c>
      <c r="CN166" s="38">
        <f t="shared" si="119"/>
        <v>0.19313486104547423</v>
      </c>
      <c r="CO166" s="38">
        <f t="shared" si="120"/>
        <v>0</v>
      </c>
      <c r="CP166" s="38">
        <f t="shared" si="165"/>
        <v>0</v>
      </c>
      <c r="CQ166" s="38"/>
      <c r="CR166" s="38"/>
      <c r="CS166" s="38"/>
      <c r="CT166" s="38"/>
      <c r="CU166" s="38"/>
      <c r="CV166" s="38"/>
      <c r="CW166" s="38"/>
      <c r="CX166" s="38"/>
      <c r="CY166" s="38"/>
      <c r="CZ166" s="38"/>
      <c r="DA166" s="38">
        <f t="shared" si="63"/>
        <v>81.5</v>
      </c>
      <c r="DB166" s="24">
        <f t="shared" si="64"/>
        <v>0</v>
      </c>
      <c r="DC166" s="24">
        <f t="shared" si="167"/>
        <v>0</v>
      </c>
      <c r="DD166" s="38" t="s">
        <v>219</v>
      </c>
      <c r="DE166" s="2">
        <f t="shared" si="66"/>
        <v>0</v>
      </c>
      <c r="DF166" s="38">
        <f t="shared" si="65"/>
        <v>0</v>
      </c>
      <c r="DG166" s="38">
        <f t="shared" si="71"/>
        <v>0</v>
      </c>
      <c r="DH166" s="38">
        <f t="shared" si="72"/>
        <v>0.7142857142857143</v>
      </c>
      <c r="DI166" s="23">
        <f t="shared" si="67"/>
        <v>0</v>
      </c>
      <c r="DJ166" s="2">
        <f t="shared" si="68"/>
        <v>0</v>
      </c>
      <c r="DK166" s="2">
        <f t="shared" si="69"/>
        <v>-4.3726092979852409E-2</v>
      </c>
    </row>
    <row r="167" spans="1:115">
      <c r="A167" s="38">
        <f t="shared" si="166"/>
        <v>0.18000000000000002</v>
      </c>
      <c r="B167" s="38">
        <f t="shared" si="73"/>
        <v>6.2119072218750002</v>
      </c>
      <c r="C167" s="38">
        <f t="shared" si="74"/>
        <v>-234.60665977874999</v>
      </c>
      <c r="D167" s="38">
        <f t="shared" si="75"/>
        <v>-80.606659778749986</v>
      </c>
      <c r="E167" s="38">
        <f t="shared" si="76"/>
        <v>0.21439182647108235</v>
      </c>
      <c r="F167" s="38">
        <f t="shared" si="77"/>
        <v>-22.451059567708334</v>
      </c>
      <c r="G167" s="38">
        <f t="shared" si="78"/>
        <v>-11.225529783854167</v>
      </c>
      <c r="H167" s="38">
        <f t="shared" si="121"/>
        <v>30.215505526517635</v>
      </c>
      <c r="I167" s="38">
        <f t="shared" si="122"/>
        <v>16.200955932458946</v>
      </c>
      <c r="J167" s="38">
        <f t="shared" si="79"/>
        <v>5.3201453434179487E-3</v>
      </c>
      <c r="K167" s="38">
        <f t="shared" si="80"/>
        <v>7.0973051763300338E-3</v>
      </c>
      <c r="L167" s="38">
        <f t="shared" si="123"/>
        <v>0.21460621829755341</v>
      </c>
      <c r="M167" s="38">
        <f t="shared" si="81"/>
        <v>-22.473510627276042</v>
      </c>
      <c r="N167" s="38">
        <f t="shared" si="82"/>
        <v>-11.236755313638021</v>
      </c>
      <c r="O167" s="38">
        <f t="shared" si="124"/>
        <v>30.233368952845467</v>
      </c>
      <c r="P167" s="38">
        <f t="shared" si="125"/>
        <v>16.209545074690993</v>
      </c>
      <c r="Q167" s="38">
        <f t="shared" si="83"/>
        <v>5.3224647963825396E-3</v>
      </c>
      <c r="R167" s="38">
        <f t="shared" si="84"/>
        <v>7.1007218159973486E-3</v>
      </c>
      <c r="S167" s="38">
        <f t="shared" si="126"/>
        <v>1.0818756492584694E-2</v>
      </c>
      <c r="T167" s="38">
        <f t="shared" si="127"/>
        <v>1.5936426885079423E-2</v>
      </c>
      <c r="U167" s="38">
        <f t="shared" si="128"/>
        <v>-0.34725953346240551</v>
      </c>
      <c r="V167" s="38">
        <f t="shared" si="129"/>
        <v>-0.13286770699132316</v>
      </c>
      <c r="W167" s="38">
        <f t="shared" si="85"/>
        <v>13.913873739442067</v>
      </c>
      <c r="X167" s="38">
        <f t="shared" si="86"/>
        <v>6.9569368697210336</v>
      </c>
      <c r="Y167" s="38">
        <f t="shared" si="130"/>
        <v>9.8658343166214202</v>
      </c>
      <c r="Z167" s="38">
        <f t="shared" si="131"/>
        <v>6.1499479682179743</v>
      </c>
      <c r="AA167" s="38">
        <f t="shared" si="87"/>
        <v>-1.1132573178183388E-2</v>
      </c>
      <c r="AB167" s="38">
        <f t="shared" si="88"/>
        <v>-1.2057031561203763E-2</v>
      </c>
      <c r="AC167" s="38">
        <f t="shared" si="132"/>
        <v>-0.13300057469831447</v>
      </c>
      <c r="AD167" s="38">
        <f t="shared" si="89"/>
        <v>13.927787613181508</v>
      </c>
      <c r="AE167" s="38">
        <f t="shared" si="90"/>
        <v>6.9638938065907539</v>
      </c>
      <c r="AF167" s="38">
        <f t="shared" si="133"/>
        <v>9.8617555635887832</v>
      </c>
      <c r="AG167" s="38">
        <f t="shared" si="134"/>
        <v>6.1477267161020244</v>
      </c>
      <c r="AH167" s="38">
        <f t="shared" si="91"/>
        <v>-1.1147809872074005E-2</v>
      </c>
      <c r="AI167" s="38">
        <f t="shared" si="92"/>
        <v>-1.2073206231571409E-2</v>
      </c>
      <c r="AJ167" s="38">
        <f t="shared" si="135"/>
        <v>0.11467567429016984</v>
      </c>
      <c r="AK167" s="38">
        <f t="shared" si="136"/>
        <v>0.12173515095510749</v>
      </c>
      <c r="AL167" s="38">
        <f t="shared" si="137"/>
        <v>0.1309528208531219</v>
      </c>
      <c r="AM167" s="38">
        <f t="shared" si="138"/>
        <v>-1.9148861382012605E-3</v>
      </c>
      <c r="AN167" s="38">
        <f t="shared" si="93"/>
        <v>0.20052640747446698</v>
      </c>
      <c r="AO167" s="38">
        <f t="shared" si="94"/>
        <v>0.10026320373723349</v>
      </c>
      <c r="AP167" s="38">
        <f t="shared" si="139"/>
        <v>15.2169399511724</v>
      </c>
      <c r="AQ167" s="38">
        <f t="shared" si="140"/>
        <v>8.9281295302357453</v>
      </c>
      <c r="AR167" s="38">
        <f t="shared" si="95"/>
        <v>-4.5771263478315604E-4</v>
      </c>
      <c r="AS167" s="38">
        <f t="shared" si="96"/>
        <v>-2.9643580903512422E-4</v>
      </c>
      <c r="AT167" s="38">
        <f t="shared" si="141"/>
        <v>-1.9168010243394615E-3</v>
      </c>
      <c r="AU167" s="38">
        <f t="shared" si="97"/>
        <v>0.20072693388194141</v>
      </c>
      <c r="AV167" s="38">
        <f t="shared" si="98"/>
        <v>0.1003634669409707</v>
      </c>
      <c r="AW167" s="38">
        <f t="shared" si="142"/>
        <v>15.216840344598731</v>
      </c>
      <c r="AX167" s="38">
        <f t="shared" si="143"/>
        <v>8.9280796786918994</v>
      </c>
      <c r="AY167" s="38">
        <f t="shared" si="99"/>
        <v>-4.5781398056696877E-4</v>
      </c>
      <c r="AZ167" s="38">
        <f t="shared" si="100"/>
        <v>-2.9655439065325875E-4</v>
      </c>
      <c r="BA167" s="38">
        <f t="shared" si="144"/>
        <v>5.292522714063097E-2</v>
      </c>
      <c r="BB167" s="38">
        <f t="shared" si="145"/>
        <v>6.1926197996259522E-2</v>
      </c>
      <c r="BC167" s="38">
        <f t="shared" si="146"/>
        <v>-1.7917714470454156E-2</v>
      </c>
      <c r="BD167" s="38">
        <f t="shared" si="147"/>
        <v>-1.9832600608655417E-2</v>
      </c>
      <c r="BE167" s="38">
        <f t="shared" si="101"/>
        <v>2.0768650791244103</v>
      </c>
      <c r="BF167" s="38">
        <f t="shared" si="102"/>
        <v>1.0384325395622052</v>
      </c>
      <c r="BG167" s="38">
        <f t="shared" si="148"/>
        <v>14.313603218537487</v>
      </c>
      <c r="BH167" s="38">
        <f t="shared" si="149"/>
        <v>8.4739058417859017</v>
      </c>
      <c r="BI167" s="38">
        <f t="shared" si="103"/>
        <v>-1.4656508442529811E-3</v>
      </c>
      <c r="BJ167" s="38">
        <f t="shared" si="104"/>
        <v>-1.4653110723464031E-3</v>
      </c>
      <c r="BK167" s="38">
        <f t="shared" si="150"/>
        <v>-1.9852433209264071E-2</v>
      </c>
      <c r="BL167" s="38">
        <f t="shared" si="105"/>
        <v>2.0789419442035348</v>
      </c>
      <c r="BM167" s="38">
        <f t="shared" si="106"/>
        <v>1.0394709721017674</v>
      </c>
      <c r="BN167" s="38">
        <f t="shared" si="151"/>
        <v>14.312635061944251</v>
      </c>
      <c r="BO167" s="38">
        <f t="shared" si="152"/>
        <v>8.4734166173114591</v>
      </c>
      <c r="BP167" s="38">
        <f t="shared" si="107"/>
        <v>-1.4668345347211549E-3</v>
      </c>
      <c r="BQ167" s="38">
        <f t="shared" si="108"/>
        <v>-1.4666722394795387E-3</v>
      </c>
      <c r="BR167" s="38">
        <f t="shared" si="153"/>
        <v>5.968407731950804E-2</v>
      </c>
      <c r="BS167" s="38">
        <f t="shared" si="154"/>
        <v>6.8632811197820456E-2</v>
      </c>
      <c r="BT167" s="38">
        <f t="shared" si="155"/>
        <v>-3.7968712803205688E-5</v>
      </c>
      <c r="BU167" s="38">
        <f t="shared" si="156"/>
        <v>-1.9870569321458621E-2</v>
      </c>
      <c r="BV167" s="38">
        <f t="shared" si="109"/>
        <v>2.0808411534313707</v>
      </c>
      <c r="BW167" s="38">
        <f t="shared" si="110"/>
        <v>1.0404205767156853</v>
      </c>
      <c r="BX167" s="38">
        <f t="shared" si="157"/>
        <v>14.311749783047894</v>
      </c>
      <c r="BY167" s="38">
        <f t="shared" si="158"/>
        <v>8.4729692674423926</v>
      </c>
      <c r="BZ167" s="38">
        <f t="shared" si="111"/>
        <v>-1.4679171072780751E-3</v>
      </c>
      <c r="CA167" s="38">
        <f t="shared" si="112"/>
        <v>-1.4679171054562991E-3</v>
      </c>
      <c r="CB167" s="38">
        <f t="shared" si="159"/>
        <v>-1.9890439890780078E-2</v>
      </c>
      <c r="CC167" s="38">
        <f t="shared" si="113"/>
        <v>2.0829219945848019</v>
      </c>
      <c r="CD167" s="38">
        <f t="shared" si="114"/>
        <v>1.0414609972924009</v>
      </c>
      <c r="CE167" s="38">
        <f t="shared" si="160"/>
        <v>14.310779907136871</v>
      </c>
      <c r="CF167" s="38">
        <f t="shared" si="161"/>
        <v>8.4724791637029604</v>
      </c>
      <c r="CG167" s="38">
        <f t="shared" si="115"/>
        <v>-1.4691033608089496E-3</v>
      </c>
      <c r="CH167" s="38">
        <f t="shared" si="116"/>
        <v>-1.4692811714281375E-3</v>
      </c>
      <c r="CI167" s="38">
        <f t="shared" si="162"/>
        <v>5.9699020782135868E-2</v>
      </c>
      <c r="CJ167" s="38">
        <f t="shared" si="163"/>
        <v>6.8647553563829802E-2</v>
      </c>
      <c r="CK167" s="38">
        <f t="shared" si="164"/>
        <v>-2.0358376779893981E-10</v>
      </c>
      <c r="CL167" s="38" t="str">
        <f t="shared" si="117"/>
        <v/>
      </c>
      <c r="CM167" s="38">
        <f t="shared" si="118"/>
        <v>-1.3280892446807737E-3</v>
      </c>
      <c r="CN167" s="38">
        <f t="shared" si="119"/>
        <v>0.19870569321458623</v>
      </c>
      <c r="CO167" s="38">
        <f t="shared" si="120"/>
        <v>0</v>
      </c>
      <c r="CP167" s="38">
        <f t="shared" si="165"/>
        <v>0</v>
      </c>
      <c r="CQ167" s="38"/>
      <c r="CR167" s="38"/>
      <c r="CS167" s="38"/>
      <c r="CT167" s="38"/>
      <c r="CU167" s="38"/>
      <c r="CV167" s="38"/>
      <c r="CW167" s="38"/>
      <c r="CX167" s="38"/>
      <c r="CY167" s="38"/>
      <c r="CZ167" s="38"/>
      <c r="DA167" s="38">
        <f t="shared" si="63"/>
        <v>82</v>
      </c>
      <c r="DB167" s="24">
        <f t="shared" si="64"/>
        <v>0</v>
      </c>
      <c r="DC167" s="24">
        <f t="shared" si="167"/>
        <v>0</v>
      </c>
      <c r="DD167" s="38" t="s">
        <v>219</v>
      </c>
      <c r="DE167" s="2">
        <f t="shared" si="66"/>
        <v>0</v>
      </c>
      <c r="DF167" s="38">
        <f t="shared" si="65"/>
        <v>0</v>
      </c>
      <c r="DG167" s="38">
        <f t="shared" si="71"/>
        <v>0</v>
      </c>
      <c r="DH167" s="38">
        <f t="shared" si="72"/>
        <v>0.7142857142857143</v>
      </c>
      <c r="DI167" s="23">
        <f t="shared" si="67"/>
        <v>0</v>
      </c>
      <c r="DJ167" s="2">
        <f t="shared" si="68"/>
        <v>0</v>
      </c>
      <c r="DK167" s="2">
        <f t="shared" si="69"/>
        <v>-4.3726092979852409E-2</v>
      </c>
    </row>
    <row r="168" spans="1:115">
      <c r="A168" s="38">
        <f t="shared" si="166"/>
        <v>0.19000000000000003</v>
      </c>
      <c r="B168" s="38">
        <f t="shared" si="73"/>
        <v>6.5570131786458337</v>
      </c>
      <c r="C168" s="38">
        <f t="shared" si="74"/>
        <v>-233.64036309979164</v>
      </c>
      <c r="D168" s="38">
        <f t="shared" si="75"/>
        <v>-79.640363099791671</v>
      </c>
      <c r="E168" s="38">
        <f t="shared" si="76"/>
        <v>0.21439182647108235</v>
      </c>
      <c r="F168" s="38">
        <f t="shared" si="77"/>
        <v>-22.451059567708334</v>
      </c>
      <c r="G168" s="38">
        <f t="shared" si="78"/>
        <v>-11.225529783854167</v>
      </c>
      <c r="H168" s="38">
        <f t="shared" si="121"/>
        <v>30.190046177055144</v>
      </c>
      <c r="I168" s="38">
        <f t="shared" si="122"/>
        <v>16.155226313807695</v>
      </c>
      <c r="J168" s="38">
        <f t="shared" si="79"/>
        <v>5.3015300932411028E-3</v>
      </c>
      <c r="K168" s="38">
        <f t="shared" si="80"/>
        <v>7.0304324313732944E-3</v>
      </c>
      <c r="L168" s="38">
        <f t="shared" si="123"/>
        <v>0.21460621829755341</v>
      </c>
      <c r="M168" s="38">
        <f t="shared" si="81"/>
        <v>-22.473510627276042</v>
      </c>
      <c r="N168" s="38">
        <f t="shared" si="82"/>
        <v>-11.236755313638021</v>
      </c>
      <c r="O168" s="38">
        <f t="shared" si="124"/>
        <v>30.20791851145918</v>
      </c>
      <c r="P168" s="38">
        <f t="shared" si="125"/>
        <v>16.163828362902404</v>
      </c>
      <c r="Q168" s="38">
        <f t="shared" si="83"/>
        <v>5.3038374508351206E-3</v>
      </c>
      <c r="R168" s="38">
        <f t="shared" si="84"/>
        <v>7.0338010915311135E-3</v>
      </c>
      <c r="S168" s="38">
        <f t="shared" si="126"/>
        <v>1.0762339367117435E-2</v>
      </c>
      <c r="T168" s="38">
        <f t="shared" si="127"/>
        <v>1.5712633327809155E-2</v>
      </c>
      <c r="U168" s="38">
        <f t="shared" si="128"/>
        <v>-0.34925245891672391</v>
      </c>
      <c r="V168" s="38">
        <f t="shared" si="129"/>
        <v>-0.13486063244564156</v>
      </c>
      <c r="W168" s="38">
        <f t="shared" si="85"/>
        <v>14.122572404990027</v>
      </c>
      <c r="X168" s="38">
        <f t="shared" si="86"/>
        <v>7.0612862024950136</v>
      </c>
      <c r="Y168" s="38">
        <f t="shared" si="130"/>
        <v>9.7762351689342761</v>
      </c>
      <c r="Z168" s="38">
        <f t="shared" si="131"/>
        <v>6.0665337653199876</v>
      </c>
      <c r="AA168" s="38">
        <f t="shared" si="87"/>
        <v>-1.1348977365419547E-2</v>
      </c>
      <c r="AB168" s="38">
        <f t="shared" si="88"/>
        <v>-1.2254458965985782E-2</v>
      </c>
      <c r="AC168" s="38">
        <f t="shared" si="132"/>
        <v>-0.1349954930780872</v>
      </c>
      <c r="AD168" s="38">
        <f t="shared" si="89"/>
        <v>14.136694977395017</v>
      </c>
      <c r="AE168" s="38">
        <f t="shared" si="90"/>
        <v>7.0683474886975084</v>
      </c>
      <c r="AF168" s="38">
        <f t="shared" si="133"/>
        <v>9.7721364509275048</v>
      </c>
      <c r="AG168" s="38">
        <f t="shared" si="134"/>
        <v>6.0643025490550979</v>
      </c>
      <c r="AH168" s="38">
        <f t="shared" si="91"/>
        <v>-1.1364584270132295E-2</v>
      </c>
      <c r="AI168" s="38">
        <f t="shared" si="92"/>
        <v>-1.2270982412462746E-2</v>
      </c>
      <c r="AJ168" s="38">
        <f t="shared" si="135"/>
        <v>0.1157261717502316</v>
      </c>
      <c r="AK168" s="38">
        <f t="shared" si="136"/>
        <v>0.12252238609087437</v>
      </c>
      <c r="AL168" s="38">
        <f t="shared" si="137"/>
        <v>0.13323323179365715</v>
      </c>
      <c r="AM168" s="38">
        <f t="shared" si="138"/>
        <v>-1.627400651984412E-3</v>
      </c>
      <c r="AN168" s="38">
        <f t="shared" si="93"/>
        <v>0.17042099775738226</v>
      </c>
      <c r="AO168" s="38">
        <f t="shared" si="94"/>
        <v>8.5210498878691129E-2</v>
      </c>
      <c r="AP168" s="38">
        <f t="shared" si="139"/>
        <v>15.200325930338009</v>
      </c>
      <c r="AQ168" s="38">
        <f t="shared" si="140"/>
        <v>8.8816414026356334</v>
      </c>
      <c r="AR168" s="38">
        <f t="shared" si="95"/>
        <v>-4.4233714508777199E-4</v>
      </c>
      <c r="AS168" s="38">
        <f t="shared" si="96"/>
        <v>-2.7804875123861708E-4</v>
      </c>
      <c r="AT168" s="38">
        <f t="shared" si="141"/>
        <v>-1.6290280526363961E-3</v>
      </c>
      <c r="AU168" s="38">
        <f t="shared" si="97"/>
        <v>0.17059141875513961</v>
      </c>
      <c r="AV168" s="38">
        <f t="shared" si="98"/>
        <v>8.5295709377569806E-2</v>
      </c>
      <c r="AW168" s="38">
        <f t="shared" si="142"/>
        <v>15.200241195089667</v>
      </c>
      <c r="AX168" s="38">
        <f t="shared" si="143"/>
        <v>8.8815990008896311</v>
      </c>
      <c r="AY168" s="38">
        <f t="shared" si="99"/>
        <v>-4.4242293169860719E-4</v>
      </c>
      <c r="AZ168" s="38">
        <f t="shared" si="100"/>
        <v>-2.7814876236745837E-4</v>
      </c>
      <c r="BA168" s="38">
        <f t="shared" si="144"/>
        <v>5.2713885010808363E-2</v>
      </c>
      <c r="BB168" s="38">
        <f t="shared" si="145"/>
        <v>6.1454521797905275E-2</v>
      </c>
      <c r="BC168" s="38">
        <f t="shared" si="146"/>
        <v>-1.8795929615984096E-2</v>
      </c>
      <c r="BD168" s="38">
        <f t="shared" si="147"/>
        <v>-2.0423330267968508E-2</v>
      </c>
      <c r="BE168" s="38">
        <f t="shared" si="101"/>
        <v>2.1387261443895973</v>
      </c>
      <c r="BF168" s="38">
        <f t="shared" si="102"/>
        <v>1.0693630721947986</v>
      </c>
      <c r="BG168" s="38">
        <f t="shared" si="148"/>
        <v>14.253296634264963</v>
      </c>
      <c r="BH168" s="38">
        <f t="shared" si="149"/>
        <v>8.4054665300609663</v>
      </c>
      <c r="BI168" s="38">
        <f t="shared" si="103"/>
        <v>-1.4987803670209097E-3</v>
      </c>
      <c r="BJ168" s="38">
        <f t="shared" si="104"/>
        <v>-1.4984141606959279E-3</v>
      </c>
      <c r="BK168" s="38">
        <f t="shared" si="150"/>
        <v>-2.0443753598236476E-2</v>
      </c>
      <c r="BL168" s="38">
        <f t="shared" si="105"/>
        <v>2.1408648705339868</v>
      </c>
      <c r="BM168" s="38">
        <f t="shared" si="106"/>
        <v>1.0704324352669934</v>
      </c>
      <c r="BN168" s="38">
        <f t="shared" si="151"/>
        <v>14.252301938801601</v>
      </c>
      <c r="BO168" s="38">
        <f t="shared" si="152"/>
        <v>8.4049638420414521</v>
      </c>
      <c r="BP168" s="38">
        <f t="shared" si="107"/>
        <v>-1.5000018856756651E-3</v>
      </c>
      <c r="BQ168" s="38">
        <f t="shared" si="108"/>
        <v>-1.4998130817571419E-3</v>
      </c>
      <c r="BR168" s="38">
        <f t="shared" si="153"/>
        <v>5.9809964326499064E-2</v>
      </c>
      <c r="BS168" s="38">
        <f t="shared" si="154"/>
        <v>6.8496226759258719E-2</v>
      </c>
      <c r="BT168" s="38">
        <f t="shared" si="155"/>
        <v>-4.2159251785972376E-5</v>
      </c>
      <c r="BU168" s="38">
        <f t="shared" si="156"/>
        <v>-2.0465489519754482E-2</v>
      </c>
      <c r="BV168" s="38">
        <f t="shared" si="109"/>
        <v>2.1431410509126527</v>
      </c>
      <c r="BW168" s="38">
        <f t="shared" si="110"/>
        <v>1.0715705254563264</v>
      </c>
      <c r="BX168" s="38">
        <f t="shared" si="157"/>
        <v>14.251243396627906</v>
      </c>
      <c r="BY168" s="38">
        <f t="shared" si="158"/>
        <v>8.4044288816616888</v>
      </c>
      <c r="BZ168" s="38">
        <f t="shared" si="111"/>
        <v>-1.5013020911236192E-3</v>
      </c>
      <c r="CA168" s="38">
        <f t="shared" si="112"/>
        <v>-1.5013020886811318E-3</v>
      </c>
      <c r="CB168" s="38">
        <f t="shared" si="159"/>
        <v>-2.0485955009274234E-2</v>
      </c>
      <c r="CC168" s="38">
        <f t="shared" si="113"/>
        <v>2.1452841919635652</v>
      </c>
      <c r="CD168" s="38">
        <f t="shared" si="114"/>
        <v>1.0726420959817826</v>
      </c>
      <c r="CE168" s="38">
        <f t="shared" si="160"/>
        <v>14.250246801542204</v>
      </c>
      <c r="CF168" s="38">
        <f t="shared" si="161"/>
        <v>8.403925221900657</v>
      </c>
      <c r="CG168" s="38">
        <f t="shared" si="115"/>
        <v>-1.5025264718929779E-3</v>
      </c>
      <c r="CH168" s="38">
        <f t="shared" si="116"/>
        <v>-1.5027042334592173E-3</v>
      </c>
      <c r="CI168" s="38">
        <f t="shared" si="162"/>
        <v>5.9826605573105728E-2</v>
      </c>
      <c r="CJ168" s="38">
        <f t="shared" si="163"/>
        <v>6.8512643039018134E-2</v>
      </c>
      <c r="CK168" s="38">
        <f t="shared" si="164"/>
        <v>-2.8119696825556591E-10</v>
      </c>
      <c r="CL168" s="38" t="str">
        <f t="shared" si="117"/>
        <v/>
      </c>
      <c r="CM168" s="38">
        <f t="shared" si="118"/>
        <v>-1.3529420928632707E-3</v>
      </c>
      <c r="CN168" s="38">
        <f t="shared" si="119"/>
        <v>0.20465489519754482</v>
      </c>
      <c r="CO168" s="38">
        <f t="shared" si="120"/>
        <v>0</v>
      </c>
      <c r="CP168" s="38">
        <f t="shared" si="165"/>
        <v>0</v>
      </c>
      <c r="CQ168" s="38"/>
      <c r="CR168" s="38"/>
      <c r="CS168" s="38"/>
      <c r="CT168" s="38"/>
      <c r="CU168" s="38"/>
      <c r="CV168" s="38"/>
      <c r="CW168" s="38"/>
      <c r="CX168" s="38"/>
      <c r="CY168" s="38"/>
      <c r="CZ168" s="38"/>
      <c r="DA168" s="38">
        <f t="shared" ref="DA168:DA203" si="168">DA167+$C$14/10</f>
        <v>82.5</v>
      </c>
      <c r="DB168" s="24">
        <f t="shared" ref="DB168:DB203" si="169">DC168*30/PI()</f>
        <v>0</v>
      </c>
      <c r="DC168" s="24">
        <f t="shared" si="167"/>
        <v>0</v>
      </c>
      <c r="DD168" s="38" t="s">
        <v>219</v>
      </c>
      <c r="DE168" s="2">
        <f t="shared" si="66"/>
        <v>0</v>
      </c>
      <c r="DF168" s="38">
        <f t="shared" ref="DF168:DF203" si="170">$X$17*DE168^2</f>
        <v>0</v>
      </c>
      <c r="DG168" s="38">
        <f t="shared" si="71"/>
        <v>0</v>
      </c>
      <c r="DH168" s="38">
        <f t="shared" si="72"/>
        <v>0.7142857142857143</v>
      </c>
      <c r="DI168" s="23">
        <f t="shared" si="67"/>
        <v>0</v>
      </c>
      <c r="DJ168" s="2">
        <f t="shared" si="68"/>
        <v>0</v>
      </c>
      <c r="DK168" s="2">
        <f t="shared" si="69"/>
        <v>-4.3726092979852409E-2</v>
      </c>
    </row>
    <row r="169" spans="1:115">
      <c r="A169" s="38">
        <f t="shared" si="166"/>
        <v>0.20000000000000004</v>
      </c>
      <c r="B169" s="38">
        <f t="shared" si="73"/>
        <v>6.9021191354166671</v>
      </c>
      <c r="C169" s="38">
        <f t="shared" si="74"/>
        <v>-232.6740664208333</v>
      </c>
      <c r="D169" s="38">
        <f t="shared" si="75"/>
        <v>-78.674066420833327</v>
      </c>
      <c r="E169" s="38">
        <f t="shared" si="76"/>
        <v>0.21439182647108235</v>
      </c>
      <c r="F169" s="38">
        <f t="shared" si="77"/>
        <v>-22.451059567708334</v>
      </c>
      <c r="G169" s="38">
        <f t="shared" si="78"/>
        <v>-11.225529783854167</v>
      </c>
      <c r="H169" s="38">
        <f t="shared" si="121"/>
        <v>30.164552603129462</v>
      </c>
      <c r="I169" s="38">
        <f t="shared" si="122"/>
        <v>16.109297469539683</v>
      </c>
      <c r="J169" s="38">
        <f t="shared" si="79"/>
        <v>5.2828898189784907E-3</v>
      </c>
      <c r="K169" s="38">
        <f t="shared" si="80"/>
        <v>6.9632683486741676E-3</v>
      </c>
      <c r="L169" s="38">
        <f t="shared" si="123"/>
        <v>0.21460621829755341</v>
      </c>
      <c r="M169" s="38">
        <f t="shared" si="81"/>
        <v>-22.473510627276042</v>
      </c>
      <c r="N169" s="38">
        <f t="shared" si="82"/>
        <v>-11.236755313638021</v>
      </c>
      <c r="O169" s="38">
        <f t="shared" si="124"/>
        <v>30.182433881570223</v>
      </c>
      <c r="P169" s="38">
        <f t="shared" si="125"/>
        <v>16.117912594875857</v>
      </c>
      <c r="Q169" s="38">
        <f t="shared" si="83"/>
        <v>5.2851850824975916E-3</v>
      </c>
      <c r="R169" s="38">
        <f t="shared" si="84"/>
        <v>6.9665889859236605E-3</v>
      </c>
      <c r="S169" s="38">
        <f t="shared" si="126"/>
        <v>1.0705928285053564E-2</v>
      </c>
      <c r="T169" s="38">
        <f t="shared" si="127"/>
        <v>1.5488637342903233E-2</v>
      </c>
      <c r="U169" s="38">
        <f t="shared" si="128"/>
        <v>-0.35134450148869889</v>
      </c>
      <c r="V169" s="38">
        <f t="shared" si="129"/>
        <v>-0.13695267501761654</v>
      </c>
      <c r="W169" s="38">
        <f t="shared" si="85"/>
        <v>14.34165059082715</v>
      </c>
      <c r="X169" s="38">
        <f t="shared" si="86"/>
        <v>7.1708252954135752</v>
      </c>
      <c r="Y169" s="38">
        <f t="shared" si="130"/>
        <v>9.6842867433174789</v>
      </c>
      <c r="Z169" s="38">
        <f t="shared" si="131"/>
        <v>5.9816794013522738</v>
      </c>
      <c r="AA169" s="38">
        <f t="shared" si="87"/>
        <v>-1.1578870144906444E-2</v>
      </c>
      <c r="AB169" s="38">
        <f t="shared" si="88"/>
        <v>-1.246484768992911E-2</v>
      </c>
      <c r="AC169" s="38">
        <f t="shared" si="132"/>
        <v>-0.13708962769263414</v>
      </c>
      <c r="AD169" s="38">
        <f t="shared" si="89"/>
        <v>14.355992241417974</v>
      </c>
      <c r="AE169" s="38">
        <f t="shared" si="90"/>
        <v>7.1779961207089871</v>
      </c>
      <c r="AF169" s="38">
        <f t="shared" si="133"/>
        <v>9.6801679172207251</v>
      </c>
      <c r="AG169" s="38">
        <f t="shared" si="134"/>
        <v>5.9794382538016322</v>
      </c>
      <c r="AH169" s="38">
        <f t="shared" si="91"/>
        <v>-1.1594871558755566E-2</v>
      </c>
      <c r="AI169" s="38">
        <f t="shared" si="92"/>
        <v>-1.2481743658638625E-2</v>
      </c>
      <c r="AJ169" s="38">
        <f t="shared" si="135"/>
        <v>0.11683900184546187</v>
      </c>
      <c r="AK169" s="38">
        <f t="shared" si="136"/>
        <v>0.12337085571599324</v>
      </c>
      <c r="AL169" s="38">
        <f t="shared" si="137"/>
        <v>0.13563952326303194</v>
      </c>
      <c r="AM169" s="38">
        <f t="shared" si="138"/>
        <v>-1.3131517545846016E-3</v>
      </c>
      <c r="AN169" s="38">
        <f t="shared" si="93"/>
        <v>0.13751293017505103</v>
      </c>
      <c r="AO169" s="38">
        <f t="shared" si="94"/>
        <v>6.8756465087525517E-2</v>
      </c>
      <c r="AP169" s="38">
        <f t="shared" si="139"/>
        <v>15.185055972212357</v>
      </c>
      <c r="AQ169" s="38">
        <f t="shared" si="140"/>
        <v>8.8355286600738907</v>
      </c>
      <c r="AR169" s="38">
        <f t="shared" si="95"/>
        <v>-4.2564802588383879E-4</v>
      </c>
      <c r="AS169" s="38">
        <f t="shared" si="96"/>
        <v>-2.5826818144183571E-4</v>
      </c>
      <c r="AT169" s="38">
        <f t="shared" si="141"/>
        <v>-1.3144649063391862E-3</v>
      </c>
      <c r="AU169" s="38">
        <f t="shared" si="97"/>
        <v>0.13765044310522609</v>
      </c>
      <c r="AV169" s="38">
        <f t="shared" si="98"/>
        <v>6.8825221552613045E-2</v>
      </c>
      <c r="AW169" s="38">
        <f t="shared" si="142"/>
        <v>15.184987525821569</v>
      </c>
      <c r="AX169" s="38">
        <f t="shared" si="143"/>
        <v>8.8354944151520822</v>
      </c>
      <c r="AY169" s="38">
        <f t="shared" si="99"/>
        <v>-4.2571695694846267E-4</v>
      </c>
      <c r="AZ169" s="38">
        <f t="shared" si="100"/>
        <v>-2.5834824575822078E-4</v>
      </c>
      <c r="BA169" s="38">
        <f t="shared" si="144"/>
        <v>5.2492839752314148E-2</v>
      </c>
      <c r="BB169" s="38">
        <f t="shared" si="145"/>
        <v>6.0971107189667924E-2</v>
      </c>
      <c r="BC169" s="38">
        <f t="shared" si="146"/>
        <v>-1.9742222768835589E-2</v>
      </c>
      <c r="BD169" s="38">
        <f t="shared" si="147"/>
        <v>-2.1055374523420191E-2</v>
      </c>
      <c r="BE169" s="38">
        <f t="shared" si="101"/>
        <v>2.2049136640452853</v>
      </c>
      <c r="BF169" s="38">
        <f t="shared" si="102"/>
        <v>1.1024568320226427</v>
      </c>
      <c r="BG169" s="38">
        <f t="shared" si="148"/>
        <v>14.190988740748285</v>
      </c>
      <c r="BH169" s="38">
        <f t="shared" si="149"/>
        <v>8.3357237717441457</v>
      </c>
      <c r="BI169" s="38">
        <f t="shared" si="103"/>
        <v>-1.5343930049130682E-3</v>
      </c>
      <c r="BJ169" s="38">
        <f t="shared" si="104"/>
        <v>-1.5339979312382441E-3</v>
      </c>
      <c r="BK169" s="38">
        <f t="shared" si="150"/>
        <v>-2.1076429897943609E-2</v>
      </c>
      <c r="BL169" s="38">
        <f t="shared" si="105"/>
        <v>2.2071185777093305</v>
      </c>
      <c r="BM169" s="38">
        <f t="shared" si="106"/>
        <v>1.1035592888546653</v>
      </c>
      <c r="BN169" s="38">
        <f t="shared" si="151"/>
        <v>14.189965796123314</v>
      </c>
      <c r="BO169" s="38">
        <f t="shared" si="152"/>
        <v>8.3352067512434562</v>
      </c>
      <c r="BP169" s="38">
        <f t="shared" si="107"/>
        <v>-1.5356553317264383E-3</v>
      </c>
      <c r="BQ169" s="38">
        <f t="shared" si="108"/>
        <v>-1.5354375786571224E-3</v>
      </c>
      <c r="BR169" s="38">
        <f t="shared" si="153"/>
        <v>5.9952712404433305E-2</v>
      </c>
      <c r="BS169" s="38">
        <f t="shared" si="154"/>
        <v>6.8374343912860167E-2</v>
      </c>
      <c r="BT169" s="38">
        <f t="shared" si="155"/>
        <v>-4.6911774093745896E-5</v>
      </c>
      <c r="BU169" s="38">
        <f t="shared" si="156"/>
        <v>-2.1102286297513938E-2</v>
      </c>
      <c r="BV169" s="38">
        <f t="shared" si="109"/>
        <v>2.2098262535406112</v>
      </c>
      <c r="BW169" s="38">
        <f t="shared" si="110"/>
        <v>1.1049131267703056</v>
      </c>
      <c r="BX169" s="38">
        <f t="shared" si="157"/>
        <v>14.188709708860976</v>
      </c>
      <c r="BY169" s="38">
        <f t="shared" si="158"/>
        <v>8.3345718868484031</v>
      </c>
      <c r="BZ169" s="38">
        <f t="shared" si="111"/>
        <v>-1.5372057330209862E-3</v>
      </c>
      <c r="CA169" s="38">
        <f t="shared" si="112"/>
        <v>-1.5372057297637128E-3</v>
      </c>
      <c r="CB169" s="38">
        <f t="shared" si="159"/>
        <v>-2.112338858381145E-2</v>
      </c>
      <c r="CC169" s="38">
        <f t="shared" si="113"/>
        <v>2.2120360797941516</v>
      </c>
      <c r="CD169" s="38">
        <f t="shared" si="114"/>
        <v>1.1060180398970758</v>
      </c>
      <c r="CE169" s="38">
        <f t="shared" si="160"/>
        <v>14.187684661718745</v>
      </c>
      <c r="CF169" s="38">
        <f t="shared" si="161"/>
        <v>8.3340537905067684</v>
      </c>
      <c r="CG169" s="38">
        <f t="shared" si="115"/>
        <v>-1.5384712642949386E-3</v>
      </c>
      <c r="CH169" s="38">
        <f t="shared" si="116"/>
        <v>-1.5386489713946501E-3</v>
      </c>
      <c r="CI169" s="38">
        <f t="shared" si="162"/>
        <v>5.9971287286611837E-2</v>
      </c>
      <c r="CJ169" s="38">
        <f t="shared" si="163"/>
        <v>6.8392666585491479E-2</v>
      </c>
      <c r="CK169" s="38">
        <f t="shared" si="164"/>
        <v>-3.8678620706718418E-10</v>
      </c>
      <c r="CL169" s="38" t="str">
        <f t="shared" si="117"/>
        <v/>
      </c>
      <c r="CM169" s="38">
        <f t="shared" si="118"/>
        <v>-1.3794332332298512E-3</v>
      </c>
      <c r="CN169" s="38">
        <f t="shared" si="119"/>
        <v>0.21102286297513942</v>
      </c>
      <c r="CO169" s="38">
        <f t="shared" si="120"/>
        <v>0</v>
      </c>
      <c r="CP169" s="38">
        <f t="shared" si="165"/>
        <v>0</v>
      </c>
      <c r="CQ169" s="38"/>
      <c r="CR169" s="38"/>
      <c r="CS169" s="38"/>
      <c r="CT169" s="38"/>
      <c r="CU169" s="38"/>
      <c r="CV169" s="38"/>
      <c r="CW169" s="38"/>
      <c r="CX169" s="38"/>
      <c r="CY169" s="38"/>
      <c r="CZ169" s="38"/>
      <c r="DA169" s="38">
        <f t="shared" si="168"/>
        <v>83</v>
      </c>
      <c r="DB169" s="24">
        <f t="shared" si="169"/>
        <v>0</v>
      </c>
      <c r="DC169" s="24">
        <f t="shared" si="167"/>
        <v>0</v>
      </c>
      <c r="DD169" s="38" t="s">
        <v>219</v>
      </c>
      <c r="DE169" s="2">
        <f t="shared" si="66"/>
        <v>0</v>
      </c>
      <c r="DF169" s="38">
        <f t="shared" si="170"/>
        <v>0</v>
      </c>
      <c r="DG169" s="38">
        <f t="shared" si="71"/>
        <v>0</v>
      </c>
      <c r="DH169" s="38">
        <f t="shared" si="72"/>
        <v>0.7142857142857143</v>
      </c>
      <c r="DI169" s="23">
        <f t="shared" si="67"/>
        <v>0</v>
      </c>
      <c r="DJ169" s="2">
        <f t="shared" si="68"/>
        <v>0</v>
      </c>
      <c r="DK169" s="2">
        <f t="shared" si="69"/>
        <v>-4.3726092979852409E-2</v>
      </c>
    </row>
    <row r="170" spans="1:115">
      <c r="A170" s="38">
        <f t="shared" si="166"/>
        <v>0.21000000000000005</v>
      </c>
      <c r="B170" s="38">
        <f t="shared" si="73"/>
        <v>7.2472250921875006</v>
      </c>
      <c r="C170" s="38">
        <f t="shared" si="74"/>
        <v>-231.70776974187496</v>
      </c>
      <c r="D170" s="38">
        <f t="shared" si="75"/>
        <v>-77.707769741874998</v>
      </c>
      <c r="E170" s="38">
        <f t="shared" si="76"/>
        <v>0.21439182647108235</v>
      </c>
      <c r="F170" s="38">
        <f t="shared" si="77"/>
        <v>-22.451059567708334</v>
      </c>
      <c r="G170" s="38">
        <f t="shared" si="78"/>
        <v>-11.225529783854167</v>
      </c>
      <c r="H170" s="38">
        <f t="shared" si="121"/>
        <v>30.139024666346717</v>
      </c>
      <c r="I170" s="38">
        <f t="shared" si="122"/>
        <v>16.063166772903923</v>
      </c>
      <c r="J170" s="38">
        <f t="shared" si="79"/>
        <v>5.2642244194399243E-3</v>
      </c>
      <c r="K170" s="38">
        <f t="shared" si="80"/>
        <v>6.8958090870012059E-3</v>
      </c>
      <c r="L170" s="38">
        <f t="shared" si="123"/>
        <v>0.21460621829755341</v>
      </c>
      <c r="M170" s="38">
        <f t="shared" si="81"/>
        <v>-22.473510627276042</v>
      </c>
      <c r="N170" s="38">
        <f t="shared" si="82"/>
        <v>-11.236755313638021</v>
      </c>
      <c r="O170" s="38">
        <f t="shared" si="124"/>
        <v>30.15691492502733</v>
      </c>
      <c r="P170" s="38">
        <f t="shared" si="125"/>
        <v>16.071795147597712</v>
      </c>
      <c r="Q170" s="38">
        <f t="shared" si="83"/>
        <v>5.2665075902561323E-3</v>
      </c>
      <c r="R170" s="38">
        <f t="shared" si="84"/>
        <v>6.8990816595730945E-3</v>
      </c>
      <c r="S170" s="38">
        <f t="shared" si="126"/>
        <v>1.064952360259944E-2</v>
      </c>
      <c r="T170" s="38">
        <f t="shared" si="127"/>
        <v>1.5264446531175655E-2</v>
      </c>
      <c r="U170" s="38">
        <f t="shared" si="128"/>
        <v>-0.35354537720625689</v>
      </c>
      <c r="V170" s="38">
        <f t="shared" si="129"/>
        <v>-0.13915355073517455</v>
      </c>
      <c r="W170" s="38">
        <f t="shared" si="85"/>
        <v>14.572125757018629</v>
      </c>
      <c r="X170" s="38">
        <f t="shared" si="86"/>
        <v>7.2860628785093144</v>
      </c>
      <c r="Y170" s="38">
        <f t="shared" si="130"/>
        <v>9.5897921223926073</v>
      </c>
      <c r="Z170" s="38">
        <f t="shared" si="131"/>
        <v>5.8952832865904101</v>
      </c>
      <c r="AA170" s="38">
        <f t="shared" si="87"/>
        <v>-1.182374234040507E-2</v>
      </c>
      <c r="AB170" s="38">
        <f t="shared" si="88"/>
        <v>-1.268966828645219E-2</v>
      </c>
      <c r="AC170" s="38">
        <f t="shared" si="132"/>
        <v>-0.1392927042859097</v>
      </c>
      <c r="AD170" s="38">
        <f t="shared" si="89"/>
        <v>14.586697882775645</v>
      </c>
      <c r="AE170" s="38">
        <f t="shared" si="90"/>
        <v>7.2933489413878227</v>
      </c>
      <c r="AF170" s="38">
        <f t="shared" si="133"/>
        <v>9.585653058811058</v>
      </c>
      <c r="AG170" s="38">
        <f t="shared" si="134"/>
        <v>5.893032256301721</v>
      </c>
      <c r="AH170" s="38">
        <f t="shared" si="91"/>
        <v>-1.1840165309719672E-2</v>
      </c>
      <c r="AI170" s="38">
        <f t="shared" si="92"/>
        <v>-1.2706963252328693E-2</v>
      </c>
      <c r="AJ170" s="38">
        <f t="shared" si="135"/>
        <v>0.11802048332822111</v>
      </c>
      <c r="AK170" s="38">
        <f t="shared" si="136"/>
        <v>0.12428691747449445</v>
      </c>
      <c r="AL170" s="38">
        <f t="shared" si="137"/>
        <v>0.13818479949431633</v>
      </c>
      <c r="AM170" s="38">
        <f t="shared" si="138"/>
        <v>-9.6875124085821218E-4</v>
      </c>
      <c r="AN170" s="38">
        <f t="shared" si="93"/>
        <v>0.10144739271453851</v>
      </c>
      <c r="AO170" s="38">
        <f t="shared" si="94"/>
        <v>5.0723696357269255E-2</v>
      </c>
      <c r="AP170" s="38">
        <f t="shared" si="139"/>
        <v>15.171311076801249</v>
      </c>
      <c r="AQ170" s="38">
        <f t="shared" si="140"/>
        <v>8.7898756962791449</v>
      </c>
      <c r="AR170" s="38">
        <f t="shared" si="95"/>
        <v>-4.0748610097783886E-4</v>
      </c>
      <c r="AS170" s="38">
        <f t="shared" si="96"/>
        <v>-2.3693003264169663E-4</v>
      </c>
      <c r="AT170" s="38">
        <f t="shared" si="141"/>
        <v>-9.6971999209907029E-4</v>
      </c>
      <c r="AU170" s="38">
        <f t="shared" si="97"/>
        <v>0.10154884010725304</v>
      </c>
      <c r="AV170" s="38">
        <f t="shared" si="98"/>
        <v>5.0774420053626521E-2</v>
      </c>
      <c r="AW170" s="38">
        <f t="shared" si="142"/>
        <v>15.171260522213677</v>
      </c>
      <c r="AX170" s="38">
        <f t="shared" si="143"/>
        <v>8.7898504074346651</v>
      </c>
      <c r="AY170" s="38">
        <f t="shared" si="99"/>
        <v>-4.075367288092089E-4</v>
      </c>
      <c r="AZ170" s="38">
        <f t="shared" si="100"/>
        <v>-2.3698861761932912E-4</v>
      </c>
      <c r="BA170" s="38">
        <f t="shared" si="144"/>
        <v>5.2260920280413674E-2</v>
      </c>
      <c r="BB170" s="38">
        <f t="shared" si="145"/>
        <v>6.0474738159400084E-2</v>
      </c>
      <c r="BC170" s="38">
        <f t="shared" si="146"/>
        <v>-2.0764530069808287E-2</v>
      </c>
      <c r="BD170" s="38">
        <f t="shared" si="147"/>
        <v>-2.17332813106665E-2</v>
      </c>
      <c r="BE170" s="38">
        <f t="shared" si="101"/>
        <v>2.2759038967996741</v>
      </c>
      <c r="BF170" s="38">
        <f t="shared" si="102"/>
        <v>1.137951948399837</v>
      </c>
      <c r="BG170" s="38">
        <f t="shared" si="148"/>
        <v>14.126474158687909</v>
      </c>
      <c r="BH170" s="38">
        <f t="shared" si="149"/>
        <v>8.2645682409547057</v>
      </c>
      <c r="BI170" s="38">
        <f t="shared" si="103"/>
        <v>-1.5727799175713163E-3</v>
      </c>
      <c r="BJ170" s="38">
        <f t="shared" si="104"/>
        <v>-1.5723532871665382E-3</v>
      </c>
      <c r="BK170" s="38">
        <f t="shared" si="150"/>
        <v>-2.1755014591977165E-2</v>
      </c>
      <c r="BL170" s="38">
        <f t="shared" si="105"/>
        <v>2.2781798006964737</v>
      </c>
      <c r="BM170" s="38">
        <f t="shared" si="106"/>
        <v>1.1390899003482369</v>
      </c>
      <c r="BN170" s="38">
        <f t="shared" si="151"/>
        <v>14.125421082416665</v>
      </c>
      <c r="BO170" s="38">
        <f t="shared" si="152"/>
        <v>8.264035931447097</v>
      </c>
      <c r="BP170" s="38">
        <f t="shared" si="107"/>
        <v>-1.574086398203646E-3</v>
      </c>
      <c r="BQ170" s="38">
        <f t="shared" si="108"/>
        <v>-1.5738369980493384E-3</v>
      </c>
      <c r="BR170" s="38">
        <f t="shared" si="153"/>
        <v>6.0114283418793171E-2</v>
      </c>
      <c r="BS170" s="38">
        <f t="shared" si="154"/>
        <v>6.8269069064690394E-2</v>
      </c>
      <c r="BT170" s="38">
        <f t="shared" si="155"/>
        <v>-5.231656885950203E-5</v>
      </c>
      <c r="BU170" s="38">
        <f t="shared" si="156"/>
        <v>-2.1785597879526001E-2</v>
      </c>
      <c r="BV170" s="38">
        <f t="shared" si="109"/>
        <v>2.2813824750793419</v>
      </c>
      <c r="BW170" s="38">
        <f t="shared" si="110"/>
        <v>1.1406912375396709</v>
      </c>
      <c r="BX170" s="38">
        <f t="shared" si="157"/>
        <v>14.123939325997554</v>
      </c>
      <c r="BY170" s="38">
        <f t="shared" si="158"/>
        <v>8.2632869220779526</v>
      </c>
      <c r="BZ170" s="38">
        <f t="shared" si="111"/>
        <v>-1.5759252082624224E-3</v>
      </c>
      <c r="CA170" s="38">
        <f t="shared" si="112"/>
        <v>-1.5759252039335638E-3</v>
      </c>
      <c r="CB170" s="38">
        <f t="shared" si="159"/>
        <v>-2.1807383477405524E-2</v>
      </c>
      <c r="CC170" s="38">
        <f t="shared" si="113"/>
        <v>2.283663857554421</v>
      </c>
      <c r="CD170" s="38">
        <f t="shared" si="114"/>
        <v>1.1418319287772105</v>
      </c>
      <c r="CE170" s="38">
        <f t="shared" si="160"/>
        <v>14.122883918412676</v>
      </c>
      <c r="CF170" s="38">
        <f t="shared" si="161"/>
        <v>8.2627534192972458</v>
      </c>
      <c r="CG170" s="38">
        <f t="shared" si="115"/>
        <v>-1.5772352866574679E-3</v>
      </c>
      <c r="CH170" s="38">
        <f t="shared" si="116"/>
        <v>-1.5774129330357704E-3</v>
      </c>
      <c r="CI170" s="38">
        <f t="shared" si="162"/>
        <v>6.0135067317882845E-2</v>
      </c>
      <c r="CJ170" s="38">
        <f t="shared" si="163"/>
        <v>6.8289569578670731E-2</v>
      </c>
      <c r="CK170" s="38">
        <f t="shared" si="164"/>
        <v>-5.3085504555048065E-10</v>
      </c>
      <c r="CL170" s="38" t="str">
        <f t="shared" si="117"/>
        <v/>
      </c>
      <c r="CM170" s="38">
        <f t="shared" si="118"/>
        <v>-1.4077309027401793E-3</v>
      </c>
      <c r="CN170" s="38">
        <f t="shared" si="119"/>
        <v>0.21785597879526003</v>
      </c>
      <c r="CO170" s="38">
        <f t="shared" si="120"/>
        <v>0</v>
      </c>
      <c r="CP170" s="38">
        <f t="shared" si="165"/>
        <v>0</v>
      </c>
      <c r="CQ170" s="38"/>
      <c r="CR170" s="38"/>
      <c r="CS170" s="38"/>
      <c r="CT170" s="38"/>
      <c r="CU170" s="38"/>
      <c r="CV170" s="38"/>
      <c r="CW170" s="38"/>
      <c r="CX170" s="38"/>
      <c r="CY170" s="38"/>
      <c r="CZ170" s="38"/>
      <c r="DA170" s="38">
        <f t="shared" si="168"/>
        <v>83.5</v>
      </c>
      <c r="DB170" s="24">
        <f t="shared" si="169"/>
        <v>0</v>
      </c>
      <c r="DC170" s="24">
        <f t="shared" si="167"/>
        <v>0</v>
      </c>
      <c r="DD170" s="38" t="s">
        <v>219</v>
      </c>
      <c r="DE170" s="2">
        <f t="shared" si="66"/>
        <v>0</v>
      </c>
      <c r="DF170" s="38">
        <f t="shared" si="170"/>
        <v>0</v>
      </c>
      <c r="DG170" s="38">
        <f t="shared" si="71"/>
        <v>0</v>
      </c>
      <c r="DH170" s="38">
        <f t="shared" si="72"/>
        <v>0.7142857142857143</v>
      </c>
      <c r="DI170" s="23">
        <f t="shared" si="67"/>
        <v>0</v>
      </c>
      <c r="DJ170" s="2">
        <f t="shared" si="68"/>
        <v>0</v>
      </c>
      <c r="DK170" s="2">
        <f t="shared" si="69"/>
        <v>-4.3726092979852409E-2</v>
      </c>
    </row>
    <row r="171" spans="1:115">
      <c r="A171" s="38">
        <f t="shared" si="166"/>
        <v>0.22000000000000006</v>
      </c>
      <c r="B171" s="38">
        <f t="shared" si="73"/>
        <v>7.5923310489583349</v>
      </c>
      <c r="C171" s="38">
        <f t="shared" si="74"/>
        <v>-230.74147306291667</v>
      </c>
      <c r="D171" s="38">
        <f t="shared" si="75"/>
        <v>-76.741473062916654</v>
      </c>
      <c r="E171" s="38">
        <f t="shared" si="76"/>
        <v>0.21439182647108235</v>
      </c>
      <c r="F171" s="38">
        <f t="shared" si="77"/>
        <v>-22.451059567708334</v>
      </c>
      <c r="G171" s="38">
        <f t="shared" si="78"/>
        <v>-11.225529783854167</v>
      </c>
      <c r="H171" s="38">
        <f t="shared" si="121"/>
        <v>30.113462227377827</v>
      </c>
      <c r="I171" s="38">
        <f t="shared" si="122"/>
        <v>16.016831538914978</v>
      </c>
      <c r="J171" s="38">
        <f t="shared" si="79"/>
        <v>5.2455337927513933E-3</v>
      </c>
      <c r="K171" s="38">
        <f t="shared" si="80"/>
        <v>6.8280507199637748E-3</v>
      </c>
      <c r="L171" s="38">
        <f t="shared" si="123"/>
        <v>0.21460621829755341</v>
      </c>
      <c r="M171" s="38">
        <f t="shared" si="81"/>
        <v>-22.473510627276042</v>
      </c>
      <c r="N171" s="38">
        <f t="shared" si="82"/>
        <v>-11.236755313638021</v>
      </c>
      <c r="O171" s="38">
        <f t="shared" si="124"/>
        <v>30.131361502746302</v>
      </c>
      <c r="P171" s="38">
        <f t="shared" si="125"/>
        <v>16.025473339936358</v>
      </c>
      <c r="Q171" s="38">
        <f t="shared" si="83"/>
        <v>5.2478048723141029E-3</v>
      </c>
      <c r="R171" s="38">
        <f t="shared" si="84"/>
        <v>6.831275187803681E-3</v>
      </c>
      <c r="S171" s="38">
        <f t="shared" si="126"/>
        <v>1.0593125680638232E-2</v>
      </c>
      <c r="T171" s="38">
        <f t="shared" si="127"/>
        <v>1.5040068891531751E-2</v>
      </c>
      <c r="U171" s="38">
        <f t="shared" si="128"/>
        <v>-0.3558662326372295</v>
      </c>
      <c r="V171" s="38">
        <f t="shared" si="129"/>
        <v>-0.14147440616614715</v>
      </c>
      <c r="W171" s="38">
        <f t="shared" si="85"/>
        <v>14.815165169418213</v>
      </c>
      <c r="X171" s="38">
        <f t="shared" si="86"/>
        <v>7.4075825847091066</v>
      </c>
      <c r="Y171" s="38">
        <f t="shared" si="130"/>
        <v>9.4925284448729847</v>
      </c>
      <c r="Z171" s="38">
        <f t="shared" si="131"/>
        <v>5.807230892470697</v>
      </c>
      <c r="AA171" s="38">
        <f t="shared" si="87"/>
        <v>-1.2085324359177392E-2</v>
      </c>
      <c r="AB171" s="38">
        <f t="shared" si="88"/>
        <v>-1.2930629554231956E-2</v>
      </c>
      <c r="AC171" s="38">
        <f t="shared" si="132"/>
        <v>-0.14161588057231328</v>
      </c>
      <c r="AD171" s="38">
        <f t="shared" si="89"/>
        <v>14.82998033458763</v>
      </c>
      <c r="AE171" s="38">
        <f t="shared" si="90"/>
        <v>7.4149901672938148</v>
      </c>
      <c r="AF171" s="38">
        <f t="shared" si="133"/>
        <v>9.4883690326989658</v>
      </c>
      <c r="AG171" s="38">
        <f t="shared" si="134"/>
        <v>5.8049700468112668</v>
      </c>
      <c r="AH171" s="38">
        <f t="shared" si="91"/>
        <v>-1.2102199127039281E-2</v>
      </c>
      <c r="AI171" s="38">
        <f t="shared" si="92"/>
        <v>-1.2948353168545352E-2</v>
      </c>
      <c r="AJ171" s="38">
        <f t="shared" si="135"/>
        <v>0.11927788438336297</v>
      </c>
      <c r="AK171" s="38">
        <f t="shared" si="136"/>
        <v>0.12527788448592944</v>
      </c>
      <c r="AL171" s="38">
        <f t="shared" si="137"/>
        <v>0.14088419676742808</v>
      </c>
      <c r="AM171" s="38">
        <f t="shared" si="138"/>
        <v>-5.9020939871906597E-4</v>
      </c>
      <c r="AN171" s="38">
        <f t="shared" si="93"/>
        <v>6.1806583703182219E-2</v>
      </c>
      <c r="AO171" s="38">
        <f t="shared" si="94"/>
        <v>3.090329185159111E-2</v>
      </c>
      <c r="AP171" s="38">
        <f t="shared" si="139"/>
        <v>15.159305004164759</v>
      </c>
      <c r="AQ171" s="38">
        <f t="shared" si="140"/>
        <v>8.7447830436403731</v>
      </c>
      <c r="AR171" s="38">
        <f t="shared" si="95"/>
        <v>-3.8766496505340749E-4</v>
      </c>
      <c r="AS171" s="38">
        <f t="shared" si="96"/>
        <v>-2.1384222712372635E-4</v>
      </c>
      <c r="AT171" s="38">
        <f t="shared" si="141"/>
        <v>-5.90799608117785E-4</v>
      </c>
      <c r="AU171" s="38">
        <f t="shared" si="97"/>
        <v>6.18683902868854E-2</v>
      </c>
      <c r="AV171" s="38">
        <f t="shared" si="98"/>
        <v>3.09341951434427E-2</v>
      </c>
      <c r="AW171" s="38">
        <f t="shared" si="142"/>
        <v>15.159274163774674</v>
      </c>
      <c r="AX171" s="38">
        <f t="shared" si="143"/>
        <v>8.7447676192622943</v>
      </c>
      <c r="AY171" s="38">
        <f t="shared" si="99"/>
        <v>-3.8769566583025326E-4</v>
      </c>
      <c r="AZ171" s="38">
        <f t="shared" si="100"/>
        <v>-2.1387761843678498E-4</v>
      </c>
      <c r="BA171" s="38">
        <f t="shared" si="144"/>
        <v>5.2016753566450212E-2</v>
      </c>
      <c r="BB171" s="38">
        <f t="shared" si="145"/>
        <v>5.9963994364436467E-2</v>
      </c>
      <c r="BC171" s="38">
        <f t="shared" si="146"/>
        <v>-2.1872086469775263E-2</v>
      </c>
      <c r="BD171" s="38">
        <f t="shared" si="147"/>
        <v>-2.2462295868494329E-2</v>
      </c>
      <c r="BE171" s="38">
        <f t="shared" si="101"/>
        <v>2.3522461227740714</v>
      </c>
      <c r="BF171" s="38">
        <f t="shared" si="102"/>
        <v>1.1761230613870357</v>
      </c>
      <c r="BG171" s="38">
        <f t="shared" si="148"/>
        <v>14.059517342561959</v>
      </c>
      <c r="BH171" s="38">
        <f t="shared" si="149"/>
        <v>8.1918752245911275</v>
      </c>
      <c r="BI171" s="38">
        <f t="shared" si="103"/>
        <v>-1.6142797630548458E-3</v>
      </c>
      <c r="BJ171" s="38">
        <f t="shared" si="104"/>
        <v>-1.6138186035638889E-3</v>
      </c>
      <c r="BK171" s="38">
        <f t="shared" si="150"/>
        <v>-2.2484758164362819E-2</v>
      </c>
      <c r="BL171" s="38">
        <f t="shared" si="105"/>
        <v>2.3545983688968448</v>
      </c>
      <c r="BM171" s="38">
        <f t="shared" si="106"/>
        <v>1.1772991844484224</v>
      </c>
      <c r="BN171" s="38">
        <f t="shared" si="151"/>
        <v>14.058432056047375</v>
      </c>
      <c r="BO171" s="38">
        <f t="shared" si="152"/>
        <v>8.1913265697788713</v>
      </c>
      <c r="BP171" s="38">
        <f t="shared" si="107"/>
        <v>-1.6156341710535441E-3</v>
      </c>
      <c r="BQ171" s="38">
        <f t="shared" si="108"/>
        <v>-1.6153501417206996E-3</v>
      </c>
      <c r="BR171" s="38">
        <f t="shared" si="153"/>
        <v>6.0296953019757966E-2</v>
      </c>
      <c r="BS171" s="38">
        <f t="shared" si="154"/>
        <v>6.8182618810534099E-2</v>
      </c>
      <c r="BT171" s="38">
        <f t="shared" si="155"/>
        <v>-5.8480729870179461E-5</v>
      </c>
      <c r="BU171" s="38">
        <f t="shared" si="156"/>
        <v>-2.2520776598364507E-2</v>
      </c>
      <c r="BV171" s="38">
        <f t="shared" si="109"/>
        <v>2.3583702104852953</v>
      </c>
      <c r="BW171" s="38">
        <f t="shared" si="110"/>
        <v>1.1791851052426476</v>
      </c>
      <c r="BX171" s="38">
        <f t="shared" si="157"/>
        <v>14.056691980614366</v>
      </c>
      <c r="BY171" s="38">
        <f t="shared" si="158"/>
        <v>8.1904468801502155</v>
      </c>
      <c r="BZ171" s="38">
        <f t="shared" si="111"/>
        <v>-1.6178063925361083E-3</v>
      </c>
      <c r="CA171" s="38">
        <f t="shared" si="112"/>
        <v>-1.6178063867945147E-3</v>
      </c>
      <c r="CB171" s="38">
        <f t="shared" si="159"/>
        <v>-2.254329737496287E-2</v>
      </c>
      <c r="CC171" s="38">
        <f t="shared" si="113"/>
        <v>2.3607285806957807</v>
      </c>
      <c r="CD171" s="38">
        <f t="shared" si="114"/>
        <v>1.1803642903478904</v>
      </c>
      <c r="CE171" s="38">
        <f t="shared" si="160"/>
        <v>14.055604104238821</v>
      </c>
      <c r="CF171" s="38">
        <f t="shared" si="161"/>
        <v>8.1898968993107211</v>
      </c>
      <c r="CG171" s="38">
        <f t="shared" si="115"/>
        <v>-1.6191648518297211E-3</v>
      </c>
      <c r="CH171" s="38">
        <f t="shared" si="116"/>
        <v>-1.6193424302179964E-3</v>
      </c>
      <c r="CI171" s="38">
        <f t="shared" si="162"/>
        <v>6.0320268605281238E-2</v>
      </c>
      <c r="CJ171" s="38">
        <f t="shared" si="163"/>
        <v>6.8205615235903377E-2</v>
      </c>
      <c r="CK171" s="38">
        <f t="shared" si="164"/>
        <v>-7.281345874108728E-10</v>
      </c>
      <c r="CL171" s="38" t="str">
        <f t="shared" si="117"/>
        <v/>
      </c>
      <c r="CM171" s="38">
        <f t="shared" si="118"/>
        <v>-1.4380272166177775E-3</v>
      </c>
      <c r="CN171" s="38">
        <f t="shared" si="119"/>
        <v>0.22520776598364506</v>
      </c>
      <c r="CO171" s="38">
        <f t="shared" si="120"/>
        <v>0</v>
      </c>
      <c r="CP171" s="38">
        <f t="shared" si="165"/>
        <v>0</v>
      </c>
      <c r="CQ171" s="38"/>
      <c r="CR171" s="38"/>
      <c r="CS171" s="38"/>
      <c r="CT171" s="38"/>
      <c r="CU171" s="38"/>
      <c r="CV171" s="38"/>
      <c r="CW171" s="38"/>
      <c r="CX171" s="38"/>
      <c r="CY171" s="38"/>
      <c r="CZ171" s="38"/>
      <c r="DA171" s="38">
        <f t="shared" si="168"/>
        <v>84</v>
      </c>
      <c r="DB171" s="24">
        <f t="shared" si="169"/>
        <v>0</v>
      </c>
      <c r="DC171" s="24">
        <f t="shared" si="167"/>
        <v>0</v>
      </c>
      <c r="DD171" s="38" t="s">
        <v>219</v>
      </c>
      <c r="DE171" s="2">
        <f t="shared" si="66"/>
        <v>0</v>
      </c>
      <c r="DF171" s="38">
        <f t="shared" si="170"/>
        <v>0</v>
      </c>
      <c r="DG171" s="38">
        <f t="shared" si="71"/>
        <v>0</v>
      </c>
      <c r="DH171" s="38">
        <f t="shared" si="72"/>
        <v>0.7142857142857143</v>
      </c>
      <c r="DI171" s="23">
        <f t="shared" si="67"/>
        <v>0</v>
      </c>
      <c r="DJ171" s="2">
        <f t="shared" si="68"/>
        <v>0</v>
      </c>
      <c r="DK171" s="2">
        <f t="shared" si="69"/>
        <v>-4.3726092979852409E-2</v>
      </c>
    </row>
    <row r="172" spans="1:115">
      <c r="A172" s="38">
        <f t="shared" si="166"/>
        <v>0.23000000000000007</v>
      </c>
      <c r="B172" s="38">
        <f t="shared" si="73"/>
        <v>7.9374370057291683</v>
      </c>
      <c r="C172" s="38">
        <f t="shared" si="74"/>
        <v>-229.77517638395832</v>
      </c>
      <c r="D172" s="38">
        <f t="shared" si="75"/>
        <v>-75.775176383958325</v>
      </c>
      <c r="E172" s="38">
        <f t="shared" si="76"/>
        <v>0.21439182647108235</v>
      </c>
      <c r="F172" s="38">
        <f t="shared" si="77"/>
        <v>-22.451059567708334</v>
      </c>
      <c r="G172" s="38">
        <f t="shared" si="78"/>
        <v>-11.225529783854167</v>
      </c>
      <c r="H172" s="38">
        <f t="shared" si="121"/>
        <v>30.087865145949586</v>
      </c>
      <c r="I172" s="38">
        <f t="shared" si="122"/>
        <v>15.970289022529318</v>
      </c>
      <c r="J172" s="38">
        <f t="shared" si="79"/>
        <v>5.2268178363485893E-3</v>
      </c>
      <c r="K172" s="38">
        <f t="shared" si="80"/>
        <v>6.7599892333452434E-3</v>
      </c>
      <c r="L172" s="38">
        <f t="shared" si="123"/>
        <v>0.21460621829755341</v>
      </c>
      <c r="M172" s="38">
        <f t="shared" si="81"/>
        <v>-22.473510627276042</v>
      </c>
      <c r="N172" s="38">
        <f t="shared" si="82"/>
        <v>-11.236755313638021</v>
      </c>
      <c r="O172" s="38">
        <f t="shared" si="124"/>
        <v>30.105773474701163</v>
      </c>
      <c r="P172" s="38">
        <f t="shared" si="125"/>
        <v>15.978944430823288</v>
      </c>
      <c r="Q172" s="38">
        <f t="shared" si="83"/>
        <v>5.2290768261855679E-3</v>
      </c>
      <c r="R172" s="38">
        <f t="shared" si="84"/>
        <v>6.7631655582032525E-3</v>
      </c>
      <c r="S172" s="38">
        <f t="shared" si="126"/>
        <v>1.0536734884729917E-2</v>
      </c>
      <c r="T172" s="38">
        <f t="shared" si="127"/>
        <v>1.4815512840634256E-2</v>
      </c>
      <c r="U172" s="38">
        <f t="shared" si="128"/>
        <v>-0.35831992517419881</v>
      </c>
      <c r="V172" s="38">
        <f t="shared" si="129"/>
        <v>-0.14392809870311646</v>
      </c>
      <c r="W172" s="38">
        <f t="shared" si="85"/>
        <v>15.072115251028576</v>
      </c>
      <c r="X172" s="38">
        <f t="shared" si="86"/>
        <v>7.5360576255142879</v>
      </c>
      <c r="Y172" s="38">
        <f t="shared" si="130"/>
        <v>9.3922423753431623</v>
      </c>
      <c r="Z172" s="38">
        <f t="shared" si="131"/>
        <v>5.7173925019618981</v>
      </c>
      <c r="AA172" s="38">
        <f t="shared" si="87"/>
        <v>-1.2365637002439806E-2</v>
      </c>
      <c r="AB172" s="38">
        <f t="shared" si="88"/>
        <v>-1.318972917806953E-2</v>
      </c>
      <c r="AC172" s="38">
        <f t="shared" si="132"/>
        <v>-0.14407202680181955</v>
      </c>
      <c r="AD172" s="38">
        <f t="shared" si="89"/>
        <v>15.087187366279602</v>
      </c>
      <c r="AE172" s="38">
        <f t="shared" si="90"/>
        <v>7.5435936831398012</v>
      </c>
      <c r="AF172" s="38">
        <f t="shared" si="133"/>
        <v>9.3880625276466994</v>
      </c>
      <c r="AG172" s="38">
        <f t="shared" si="134"/>
        <v>5.7151219310366734</v>
      </c>
      <c r="AH172" s="38">
        <f t="shared" si="91"/>
        <v>-1.2382997553861729E-2</v>
      </c>
      <c r="AI172" s="38">
        <f t="shared" si="92"/>
        <v>-1.3207914812235044E-2</v>
      </c>
      <c r="AJ172" s="38">
        <f t="shared" si="135"/>
        <v>0.12061961200318712</v>
      </c>
      <c r="AK172" s="38">
        <f t="shared" si="136"/>
        <v>0.12635221565060278</v>
      </c>
      <c r="AL172" s="38">
        <f t="shared" si="137"/>
        <v>0.14375530322966534</v>
      </c>
      <c r="AM172" s="38">
        <f t="shared" si="138"/>
        <v>-1.7279547345111501E-4</v>
      </c>
      <c r="AN172" s="38">
        <f t="shared" si="93"/>
        <v>1.8095099665586433E-2</v>
      </c>
      <c r="AO172" s="38">
        <f t="shared" si="94"/>
        <v>9.0475498327932165E-3</v>
      </c>
      <c r="AP172" s="38">
        <f t="shared" si="139"/>
        <v>15.149292011020048</v>
      </c>
      <c r="AQ172" s="38">
        <f t="shared" si="140"/>
        <v>8.7003712186201607</v>
      </c>
      <c r="AR172" s="38">
        <f t="shared" si="95"/>
        <v>-3.6596491403208351E-4</v>
      </c>
      <c r="AS172" s="38">
        <f t="shared" si="96"/>
        <v>-1.8877843109266229E-4</v>
      </c>
      <c r="AT172" s="38">
        <f t="shared" si="141"/>
        <v>-1.7296826892456612E-4</v>
      </c>
      <c r="AU172" s="38">
        <f t="shared" si="97"/>
        <v>1.8113194765252021E-2</v>
      </c>
      <c r="AV172" s="38">
        <f t="shared" si="98"/>
        <v>9.0565973826260103E-3</v>
      </c>
      <c r="AW172" s="38">
        <f t="shared" si="142"/>
        <v>15.149282968873122</v>
      </c>
      <c r="AX172" s="38">
        <f t="shared" si="143"/>
        <v>8.7003666971973441</v>
      </c>
      <c r="AY172" s="38">
        <f t="shared" si="99"/>
        <v>-3.6597385770447083E-4</v>
      </c>
      <c r="AZ172" s="38">
        <f t="shared" si="100"/>
        <v>-1.8878870157269741E-4</v>
      </c>
      <c r="BA172" s="38">
        <f t="shared" si="144"/>
        <v>5.1758719188040744E-2</v>
      </c>
      <c r="BB172" s="38">
        <f t="shared" si="145"/>
        <v>5.9437205327175946E-2</v>
      </c>
      <c r="BC172" s="38">
        <f t="shared" si="146"/>
        <v>-2.3075705253454693E-2</v>
      </c>
      <c r="BD172" s="38">
        <f t="shared" si="147"/>
        <v>-2.3248500726905808E-2</v>
      </c>
      <c r="BE172" s="38">
        <f t="shared" si="101"/>
        <v>2.4345773030208084</v>
      </c>
      <c r="BF172" s="38">
        <f t="shared" si="102"/>
        <v>1.2172886515104042</v>
      </c>
      <c r="BG172" s="38">
        <f t="shared" si="148"/>
        <v>13.989846780419382</v>
      </c>
      <c r="BH172" s="38">
        <f t="shared" si="149"/>
        <v>8.1175016906275363</v>
      </c>
      <c r="BI172" s="38">
        <f t="shared" si="103"/>
        <v>-1.6592888328937586E-3</v>
      </c>
      <c r="BJ172" s="38">
        <f t="shared" si="104"/>
        <v>-1.6587898621386317E-3</v>
      </c>
      <c r="BK172" s="38">
        <f t="shared" si="150"/>
        <v>-2.3271749227632713E-2</v>
      </c>
      <c r="BL172" s="38">
        <f t="shared" si="105"/>
        <v>2.437011880323829</v>
      </c>
      <c r="BM172" s="38">
        <f t="shared" si="106"/>
        <v>1.2185059401619145</v>
      </c>
      <c r="BN172" s="38">
        <f t="shared" si="151"/>
        <v>13.988726980727019</v>
      </c>
      <c r="BO172" s="38">
        <f t="shared" si="152"/>
        <v>8.1169355200624214</v>
      </c>
      <c r="BP172" s="38">
        <f t="shared" si="107"/>
        <v>-1.6606954456793953E-3</v>
      </c>
      <c r="BQ172" s="38">
        <f t="shared" si="108"/>
        <v>-1.6603734938626805E-3</v>
      </c>
      <c r="BR172" s="38">
        <f t="shared" si="153"/>
        <v>6.0503376203046903E-2</v>
      </c>
      <c r="BS172" s="38">
        <f t="shared" si="154"/>
        <v>6.8117584985433341E-2</v>
      </c>
      <c r="BT172" s="38">
        <f t="shared" si="155"/>
        <v>-6.5531530509272288E-5</v>
      </c>
      <c r="BU172" s="38">
        <f t="shared" si="156"/>
        <v>-2.3314032257415081E-2</v>
      </c>
      <c r="BV172" s="38">
        <f t="shared" si="109"/>
        <v>2.4414397488483557</v>
      </c>
      <c r="BW172" s="38">
        <f t="shared" si="110"/>
        <v>1.2207198744241778</v>
      </c>
      <c r="BX172" s="38">
        <f t="shared" si="157"/>
        <v>13.986690601911775</v>
      </c>
      <c r="BY172" s="38">
        <f t="shared" si="158"/>
        <v>8.1159059100396362</v>
      </c>
      <c r="BZ172" s="38">
        <f t="shared" si="111"/>
        <v>-1.6632542658944519E-3</v>
      </c>
      <c r="CA172" s="38">
        <f t="shared" si="112"/>
        <v>-1.6632542582850599E-3</v>
      </c>
      <c r="CB172" s="38">
        <f t="shared" si="159"/>
        <v>-2.3337346289672493E-2</v>
      </c>
      <c r="CC172" s="38">
        <f t="shared" si="113"/>
        <v>2.4438811885972038</v>
      </c>
      <c r="CD172" s="38">
        <f t="shared" si="114"/>
        <v>1.2219405942986019</v>
      </c>
      <c r="CE172" s="38">
        <f t="shared" si="160"/>
        <v>13.985567919588647</v>
      </c>
      <c r="CF172" s="38">
        <f t="shared" si="161"/>
        <v>8.1153382630585629</v>
      </c>
      <c r="CG172" s="38">
        <f t="shared" si="115"/>
        <v>-1.6646654550084344E-3</v>
      </c>
      <c r="CH172" s="38">
        <f t="shared" si="116"/>
        <v>-1.664842956907484E-3</v>
      </c>
      <c r="CI172" s="38">
        <f t="shared" si="162"/>
        <v>6.0529602876132627E-2</v>
      </c>
      <c r="CJ172" s="38">
        <f t="shared" si="163"/>
        <v>6.8143451329360033E-2</v>
      </c>
      <c r="CK172" s="38">
        <f t="shared" si="164"/>
        <v>-9.9941469978719209E-10</v>
      </c>
      <c r="CL172" s="38" t="str">
        <f t="shared" si="117"/>
        <v/>
      </c>
      <c r="CM172" s="38">
        <f t="shared" si="118"/>
        <v>-1.470542562115652E-3</v>
      </c>
      <c r="CN172" s="38">
        <f t="shared" si="119"/>
        <v>0.23314032257415082</v>
      </c>
      <c r="CO172" s="38">
        <f t="shared" si="120"/>
        <v>0</v>
      </c>
      <c r="CP172" s="38">
        <f t="shared" si="165"/>
        <v>0</v>
      </c>
      <c r="CQ172" s="38"/>
      <c r="CR172" s="38"/>
      <c r="CS172" s="38"/>
      <c r="CT172" s="38"/>
      <c r="CU172" s="38"/>
      <c r="CV172" s="38"/>
      <c r="CW172" s="38"/>
      <c r="CX172" s="38"/>
      <c r="CY172" s="38"/>
      <c r="CZ172" s="38"/>
      <c r="DA172" s="38">
        <f t="shared" si="168"/>
        <v>84.5</v>
      </c>
      <c r="DB172" s="24">
        <f t="shared" si="169"/>
        <v>0</v>
      </c>
      <c r="DC172" s="24">
        <f t="shared" si="167"/>
        <v>0</v>
      </c>
      <c r="DD172" s="38" t="s">
        <v>219</v>
      </c>
      <c r="DE172" s="2">
        <f t="shared" si="66"/>
        <v>0</v>
      </c>
      <c r="DF172" s="38">
        <f t="shared" si="170"/>
        <v>0</v>
      </c>
      <c r="DG172" s="38">
        <f t="shared" si="71"/>
        <v>0</v>
      </c>
      <c r="DH172" s="38">
        <f t="shared" si="72"/>
        <v>0.7142857142857143</v>
      </c>
      <c r="DI172" s="23">
        <f t="shared" si="67"/>
        <v>0</v>
      </c>
      <c r="DJ172" s="2">
        <f t="shared" si="68"/>
        <v>0</v>
      </c>
      <c r="DK172" s="2">
        <f t="shared" si="69"/>
        <v>-4.3726092979852409E-2</v>
      </c>
    </row>
    <row r="173" spans="1:115">
      <c r="A173" s="38">
        <f t="shared" si="166"/>
        <v>0.24000000000000007</v>
      </c>
      <c r="B173" s="38">
        <f t="shared" si="73"/>
        <v>8.2825429625000027</v>
      </c>
      <c r="C173" s="38">
        <f t="shared" si="74"/>
        <v>-228.80887970499998</v>
      </c>
      <c r="D173" s="38">
        <f t="shared" si="75"/>
        <v>-74.808879704999981</v>
      </c>
      <c r="E173" s="38">
        <f t="shared" si="76"/>
        <v>0.21439182647108235</v>
      </c>
      <c r="F173" s="38">
        <f t="shared" si="77"/>
        <v>-22.451059567708334</v>
      </c>
      <c r="G173" s="38">
        <f t="shared" si="78"/>
        <v>-11.225529783854167</v>
      </c>
      <c r="H173" s="38">
        <f t="shared" si="121"/>
        <v>30.062233280835716</v>
      </c>
      <c r="I173" s="38">
        <f t="shared" si="122"/>
        <v>15.923536416747583</v>
      </c>
      <c r="J173" s="38">
        <f t="shared" si="79"/>
        <v>5.2080764469703269E-3</v>
      </c>
      <c r="K173" s="38">
        <f t="shared" si="80"/>
        <v>6.6916205223278144E-3</v>
      </c>
      <c r="L173" s="38">
        <f t="shared" si="123"/>
        <v>0.21460621829755341</v>
      </c>
      <c r="M173" s="38">
        <f t="shared" si="81"/>
        <v>-22.473510627276042</v>
      </c>
      <c r="N173" s="38">
        <f t="shared" si="82"/>
        <v>-11.236755313638021</v>
      </c>
      <c r="O173" s="38">
        <f t="shared" si="124"/>
        <v>30.080150699915205</v>
      </c>
      <c r="P173" s="38">
        <f t="shared" si="125"/>
        <v>15.932205617360289</v>
      </c>
      <c r="Q173" s="38">
        <f t="shared" si="83"/>
        <v>5.2103233486887534E-3</v>
      </c>
      <c r="R173" s="38">
        <f t="shared" si="84"/>
        <v>6.6947486678525158E-3</v>
      </c>
      <c r="S173" s="38">
        <f t="shared" si="126"/>
        <v>1.0480351585277164E-2</v>
      </c>
      <c r="T173" s="38">
        <f t="shared" si="127"/>
        <v>1.4590787233783088E-2</v>
      </c>
      <c r="U173" s="38">
        <f t="shared" si="128"/>
        <v>-0.36092137238463556</v>
      </c>
      <c r="V173" s="38">
        <f t="shared" si="129"/>
        <v>-0.14652954591355322</v>
      </c>
      <c r="W173" s="38">
        <f t="shared" si="85"/>
        <v>15.344538165862236</v>
      </c>
      <c r="X173" s="38">
        <f t="shared" si="86"/>
        <v>7.672269082931118</v>
      </c>
      <c r="Y173" s="38">
        <f t="shared" si="130"/>
        <v>9.2886445889764406</v>
      </c>
      <c r="Z173" s="38">
        <f t="shared" si="131"/>
        <v>5.6256204714918772</v>
      </c>
      <c r="AA173" s="38">
        <f t="shared" si="87"/>
        <v>-1.2667055789230454E-2</v>
      </c>
      <c r="AB173" s="38">
        <f t="shared" si="88"/>
        <v>-1.346931784830605E-2</v>
      </c>
      <c r="AC173" s="38">
        <f t="shared" si="132"/>
        <v>-0.14667607545946676</v>
      </c>
      <c r="AD173" s="38">
        <f t="shared" si="89"/>
        <v>15.359882704028097</v>
      </c>
      <c r="AE173" s="38">
        <f t="shared" si="90"/>
        <v>7.6799413520140485</v>
      </c>
      <c r="AF173" s="38">
        <f t="shared" si="133"/>
        <v>9.2844442506352678</v>
      </c>
      <c r="AG173" s="38">
        <f t="shared" si="134"/>
        <v>5.6233402930774137</v>
      </c>
      <c r="AH173" s="38">
        <f t="shared" si="91"/>
        <v>-1.2684940518715972E-2</v>
      </c>
      <c r="AI173" s="38">
        <f t="shared" si="92"/>
        <v>-1.3488003259891751E-2</v>
      </c>
      <c r="AJ173" s="38">
        <f t="shared" si="135"/>
        <v>0.12205544877666298</v>
      </c>
      <c r="AK173" s="38">
        <f t="shared" si="136"/>
        <v>0.12751975357055603</v>
      </c>
      <c r="AL173" s="38">
        <f t="shared" si="137"/>
        <v>0.14681868770794243</v>
      </c>
      <c r="AM173" s="38">
        <f t="shared" si="138"/>
        <v>2.8914179438921384E-4</v>
      </c>
      <c r="AN173" s="38">
        <f t="shared" si="93"/>
        <v>-3.0278857903297488E-2</v>
      </c>
      <c r="AO173" s="38">
        <f t="shared" si="94"/>
        <v>-1.5139428951648744E-2</v>
      </c>
      <c r="AP173" s="38">
        <f t="shared" si="139"/>
        <v>15.141576845187799</v>
      </c>
      <c r="AQ173" s="38">
        <f t="shared" si="140"/>
        <v>8.6567856908275083</v>
      </c>
      <c r="AR173" s="38">
        <f t="shared" si="95"/>
        <v>-3.4212521906849304E-4</v>
      </c>
      <c r="AS173" s="38">
        <f t="shared" si="96"/>
        <v>-1.6147010816080004E-4</v>
      </c>
      <c r="AT173" s="38">
        <f t="shared" si="141"/>
        <v>2.89430936183603E-4</v>
      </c>
      <c r="AU173" s="38">
        <f t="shared" si="97"/>
        <v>-3.030913676120078E-2</v>
      </c>
      <c r="AV173" s="38">
        <f t="shared" si="98"/>
        <v>-1.515456838060039E-2</v>
      </c>
      <c r="AW173" s="38">
        <f t="shared" si="142"/>
        <v>15.141591999776757</v>
      </c>
      <c r="AX173" s="38">
        <f t="shared" si="143"/>
        <v>8.6567932671702437</v>
      </c>
      <c r="AY173" s="38">
        <f t="shared" si="99"/>
        <v>-3.4211033263463068E-4</v>
      </c>
      <c r="AZ173" s="38">
        <f t="shared" si="100"/>
        <v>-1.6145307990890828E-4</v>
      </c>
      <c r="BA173" s="38">
        <f t="shared" si="144"/>
        <v>5.1484891327455408E-2</v>
      </c>
      <c r="BB173" s="38">
        <f t="shared" si="145"/>
        <v>5.8892391975833493E-2</v>
      </c>
      <c r="BC173" s="38">
        <f t="shared" si="146"/>
        <v>-2.4388132986157548E-2</v>
      </c>
      <c r="BD173" s="38">
        <f t="shared" si="147"/>
        <v>-2.4098991191768334E-2</v>
      </c>
      <c r="BE173" s="38">
        <f t="shared" si="101"/>
        <v>2.5236404562328176</v>
      </c>
      <c r="BF173" s="38">
        <f t="shared" si="102"/>
        <v>1.2618202281164088</v>
      </c>
      <c r="BG173" s="38">
        <f t="shared" si="148"/>
        <v>13.91714778664282</v>
      </c>
      <c r="BH173" s="38">
        <f t="shared" si="149"/>
        <v>8.0412826465428253</v>
      </c>
      <c r="BI173" s="38">
        <f t="shared" si="103"/>
        <v>-1.7082739135007951E-3</v>
      </c>
      <c r="BJ173" s="38">
        <f t="shared" si="104"/>
        <v>-1.7077335143083215E-3</v>
      </c>
      <c r="BK173" s="38">
        <f t="shared" si="150"/>
        <v>-2.4123090182960098E-2</v>
      </c>
      <c r="BL173" s="38">
        <f t="shared" si="105"/>
        <v>2.5261640966890502</v>
      </c>
      <c r="BM173" s="38">
        <f t="shared" si="106"/>
        <v>1.2630820483445251</v>
      </c>
      <c r="BN173" s="38">
        <f t="shared" si="151"/>
        <v>13.915990913000979</v>
      </c>
      <c r="BO173" s="38">
        <f t="shared" si="152"/>
        <v>8.0406976585562351</v>
      </c>
      <c r="BP173" s="38">
        <f t="shared" si="107"/>
        <v>-1.7097376059792954E-3</v>
      </c>
      <c r="BQ173" s="38">
        <f t="shared" si="108"/>
        <v>-1.7093741017379315E-3</v>
      </c>
      <c r="BR173" s="38">
        <f t="shared" si="153"/>
        <v>6.0736670130842496E-2</v>
      </c>
      <c r="BS173" s="38">
        <f t="shared" si="154"/>
        <v>6.8077016857478634E-2</v>
      </c>
      <c r="BT173" s="38">
        <f t="shared" si="155"/>
        <v>-7.3620390507255957E-5</v>
      </c>
      <c r="BU173" s="38">
        <f t="shared" si="156"/>
        <v>-2.4172611582275589E-2</v>
      </c>
      <c r="BV173" s="38">
        <f t="shared" si="109"/>
        <v>2.531349965498551</v>
      </c>
      <c r="BW173" s="38">
        <f t="shared" si="110"/>
        <v>1.2656749827492755</v>
      </c>
      <c r="BX173" s="38">
        <f t="shared" si="157"/>
        <v>13.913613961959477</v>
      </c>
      <c r="BY173" s="38">
        <f t="shared" si="158"/>
        <v>8.0394957007651424</v>
      </c>
      <c r="BZ173" s="38">
        <f t="shared" si="111"/>
        <v>-1.7127461030082278E-3</v>
      </c>
      <c r="CA173" s="38">
        <f t="shared" si="112"/>
        <v>-1.7127460929214871E-3</v>
      </c>
      <c r="CB173" s="38">
        <f t="shared" si="159"/>
        <v>-2.4196784193857863E-2</v>
      </c>
      <c r="CC173" s="38">
        <f t="shared" si="113"/>
        <v>2.5338813154640496</v>
      </c>
      <c r="CD173" s="38">
        <f t="shared" si="114"/>
        <v>1.2669406577320248</v>
      </c>
      <c r="CE173" s="38">
        <f t="shared" si="160"/>
        <v>13.91245387351376</v>
      </c>
      <c r="CF173" s="38">
        <f t="shared" si="161"/>
        <v>8.0389090656573607</v>
      </c>
      <c r="CG173" s="38">
        <f t="shared" si="115"/>
        <v>-1.7142149820998508E-3</v>
      </c>
      <c r="CH173" s="38">
        <f t="shared" si="116"/>
        <v>-1.714392397504864E-3</v>
      </c>
      <c r="CI173" s="38">
        <f t="shared" si="162"/>
        <v>6.0766255504644394E-2</v>
      </c>
      <c r="CJ173" s="38">
        <f t="shared" si="163"/>
        <v>6.8106194391677824E-2</v>
      </c>
      <c r="CK173" s="38">
        <f t="shared" si="164"/>
        <v>-1.3742267943550518E-9</v>
      </c>
      <c r="CL173" s="38" t="str">
        <f t="shared" si="117"/>
        <v/>
      </c>
      <c r="CM173" s="38">
        <f t="shared" si="118"/>
        <v>-1.5055309997042922E-3</v>
      </c>
      <c r="CN173" s="38">
        <f t="shared" si="119"/>
        <v>0.24172611582275588</v>
      </c>
      <c r="CO173" s="38">
        <f t="shared" si="120"/>
        <v>0</v>
      </c>
      <c r="CP173" s="38">
        <f t="shared" si="165"/>
        <v>0</v>
      </c>
      <c r="CQ173" s="38"/>
      <c r="CR173" s="38"/>
      <c r="CS173" s="38"/>
      <c r="CT173" s="38"/>
      <c r="CU173" s="38"/>
      <c r="CV173" s="38"/>
      <c r="CW173" s="38"/>
      <c r="CX173" s="38"/>
      <c r="CY173" s="38"/>
      <c r="CZ173" s="38"/>
      <c r="DA173" s="38">
        <f t="shared" si="168"/>
        <v>85</v>
      </c>
      <c r="DB173" s="24">
        <f t="shared" si="169"/>
        <v>0</v>
      </c>
      <c r="DC173" s="24">
        <f t="shared" si="167"/>
        <v>0</v>
      </c>
      <c r="DD173" s="38" t="s">
        <v>219</v>
      </c>
      <c r="DE173" s="2">
        <f t="shared" si="66"/>
        <v>0</v>
      </c>
      <c r="DF173" s="38">
        <f t="shared" si="170"/>
        <v>0</v>
      </c>
      <c r="DG173" s="38">
        <f t="shared" si="71"/>
        <v>0</v>
      </c>
      <c r="DH173" s="38">
        <f t="shared" si="72"/>
        <v>0.7142857142857143</v>
      </c>
      <c r="DI173" s="23">
        <f t="shared" si="67"/>
        <v>0</v>
      </c>
      <c r="DJ173" s="2">
        <f t="shared" si="68"/>
        <v>0</v>
      </c>
      <c r="DK173" s="2">
        <f t="shared" si="69"/>
        <v>-4.3726092979852409E-2</v>
      </c>
    </row>
    <row r="174" spans="1:115">
      <c r="A174" s="38">
        <f t="shared" si="166"/>
        <v>0.25000000000000006</v>
      </c>
      <c r="B174" s="38">
        <f t="shared" si="73"/>
        <v>8.6276489192708343</v>
      </c>
      <c r="C174" s="38">
        <f t="shared" si="74"/>
        <v>-227.84258302604164</v>
      </c>
      <c r="D174" s="38">
        <f t="shared" si="75"/>
        <v>-73.842583026041666</v>
      </c>
      <c r="E174" s="38">
        <f t="shared" si="76"/>
        <v>0.21439182647108235</v>
      </c>
      <c r="F174" s="38">
        <f t="shared" si="77"/>
        <v>-22.451059567708334</v>
      </c>
      <c r="G174" s="38">
        <f t="shared" si="78"/>
        <v>-11.225529783854167</v>
      </c>
      <c r="H174" s="38">
        <f t="shared" si="121"/>
        <v>30.036566489847768</v>
      </c>
      <c r="I174" s="38">
        <f t="shared" si="122"/>
        <v>15.876570850639032</v>
      </c>
      <c r="J174" s="38">
        <f t="shared" si="79"/>
        <v>5.1893095206519075E-3</v>
      </c>
      <c r="K174" s="38">
        <f t="shared" si="80"/>
        <v>6.6229403886035928E-3</v>
      </c>
      <c r="L174" s="38">
        <f t="shared" si="123"/>
        <v>0.21460621829755341</v>
      </c>
      <c r="M174" s="38">
        <f t="shared" si="81"/>
        <v>-22.473510627276042</v>
      </c>
      <c r="N174" s="38">
        <f t="shared" si="82"/>
        <v>-11.236755313638021</v>
      </c>
      <c r="O174" s="38">
        <f t="shared" si="124"/>
        <v>30.054493036451937</v>
      </c>
      <c r="P174" s="38">
        <f t="shared" si="125"/>
        <v>15.885254032849101</v>
      </c>
      <c r="Q174" s="38">
        <f t="shared" si="83"/>
        <v>5.1915443359394024E-3</v>
      </c>
      <c r="R174" s="38">
        <f t="shared" si="84"/>
        <v>6.6260203204408195E-3</v>
      </c>
      <c r="S174" s="38">
        <f t="shared" si="126"/>
        <v>1.0423976157488912E-2</v>
      </c>
      <c r="T174" s="38">
        <f t="shared" si="127"/>
        <v>1.4365901386834868E-2</v>
      </c>
      <c r="U174" s="38">
        <f t="shared" si="128"/>
        <v>-0.36368799115693862</v>
      </c>
      <c r="V174" s="38">
        <f t="shared" si="129"/>
        <v>-0.14929616468585627</v>
      </c>
      <c r="W174" s="38">
        <f t="shared" si="85"/>
        <v>15.634257806207264</v>
      </c>
      <c r="X174" s="38">
        <f t="shared" si="86"/>
        <v>7.8171289031036322</v>
      </c>
      <c r="Y174" s="38">
        <f t="shared" si="130"/>
        <v>9.1814030133231448</v>
      </c>
      <c r="Z174" s="38">
        <f t="shared" si="131"/>
        <v>5.5317458769265979</v>
      </c>
      <c r="AA174" s="38">
        <f t="shared" si="87"/>
        <v>-1.2992393165435436E-2</v>
      </c>
      <c r="AB174" s="38">
        <f t="shared" si="88"/>
        <v>-1.3772181220997054E-2</v>
      </c>
      <c r="AC174" s="38">
        <f t="shared" si="132"/>
        <v>-0.14944546085054211</v>
      </c>
      <c r="AD174" s="38">
        <f t="shared" si="89"/>
        <v>15.64989206401347</v>
      </c>
      <c r="AE174" s="38">
        <f t="shared" si="90"/>
        <v>7.8249460320067348</v>
      </c>
      <c r="AF174" s="38">
        <f t="shared" si="133"/>
        <v>9.1771821709524346</v>
      </c>
      <c r="AG174" s="38">
        <f t="shared" si="134"/>
        <v>5.5294562427337546</v>
      </c>
      <c r="AH174" s="38">
        <f t="shared" si="91"/>
        <v>-1.3010845701335228E-2</v>
      </c>
      <c r="AI174" s="38">
        <f t="shared" si="92"/>
        <v>-1.3791409376308433E-2</v>
      </c>
      <c r="AJ174" s="38">
        <f t="shared" si="135"/>
        <v>0.12359685152408943</v>
      </c>
      <c r="AK174" s="38">
        <f t="shared" si="136"/>
        <v>0.12879202457639011</v>
      </c>
      <c r="AL174" s="38">
        <f t="shared" si="137"/>
        <v>0.15009857183030501</v>
      </c>
      <c r="AM174" s="38">
        <f t="shared" si="138"/>
        <v>8.0240714444873573E-4</v>
      </c>
      <c r="AN174" s="38">
        <f t="shared" si="93"/>
        <v>-8.4027879672937067E-2</v>
      </c>
      <c r="AO174" s="38">
        <f t="shared" si="94"/>
        <v>-4.2013939836468533E-2</v>
      </c>
      <c r="AP174" s="38">
        <f t="shared" si="139"/>
        <v>15.136527784183436</v>
      </c>
      <c r="AQ174" s="38">
        <f t="shared" si="140"/>
        <v>8.614203367000453</v>
      </c>
      <c r="AR174" s="38">
        <f t="shared" si="95"/>
        <v>-3.1583421286002862E-4</v>
      </c>
      <c r="AS174" s="38">
        <f t="shared" si="96"/>
        <v>-1.3159632791012664E-4</v>
      </c>
      <c r="AT174" s="38">
        <f t="shared" si="141"/>
        <v>8.0320955159318436E-4</v>
      </c>
      <c r="AU174" s="38">
        <f t="shared" si="97"/>
        <v>-8.4111907552609999E-2</v>
      </c>
      <c r="AV174" s="38">
        <f t="shared" si="98"/>
        <v>-4.2055953776305E-2</v>
      </c>
      <c r="AW174" s="38">
        <f t="shared" si="142"/>
        <v>15.13656991512298</v>
      </c>
      <c r="AX174" s="38">
        <f t="shared" si="143"/>
        <v>8.6142244253497893</v>
      </c>
      <c r="AY174" s="38">
        <f t="shared" si="99"/>
        <v>-3.157931352598698E-4</v>
      </c>
      <c r="AZ174" s="38">
        <f t="shared" si="100"/>
        <v>-1.3154952575502752E-4</v>
      </c>
      <c r="BA174" s="38">
        <f t="shared" si="144"/>
        <v>5.1192964124279247E-2</v>
      </c>
      <c r="BB174" s="38">
        <f t="shared" si="145"/>
        <v>5.8327191405154168E-2</v>
      </c>
      <c r="BC174" s="38">
        <f t="shared" si="146"/>
        <v>-2.5824504560402452E-2</v>
      </c>
      <c r="BD174" s="38">
        <f t="shared" si="147"/>
        <v>-2.5022097415953716E-2</v>
      </c>
      <c r="BE174" s="38">
        <f t="shared" si="101"/>
        <v>2.6203079139789445</v>
      </c>
      <c r="BF174" s="38">
        <f t="shared" si="102"/>
        <v>1.3101539569894722</v>
      </c>
      <c r="BG174" s="38">
        <f t="shared" si="148"/>
        <v>13.841053467406011</v>
      </c>
      <c r="BH174" s="38">
        <f t="shared" si="149"/>
        <v>7.9630265758724006</v>
      </c>
      <c r="BI174" s="38">
        <f t="shared" si="103"/>
        <v>-1.7617887753320375E-3</v>
      </c>
      <c r="BJ174" s="38">
        <f t="shared" si="104"/>
        <v>-1.7612029753713977E-3</v>
      </c>
      <c r="BK174" s="38">
        <f t="shared" si="150"/>
        <v>-2.5047119513369666E-2</v>
      </c>
      <c r="BL174" s="38">
        <f t="shared" si="105"/>
        <v>2.6229282218929231</v>
      </c>
      <c r="BM174" s="38">
        <f t="shared" si="106"/>
        <v>1.3114641109464615</v>
      </c>
      <c r="BN174" s="38">
        <f t="shared" si="151"/>
        <v>13.839856661195558</v>
      </c>
      <c r="BO174" s="38">
        <f t="shared" si="152"/>
        <v>7.9624213171824687</v>
      </c>
      <c r="BP174" s="38">
        <f t="shared" si="107"/>
        <v>-1.763315136280799E-3</v>
      </c>
      <c r="BQ174" s="38">
        <f t="shared" si="108"/>
        <v>-1.7629060925719005E-3</v>
      </c>
      <c r="BR174" s="38">
        <f t="shared" si="153"/>
        <v>6.1000519796096581E-2</v>
      </c>
      <c r="BS174" s="38">
        <f t="shared" si="154"/>
        <v>6.8064526014401591E-2</v>
      </c>
      <c r="BT174" s="38">
        <f t="shared" si="155"/>
        <v>-8.2927441247409773E-5</v>
      </c>
      <c r="BU174" s="38">
        <f t="shared" si="156"/>
        <v>-2.5105024857201126E-2</v>
      </c>
      <c r="BV174" s="38">
        <f t="shared" si="109"/>
        <v>2.6289920553190731</v>
      </c>
      <c r="BW174" s="38">
        <f t="shared" si="110"/>
        <v>1.3144960276595365</v>
      </c>
      <c r="BX174" s="38">
        <f t="shared" si="157"/>
        <v>13.837087481425391</v>
      </c>
      <c r="BY174" s="38">
        <f t="shared" si="158"/>
        <v>7.9610208365673252</v>
      </c>
      <c r="BZ174" s="38">
        <f t="shared" si="111"/>
        <v>-1.7668483609466301E-3</v>
      </c>
      <c r="CA174" s="38">
        <f t="shared" si="112"/>
        <v>-1.7668483475627187E-3</v>
      </c>
      <c r="CB174" s="38">
        <f t="shared" si="159"/>
        <v>-2.5130129882058323E-2</v>
      </c>
      <c r="CC174" s="38">
        <f t="shared" si="113"/>
        <v>2.631621047374392</v>
      </c>
      <c r="CD174" s="38">
        <f t="shared" si="114"/>
        <v>1.315810523687196</v>
      </c>
      <c r="CE174" s="38">
        <f t="shared" si="160"/>
        <v>13.835887082861307</v>
      </c>
      <c r="CF174" s="38">
        <f t="shared" si="161"/>
        <v>7.9604137366388299</v>
      </c>
      <c r="CG174" s="38">
        <f t="shared" si="115"/>
        <v>-1.7683806208733418E-3</v>
      </c>
      <c r="CH174" s="38">
        <f t="shared" si="116"/>
        <v>-1.7685579379219957E-3</v>
      </c>
      <c r="CI174" s="38">
        <f t="shared" si="162"/>
        <v>6.1033993609946498E-2</v>
      </c>
      <c r="CJ174" s="38">
        <f t="shared" si="163"/>
        <v>6.80975370070942E-2</v>
      </c>
      <c r="CK174" s="38">
        <f t="shared" si="164"/>
        <v>-1.8947871671726477E-9</v>
      </c>
      <c r="CL174" s="38" t="str">
        <f t="shared" si="117"/>
        <v/>
      </c>
      <c r="CM174" s="38">
        <f t="shared" si="118"/>
        <v>-1.5432869519159539E-3</v>
      </c>
      <c r="CN174" s="38">
        <f t="shared" si="119"/>
        <v>0.2510502485720113</v>
      </c>
      <c r="CO174" s="38">
        <f t="shared" si="120"/>
        <v>0</v>
      </c>
      <c r="CP174" s="38">
        <f t="shared" si="165"/>
        <v>0</v>
      </c>
      <c r="CQ174" s="38"/>
      <c r="CR174" s="38"/>
      <c r="CS174" s="38"/>
      <c r="CT174" s="38"/>
      <c r="CU174" s="38"/>
      <c r="CV174" s="38"/>
      <c r="CW174" s="38"/>
      <c r="CX174" s="38"/>
      <c r="CY174" s="38"/>
      <c r="CZ174" s="38"/>
      <c r="DA174" s="38">
        <f t="shared" si="168"/>
        <v>85.5</v>
      </c>
      <c r="DB174" s="24">
        <f t="shared" si="169"/>
        <v>0</v>
      </c>
      <c r="DC174" s="24">
        <f t="shared" si="167"/>
        <v>0</v>
      </c>
      <c r="DD174" s="38" t="s">
        <v>219</v>
      </c>
      <c r="DE174" s="2">
        <f t="shared" si="66"/>
        <v>0</v>
      </c>
      <c r="DF174" s="38">
        <f t="shared" si="170"/>
        <v>0</v>
      </c>
      <c r="DG174" s="38">
        <f t="shared" si="71"/>
        <v>0</v>
      </c>
      <c r="DH174" s="38">
        <f t="shared" si="72"/>
        <v>0.7142857142857143</v>
      </c>
      <c r="DI174" s="23">
        <f t="shared" si="67"/>
        <v>0</v>
      </c>
      <c r="DJ174" s="2">
        <f t="shared" si="68"/>
        <v>0</v>
      </c>
      <c r="DK174" s="2">
        <f t="shared" si="69"/>
        <v>-4.3726092979852409E-2</v>
      </c>
    </row>
    <row r="175" spans="1:115">
      <c r="A175" s="38">
        <f t="shared" si="166"/>
        <v>0.26000000000000006</v>
      </c>
      <c r="B175" s="38">
        <f t="shared" si="73"/>
        <v>8.9727548760416678</v>
      </c>
      <c r="C175" s="38">
        <f t="shared" si="74"/>
        <v>-226.87628634708332</v>
      </c>
      <c r="D175" s="38">
        <f t="shared" si="75"/>
        <v>-72.876286347083322</v>
      </c>
      <c r="E175" s="38">
        <f t="shared" si="76"/>
        <v>0.21439182647108235</v>
      </c>
      <c r="F175" s="38">
        <f t="shared" si="77"/>
        <v>-22.451059567708334</v>
      </c>
      <c r="G175" s="38">
        <f t="shared" si="78"/>
        <v>-11.225529783854167</v>
      </c>
      <c r="H175" s="38">
        <f t="shared" si="121"/>
        <v>30.010864629825914</v>
      </c>
      <c r="I175" s="38">
        <f t="shared" si="122"/>
        <v>15.829389387284275</v>
      </c>
      <c r="J175" s="38">
        <f t="shared" si="79"/>
        <v>5.1705169527183868E-3</v>
      </c>
      <c r="K175" s="38">
        <f t="shared" si="80"/>
        <v>6.5539445373661185E-3</v>
      </c>
      <c r="L175" s="38">
        <f t="shared" si="123"/>
        <v>0.21460621829755341</v>
      </c>
      <c r="M175" s="38">
        <f t="shared" si="81"/>
        <v>-22.473510627276042</v>
      </c>
      <c r="N175" s="38">
        <f t="shared" si="82"/>
        <v>-11.236755313638021</v>
      </c>
      <c r="O175" s="38">
        <f t="shared" si="124"/>
        <v>30.028800341405905</v>
      </c>
      <c r="P175" s="38">
        <f t="shared" si="125"/>
        <v>15.838086744739586</v>
      </c>
      <c r="Q175" s="38">
        <f t="shared" si="83"/>
        <v>5.1727396833440688E-3</v>
      </c>
      <c r="R175" s="38">
        <f t="shared" si="84"/>
        <v>6.55697622326268E-3</v>
      </c>
      <c r="S175" s="38">
        <f t="shared" si="126"/>
        <v>1.0367608981501741E-2</v>
      </c>
      <c r="T175" s="38">
        <f t="shared" si="127"/>
        <v>1.4140865099493933E-2</v>
      </c>
      <c r="U175" s="38">
        <f t="shared" si="128"/>
        <v>-0.36664025483217799</v>
      </c>
      <c r="V175" s="38">
        <f t="shared" si="129"/>
        <v>-0.15224842836109564</v>
      </c>
      <c r="W175" s="38">
        <f t="shared" si="85"/>
        <v>15.943418135326999</v>
      </c>
      <c r="X175" s="38">
        <f t="shared" si="86"/>
        <v>7.9717090676634994</v>
      </c>
      <c r="Y175" s="38">
        <f t="shared" si="130"/>
        <v>9.0701344889048947</v>
      </c>
      <c r="Z175" s="38">
        <f t="shared" si="131"/>
        <v>5.435574376474289</v>
      </c>
      <c r="AA175" s="38">
        <f t="shared" si="87"/>
        <v>-1.3345004660167126E-2</v>
      </c>
      <c r="AB175" s="38">
        <f t="shared" si="88"/>
        <v>-1.4101645768515582E-2</v>
      </c>
      <c r="AC175" s="38">
        <f t="shared" si="132"/>
        <v>-0.15240067678945673</v>
      </c>
      <c r="AD175" s="38">
        <f t="shared" si="89"/>
        <v>15.959361553462324</v>
      </c>
      <c r="AE175" s="38">
        <f t="shared" si="90"/>
        <v>7.9796807767311622</v>
      </c>
      <c r="AF175" s="38">
        <f t="shared" si="133"/>
        <v>9.0658931838492265</v>
      </c>
      <c r="AG175" s="38">
        <f t="shared" si="134"/>
        <v>5.4332754801630738</v>
      </c>
      <c r="AH175" s="38">
        <f t="shared" si="91"/>
        <v>-1.3364074892022692E-2</v>
      </c>
      <c r="AI175" s="38">
        <f t="shared" si="92"/>
        <v>-1.4121465867905228E-2</v>
      </c>
      <c r="AJ175" s="38">
        <f t="shared" si="135"/>
        <v>0.12525733146050147</v>
      </c>
      <c r="AK175" s="38">
        <f t="shared" si="136"/>
        <v>0.13018262062212155</v>
      </c>
      <c r="AL175" s="38">
        <f t="shared" si="137"/>
        <v>0.15362369264418446</v>
      </c>
      <c r="AM175" s="38">
        <f t="shared" si="138"/>
        <v>1.3752642830888173E-3</v>
      </c>
      <c r="AN175" s="38">
        <f t="shared" si="93"/>
        <v>-0.1440173389498754</v>
      </c>
      <c r="AO175" s="38">
        <f t="shared" si="94"/>
        <v>-7.2008669474937698E-2</v>
      </c>
      <c r="AP175" s="38">
        <f t="shared" si="139"/>
        <v>15.134593825933402</v>
      </c>
      <c r="AQ175" s="38">
        <f t="shared" si="140"/>
        <v>8.5728411411431757</v>
      </c>
      <c r="AR175" s="38">
        <f t="shared" si="95"/>
        <v>-2.8671646033189658E-4</v>
      </c>
      <c r="AS175" s="38">
        <f t="shared" si="96"/>
        <v>-9.8770585190675233E-5</v>
      </c>
      <c r="AT175" s="38">
        <f t="shared" si="141"/>
        <v>1.3766395473719061E-3</v>
      </c>
      <c r="AU175" s="38">
        <f t="shared" si="97"/>
        <v>-0.14416135628882526</v>
      </c>
      <c r="AV175" s="38">
        <f t="shared" si="98"/>
        <v>-7.208067814441263E-2</v>
      </c>
      <c r="AW175" s="38">
        <f t="shared" si="142"/>
        <v>15.134666179021913</v>
      </c>
      <c r="AX175" s="38">
        <f t="shared" si="143"/>
        <v>8.5728772974030711</v>
      </c>
      <c r="AY175" s="38">
        <f t="shared" si="99"/>
        <v>-2.866464866723328E-4</v>
      </c>
      <c r="AZ175" s="38">
        <f t="shared" si="100"/>
        <v>-9.8691179137438858E-5</v>
      </c>
      <c r="BA175" s="38">
        <f t="shared" si="144"/>
        <v>5.0880154763146536E-2</v>
      </c>
      <c r="BB175" s="38">
        <f t="shared" si="145"/>
        <v>5.7738759170006926E-2</v>
      </c>
      <c r="BC175" s="38">
        <f t="shared" si="146"/>
        <v>-2.7402932723926538E-2</v>
      </c>
      <c r="BD175" s="38">
        <f t="shared" si="147"/>
        <v>-2.6027668440837721E-2</v>
      </c>
      <c r="BE175" s="38">
        <f t="shared" si="101"/>
        <v>2.7256110654602228</v>
      </c>
      <c r="BF175" s="38">
        <f t="shared" si="102"/>
        <v>1.3628055327301114</v>
      </c>
      <c r="BG175" s="38">
        <f t="shared" si="148"/>
        <v>13.761133281848686</v>
      </c>
      <c r="BH175" s="38">
        <f t="shared" si="149"/>
        <v>7.8825096617891042</v>
      </c>
      <c r="BI175" s="38">
        <f t="shared" si="103"/>
        <v>-1.8204955570545961E-3</v>
      </c>
      <c r="BJ175" s="38">
        <f t="shared" si="104"/>
        <v>-1.8198600198337032E-3</v>
      </c>
      <c r="BK175" s="38">
        <f t="shared" si="150"/>
        <v>-2.6053696109278556E-2</v>
      </c>
      <c r="BL175" s="38">
        <f t="shared" si="105"/>
        <v>2.7283366765256827</v>
      </c>
      <c r="BM175" s="38">
        <f t="shared" si="106"/>
        <v>1.3641683382628413</v>
      </c>
      <c r="BN175" s="38">
        <f t="shared" si="151"/>
        <v>13.759893338489277</v>
      </c>
      <c r="BO175" s="38">
        <f t="shared" si="152"/>
        <v>7.8818825029699502</v>
      </c>
      <c r="BP175" s="38">
        <f t="shared" si="107"/>
        <v>-1.8220910352837408E-3</v>
      </c>
      <c r="BQ175" s="38">
        <f t="shared" si="108"/>
        <v>-1.8216320985876555E-3</v>
      </c>
      <c r="BR175" s="38">
        <f t="shared" si="153"/>
        <v>6.1299314334339092E-2</v>
      </c>
      <c r="BS175" s="38">
        <f t="shared" si="154"/>
        <v>6.8084421698412306E-2</v>
      </c>
      <c r="BT175" s="38">
        <f t="shared" si="155"/>
        <v>-9.3666494395953004E-5</v>
      </c>
      <c r="BU175" s="38">
        <f t="shared" si="156"/>
        <v>-2.6121334935233675E-2</v>
      </c>
      <c r="BV175" s="38">
        <f t="shared" si="109"/>
        <v>2.735419797816284</v>
      </c>
      <c r="BW175" s="38">
        <f t="shared" si="110"/>
        <v>1.367709898908142</v>
      </c>
      <c r="BX175" s="38">
        <f t="shared" si="157"/>
        <v>13.75667163273323</v>
      </c>
      <c r="BY175" s="38">
        <f t="shared" si="158"/>
        <v>7.8802529398112284</v>
      </c>
      <c r="BZ175" s="38">
        <f t="shared" si="111"/>
        <v>-1.8262385330075675E-3</v>
      </c>
      <c r="CA175" s="38">
        <f t="shared" si="112"/>
        <v>-1.8262385152197206E-3</v>
      </c>
      <c r="CB175" s="38">
        <f t="shared" si="159"/>
        <v>-2.6147456270168904E-2</v>
      </c>
      <c r="CC175" s="38">
        <f t="shared" si="113"/>
        <v>2.7381552176141</v>
      </c>
      <c r="CD175" s="38">
        <f t="shared" si="114"/>
        <v>1.36907760880705</v>
      </c>
      <c r="CE175" s="38">
        <f t="shared" si="160"/>
        <v>13.755427667267938</v>
      </c>
      <c r="CF175" s="38">
        <f t="shared" si="161"/>
        <v>7.8796237186817031</v>
      </c>
      <c r="CG175" s="38">
        <f t="shared" si="115"/>
        <v>-1.827840745300073E-3</v>
      </c>
      <c r="CH175" s="38">
        <f t="shared" si="116"/>
        <v>-1.8280179498183112E-3</v>
      </c>
      <c r="CI175" s="38">
        <f t="shared" si="162"/>
        <v>6.1337305175188594E-2</v>
      </c>
      <c r="CJ175" s="38">
        <f t="shared" si="163"/>
        <v>6.8121885922095934E-2</v>
      </c>
      <c r="CK175" s="38">
        <f t="shared" si="164"/>
        <v>-2.6218048832802712E-9</v>
      </c>
      <c r="CL175" s="38" t="str">
        <f t="shared" si="117"/>
        <v/>
      </c>
      <c r="CM175" s="38">
        <f t="shared" si="118"/>
        <v>-1.5841535528719804E-3</v>
      </c>
      <c r="CN175" s="38">
        <f t="shared" si="119"/>
        <v>0.26121334935233675</v>
      </c>
      <c r="CO175" s="38">
        <f t="shared" si="120"/>
        <v>0</v>
      </c>
      <c r="CP175" s="38">
        <f t="shared" si="165"/>
        <v>0</v>
      </c>
      <c r="CQ175" s="38"/>
      <c r="CR175" s="38"/>
      <c r="CS175" s="38"/>
      <c r="CT175" s="38"/>
      <c r="CU175" s="38"/>
      <c r="CV175" s="38"/>
      <c r="CW175" s="38"/>
      <c r="CX175" s="38"/>
      <c r="CY175" s="38"/>
      <c r="CZ175" s="38"/>
      <c r="DA175" s="38">
        <f t="shared" si="168"/>
        <v>86</v>
      </c>
      <c r="DB175" s="24">
        <f t="shared" si="169"/>
        <v>0</v>
      </c>
      <c r="DC175" s="24">
        <f t="shared" si="167"/>
        <v>0</v>
      </c>
      <c r="DD175" s="38" t="s">
        <v>219</v>
      </c>
      <c r="DE175" s="2">
        <f t="shared" si="66"/>
        <v>0</v>
      </c>
      <c r="DF175" s="38">
        <f t="shared" si="170"/>
        <v>0</v>
      </c>
      <c r="DG175" s="38">
        <f t="shared" si="71"/>
        <v>0</v>
      </c>
      <c r="DH175" s="38">
        <f t="shared" si="72"/>
        <v>0.7142857142857143</v>
      </c>
      <c r="DI175" s="23">
        <f t="shared" si="67"/>
        <v>0</v>
      </c>
      <c r="DJ175" s="2">
        <f t="shared" si="68"/>
        <v>0</v>
      </c>
      <c r="DK175" s="2">
        <f t="shared" si="69"/>
        <v>-4.3726092979852409E-2</v>
      </c>
    </row>
    <row r="176" spans="1:115">
      <c r="A176" s="38">
        <f t="shared" si="166"/>
        <v>0.27000000000000007</v>
      </c>
      <c r="B176" s="38">
        <f t="shared" si="73"/>
        <v>9.3178608328125012</v>
      </c>
      <c r="C176" s="38">
        <f t="shared" si="74"/>
        <v>-225.90998966812498</v>
      </c>
      <c r="D176" s="38">
        <f t="shared" si="75"/>
        <v>-71.909989668124993</v>
      </c>
      <c r="E176" s="38">
        <f t="shared" si="76"/>
        <v>0.21439182647108235</v>
      </c>
      <c r="F176" s="38">
        <f t="shared" si="77"/>
        <v>-22.451059567708334</v>
      </c>
      <c r="G176" s="38">
        <f t="shared" si="78"/>
        <v>-11.225529783854167</v>
      </c>
      <c r="H176" s="38">
        <f t="shared" si="121"/>
        <v>29.985127556629624</v>
      </c>
      <c r="I176" s="38">
        <f t="shared" si="122"/>
        <v>15.781989021632075</v>
      </c>
      <c r="J176" s="38">
        <f t="shared" si="79"/>
        <v>5.1516986377777617E-3</v>
      </c>
      <c r="K176" s="38">
        <f t="shared" si="80"/>
        <v>6.4846285741762821E-3</v>
      </c>
      <c r="L176" s="38">
        <f t="shared" si="123"/>
        <v>0.21460621829755341</v>
      </c>
      <c r="M176" s="38">
        <f t="shared" si="81"/>
        <v>-22.473510627276042</v>
      </c>
      <c r="N176" s="38">
        <f t="shared" si="82"/>
        <v>-11.236755313638021</v>
      </c>
      <c r="O176" s="38">
        <f t="shared" si="124"/>
        <v>30.00307247089339</v>
      </c>
      <c r="P176" s="38">
        <f t="shared" si="125"/>
        <v>15.790700752492292</v>
      </c>
      <c r="Q176" s="38">
        <f t="shared" si="83"/>
        <v>5.1539092855933215E-3</v>
      </c>
      <c r="R176" s="38">
        <f t="shared" si="84"/>
        <v>6.4876119840889491E-3</v>
      </c>
      <c r="S176" s="38">
        <f t="shared" si="126"/>
        <v>1.0311250442460793E-2</v>
      </c>
      <c r="T176" s="38">
        <f t="shared" si="127"/>
        <v>1.3915688679808942E-2</v>
      </c>
      <c r="U176" s="38">
        <f t="shared" si="128"/>
        <v>-0.36980240709553153</v>
      </c>
      <c r="V176" s="38">
        <f t="shared" si="129"/>
        <v>-0.15541058062444918</v>
      </c>
      <c r="W176" s="38">
        <f t="shared" si="85"/>
        <v>16.27455794599646</v>
      </c>
      <c r="X176" s="38">
        <f t="shared" si="86"/>
        <v>8.1372789729982298</v>
      </c>
      <c r="Y176" s="38">
        <f t="shared" si="130"/>
        <v>8.9543944018508252</v>
      </c>
      <c r="Z176" s="38">
        <f t="shared" si="131"/>
        <v>5.3368810700264389</v>
      </c>
      <c r="AA176" s="38">
        <f t="shared" si="87"/>
        <v>-1.3728927506809468E-2</v>
      </c>
      <c r="AB176" s="38">
        <f t="shared" si="88"/>
        <v>-1.4461717021077658E-2</v>
      </c>
      <c r="AC176" s="38">
        <f t="shared" si="132"/>
        <v>-0.15556599120507361</v>
      </c>
      <c r="AD176" s="38">
        <f t="shared" si="89"/>
        <v>16.290832503942454</v>
      </c>
      <c r="AE176" s="38">
        <f t="shared" si="90"/>
        <v>8.145416251971227</v>
      </c>
      <c r="AF176" s="38">
        <f t="shared" si="133"/>
        <v>8.9501327472859167</v>
      </c>
      <c r="AG176" s="38">
        <f t="shared" si="134"/>
        <v>5.3345731575518496</v>
      </c>
      <c r="AH176" s="38">
        <f t="shared" si="91"/>
        <v>-1.3748672878458231E-2</v>
      </c>
      <c r="AI176" s="38">
        <f t="shared" si="92"/>
        <v>-1.4482185789702104E-2</v>
      </c>
      <c r="AJ176" s="38">
        <f t="shared" si="135"/>
        <v>0.12705294304562623</v>
      </c>
      <c r="AK176" s="38">
        <f t="shared" si="136"/>
        <v>0.13170769031428711</v>
      </c>
      <c r="AL176" s="38">
        <f t="shared" si="137"/>
        <v>0.15742842134563503</v>
      </c>
      <c r="AM176" s="38">
        <f t="shared" si="138"/>
        <v>2.017840721185854E-3</v>
      </c>
      <c r="AN176" s="38">
        <f t="shared" si="93"/>
        <v>-0.21130778619306029</v>
      </c>
      <c r="AO176" s="38">
        <f t="shared" si="94"/>
        <v>-0.10565389309653014</v>
      </c>
      <c r="AP176" s="38">
        <f t="shared" si="139"/>
        <v>15.136327610972634</v>
      </c>
      <c r="AQ176" s="38">
        <f t="shared" si="140"/>
        <v>8.5329672964721155</v>
      </c>
      <c r="AR176" s="38">
        <f t="shared" si="95"/>
        <v>-2.5431600961522217E-4</v>
      </c>
      <c r="AS176" s="38">
        <f t="shared" si="96"/>
        <v>-6.2523604757399375E-5</v>
      </c>
      <c r="AT176" s="38">
        <f t="shared" si="141"/>
        <v>2.0198585619070398E-3</v>
      </c>
      <c r="AU176" s="38">
        <f t="shared" si="97"/>
        <v>-0.21151909397925334</v>
      </c>
      <c r="AV176" s="38">
        <f t="shared" si="98"/>
        <v>-0.10575954698962667</v>
      </c>
      <c r="AW176" s="38">
        <f t="shared" si="142"/>
        <v>15.136434007901366</v>
      </c>
      <c r="AX176" s="38">
        <f t="shared" si="143"/>
        <v>8.5330204526681168</v>
      </c>
      <c r="AY176" s="38">
        <f t="shared" si="99"/>
        <v>-2.5421402173733427E-4</v>
      </c>
      <c r="AZ176" s="38">
        <f t="shared" si="100"/>
        <v>-6.2408338347997206E-5</v>
      </c>
      <c r="BA176" s="38">
        <f t="shared" si="144"/>
        <v>5.0543076476311267E-2</v>
      </c>
      <c r="BB176" s="38">
        <f t="shared" si="145"/>
        <v>5.7123641222996145E-2</v>
      </c>
      <c r="BC176" s="38">
        <f t="shared" si="146"/>
        <v>-2.9145280419046554E-2</v>
      </c>
      <c r="BD176" s="38">
        <f t="shared" si="147"/>
        <v>-2.71274396978607E-2</v>
      </c>
      <c r="BE176" s="38">
        <f t="shared" si="101"/>
        <v>2.8407788421833096</v>
      </c>
      <c r="BF176" s="38">
        <f t="shared" si="102"/>
        <v>1.4203894210916548</v>
      </c>
      <c r="BG176" s="38">
        <f t="shared" si="148"/>
        <v>13.676878403772355</v>
      </c>
      <c r="BH176" s="38">
        <f t="shared" si="149"/>
        <v>7.7994683964762279</v>
      </c>
      <c r="BI176" s="38">
        <f t="shared" si="103"/>
        <v>-1.8851928440704634E-3</v>
      </c>
      <c r="BJ176" s="38">
        <f t="shared" si="104"/>
        <v>-1.8845028811823972E-3</v>
      </c>
      <c r="BK176" s="38">
        <f t="shared" si="150"/>
        <v>-2.7154567137558556E-2</v>
      </c>
      <c r="BL176" s="38">
        <f t="shared" si="105"/>
        <v>2.8436196210254923</v>
      </c>
      <c r="BM176" s="38">
        <f t="shared" si="106"/>
        <v>1.4218098105127461</v>
      </c>
      <c r="BN176" s="38">
        <f t="shared" si="151"/>
        <v>13.675591714431713</v>
      </c>
      <c r="BO176" s="38">
        <f t="shared" si="152"/>
        <v>7.7988175022280535</v>
      </c>
      <c r="BP176" s="38">
        <f t="shared" si="107"/>
        <v>-1.8868649340147039E-3</v>
      </c>
      <c r="BQ176" s="38">
        <f t="shared" si="108"/>
        <v>-1.8863513961272496E-3</v>
      </c>
      <c r="BR176" s="38">
        <f t="shared" si="153"/>
        <v>6.1638324989904812E-2</v>
      </c>
      <c r="BS176" s="38">
        <f t="shared" si="154"/>
        <v>6.8141887529419146E-2</v>
      </c>
      <c r="BT176" s="38">
        <f t="shared" si="155"/>
        <v>-1.0608999050508012E-4</v>
      </c>
      <c r="BU176" s="38">
        <f t="shared" si="156"/>
        <v>-2.723352968836578E-2</v>
      </c>
      <c r="BV176" s="38">
        <f t="shared" si="109"/>
        <v>2.8518885600096486</v>
      </c>
      <c r="BW176" s="38">
        <f t="shared" si="110"/>
        <v>1.4259442800048243</v>
      </c>
      <c r="BX176" s="38">
        <f t="shared" si="157"/>
        <v>13.671847172979399</v>
      </c>
      <c r="BY176" s="38">
        <f t="shared" si="158"/>
        <v>7.7969232142627991</v>
      </c>
      <c r="BZ176" s="38">
        <f t="shared" si="111"/>
        <v>-1.8917337601267173E-3</v>
      </c>
      <c r="CA176" s="38">
        <f t="shared" si="112"/>
        <v>-1.8917337364362081E-3</v>
      </c>
      <c r="CB176" s="38">
        <f t="shared" si="159"/>
        <v>-2.7260763218054145E-2</v>
      </c>
      <c r="CC176" s="38">
        <f t="shared" si="113"/>
        <v>2.8547404485696579</v>
      </c>
      <c r="CD176" s="38">
        <f t="shared" si="114"/>
        <v>1.427370224284829</v>
      </c>
      <c r="CE176" s="38">
        <f t="shared" si="160"/>
        <v>13.670555971895224</v>
      </c>
      <c r="CF176" s="38">
        <f t="shared" si="161"/>
        <v>7.796270005683926</v>
      </c>
      <c r="CG176" s="38">
        <f t="shared" si="115"/>
        <v>-1.8934135672694656E-3</v>
      </c>
      <c r="CH176" s="38">
        <f t="shared" si="116"/>
        <v>-1.8935906421801191E-3</v>
      </c>
      <c r="CI176" s="38">
        <f t="shared" si="162"/>
        <v>6.1681580095218576E-2</v>
      </c>
      <c r="CJ176" s="38">
        <f t="shared" si="163"/>
        <v>6.8184541818845312E-2</v>
      </c>
      <c r="CK176" s="38">
        <f t="shared" si="164"/>
        <v>-3.6430337739373921E-9</v>
      </c>
      <c r="CL176" s="38" t="str">
        <f t="shared" si="117"/>
        <v/>
      </c>
      <c r="CM176" s="38">
        <f t="shared" si="118"/>
        <v>-1.6285331603812154E-3</v>
      </c>
      <c r="CN176" s="38">
        <f t="shared" si="119"/>
        <v>0.27233529688365782</v>
      </c>
      <c r="CO176" s="38">
        <f t="shared" si="120"/>
        <v>0</v>
      </c>
      <c r="CP176" s="38">
        <f t="shared" si="165"/>
        <v>0</v>
      </c>
      <c r="CQ176" s="38"/>
      <c r="CR176" s="38"/>
      <c r="CS176" s="38"/>
      <c r="CT176" s="38"/>
      <c r="CU176" s="38"/>
      <c r="CV176" s="38"/>
      <c r="CW176" s="38"/>
      <c r="CX176" s="38"/>
      <c r="CY176" s="38"/>
      <c r="CZ176" s="38"/>
      <c r="DA176" s="38">
        <f t="shared" si="168"/>
        <v>86.5</v>
      </c>
      <c r="DB176" s="24">
        <f t="shared" si="169"/>
        <v>0</v>
      </c>
      <c r="DC176" s="24">
        <f t="shared" si="167"/>
        <v>0</v>
      </c>
      <c r="DD176" s="38" t="s">
        <v>219</v>
      </c>
      <c r="DE176" s="2">
        <f t="shared" si="66"/>
        <v>0</v>
      </c>
      <c r="DF176" s="38">
        <f t="shared" si="170"/>
        <v>0</v>
      </c>
      <c r="DG176" s="38">
        <f t="shared" si="71"/>
        <v>0</v>
      </c>
      <c r="DH176" s="38">
        <f t="shared" si="72"/>
        <v>0.7142857142857143</v>
      </c>
      <c r="DI176" s="23">
        <f t="shared" si="67"/>
        <v>0</v>
      </c>
      <c r="DJ176" s="2">
        <f t="shared" si="68"/>
        <v>0</v>
      </c>
      <c r="DK176" s="2">
        <f t="shared" si="69"/>
        <v>-4.3726092979852409E-2</v>
      </c>
    </row>
    <row r="177" spans="1:115">
      <c r="A177" s="38">
        <f t="shared" si="166"/>
        <v>0.28000000000000008</v>
      </c>
      <c r="B177" s="38">
        <f t="shared" si="73"/>
        <v>9.6629667895833347</v>
      </c>
      <c r="C177" s="38">
        <f t="shared" si="74"/>
        <v>-224.94369298916664</v>
      </c>
      <c r="D177" s="38">
        <f t="shared" si="75"/>
        <v>-70.943692989166649</v>
      </c>
      <c r="E177" s="38">
        <f t="shared" si="76"/>
        <v>0.21439182647108235</v>
      </c>
      <c r="F177" s="38">
        <f t="shared" si="77"/>
        <v>-22.451059567708334</v>
      </c>
      <c r="G177" s="38">
        <f t="shared" si="78"/>
        <v>-11.225529783854167</v>
      </c>
      <c r="H177" s="38">
        <f t="shared" si="121"/>
        <v>29.959355125128265</v>
      </c>
      <c r="I177" s="38">
        <f t="shared" si="122"/>
        <v>15.73436667826584</v>
      </c>
      <c r="J177" s="38">
        <f t="shared" si="79"/>
        <v>5.1328544697140707E-3</v>
      </c>
      <c r="K177" s="38">
        <f t="shared" si="80"/>
        <v>6.4149880016961302E-3</v>
      </c>
      <c r="L177" s="38">
        <f t="shared" si="123"/>
        <v>0.21460621829755341</v>
      </c>
      <c r="M177" s="38">
        <f t="shared" si="81"/>
        <v>-22.473510627276042</v>
      </c>
      <c r="N177" s="38">
        <f t="shared" si="82"/>
        <v>-11.236755313638021</v>
      </c>
      <c r="O177" s="38">
        <f t="shared" si="124"/>
        <v>29.977309280043041</v>
      </c>
      <c r="P177" s="38">
        <f t="shared" si="125"/>
        <v>15.743092985350955</v>
      </c>
      <c r="Q177" s="38">
        <f t="shared" si="83"/>
        <v>5.1350530366548568E-3</v>
      </c>
      <c r="R177" s="38">
        <f t="shared" si="84"/>
        <v>6.4179231079061812E-3</v>
      </c>
      <c r="S177" s="38">
        <f t="shared" si="126"/>
        <v>1.0254900930576405E-2</v>
      </c>
      <c r="T177" s="38">
        <f t="shared" si="127"/>
        <v>1.3690382970113829E-2</v>
      </c>
      <c r="U177" s="38">
        <f t="shared" si="128"/>
        <v>-0.37320338666497427</v>
      </c>
      <c r="V177" s="38">
        <f t="shared" si="129"/>
        <v>-0.15881156019389192</v>
      </c>
      <c r="W177" s="38">
        <f t="shared" si="85"/>
        <v>16.630707693675468</v>
      </c>
      <c r="X177" s="38">
        <f t="shared" si="86"/>
        <v>8.3153538468377342</v>
      </c>
      <c r="Y177" s="38">
        <f t="shared" si="130"/>
        <v>8.8336636931639596</v>
      </c>
      <c r="Z177" s="38">
        <f t="shared" si="131"/>
        <v>5.235404061470831</v>
      </c>
      <c r="AA177" s="38">
        <f t="shared" si="87"/>
        <v>-1.4149063871973521E-2</v>
      </c>
      <c r="AB177" s="38">
        <f t="shared" si="88"/>
        <v>-1.4857262319565868E-2</v>
      </c>
      <c r="AC177" s="38">
        <f t="shared" si="132"/>
        <v>-0.15897037175408579</v>
      </c>
      <c r="AD177" s="38">
        <f t="shared" si="89"/>
        <v>16.647338401369144</v>
      </c>
      <c r="AE177" s="38">
        <f t="shared" si="90"/>
        <v>8.3236692006845718</v>
      </c>
      <c r="AF177" s="38">
        <f t="shared" si="133"/>
        <v>8.8293818967613742</v>
      </c>
      <c r="AG177" s="38">
        <f t="shared" si="134"/>
        <v>5.2330874445590387</v>
      </c>
      <c r="AH177" s="38">
        <f t="shared" si="91"/>
        <v>-1.4169551026887739E-2</v>
      </c>
      <c r="AI177" s="38">
        <f t="shared" si="92"/>
        <v>-1.4878445649999274E-2</v>
      </c>
      <c r="AJ177" s="38">
        <f t="shared" si="135"/>
        <v>0.12900291949281345</v>
      </c>
      <c r="AK177" s="38">
        <f t="shared" si="136"/>
        <v>0.13338657719592736</v>
      </c>
      <c r="AL177" s="38">
        <f t="shared" si="137"/>
        <v>0.16155423063467778</v>
      </c>
      <c r="AM177" s="38">
        <f t="shared" si="138"/>
        <v>2.7426704407858549E-3</v>
      </c>
      <c r="AN177" s="38">
        <f t="shared" si="93"/>
        <v>-0.28721177693302402</v>
      </c>
      <c r="AO177" s="38">
        <f t="shared" si="94"/>
        <v>-0.14360588846651201</v>
      </c>
      <c r="AP177" s="38">
        <f t="shared" si="139"/>
        <v>15.142416362646419</v>
      </c>
      <c r="AQ177" s="38">
        <f t="shared" si="140"/>
        <v>8.4949168964463695</v>
      </c>
      <c r="AR177" s="38">
        <f t="shared" si="95"/>
        <v>-2.1807432228652571E-4</v>
      </c>
      <c r="AS177" s="38">
        <f t="shared" si="96"/>
        <v>-2.2280702020555034E-5</v>
      </c>
      <c r="AT177" s="38">
        <f t="shared" si="141"/>
        <v>2.7454131112266402E-3</v>
      </c>
      <c r="AU177" s="38">
        <f t="shared" si="97"/>
        <v>-0.28749898870995699</v>
      </c>
      <c r="AV177" s="38">
        <f t="shared" si="98"/>
        <v>-0.1437494943549785</v>
      </c>
      <c r="AW177" s="38">
        <f t="shared" si="142"/>
        <v>15.142561344174748</v>
      </c>
      <c r="AX177" s="38">
        <f t="shared" si="143"/>
        <v>8.4949893117817528</v>
      </c>
      <c r="AY177" s="38">
        <f t="shared" si="99"/>
        <v>-2.1793670174712369E-4</v>
      </c>
      <c r="AZ177" s="38">
        <f t="shared" si="100"/>
        <v>-2.2125802564385347E-5</v>
      </c>
      <c r="BA177" s="38">
        <f t="shared" si="144"/>
        <v>5.0177570500455695E-2</v>
      </c>
      <c r="BB177" s="38">
        <f t="shared" si="145"/>
        <v>5.6477604405628302E-2</v>
      </c>
      <c r="BC177" s="38">
        <f t="shared" si="146"/>
        <v>-3.1078185167418771E-2</v>
      </c>
      <c r="BD177" s="38">
        <f t="shared" si="147"/>
        <v>-2.8335514726632916E-2</v>
      </c>
      <c r="BE177" s="38">
        <f t="shared" si="101"/>
        <v>2.9672881633625119</v>
      </c>
      <c r="BF177" s="38">
        <f t="shared" si="102"/>
        <v>1.4836440816812559</v>
      </c>
      <c r="BG177" s="38">
        <f t="shared" si="148"/>
        <v>13.587682759386006</v>
      </c>
      <c r="BH177" s="38">
        <f t="shared" si="149"/>
        <v>7.7135900088139362</v>
      </c>
      <c r="BI177" s="38">
        <f t="shared" si="103"/>
        <v>-1.9568530557431615E-3</v>
      </c>
      <c r="BJ177" s="38">
        <f t="shared" si="104"/>
        <v>-1.9561036778215505E-3</v>
      </c>
      <c r="BK177" s="38">
        <f t="shared" si="150"/>
        <v>-2.8363850241359546E-2</v>
      </c>
      <c r="BL177" s="38">
        <f t="shared" si="105"/>
        <v>2.9702554515258743</v>
      </c>
      <c r="BM177" s="38">
        <f t="shared" si="106"/>
        <v>1.4851277257629372</v>
      </c>
      <c r="BN177" s="38">
        <f t="shared" si="151"/>
        <v>13.586345239776843</v>
      </c>
      <c r="BO177" s="38">
        <f t="shared" si="152"/>
        <v>7.7129133016329092</v>
      </c>
      <c r="BP177" s="38">
        <f t="shared" si="107"/>
        <v>-1.958610536026033E-3</v>
      </c>
      <c r="BQ177" s="38">
        <f t="shared" si="108"/>
        <v>-1.9580373844566403E-3</v>
      </c>
      <c r="BR177" s="38">
        <f t="shared" si="153"/>
        <v>6.2023940621051127E-2</v>
      </c>
      <c r="BS177" s="38">
        <f t="shared" si="154"/>
        <v>6.8243215404606303E-2</v>
      </c>
      <c r="BT177" s="38">
        <f t="shared" si="155"/>
        <v>-1.2049281430570727E-4</v>
      </c>
      <c r="BU177" s="38">
        <f t="shared" si="156"/>
        <v>-2.8456007540938622E-2</v>
      </c>
      <c r="BV177" s="38">
        <f t="shared" si="109"/>
        <v>2.9799061413702841</v>
      </c>
      <c r="BW177" s="38">
        <f t="shared" si="110"/>
        <v>1.489953070685142</v>
      </c>
      <c r="BX177" s="38">
        <f t="shared" si="157"/>
        <v>13.58199614439685</v>
      </c>
      <c r="BY177" s="38">
        <f t="shared" si="158"/>
        <v>7.7107128527190358</v>
      </c>
      <c r="BZ177" s="38">
        <f t="shared" si="111"/>
        <v>-1.9643287701700462E-3</v>
      </c>
      <c r="CA177" s="38">
        <f t="shared" si="112"/>
        <v>-1.9643287385436624E-3</v>
      </c>
      <c r="CB177" s="38">
        <f t="shared" si="159"/>
        <v>-2.8484463548479558E-2</v>
      </c>
      <c r="CC177" s="38">
        <f t="shared" si="113"/>
        <v>2.9828860475116543</v>
      </c>
      <c r="CD177" s="38">
        <f t="shared" si="114"/>
        <v>1.4914430237558272</v>
      </c>
      <c r="CE177" s="38">
        <f t="shared" si="160"/>
        <v>13.580653555097314</v>
      </c>
      <c r="CF177" s="38">
        <f t="shared" si="161"/>
        <v>7.7100335438485779</v>
      </c>
      <c r="CG177" s="38">
        <f t="shared" si="115"/>
        <v>-1.9660951298481172E-3</v>
      </c>
      <c r="CH177" s="38">
        <f t="shared" si="116"/>
        <v>-1.9662720543947893E-3</v>
      </c>
      <c r="CI177" s="38">
        <f t="shared" si="162"/>
        <v>6.2073348677953673E-2</v>
      </c>
      <c r="CJ177" s="38">
        <f t="shared" si="163"/>
        <v>6.8291936187155969E-2</v>
      </c>
      <c r="CK177" s="38">
        <f t="shared" si="164"/>
        <v>-5.0857825441380268E-9</v>
      </c>
      <c r="CL177" s="38" t="str">
        <f t="shared" si="117"/>
        <v/>
      </c>
      <c r="CM177" s="38">
        <f t="shared" si="118"/>
        <v>-1.6769007137159902E-3</v>
      </c>
      <c r="CN177" s="38">
        <f t="shared" si="119"/>
        <v>0.28456007540938622</v>
      </c>
      <c r="CO177" s="38">
        <f t="shared" si="120"/>
        <v>0</v>
      </c>
      <c r="CP177" s="38">
        <f t="shared" si="165"/>
        <v>0</v>
      </c>
      <c r="CQ177" s="38"/>
      <c r="CR177" s="38"/>
      <c r="CS177" s="38"/>
      <c r="CT177" s="38"/>
      <c r="CU177" s="38"/>
      <c r="CV177" s="38"/>
      <c r="CW177" s="38"/>
      <c r="CX177" s="38"/>
      <c r="CY177" s="38"/>
      <c r="CZ177" s="38"/>
      <c r="DA177" s="38">
        <f t="shared" si="168"/>
        <v>87</v>
      </c>
      <c r="DB177" s="24">
        <f t="shared" si="169"/>
        <v>0</v>
      </c>
      <c r="DC177" s="24">
        <f t="shared" si="167"/>
        <v>0</v>
      </c>
      <c r="DD177" s="38" t="s">
        <v>219</v>
      </c>
      <c r="DE177" s="2">
        <f t="shared" si="66"/>
        <v>0</v>
      </c>
      <c r="DF177" s="38">
        <f t="shared" si="170"/>
        <v>0</v>
      </c>
      <c r="DG177" s="38">
        <f t="shared" si="71"/>
        <v>0</v>
      </c>
      <c r="DH177" s="38">
        <f t="shared" si="72"/>
        <v>0.7142857142857143</v>
      </c>
      <c r="DI177" s="23">
        <f t="shared" si="67"/>
        <v>0</v>
      </c>
      <c r="DJ177" s="2">
        <f t="shared" si="68"/>
        <v>0</v>
      </c>
      <c r="DK177" s="2">
        <f t="shared" si="69"/>
        <v>-4.3726092979852409E-2</v>
      </c>
    </row>
    <row r="178" spans="1:115">
      <c r="A178" s="38">
        <f t="shared" si="166"/>
        <v>0.29000000000000009</v>
      </c>
      <c r="B178" s="38">
        <f t="shared" si="73"/>
        <v>10.008072746354168</v>
      </c>
      <c r="C178" s="38">
        <f t="shared" si="74"/>
        <v>-223.97739631020829</v>
      </c>
      <c r="D178" s="38">
        <f t="shared" si="75"/>
        <v>-69.977396310208334</v>
      </c>
      <c r="E178" s="38">
        <f t="shared" si="76"/>
        <v>0.21439182647108235</v>
      </c>
      <c r="F178" s="38">
        <f t="shared" si="77"/>
        <v>-22.451059567708334</v>
      </c>
      <c r="G178" s="38">
        <f t="shared" si="78"/>
        <v>-11.225529783854167</v>
      </c>
      <c r="H178" s="38">
        <f t="shared" si="121"/>
        <v>29.933547189191518</v>
      </c>
      <c r="I178" s="38">
        <f t="shared" si="122"/>
        <v>15.686519209075064</v>
      </c>
      <c r="J178" s="38">
        <f t="shared" si="79"/>
        <v>5.1139843416804238E-3</v>
      </c>
      <c r="K178" s="38">
        <f t="shared" si="80"/>
        <v>6.3450182162837114E-3</v>
      </c>
      <c r="L178" s="38">
        <f t="shared" si="123"/>
        <v>0.21460621829755341</v>
      </c>
      <c r="M178" s="38">
        <f t="shared" si="81"/>
        <v>-22.473510627276042</v>
      </c>
      <c r="N178" s="38">
        <f t="shared" si="82"/>
        <v>-11.236755313638021</v>
      </c>
      <c r="O178" s="38">
        <f t="shared" si="124"/>
        <v>29.951510622986326</v>
      </c>
      <c r="P178" s="38">
        <f t="shared" si="125"/>
        <v>15.695260300020299</v>
      </c>
      <c r="Q178" s="38">
        <f t="shared" si="83"/>
        <v>5.1161708297665399E-3</v>
      </c>
      <c r="R178" s="38">
        <f t="shared" si="84"/>
        <v>6.347904993517387E-3</v>
      </c>
      <c r="S178" s="38">
        <f t="shared" si="126"/>
        <v>1.0198560841176705E-2</v>
      </c>
      <c r="T178" s="38">
        <f t="shared" si="127"/>
        <v>1.3464959374582934E-2</v>
      </c>
      <c r="U178" s="38">
        <f t="shared" si="128"/>
        <v>-0.37687803922675495</v>
      </c>
      <c r="V178" s="38">
        <f t="shared" si="129"/>
        <v>-0.1624862127556726</v>
      </c>
      <c r="W178" s="38">
        <f t="shared" si="85"/>
        <v>17.015516410094971</v>
      </c>
      <c r="X178" s="38">
        <f t="shared" si="86"/>
        <v>8.5077582050474856</v>
      </c>
      <c r="Y178" s="38">
        <f t="shared" si="130"/>
        <v>8.7073324419912677</v>
      </c>
      <c r="Z178" s="38">
        <f t="shared" si="131"/>
        <v>5.1308363289156427</v>
      </c>
      <c r="AA178" s="38">
        <f t="shared" si="87"/>
        <v>-1.4611426290760794E-2</v>
      </c>
      <c r="AB178" s="38">
        <f t="shared" si="88"/>
        <v>-1.5294255646813958E-2</v>
      </c>
      <c r="AC178" s="38">
        <f t="shared" si="132"/>
        <v>-0.16264869896842826</v>
      </c>
      <c r="AD178" s="38">
        <f t="shared" si="89"/>
        <v>17.032531926505065</v>
      </c>
      <c r="AE178" s="38">
        <f t="shared" si="90"/>
        <v>8.5162659632525326</v>
      </c>
      <c r="AF178" s="38">
        <f t="shared" si="133"/>
        <v>8.7030308361833235</v>
      </c>
      <c r="AG178" s="38">
        <f t="shared" si="134"/>
        <v>5.1285114027861809</v>
      </c>
      <c r="AH178" s="38">
        <f t="shared" si="91"/>
        <v>-1.4632733190516936E-2</v>
      </c>
      <c r="AI178" s="38">
        <f t="shared" si="92"/>
        <v>-1.5316230714340521E-2</v>
      </c>
      <c r="AJ178" s="38">
        <f t="shared" si="135"/>
        <v>0.13113050882773369</v>
      </c>
      <c r="AK178" s="38">
        <f t="shared" si="136"/>
        <v>0.13524265938555433</v>
      </c>
      <c r="AL178" s="38">
        <f t="shared" si="137"/>
        <v>0.16605164291821345</v>
      </c>
      <c r="AM178" s="38">
        <f t="shared" si="138"/>
        <v>3.5654301625408502E-3</v>
      </c>
      <c r="AN178" s="38">
        <f t="shared" si="93"/>
        <v>-0.37337097351752657</v>
      </c>
      <c r="AO178" s="38">
        <f t="shared" si="94"/>
        <v>-0.18668548675876329</v>
      </c>
      <c r="AP178" s="38">
        <f t="shared" si="139"/>
        <v>15.153724197912505</v>
      </c>
      <c r="AQ178" s="38">
        <f t="shared" si="140"/>
        <v>8.4591128321368956</v>
      </c>
      <c r="AR178" s="38">
        <f t="shared" si="95"/>
        <v>-1.7730091753679245E-4</v>
      </c>
      <c r="AS178" s="38">
        <f t="shared" si="96"/>
        <v>2.2668301725634217E-5</v>
      </c>
      <c r="AT178" s="38">
        <f t="shared" si="141"/>
        <v>3.5689955927033909E-3</v>
      </c>
      <c r="AU178" s="38">
        <f t="shared" si="97"/>
        <v>-0.37374434449104404</v>
      </c>
      <c r="AV178" s="38">
        <f t="shared" si="98"/>
        <v>-0.18687217224552202</v>
      </c>
      <c r="AW178" s="38">
        <f t="shared" si="142"/>
        <v>15.153913213111551</v>
      </c>
      <c r="AX178" s="38">
        <f t="shared" si="143"/>
        <v>8.459207216891178</v>
      </c>
      <c r="AY178" s="38">
        <f t="shared" si="99"/>
        <v>-1.7712343583747977E-4</v>
      </c>
      <c r="AZ178" s="38">
        <f t="shared" si="100"/>
        <v>2.2867236362683152E-5</v>
      </c>
      <c r="BA178" s="38">
        <f t="shared" si="144"/>
        <v>4.977848147955477E-2</v>
      </c>
      <c r="BB178" s="38">
        <f t="shared" si="145"/>
        <v>5.5795409804683518E-2</v>
      </c>
      <c r="BC178" s="38">
        <f t="shared" si="146"/>
        <v>-3.3234435987426821E-2</v>
      </c>
      <c r="BD178" s="38">
        <f t="shared" si="147"/>
        <v>-2.966900582488597E-2</v>
      </c>
      <c r="BE178" s="38">
        <f t="shared" si="101"/>
        <v>3.1069310246258182</v>
      </c>
      <c r="BF178" s="38">
        <f t="shared" si="102"/>
        <v>1.5534655123129091</v>
      </c>
      <c r="BG178" s="38">
        <f t="shared" si="148"/>
        <v>13.492818128777801</v>
      </c>
      <c r="BH178" s="38">
        <f t="shared" si="149"/>
        <v>7.6244998965377162</v>
      </c>
      <c r="BI178" s="38">
        <f t="shared" si="103"/>
        <v>-2.0366730064730002E-3</v>
      </c>
      <c r="BJ178" s="38">
        <f t="shared" si="104"/>
        <v>-2.0358590424878953E-3</v>
      </c>
      <c r="BK178" s="38">
        <f t="shared" si="150"/>
        <v>-2.9698674830710852E-2</v>
      </c>
      <c r="BL178" s="38">
        <f t="shared" si="105"/>
        <v>3.1100379556504434</v>
      </c>
      <c r="BM178" s="38">
        <f t="shared" si="106"/>
        <v>1.5550189778252217</v>
      </c>
      <c r="BN178" s="38">
        <f t="shared" si="151"/>
        <v>13.491425131385595</v>
      </c>
      <c r="BO178" s="38">
        <f t="shared" si="152"/>
        <v>7.6237950119109064</v>
      </c>
      <c r="BP178" s="38">
        <f t="shared" si="107"/>
        <v>-2.0385262507797881E-3</v>
      </c>
      <c r="BQ178" s="38">
        <f t="shared" si="108"/>
        <v>-2.0378882873630239E-3</v>
      </c>
      <c r="BR178" s="38">
        <f t="shared" si="153"/>
        <v>6.2463984055498877E-2</v>
      </c>
      <c r="BS178" s="38">
        <f t="shared" si="154"/>
        <v>6.8396119745501693E-2</v>
      </c>
      <c r="BT178" s="38">
        <f t="shared" si="155"/>
        <v>-1.3721263768067606E-4</v>
      </c>
      <c r="BU178" s="38">
        <f t="shared" si="156"/>
        <v>-2.9806218462566647E-2</v>
      </c>
      <c r="BV178" s="38">
        <f t="shared" si="109"/>
        <v>3.1212998984430609</v>
      </c>
      <c r="BW178" s="38">
        <f t="shared" si="110"/>
        <v>1.5606499492215304</v>
      </c>
      <c r="BX178" s="38">
        <f t="shared" si="157"/>
        <v>13.486377151645055</v>
      </c>
      <c r="BY178" s="38">
        <f t="shared" si="158"/>
        <v>7.6212405566583694</v>
      </c>
      <c r="BZ178" s="38">
        <f t="shared" si="111"/>
        <v>-2.0452468969343633E-3</v>
      </c>
      <c r="CA178" s="38">
        <f t="shared" si="112"/>
        <v>-2.0452468546146452E-3</v>
      </c>
      <c r="CB178" s="38">
        <f t="shared" si="159"/>
        <v>-2.9836024681029211E-2</v>
      </c>
      <c r="CC178" s="38">
        <f t="shared" si="113"/>
        <v>3.124421198341504</v>
      </c>
      <c r="CD178" s="38">
        <f t="shared" si="114"/>
        <v>1.562210599170752</v>
      </c>
      <c r="CE178" s="38">
        <f t="shared" si="160"/>
        <v>13.484978449497763</v>
      </c>
      <c r="CF178" s="38">
        <f t="shared" si="161"/>
        <v>7.6205327430375442</v>
      </c>
      <c r="CG178" s="38">
        <f t="shared" si="115"/>
        <v>-2.0471103995981605E-3</v>
      </c>
      <c r="CH178" s="38">
        <f t="shared" si="116"/>
        <v>-2.0472871483198964E-3</v>
      </c>
      <c r="CI178" s="38">
        <f t="shared" si="162"/>
        <v>6.2520600059942505E-2</v>
      </c>
      <c r="CJ178" s="38">
        <f t="shared" si="163"/>
        <v>6.8451947630111726E-2</v>
      </c>
      <c r="CK178" s="38">
        <f t="shared" si="164"/>
        <v>-7.1349246594916393E-9</v>
      </c>
      <c r="CL178" s="38" t="str">
        <f t="shared" si="117"/>
        <v/>
      </c>
      <c r="CM178" s="38">
        <f t="shared" si="118"/>
        <v>-1.7298208785130717E-3</v>
      </c>
      <c r="CN178" s="38">
        <f t="shared" si="119"/>
        <v>0.29806218462566647</v>
      </c>
      <c r="CO178" s="38">
        <f t="shared" si="120"/>
        <v>0</v>
      </c>
      <c r="CP178" s="38">
        <f t="shared" si="165"/>
        <v>0</v>
      </c>
      <c r="CQ178" s="38"/>
      <c r="CR178" s="38"/>
      <c r="CS178" s="38"/>
      <c r="CT178" s="38"/>
      <c r="CU178" s="38"/>
      <c r="CV178" s="38"/>
      <c r="CW178" s="38"/>
      <c r="CX178" s="38"/>
      <c r="CY178" s="38"/>
      <c r="CZ178" s="38"/>
      <c r="DA178" s="38">
        <f t="shared" si="168"/>
        <v>87.5</v>
      </c>
      <c r="DB178" s="24">
        <f t="shared" si="169"/>
        <v>0</v>
      </c>
      <c r="DC178" s="24">
        <f t="shared" si="167"/>
        <v>0</v>
      </c>
      <c r="DD178" s="38" t="s">
        <v>219</v>
      </c>
      <c r="DE178" s="2">
        <f t="shared" si="66"/>
        <v>0</v>
      </c>
      <c r="DF178" s="38">
        <f t="shared" si="170"/>
        <v>0</v>
      </c>
      <c r="DG178" s="38">
        <f t="shared" si="71"/>
        <v>0</v>
      </c>
      <c r="DH178" s="38">
        <f t="shared" si="72"/>
        <v>0.7142857142857143</v>
      </c>
      <c r="DI178" s="23">
        <f t="shared" si="67"/>
        <v>0</v>
      </c>
      <c r="DJ178" s="2">
        <f t="shared" si="68"/>
        <v>0</v>
      </c>
      <c r="DK178" s="2">
        <f t="shared" si="69"/>
        <v>-4.3726092979852409E-2</v>
      </c>
    </row>
    <row r="179" spans="1:115">
      <c r="A179" s="38">
        <f t="shared" si="166"/>
        <v>0.3000000000000001</v>
      </c>
      <c r="B179" s="38">
        <f t="shared" si="73"/>
        <v>10.353178703125003</v>
      </c>
      <c r="C179" s="38">
        <f t="shared" si="74"/>
        <v>-223.01109963125</v>
      </c>
      <c r="D179" s="38">
        <f t="shared" si="75"/>
        <v>-69.011099631249991</v>
      </c>
      <c r="E179" s="38">
        <f t="shared" si="76"/>
        <v>0.21439182647108235</v>
      </c>
      <c r="F179" s="38">
        <f t="shared" si="77"/>
        <v>-22.451059567708334</v>
      </c>
      <c r="G179" s="38">
        <f t="shared" si="78"/>
        <v>-11.225529783854167</v>
      </c>
      <c r="H179" s="38">
        <f t="shared" si="121"/>
        <v>29.907703601679732</v>
      </c>
      <c r="I179" s="38">
        <f t="shared" si="122"/>
        <v>15.638443390826758</v>
      </c>
      <c r="J179" s="38">
        <f t="shared" si="79"/>
        <v>5.095088146091927E-3</v>
      </c>
      <c r="K179" s="38">
        <f t="shared" si="80"/>
        <v>6.2747145044416437E-3</v>
      </c>
      <c r="L179" s="38">
        <f t="shared" si="123"/>
        <v>0.21460621829755341</v>
      </c>
      <c r="M179" s="38">
        <f t="shared" si="81"/>
        <v>-22.473510627276042</v>
      </c>
      <c r="N179" s="38">
        <f t="shared" si="82"/>
        <v>-11.236755313638021</v>
      </c>
      <c r="O179" s="38">
        <f t="shared" si="124"/>
        <v>29.925676352847915</v>
      </c>
      <c r="P179" s="38">
        <f t="shared" si="125"/>
        <v>15.647199478244151</v>
      </c>
      <c r="Q179" s="38">
        <f t="shared" si="83"/>
        <v>5.0972625574293518E-3</v>
      </c>
      <c r="R179" s="38">
        <f t="shared" si="84"/>
        <v>6.2775529299968135E-3</v>
      </c>
      <c r="S179" s="38">
        <f t="shared" si="126"/>
        <v>1.0142230574812804E-2</v>
      </c>
      <c r="T179" s="38">
        <f t="shared" si="127"/>
        <v>1.3239429888214317E-2</v>
      </c>
      <c r="U179" s="38">
        <f t="shared" si="128"/>
        <v>-0.38086872654449438</v>
      </c>
      <c r="V179" s="38">
        <f t="shared" si="129"/>
        <v>-0.16647690007341204</v>
      </c>
      <c r="W179" s="38">
        <f t="shared" si="85"/>
        <v>17.433420208767778</v>
      </c>
      <c r="X179" s="38">
        <f t="shared" si="86"/>
        <v>8.716710104383889</v>
      </c>
      <c r="Y179" s="38">
        <f t="shared" si="130"/>
        <v>8.5746789281698064</v>
      </c>
      <c r="Z179" s="38">
        <f t="shared" si="131"/>
        <v>5.0228153647772</v>
      </c>
      <c r="AA179" s="38">
        <f t="shared" si="87"/>
        <v>-1.5123471271077545E-2</v>
      </c>
      <c r="AB179" s="38">
        <f t="shared" si="88"/>
        <v>-1.5780110457046356E-2</v>
      </c>
      <c r="AC179" s="38">
        <f t="shared" si="132"/>
        <v>-0.16664337697348544</v>
      </c>
      <c r="AD179" s="38">
        <f t="shared" si="89"/>
        <v>17.450853628976546</v>
      </c>
      <c r="AE179" s="38">
        <f t="shared" si="90"/>
        <v>8.725426814488273</v>
      </c>
      <c r="AF179" s="38">
        <f t="shared" si="133"/>
        <v>8.5703580109031705</v>
      </c>
      <c r="AG179" s="38">
        <f t="shared" si="134"/>
        <v>5.0204826316861872</v>
      </c>
      <c r="AH179" s="38">
        <f t="shared" si="91"/>
        <v>-1.5145689958756755E-2</v>
      </c>
      <c r="AI179" s="38">
        <f t="shared" si="92"/>
        <v>-1.5802968479344509E-2</v>
      </c>
      <c r="AJ179" s="38">
        <f t="shared" si="135"/>
        <v>0.13346408822733319</v>
      </c>
      <c r="AK179" s="38">
        <f t="shared" si="136"/>
        <v>0.13730446859639317</v>
      </c>
      <c r="AL179" s="38">
        <f t="shared" si="137"/>
        <v>0.17098285140165359</v>
      </c>
      <c r="AM179" s="38">
        <f t="shared" si="138"/>
        <v>4.5059513282415531E-3</v>
      </c>
      <c r="AN179" s="38">
        <f t="shared" si="93"/>
        <v>-0.4718621196745611</v>
      </c>
      <c r="AO179" s="38">
        <f t="shared" si="94"/>
        <v>-0.23593105983728055</v>
      </c>
      <c r="AP179" s="38">
        <f t="shared" si="139"/>
        <v>15.171350809420684</v>
      </c>
      <c r="AQ179" s="38">
        <f t="shared" si="140"/>
        <v>8.4260950123893466</v>
      </c>
      <c r="AR179" s="38">
        <f t="shared" si="95"/>
        <v>-1.3113394492328379E-4</v>
      </c>
      <c r="AS179" s="38">
        <f t="shared" si="96"/>
        <v>7.3209441997811855E-5</v>
      </c>
      <c r="AT179" s="38">
        <f t="shared" si="141"/>
        <v>4.5104572795697942E-3</v>
      </c>
      <c r="AU179" s="38">
        <f t="shared" si="97"/>
        <v>-0.47233398179423564</v>
      </c>
      <c r="AV179" s="38">
        <f t="shared" si="98"/>
        <v>-0.23616699089711782</v>
      </c>
      <c r="AW179" s="38">
        <f t="shared" si="142"/>
        <v>15.17159046928699</v>
      </c>
      <c r="AX179" s="38">
        <f t="shared" si="143"/>
        <v>8.4262146537264151</v>
      </c>
      <c r="AY179" s="38">
        <f t="shared" si="99"/>
        <v>-1.3091162419494865E-4</v>
      </c>
      <c r="AZ179" s="38">
        <f t="shared" si="100"/>
        <v>7.3457587019816624E-5</v>
      </c>
      <c r="BA179" s="38">
        <f t="shared" si="144"/>
        <v>4.9339354142983814E-2</v>
      </c>
      <c r="BB179" s="38">
        <f t="shared" si="145"/>
        <v>5.5070506520901584E-2</v>
      </c>
      <c r="BC179" s="38">
        <f t="shared" si="146"/>
        <v>-3.5654851493468274E-2</v>
      </c>
      <c r="BD179" s="38">
        <f t="shared" si="147"/>
        <v>-3.1148900165226721E-2</v>
      </c>
      <c r="BE179" s="38">
        <f t="shared" si="101"/>
        <v>3.2619051975492717</v>
      </c>
      <c r="BF179" s="38">
        <f t="shared" si="102"/>
        <v>1.6309525987746358</v>
      </c>
      <c r="BG179" s="38">
        <f t="shared" si="148"/>
        <v>13.391400945550558</v>
      </c>
      <c r="BH179" s="38">
        <f t="shared" si="149"/>
        <v>7.5317448685291302</v>
      </c>
      <c r="BI179" s="38">
        <f t="shared" si="103"/>
        <v>-2.1261434906729446E-3</v>
      </c>
      <c r="BJ179" s="38">
        <f t="shared" si="104"/>
        <v>-2.1252598263941055E-3</v>
      </c>
      <c r="BK179" s="38">
        <f t="shared" si="150"/>
        <v>-3.1180049065391943E-2</v>
      </c>
      <c r="BL179" s="38">
        <f t="shared" si="105"/>
        <v>3.2651671027468208</v>
      </c>
      <c r="BM179" s="38">
        <f t="shared" si="106"/>
        <v>1.6325835513734104</v>
      </c>
      <c r="BN179" s="38">
        <f t="shared" si="151"/>
        <v>13.38994715032479</v>
      </c>
      <c r="BO179" s="38">
        <f t="shared" si="152"/>
        <v>7.5310090991053222</v>
      </c>
      <c r="BP179" s="38">
        <f t="shared" si="107"/>
        <v>-2.1281048791134227E-3</v>
      </c>
      <c r="BQ179" s="38">
        <f t="shared" si="108"/>
        <v>-2.1273969576328451E-3</v>
      </c>
      <c r="BR179" s="38">
        <f t="shared" si="153"/>
        <v>6.2968144302829279E-2</v>
      </c>
      <c r="BS179" s="38">
        <f t="shared" si="154"/>
        <v>6.8610166888838559E-2</v>
      </c>
      <c r="BT179" s="38">
        <f t="shared" si="155"/>
        <v>-1.5662189673440046E-4</v>
      </c>
      <c r="BU179" s="38">
        <f t="shared" si="156"/>
        <v>-3.1305522061961119E-2</v>
      </c>
      <c r="BV179" s="38">
        <f t="shared" si="109"/>
        <v>3.2783066042216746</v>
      </c>
      <c r="BW179" s="38">
        <f t="shared" si="110"/>
        <v>1.6391533021108373</v>
      </c>
      <c r="BX179" s="38">
        <f t="shared" si="157"/>
        <v>13.384092791163107</v>
      </c>
      <c r="BY179" s="38">
        <f t="shared" si="158"/>
        <v>7.5280460954638073</v>
      </c>
      <c r="BZ179" s="38">
        <f t="shared" si="111"/>
        <v>-2.1360097604877152E-3</v>
      </c>
      <c r="CA179" s="38">
        <f t="shared" si="112"/>
        <v>-2.1360097037497489E-3</v>
      </c>
      <c r="CB179" s="38">
        <f t="shared" si="159"/>
        <v>-3.1336827584023078E-2</v>
      </c>
      <c r="CC179" s="38">
        <f t="shared" si="113"/>
        <v>3.2815849108258961</v>
      </c>
      <c r="CD179" s="38">
        <f t="shared" si="114"/>
        <v>1.640792455412948</v>
      </c>
      <c r="CE179" s="38">
        <f t="shared" si="160"/>
        <v>13.382632570625224</v>
      </c>
      <c r="CF179" s="38">
        <f t="shared" si="161"/>
        <v>7.5273070253856611</v>
      </c>
      <c r="CG179" s="38">
        <f t="shared" si="115"/>
        <v>-2.1379830481476157E-3</v>
      </c>
      <c r="CH179" s="38">
        <f t="shared" si="116"/>
        <v>-2.1381595895188631E-3</v>
      </c>
      <c r="CI179" s="38">
        <f t="shared" si="162"/>
        <v>6.3033213629051274E-2</v>
      </c>
      <c r="CJ179" s="38">
        <f t="shared" si="163"/>
        <v>6.8674330517767779E-2</v>
      </c>
      <c r="CK179" s="38">
        <f t="shared" si="164"/>
        <v>-1.0057931335412427E-8</v>
      </c>
      <c r="CL179" s="38" t="str">
        <f t="shared" si="117"/>
        <v/>
      </c>
      <c r="CM179" s="38">
        <f t="shared" si="118"/>
        <v>-1.787970294014782E-3</v>
      </c>
      <c r="CN179" s="38">
        <f t="shared" si="119"/>
        <v>0.31305522061961122</v>
      </c>
      <c r="CO179" s="38">
        <f t="shared" si="120"/>
        <v>0</v>
      </c>
      <c r="CP179" s="38">
        <f t="shared" si="165"/>
        <v>0</v>
      </c>
      <c r="CQ179" s="38"/>
      <c r="CR179" s="38"/>
      <c r="CS179" s="38"/>
      <c r="CT179" s="38"/>
      <c r="CU179" s="38"/>
      <c r="CV179" s="38"/>
      <c r="CW179" s="38"/>
      <c r="CX179" s="38"/>
      <c r="CY179" s="38"/>
      <c r="CZ179" s="38"/>
      <c r="DA179" s="38">
        <f t="shared" si="168"/>
        <v>88</v>
      </c>
      <c r="DB179" s="24">
        <f t="shared" si="169"/>
        <v>0</v>
      </c>
      <c r="DC179" s="24">
        <f t="shared" si="167"/>
        <v>0</v>
      </c>
      <c r="DD179" s="38" t="s">
        <v>219</v>
      </c>
      <c r="DE179" s="2">
        <f t="shared" si="66"/>
        <v>0</v>
      </c>
      <c r="DF179" s="38">
        <f t="shared" si="170"/>
        <v>0</v>
      </c>
      <c r="DG179" s="38">
        <f t="shared" si="71"/>
        <v>0</v>
      </c>
      <c r="DH179" s="38">
        <f t="shared" si="72"/>
        <v>0.7142857142857143</v>
      </c>
      <c r="DI179" s="23">
        <f t="shared" si="67"/>
        <v>0</v>
      </c>
      <c r="DJ179" s="2">
        <f t="shared" si="68"/>
        <v>0</v>
      </c>
      <c r="DK179" s="2">
        <f t="shared" si="69"/>
        <v>-4.3726092979852409E-2</v>
      </c>
    </row>
    <row r="180" spans="1:115">
      <c r="A180" s="38">
        <f t="shared" si="166"/>
        <v>0.31000000000000011</v>
      </c>
      <c r="B180" s="38">
        <f t="shared" si="73"/>
        <v>10.698284659895837</v>
      </c>
      <c r="C180" s="38">
        <f t="shared" si="74"/>
        <v>-222.04480295229166</v>
      </c>
      <c r="D180" s="38">
        <f t="shared" si="75"/>
        <v>-68.044802952291647</v>
      </c>
      <c r="E180" s="38">
        <f t="shared" si="76"/>
        <v>0.21439182647108235</v>
      </c>
      <c r="F180" s="38">
        <f t="shared" si="77"/>
        <v>-22.451059567708334</v>
      </c>
      <c r="G180" s="38">
        <f t="shared" si="78"/>
        <v>-11.225529783854167</v>
      </c>
      <c r="H180" s="38">
        <f t="shared" si="121"/>
        <v>29.881824214434122</v>
      </c>
      <c r="I180" s="38">
        <f t="shared" si="122"/>
        <v>15.590135922631559</v>
      </c>
      <c r="J180" s="38">
        <f t="shared" si="79"/>
        <v>5.0761657746185252E-3</v>
      </c>
      <c r="K180" s="38">
        <f t="shared" si="80"/>
        <v>6.2040720391116919E-3</v>
      </c>
      <c r="L180" s="38">
        <f t="shared" si="123"/>
        <v>0.21460621829755341</v>
      </c>
      <c r="M180" s="38">
        <f t="shared" si="81"/>
        <v>-22.473510627276042</v>
      </c>
      <c r="N180" s="38">
        <f t="shared" si="82"/>
        <v>-11.236755313638021</v>
      </c>
      <c r="O180" s="38">
        <f t="shared" si="124"/>
        <v>29.89980632173592</v>
      </c>
      <c r="P180" s="38">
        <f t="shared" si="125"/>
        <v>15.59890722427858</v>
      </c>
      <c r="Q180" s="38">
        <f t="shared" si="83"/>
        <v>5.0783281114002397E-3</v>
      </c>
      <c r="R180" s="38">
        <f t="shared" si="84"/>
        <v>6.2068620929911214E-3</v>
      </c>
      <c r="S180" s="38">
        <f t="shared" si="126"/>
        <v>1.0085910537295196E-2</v>
      </c>
      <c r="T180" s="38">
        <f t="shared" si="127"/>
        <v>1.3013807127605257E-2</v>
      </c>
      <c r="U180" s="38">
        <f t="shared" si="128"/>
        <v>-0.38522749342514273</v>
      </c>
      <c r="V180" s="38">
        <f t="shared" si="129"/>
        <v>-0.17083566695406038</v>
      </c>
      <c r="W180" s="38">
        <f t="shared" si="85"/>
        <v>17.889869209132957</v>
      </c>
      <c r="X180" s="38">
        <f t="shared" si="86"/>
        <v>8.9449346045664786</v>
      </c>
      <c r="Y180" s="38">
        <f t="shared" si="130"/>
        <v>8.4348426676617958</v>
      </c>
      <c r="Z180" s="38">
        <f t="shared" si="131"/>
        <v>4.9109098468184831</v>
      </c>
      <c r="AA180" s="38">
        <f t="shared" si="87"/>
        <v>-1.5694560097410177E-2</v>
      </c>
      <c r="AB180" s="38">
        <f t="shared" si="88"/>
        <v>-1.6324139473124957E-2</v>
      </c>
      <c r="AC180" s="38">
        <f t="shared" si="132"/>
        <v>-0.17100650262101441</v>
      </c>
      <c r="AD180" s="38">
        <f t="shared" si="89"/>
        <v>17.907759078342085</v>
      </c>
      <c r="AE180" s="38">
        <f t="shared" si="90"/>
        <v>8.9538795391710426</v>
      </c>
      <c r="AF180" s="38">
        <f t="shared" si="133"/>
        <v>8.4305031577865197</v>
      </c>
      <c r="AG180" s="38">
        <f t="shared" si="134"/>
        <v>4.9085699476748106</v>
      </c>
      <c r="AH180" s="38">
        <f t="shared" si="91"/>
        <v>-1.5717800354438489E-2</v>
      </c>
      <c r="AI180" s="38">
        <f t="shared" si="92"/>
        <v>-1.6347989362751957E-2</v>
      </c>
      <c r="AJ180" s="38">
        <f t="shared" si="135"/>
        <v>0.13603867062822764</v>
      </c>
      <c r="AK180" s="38">
        <f t="shared" si="136"/>
        <v>0.13960720294678267</v>
      </c>
      <c r="AL180" s="38">
        <f t="shared" si="137"/>
        <v>0.17642529743704544</v>
      </c>
      <c r="AM180" s="38">
        <f t="shared" si="138"/>
        <v>5.5896304829850529E-3</v>
      </c>
      <c r="AN180" s="38">
        <f t="shared" si="93"/>
        <v>-0.58534473538758025</v>
      </c>
      <c r="AO180" s="38">
        <f t="shared" si="94"/>
        <v>-0.29267236769379013</v>
      </c>
      <c r="AP180" s="38">
        <f t="shared" si="139"/>
        <v>15.196714103649279</v>
      </c>
      <c r="AQ180" s="38">
        <f t="shared" si="140"/>
        <v>8.3965614674979125</v>
      </c>
      <c r="AR180" s="38">
        <f t="shared" si="95"/>
        <v>-7.8486711718686814E-5</v>
      </c>
      <c r="AS180" s="38">
        <f t="shared" si="96"/>
        <v>1.3045928531866001E-4</v>
      </c>
      <c r="AT180" s="38">
        <f t="shared" si="141"/>
        <v>5.5952201134680376E-3</v>
      </c>
      <c r="AU180" s="38">
        <f t="shared" si="97"/>
        <v>-0.58593008012296788</v>
      </c>
      <c r="AV180" s="38">
        <f t="shared" si="98"/>
        <v>-0.29296504006148394</v>
      </c>
      <c r="AW180" s="38">
        <f t="shared" si="142"/>
        <v>15.197012526130155</v>
      </c>
      <c r="AX180" s="38">
        <f t="shared" si="143"/>
        <v>8.396710400578419</v>
      </c>
      <c r="AY180" s="38">
        <f t="shared" si="99"/>
        <v>-7.8213646982518115E-5</v>
      </c>
      <c r="AZ180" s="38">
        <f t="shared" si="100"/>
        <v>1.3076277214500893E-4</v>
      </c>
      <c r="BA180" s="38">
        <f t="shared" si="144"/>
        <v>4.8852019288203562E-2</v>
      </c>
      <c r="BB180" s="38">
        <f t="shared" si="145"/>
        <v>5.4294613440506942E-2</v>
      </c>
      <c r="BC180" s="38">
        <f t="shared" si="146"/>
        <v>-3.8390883315986002E-2</v>
      </c>
      <c r="BD180" s="38">
        <f t="shared" si="147"/>
        <v>-3.2801252833000949E-2</v>
      </c>
      <c r="BE180" s="38">
        <f t="shared" si="101"/>
        <v>3.4349391642899056</v>
      </c>
      <c r="BF180" s="38">
        <f t="shared" si="102"/>
        <v>1.7174695821449528</v>
      </c>
      <c r="BG180" s="38">
        <f t="shared" si="148"/>
        <v>13.282347240666079</v>
      </c>
      <c r="BH180" s="38">
        <f t="shared" si="149"/>
        <v>7.4347704023719663</v>
      </c>
      <c r="BI180" s="38">
        <f t="shared" si="103"/>
        <v>-2.2271469721774481E-3</v>
      </c>
      <c r="BJ180" s="38">
        <f t="shared" si="104"/>
        <v>-2.2261889958051645E-3</v>
      </c>
      <c r="BK180" s="38">
        <f t="shared" si="150"/>
        <v>-3.2834054085833946E-2</v>
      </c>
      <c r="BL180" s="38">
        <f t="shared" si="105"/>
        <v>3.438374103454195</v>
      </c>
      <c r="BM180" s="38">
        <f t="shared" si="106"/>
        <v>1.7191870517270975</v>
      </c>
      <c r="BN180" s="38">
        <f t="shared" si="151"/>
        <v>13.280826517304025</v>
      </c>
      <c r="BO180" s="38">
        <f t="shared" si="152"/>
        <v>7.4340006275779</v>
      </c>
      <c r="BP180" s="38">
        <f t="shared" si="107"/>
        <v>-2.2292314451682919E-3</v>
      </c>
      <c r="BQ180" s="38">
        <f t="shared" si="108"/>
        <v>-2.2284489159624756E-3</v>
      </c>
      <c r="BR180" s="38">
        <f t="shared" si="153"/>
        <v>6.354857850877399E-2</v>
      </c>
      <c r="BS180" s="38">
        <f t="shared" si="154"/>
        <v>6.8897373183190183E-2</v>
      </c>
      <c r="BT180" s="38">
        <f t="shared" si="155"/>
        <v>-1.7910135471561089E-4</v>
      </c>
      <c r="BU180" s="38">
        <f t="shared" si="156"/>
        <v>-3.2980354187716561E-2</v>
      </c>
      <c r="BV180" s="38">
        <f t="shared" si="109"/>
        <v>3.4536946142973237</v>
      </c>
      <c r="BW180" s="38">
        <f t="shared" si="110"/>
        <v>1.7268473071486619</v>
      </c>
      <c r="BX180" s="38">
        <f t="shared" si="157"/>
        <v>13.274046152058968</v>
      </c>
      <c r="BY180" s="38">
        <f t="shared" si="158"/>
        <v>7.4305683501500104</v>
      </c>
      <c r="BZ180" s="38">
        <f t="shared" si="111"/>
        <v>-2.2385340894965312E-3</v>
      </c>
      <c r="CA180" s="38">
        <f t="shared" si="112"/>
        <v>-2.2385340133600331E-3</v>
      </c>
      <c r="CB180" s="38">
        <f t="shared" si="159"/>
        <v>-3.3013334541904277E-2</v>
      </c>
      <c r="CC180" s="38">
        <f t="shared" si="113"/>
        <v>3.4571483089116208</v>
      </c>
      <c r="CD180" s="38">
        <f t="shared" si="114"/>
        <v>1.7285741544558104</v>
      </c>
      <c r="CE180" s="38">
        <f t="shared" si="160"/>
        <v>13.272518191095038</v>
      </c>
      <c r="CF180" s="38">
        <f t="shared" si="161"/>
        <v>7.4297948553403277</v>
      </c>
      <c r="CG180" s="38">
        <f t="shared" si="115"/>
        <v>-2.2406324168157176E-3</v>
      </c>
      <c r="CH180" s="38">
        <f t="shared" si="116"/>
        <v>-2.2408087114433408E-3</v>
      </c>
      <c r="CI180" s="38">
        <f t="shared" si="162"/>
        <v>6.3623553199071911E-2</v>
      </c>
      <c r="CJ180" s="38">
        <f t="shared" si="163"/>
        <v>6.8971305473578701E-2</v>
      </c>
      <c r="CK180" s="38">
        <f t="shared" si="164"/>
        <v>-1.4237102662869996E-8</v>
      </c>
      <c r="CL180" s="38" t="str">
        <f t="shared" si="117"/>
        <v/>
      </c>
      <c r="CM180" s="38">
        <f t="shared" si="118"/>
        <v>-1.8521667874059912E-3</v>
      </c>
      <c r="CN180" s="38">
        <f t="shared" si="119"/>
        <v>0.32980354187716565</v>
      </c>
      <c r="CO180" s="38">
        <f t="shared" si="120"/>
        <v>0</v>
      </c>
      <c r="CP180" s="38">
        <f t="shared" si="165"/>
        <v>0</v>
      </c>
      <c r="CQ180" s="38"/>
      <c r="CR180" s="38"/>
      <c r="CS180" s="38"/>
      <c r="CT180" s="38"/>
      <c r="CU180" s="38"/>
      <c r="CV180" s="38"/>
      <c r="CW180" s="38"/>
      <c r="CX180" s="38"/>
      <c r="CY180" s="38"/>
      <c r="CZ180" s="38"/>
      <c r="DA180" s="38">
        <f t="shared" si="168"/>
        <v>88.5</v>
      </c>
      <c r="DB180" s="24">
        <f t="shared" si="169"/>
        <v>0</v>
      </c>
      <c r="DC180" s="24">
        <f t="shared" si="167"/>
        <v>0</v>
      </c>
      <c r="DD180" s="38" t="s">
        <v>219</v>
      </c>
      <c r="DE180" s="2">
        <f t="shared" si="66"/>
        <v>0</v>
      </c>
      <c r="DF180" s="38">
        <f t="shared" si="170"/>
        <v>0</v>
      </c>
      <c r="DG180" s="38">
        <f t="shared" si="71"/>
        <v>0</v>
      </c>
      <c r="DH180" s="38">
        <f t="shared" si="72"/>
        <v>0.7142857142857143</v>
      </c>
      <c r="DI180" s="23">
        <f t="shared" si="67"/>
        <v>0</v>
      </c>
      <c r="DJ180" s="2">
        <f t="shared" si="68"/>
        <v>0</v>
      </c>
      <c r="DK180" s="2">
        <f t="shared" si="69"/>
        <v>-4.3726092979852409E-2</v>
      </c>
    </row>
    <row r="181" spans="1:115">
      <c r="A181" s="38">
        <f t="shared" si="166"/>
        <v>0.32000000000000012</v>
      </c>
      <c r="B181" s="38">
        <f t="shared" ref="B181:B212" si="171">A181*$AC$68</f>
        <v>11.04339061666667</v>
      </c>
      <c r="C181" s="38">
        <f t="shared" ref="C181:C212" si="172">$C$30*($B181-$C$12)</f>
        <v>-221.07850627333332</v>
      </c>
      <c r="D181" s="38">
        <f t="shared" ref="D181:D212" si="173">$C$30*($B181-$C$18)</f>
        <v>-67.078506273333318</v>
      </c>
      <c r="E181" s="38">
        <f t="shared" ref="E181:E212" si="174">$AC$71</f>
        <v>0.21439182647108235</v>
      </c>
      <c r="F181" s="38">
        <f t="shared" ref="F181:F212" si="175">-E181*$AC$51</f>
        <v>-22.451059567708334</v>
      </c>
      <c r="G181" s="38">
        <f t="shared" ref="G181:G212" si="176">-E181*$AD$51</f>
        <v>-11.225529783854167</v>
      </c>
      <c r="H181" s="38">
        <f t="shared" si="121"/>
        <v>29.855908878266881</v>
      </c>
      <c r="I181" s="38">
        <f t="shared" si="122"/>
        <v>15.541593423298877</v>
      </c>
      <c r="J181" s="38">
        <f t="shared" ref="J181:J212" si="177">IF(H181&lt;&gt;0,($C$12-$B181)*$E181/H181/$AC$51-$AC$60*$AC$51,0)</f>
        <v>5.0572171181777568E-3</v>
      </c>
      <c r="K181" s="38">
        <f t="shared" ref="K181:K212" si="178">IF(I181&lt;&gt;0,($C$18-$B181)*$E181/I181/$AD$51-$AC$60*$AD$51,0)</f>
        <v>6.1330858758070483E-3</v>
      </c>
      <c r="L181" s="38">
        <f t="shared" si="123"/>
        <v>0.21460621829755341</v>
      </c>
      <c r="M181" s="38">
        <f t="shared" ref="M181:M212" si="179">-L181*$AC$51</f>
        <v>-22.473510627276042</v>
      </c>
      <c r="N181" s="38">
        <f t="shared" ref="N181:N212" si="180">-L181*$AD$51</f>
        <v>-11.236755313638021</v>
      </c>
      <c r="O181" s="38">
        <f t="shared" si="124"/>
        <v>29.873900380732003</v>
      </c>
      <c r="P181" s="38">
        <f t="shared" si="125"/>
        <v>15.550380162254477</v>
      </c>
      <c r="Q181" s="38">
        <f t="shared" ref="Q181:Q212" si="181">IF(O181&lt;&gt;0,($C$12-$B181)*$L181/O181/$AC$51-$AC$60*$AC$51,0)</f>
        <v>5.0593673826849015E-3</v>
      </c>
      <c r="R181" s="38">
        <f t="shared" ref="R181:R212" si="182">IF(P181&lt;&gt;0,($C$18-$B181)*$L181/P181/$AD$51-$AC$60*$AD$51,0)</f>
        <v>6.1358275408586651E-3</v>
      </c>
      <c r="S181" s="38">
        <f t="shared" si="126"/>
        <v>1.0029601139831324E-2</v>
      </c>
      <c r="T181" s="38">
        <f t="shared" si="127"/>
        <v>1.2788104363609039E-2</v>
      </c>
      <c r="U181" s="38">
        <f t="shared" si="128"/>
        <v>-0.39001903218946077</v>
      </c>
      <c r="V181" s="38">
        <f t="shared" si="129"/>
        <v>-0.17562720571837842</v>
      </c>
      <c r="W181" s="38">
        <f t="shared" ref="W181:W212" si="183">-V181*$AC$51</f>
        <v>18.391637975178696</v>
      </c>
      <c r="X181" s="38">
        <f t="shared" ref="X181:X212" si="184">-V181*$AD$51</f>
        <v>9.1958189875893481</v>
      </c>
      <c r="Y181" s="38">
        <f t="shared" si="130"/>
        <v>8.2867893168325679</v>
      </c>
      <c r="Z181" s="38">
        <f t="shared" si="131"/>
        <v>4.7946023101085036</v>
      </c>
      <c r="AA181" s="38">
        <f t="shared" ref="AA181:AA212" si="185">IF(Y181&lt;&gt;0,($C$12-$B181)*$V181/Y181/$AC$51-$AC$60*$AC$51,0)</f>
        <v>-1.633660680577562E-2</v>
      </c>
      <c r="AB181" s="38">
        <f t="shared" ref="AB181:AB212" si="186">IF(Z181&lt;&gt;0,($C$18-$B181)*$V181/Z181/$AD$51-$AC$60*$AD$51,0)</f>
        <v>-1.6938201337374149E-2</v>
      </c>
      <c r="AC181" s="38">
        <f t="shared" si="132"/>
        <v>-0.17580283292409679</v>
      </c>
      <c r="AD181" s="38">
        <f t="shared" ref="AD181:AD212" si="187">-AC181*$AC$51</f>
        <v>18.410029613153874</v>
      </c>
      <c r="AE181" s="38">
        <f t="shared" ref="AE181:AE212" si="188">-AC181*$AD$51</f>
        <v>9.205014806576937</v>
      </c>
      <c r="AF181" s="38">
        <f t="shared" si="133"/>
        <v>8.2824322301586975</v>
      </c>
      <c r="AG181" s="38">
        <f t="shared" si="134"/>
        <v>4.7922560674253347</v>
      </c>
      <c r="AH181" s="38">
        <f t="shared" ref="AH181:AH212" si="189">IF(AF181&lt;&gt;0,($C$12-$B181)*$AC181/AF181/$AC$51-$AC$60*$AC$51,0)</f>
        <v>-1.6361001068851775E-2</v>
      </c>
      <c r="AI181" s="38">
        <f t="shared" ref="AI181:AI212" si="190">IF(AG181&lt;&gt;0,($C$18-$B181)*$AC181/AG181/$AD$51-$AC$60*$AD$51,0)</f>
        <v>-1.6963174613591241E-2</v>
      </c>
      <c r="AJ181" s="38">
        <f t="shared" si="135"/>
        <v>0.13889797412863739</v>
      </c>
      <c r="AK181" s="38">
        <f t="shared" si="136"/>
        <v>0.14219480469978074</v>
      </c>
      <c r="AL181" s="38">
        <f t="shared" si="137"/>
        <v>0.18247662978625373</v>
      </c>
      <c r="AM181" s="38">
        <f t="shared" si="138"/>
        <v>6.8494240678753093E-3</v>
      </c>
      <c r="AN181" s="38">
        <f t="shared" ref="AN181:AN212" si="191">-AM181*$AC$51</f>
        <v>-0.71727001109860622</v>
      </c>
      <c r="AO181" s="38">
        <f t="shared" ref="AO181:AO212" si="192">-AM181*$AD$51</f>
        <v>-0.35863500554930311</v>
      </c>
      <c r="AP181" s="38">
        <f t="shared" si="139"/>
        <v>15.231668500453383</v>
      </c>
      <c r="AQ181" s="38">
        <f t="shared" si="140"/>
        <v>8.3714271846657979</v>
      </c>
      <c r="AR181" s="38">
        <f t="shared" ref="AR181:AR212" si="193">IF(AP181&lt;&gt;0,($C$12-$B181)*$AM181/AP181/$AC$51-$AC$60*$AC$51,0)</f>
        <v>-1.7974474269671741E-5</v>
      </c>
      <c r="AS181" s="38">
        <f t="shared" ref="AS181:AS212" si="194">IF(AQ181&lt;&gt;0,($C$18-$B181)*$AM181/AQ181/$AD$51-$AC$60*$AD$51,0)</f>
        <v>1.9583967707115468E-4</v>
      </c>
      <c r="AT181" s="38">
        <f t="shared" si="141"/>
        <v>6.8562734919431836E-3</v>
      </c>
      <c r="AU181" s="38">
        <f t="shared" ref="AU181:AU212" si="195">-AT181*$AC$51</f>
        <v>-0.71798728110970478</v>
      </c>
      <c r="AV181" s="38">
        <f t="shared" ref="AV181:AV212" si="196">-AT181*$AD$51</f>
        <v>-0.35899364055485239</v>
      </c>
      <c r="AW181" s="38">
        <f t="shared" si="142"/>
        <v>15.232035787583554</v>
      </c>
      <c r="AX181" s="38">
        <f t="shared" si="143"/>
        <v>8.3716104292200555</v>
      </c>
      <c r="AY181" s="38">
        <f t="shared" ref="AY181:AY212" si="197">IF(AW181&lt;&gt;0,($C$12-$B181)*$AT181/AW181/$AC$51-$AC$60*$AC$51,0)</f>
        <v>-1.7643605835277094E-5</v>
      </c>
      <c r="AZ181" s="38">
        <f t="shared" ref="AZ181:AZ212" si="198">IF(AX181&lt;&gt;0,($C$18-$B181)*$AT181/AX181/$AD$51-$AC$60*$AD$51,0)</f>
        <v>1.9620582770569654E-4</v>
      </c>
      <c r="BA181" s="38">
        <f t="shared" si="144"/>
        <v>4.8306022683937855E-2</v>
      </c>
      <c r="BB181" s="38">
        <f t="shared" si="145"/>
        <v>5.3457141930984386E-2</v>
      </c>
      <c r="BC181" s="38">
        <f t="shared" si="146"/>
        <v>-4.1508289963083235E-2</v>
      </c>
      <c r="BD181" s="38">
        <f t="shared" si="147"/>
        <v>-3.4658865895207926E-2</v>
      </c>
      <c r="BE181" s="38">
        <f t="shared" ref="BE181:BE212" si="199">-BD181*$AC$51</f>
        <v>3.6294679492713016</v>
      </c>
      <c r="BF181" s="38">
        <f t="shared" ref="BF181:BF212" si="200">-BD181*$AD$51</f>
        <v>1.8147339746356508</v>
      </c>
      <c r="BG181" s="38">
        <f t="shared" si="148"/>
        <v>13.16431024293812</v>
      </c>
      <c r="BH181" s="38">
        <f t="shared" si="149"/>
        <v>7.332889144806197</v>
      </c>
      <c r="BI181" s="38">
        <f t="shared" ref="BI181:BI212" si="201">IF(BG181&lt;&gt;0,($C$12-$B181)*$BD181/BG181/$AC$51-$AC$60*$AC$51,0)</f>
        <v>-2.3420978855137452E-3</v>
      </c>
      <c r="BJ181" s="38">
        <f t="shared" ref="BJ181:BJ212" si="202">IF(BH181&lt;&gt;0,($C$18-$B181)*$BD181/BH181/$AD$51-$AC$60*$AD$51,0)</f>
        <v>-2.3410622947963242E-3</v>
      </c>
      <c r="BK181" s="38">
        <f t="shared" si="150"/>
        <v>-3.4693524761103128E-2</v>
      </c>
      <c r="BL181" s="38">
        <f t="shared" ref="BL181:BL212" si="203">-BK181*$AC$51</f>
        <v>3.6330974172205721</v>
      </c>
      <c r="BM181" s="38">
        <f t="shared" ref="BM181:BM212" si="204">-BK181*$AD$51</f>
        <v>1.8165487086102861</v>
      </c>
      <c r="BN181" s="38">
        <f t="shared" si="151"/>
        <v>13.162715475056649</v>
      </c>
      <c r="BO181" s="38">
        <f t="shared" si="152"/>
        <v>7.3320817409143908</v>
      </c>
      <c r="BP181" s="38">
        <f t="shared" ref="BP181:BP212" si="205">IF(BN181&lt;&gt;0,($C$12-$B181)*$BK181/BN181/$AC$51-$AC$60*$AC$51,0)</f>
        <v>-2.3443237045331269E-3</v>
      </c>
      <c r="BQ181" s="38">
        <f t="shared" ref="BQ181:BQ212" si="206">IF(BO181&lt;&gt;0,($C$18-$B181)*$BK181/BO181/$AD$51-$AC$60*$AD$51,0)</f>
        <v>-2.3434632203750325E-3</v>
      </c>
      <c r="BR181" s="38">
        <f t="shared" si="153"/>
        <v>6.4220768968949821E-2</v>
      </c>
      <c r="BS181" s="38">
        <f t="shared" si="154"/>
        <v>6.9273056595907809E-2</v>
      </c>
      <c r="BT181" s="38">
        <f t="shared" si="155"/>
        <v>-2.0497461623035485E-4</v>
      </c>
      <c r="BU181" s="38">
        <f t="shared" si="156"/>
        <v>-3.4863840511438281E-2</v>
      </c>
      <c r="BV181" s="38">
        <f t="shared" ref="BV181:BV212" si="207">-BU181*$AC$51</f>
        <v>3.6509328408886903</v>
      </c>
      <c r="BW181" s="38">
        <f t="shared" ref="BW181:BW212" si="208">-BU181*$AD$51</f>
        <v>1.8254664204443452</v>
      </c>
      <c r="BX181" s="38">
        <f t="shared" si="157"/>
        <v>13.154881837373402</v>
      </c>
      <c r="BY181" s="38">
        <f t="shared" si="158"/>
        <v>7.3281155437822223</v>
      </c>
      <c r="BZ181" s="38">
        <f t="shared" ref="BZ181:BZ212" si="209">IF(BX181&lt;&gt;0,($C$12-$B181)*$BU181/BX181/$AC$51-$AC$60*$AC$51,0)</f>
        <v>-2.3552688768680753E-3</v>
      </c>
      <c r="CA181" s="38">
        <f t="shared" ref="CA181:CA212" si="210">IF(BY181&lt;&gt;0,($C$18-$B181)*$BU181/BY181/$AD$51-$AC$60*$AD$51,0)</f>
        <v>-2.3552687748177228E-3</v>
      </c>
      <c r="CB181" s="38">
        <f t="shared" si="159"/>
        <v>-3.4898704351949715E-2</v>
      </c>
      <c r="CC181" s="38">
        <f t="shared" ref="CC181:CC212" si="211">-CB181*$AC$51</f>
        <v>3.6545837737295788</v>
      </c>
      <c r="CD181" s="38">
        <f t="shared" ref="CD181:CD212" si="212">-CB181*$AD$51</f>
        <v>1.8272918868647894</v>
      </c>
      <c r="CE181" s="38">
        <f t="shared" si="160"/>
        <v>13.153278927130756</v>
      </c>
      <c r="CF181" s="38">
        <f t="shared" si="161"/>
        <v>7.3273039522582586</v>
      </c>
      <c r="CG181" s="38">
        <f t="shared" ref="CG181:CG212" si="213">IF(CE181&lt;&gt;0,($C$12-$B181)*$CB181/CE181/$AC$51-$AC$60*$AC$51,0)</f>
        <v>-2.3575108763327374E-3</v>
      </c>
      <c r="CH181" s="38">
        <f t="shared" ref="CH181:CH212" si="214">IF(CF181&lt;&gt;0,($C$18-$B181)*$CB181/CF181/$AD$51-$AC$60*$AD$51,0)</f>
        <v>-2.3576868745870012E-3</v>
      </c>
      <c r="CI181" s="38">
        <f t="shared" si="162"/>
        <v>6.4307300394137942E-2</v>
      </c>
      <c r="CJ181" s="38">
        <f t="shared" si="163"/>
        <v>6.9358387768134758E-2</v>
      </c>
      <c r="CK181" s="38">
        <f t="shared" si="164"/>
        <v>-2.0203640322826833E-8</v>
      </c>
      <c r="CL181" s="38" t="str">
        <f t="shared" ref="CL181:CL212" si="215">IF(AND(BU181&gt;0,CE181&gt;0,CE181&lt;$C$7,CF181&lt;$C$7,CG181&gt;0,ABS(CK181)&lt;0.1*BU181),B181,"")</f>
        <v/>
      </c>
      <c r="CM181" s="38">
        <f t="shared" ref="CM181:CM212" si="216">CG181+BU181^2/$C$30</f>
        <v>-1.9234082423302355E-3</v>
      </c>
      <c r="CN181" s="38">
        <f t="shared" ref="CN181:CN212" si="217">-BU181*$C$7/$C$30</f>
        <v>0.34863840511438282</v>
      </c>
      <c r="CO181" s="38">
        <f t="shared" ref="CO181:CO212" si="218">IF(CL181&lt;&gt;"",(-CM181+SQRT(CM181^2-4*$AC$60*CN181))/2/$AC$60,0)</f>
        <v>0</v>
      </c>
      <c r="CP181" s="38">
        <f t="shared" si="165"/>
        <v>0</v>
      </c>
      <c r="CQ181" s="38"/>
      <c r="CR181" s="38"/>
      <c r="CS181" s="38"/>
      <c r="CT181" s="38"/>
      <c r="CU181" s="38"/>
      <c r="CV181" s="38"/>
      <c r="CW181" s="38"/>
      <c r="CX181" s="38"/>
      <c r="CY181" s="38"/>
      <c r="CZ181" s="38"/>
      <c r="DA181" s="38">
        <f t="shared" si="168"/>
        <v>89</v>
      </c>
      <c r="DB181" s="24">
        <f t="shared" si="169"/>
        <v>0</v>
      </c>
      <c r="DC181" s="24">
        <f t="shared" si="167"/>
        <v>0</v>
      </c>
      <c r="DD181" s="38" t="s">
        <v>219</v>
      </c>
      <c r="DE181" s="2">
        <f t="shared" si="66"/>
        <v>0</v>
      </c>
      <c r="DF181" s="38">
        <f t="shared" si="170"/>
        <v>0</v>
      </c>
      <c r="DG181" s="38">
        <f t="shared" si="71"/>
        <v>0</v>
      </c>
      <c r="DH181" s="38">
        <f t="shared" si="72"/>
        <v>0.7142857142857143</v>
      </c>
      <c r="DI181" s="23">
        <f t="shared" si="67"/>
        <v>0</v>
      </c>
      <c r="DJ181" s="2">
        <f t="shared" si="68"/>
        <v>0</v>
      </c>
      <c r="DK181" s="2">
        <f t="shared" si="69"/>
        <v>-4.3726092979852409E-2</v>
      </c>
    </row>
    <row r="182" spans="1:115">
      <c r="A182" s="38">
        <f t="shared" si="166"/>
        <v>0.33000000000000013</v>
      </c>
      <c r="B182" s="38">
        <f t="shared" si="171"/>
        <v>11.388496573437504</v>
      </c>
      <c r="C182" s="38">
        <f t="shared" si="172"/>
        <v>-220.11220959437497</v>
      </c>
      <c r="D182" s="38">
        <f t="shared" si="173"/>
        <v>-66.112209594374988</v>
      </c>
      <c r="E182" s="38">
        <f t="shared" si="174"/>
        <v>0.21439182647108235</v>
      </c>
      <c r="F182" s="38">
        <f t="shared" si="175"/>
        <v>-22.451059567708334</v>
      </c>
      <c r="G182" s="38">
        <f t="shared" si="176"/>
        <v>-11.225529783854167</v>
      </c>
      <c r="H182" s="38">
        <f t="shared" si="121"/>
        <v>29.829957442951127</v>
      </c>
      <c r="I182" s="38">
        <f t="shared" si="122"/>
        <v>15.492812428575085</v>
      </c>
      <c r="J182" s="38">
        <f t="shared" si="177"/>
        <v>5.0382420669274203E-3</v>
      </c>
      <c r="K182" s="38">
        <f t="shared" si="178"/>
        <v>6.0617509485736088E-3</v>
      </c>
      <c r="L182" s="38">
        <f t="shared" si="123"/>
        <v>0.21460621829755341</v>
      </c>
      <c r="M182" s="38">
        <f t="shared" si="179"/>
        <v>-22.473510627276042</v>
      </c>
      <c r="N182" s="38">
        <f t="shared" si="180"/>
        <v>-11.236755313638021</v>
      </c>
      <c r="O182" s="38">
        <f t="shared" si="124"/>
        <v>29.847958379881408</v>
      </c>
      <c r="P182" s="38">
        <f t="shared" si="125"/>
        <v>15.501614833423549</v>
      </c>
      <c r="Q182" s="38">
        <f t="shared" si="181"/>
        <v>5.0403802615304558E-3</v>
      </c>
      <c r="R182" s="38">
        <f t="shared" si="182"/>
        <v>6.0644442106381731E-3</v>
      </c>
      <c r="S182" s="38">
        <f t="shared" si="126"/>
        <v>9.973302799041758E-3</v>
      </c>
      <c r="T182" s="38">
        <f t="shared" si="127"/>
        <v>1.2562335555864855E-2</v>
      </c>
      <c r="U182" s="38">
        <f t="shared" si="128"/>
        <v>-0.39532480960267846</v>
      </c>
      <c r="V182" s="38">
        <f t="shared" si="129"/>
        <v>-0.18093298313159611</v>
      </c>
      <c r="W182" s="38">
        <f t="shared" si="183"/>
        <v>18.947257686610275</v>
      </c>
      <c r="X182" s="38">
        <f t="shared" si="184"/>
        <v>9.4736288433051374</v>
      </c>
      <c r="Y182" s="38">
        <f t="shared" si="130"/>
        <v>8.1292644715757429</v>
      </c>
      <c r="Z182" s="38">
        <f t="shared" si="131"/>
        <v>4.6732663675623014</v>
      </c>
      <c r="AA182" s="38">
        <f t="shared" si="185"/>
        <v>-1.7065007670978887E-2</v>
      </c>
      <c r="AB182" s="38">
        <f t="shared" si="186"/>
        <v>-1.7637628333179712E-2</v>
      </c>
      <c r="AC182" s="38">
        <f t="shared" si="132"/>
        <v>-0.18111391611472769</v>
      </c>
      <c r="AD182" s="38">
        <f t="shared" si="187"/>
        <v>18.966204944296884</v>
      </c>
      <c r="AE182" s="38">
        <f t="shared" si="188"/>
        <v>9.4831024721484418</v>
      </c>
      <c r="AF182" s="38">
        <f t="shared" si="133"/>
        <v>8.1248912264999902</v>
      </c>
      <c r="AG182" s="38">
        <f t="shared" si="134"/>
        <v>4.6709148445388706</v>
      </c>
      <c r="AH182" s="38">
        <f t="shared" si="189"/>
        <v>-1.7090717762013735E-2</v>
      </c>
      <c r="AI182" s="38">
        <f t="shared" si="190"/>
        <v>-1.7663885845938226E-2</v>
      </c>
      <c r="AJ182" s="38">
        <f t="shared" si="135"/>
        <v>0.14209731465131573</v>
      </c>
      <c r="AK182" s="38">
        <f t="shared" si="136"/>
        <v>0.14512286430064847</v>
      </c>
      <c r="AL182" s="38">
        <f t="shared" si="137"/>
        <v>0.18926169740004467</v>
      </c>
      <c r="AM182" s="38">
        <f t="shared" si="138"/>
        <v>8.328714268448556E-3</v>
      </c>
      <c r="AN182" s="38">
        <f t="shared" si="191"/>
        <v>-0.87218091865354896</v>
      </c>
      <c r="AO182" s="38">
        <f t="shared" si="192"/>
        <v>-0.43609045932677448</v>
      </c>
      <c r="AP182" s="38">
        <f t="shared" si="139"/>
        <v>15.278677312132817</v>
      </c>
      <c r="AQ182" s="38">
        <f t="shared" si="140"/>
        <v>8.351909828767182</v>
      </c>
      <c r="AR182" s="38">
        <f t="shared" si="193"/>
        <v>5.2186669167387969E-5</v>
      </c>
      <c r="AS182" s="38">
        <f t="shared" si="194"/>
        <v>2.711808041282142E-4</v>
      </c>
      <c r="AT182" s="38">
        <f t="shared" si="141"/>
        <v>8.3370429827170044E-3</v>
      </c>
      <c r="AU182" s="38">
        <f t="shared" si="195"/>
        <v>-0.87305309957220256</v>
      </c>
      <c r="AV182" s="38">
        <f t="shared" si="196"/>
        <v>-0.43652654978610128</v>
      </c>
      <c r="AW182" s="38">
        <f t="shared" si="142"/>
        <v>15.279126221778981</v>
      </c>
      <c r="AX182" s="38">
        <f t="shared" si="143"/>
        <v>8.3521337220751324</v>
      </c>
      <c r="AY182" s="38">
        <f t="shared" si="197"/>
        <v>5.2583847471470476E-5</v>
      </c>
      <c r="AZ182" s="38">
        <f t="shared" si="198"/>
        <v>2.7161843134493964E-4</v>
      </c>
      <c r="BA182" s="38">
        <f t="shared" si="144"/>
        <v>4.7687829271216127E-2</v>
      </c>
      <c r="BB182" s="38">
        <f t="shared" si="145"/>
        <v>5.2544390721062526E-2</v>
      </c>
      <c r="BC182" s="38">
        <f t="shared" si="146"/>
        <v>-4.5092425417113273E-2</v>
      </c>
      <c r="BD182" s="38">
        <f t="shared" si="147"/>
        <v>-3.6763711148664717E-2</v>
      </c>
      <c r="BE182" s="38">
        <f t="shared" si="199"/>
        <v>3.8498868287780748</v>
      </c>
      <c r="BF182" s="38">
        <f t="shared" si="200"/>
        <v>1.9249434143890374</v>
      </c>
      <c r="BG182" s="38">
        <f t="shared" si="148"/>
        <v>13.035591894983241</v>
      </c>
      <c r="BH182" s="38">
        <f t="shared" si="149"/>
        <v>7.225236237128172</v>
      </c>
      <c r="BI182" s="38">
        <f t="shared" si="201"/>
        <v>-2.4741495017720537E-3</v>
      </c>
      <c r="BJ182" s="38">
        <f t="shared" si="202"/>
        <v>-2.4730357475063768E-3</v>
      </c>
      <c r="BK182" s="38">
        <f t="shared" si="150"/>
        <v>-3.680047485981338E-2</v>
      </c>
      <c r="BL182" s="38">
        <f t="shared" si="203"/>
        <v>3.8537367156068525</v>
      </c>
      <c r="BM182" s="38">
        <f t="shared" si="204"/>
        <v>1.9268683578034262</v>
      </c>
      <c r="BN182" s="38">
        <f t="shared" si="151"/>
        <v>13.03391475213701</v>
      </c>
      <c r="BO182" s="38">
        <f t="shared" si="152"/>
        <v>7.2243869605377045</v>
      </c>
      <c r="BP182" s="38">
        <f t="shared" si="205"/>
        <v>-2.4765393185328284E-3</v>
      </c>
      <c r="BQ182" s="38">
        <f t="shared" si="206"/>
        <v>-2.4756002766642797E-3</v>
      </c>
      <c r="BR182" s="38">
        <f t="shared" si="153"/>
        <v>6.5004774711423283E-2</v>
      </c>
      <c r="BS182" s="38">
        <f t="shared" si="154"/>
        <v>6.9757080495289794E-2</v>
      </c>
      <c r="BT182" s="38">
        <f t="shared" si="155"/>
        <v>-2.3436081690238721E-4</v>
      </c>
      <c r="BU182" s="38">
        <f t="shared" si="156"/>
        <v>-3.6998071965567106E-2</v>
      </c>
      <c r="BV182" s="38">
        <f t="shared" si="207"/>
        <v>3.8744290361337366</v>
      </c>
      <c r="BW182" s="38">
        <f t="shared" si="208"/>
        <v>1.9372145180668683</v>
      </c>
      <c r="BX182" s="38">
        <f t="shared" si="157"/>
        <v>13.024904639438327</v>
      </c>
      <c r="BY182" s="38">
        <f t="shared" si="158"/>
        <v>7.2198241912888586</v>
      </c>
      <c r="BZ182" s="38">
        <f t="shared" si="209"/>
        <v>-2.48939393435498E-3</v>
      </c>
      <c r="CA182" s="38">
        <f t="shared" si="210"/>
        <v>-2.4893937982370987E-3</v>
      </c>
      <c r="CB182" s="38">
        <f t="shared" si="159"/>
        <v>-3.7035070037532668E-2</v>
      </c>
      <c r="CC182" s="38">
        <f t="shared" si="211"/>
        <v>3.8783034651698696</v>
      </c>
      <c r="CD182" s="38">
        <f t="shared" si="212"/>
        <v>1.9391517325849348</v>
      </c>
      <c r="CE182" s="38">
        <f t="shared" si="160"/>
        <v>13.023218368316932</v>
      </c>
      <c r="CF182" s="38">
        <f t="shared" si="161"/>
        <v>7.2189702167965066</v>
      </c>
      <c r="CG182" s="38">
        <f t="shared" si="213"/>
        <v>-2.4918026807969106E-3</v>
      </c>
      <c r="CH182" s="38">
        <f t="shared" si="214"/>
        <v>-2.4919783197736986E-3</v>
      </c>
      <c r="CI182" s="38">
        <f t="shared" si="162"/>
        <v>6.5104647727932091E-2</v>
      </c>
      <c r="CJ182" s="38">
        <f t="shared" si="163"/>
        <v>6.9855573528413747E-2</v>
      </c>
      <c r="CK182" s="38">
        <f t="shared" si="164"/>
        <v>-2.8650811863982042E-8</v>
      </c>
      <c r="CL182" s="38" t="str">
        <f t="shared" si="215"/>
        <v/>
      </c>
      <c r="CM182" s="38">
        <f t="shared" si="216"/>
        <v>-2.0029250632364526E-3</v>
      </c>
      <c r="CN182" s="38">
        <f t="shared" si="217"/>
        <v>0.36998071965567109</v>
      </c>
      <c r="CO182" s="38">
        <f t="shared" si="218"/>
        <v>0</v>
      </c>
      <c r="CP182" s="38">
        <f t="shared" si="165"/>
        <v>0</v>
      </c>
      <c r="CQ182" s="38"/>
      <c r="CR182" s="38"/>
      <c r="CS182" s="38"/>
      <c r="CT182" s="38"/>
      <c r="CU182" s="38"/>
      <c r="CV182" s="38"/>
      <c r="CW182" s="38"/>
      <c r="CX182" s="38"/>
      <c r="CY182" s="38"/>
      <c r="CZ182" s="38"/>
      <c r="DA182" s="38">
        <f t="shared" si="168"/>
        <v>89.5</v>
      </c>
      <c r="DB182" s="24">
        <f t="shared" si="169"/>
        <v>0</v>
      </c>
      <c r="DC182" s="24">
        <f t="shared" si="167"/>
        <v>0</v>
      </c>
      <c r="DD182" s="38" t="s">
        <v>219</v>
      </c>
      <c r="DE182" s="2">
        <f t="shared" si="66"/>
        <v>0</v>
      </c>
      <c r="DF182" s="38">
        <f t="shared" si="170"/>
        <v>0</v>
      </c>
      <c r="DG182" s="38">
        <f t="shared" si="71"/>
        <v>0</v>
      </c>
      <c r="DH182" s="38">
        <f t="shared" si="72"/>
        <v>0.7142857142857143</v>
      </c>
      <c r="DI182" s="23">
        <f t="shared" si="67"/>
        <v>0</v>
      </c>
      <c r="DJ182" s="2">
        <f t="shared" si="68"/>
        <v>0</v>
      </c>
      <c r="DK182" s="2">
        <f t="shared" si="69"/>
        <v>-4.3726092979852409E-2</v>
      </c>
    </row>
    <row r="183" spans="1:115">
      <c r="A183" s="38">
        <f t="shared" si="166"/>
        <v>0.34000000000000014</v>
      </c>
      <c r="B183" s="38">
        <f t="shared" si="171"/>
        <v>11.733602530208337</v>
      </c>
      <c r="C183" s="38">
        <f t="shared" si="172"/>
        <v>-219.14591291541663</v>
      </c>
      <c r="D183" s="38">
        <f t="shared" si="173"/>
        <v>-65.145912915416659</v>
      </c>
      <c r="E183" s="38">
        <f t="shared" si="174"/>
        <v>0.21439182647108235</v>
      </c>
      <c r="F183" s="38">
        <f t="shared" si="175"/>
        <v>-22.451059567708334</v>
      </c>
      <c r="G183" s="38">
        <f t="shared" si="176"/>
        <v>-11.225529783854167</v>
      </c>
      <c r="H183" s="38">
        <f t="shared" si="121"/>
        <v>29.803969757210744</v>
      </c>
      <c r="I183" s="38">
        <f t="shared" si="122"/>
        <v>15.443789388258374</v>
      </c>
      <c r="J183" s="38">
        <f t="shared" si="177"/>
        <v>5.019240510258146E-3</v>
      </c>
      <c r="K183" s="38">
        <f t="shared" si="178"/>
        <v>5.9900620657708818E-3</v>
      </c>
      <c r="L183" s="38">
        <f t="shared" si="123"/>
        <v>0.21460621829755341</v>
      </c>
      <c r="M183" s="38">
        <f t="shared" si="179"/>
        <v>-22.473510627276042</v>
      </c>
      <c r="N183" s="38">
        <f t="shared" si="180"/>
        <v>-11.236755313638021</v>
      </c>
      <c r="O183" s="38">
        <f t="shared" si="124"/>
        <v>29.821980168182797</v>
      </c>
      <c r="P183" s="38">
        <f t="shared" si="125"/>
        <v>15.452607693281434</v>
      </c>
      <c r="Q183" s="38">
        <f t="shared" si="181"/>
        <v>5.0213666374180344E-3</v>
      </c>
      <c r="R183" s="38">
        <f t="shared" si="182"/>
        <v>5.9927069138375018E-3</v>
      </c>
      <c r="S183" s="38">
        <f t="shared" si="126"/>
        <v>9.9170159370572837E-3</v>
      </c>
      <c r="T183" s="38">
        <f t="shared" si="127"/>
        <v>1.233651538939104E-2</v>
      </c>
      <c r="U183" s="38">
        <f t="shared" si="128"/>
        <v>-0.40124892550660379</v>
      </c>
      <c r="V183" s="38">
        <f t="shared" si="129"/>
        <v>-0.18685709903552145</v>
      </c>
      <c r="W183" s="38">
        <f t="shared" si="183"/>
        <v>19.567629653369817</v>
      </c>
      <c r="X183" s="38">
        <f t="shared" si="184"/>
        <v>9.7838148266849085</v>
      </c>
      <c r="Y183" s="38">
        <f t="shared" si="130"/>
        <v>7.9607320956311423</v>
      </c>
      <c r="Z183" s="38">
        <f t="shared" si="131"/>
        <v>4.5461364017778978</v>
      </c>
      <c r="AA183" s="38">
        <f t="shared" si="185"/>
        <v>-1.7900004612610695E-2</v>
      </c>
      <c r="AB183" s="38">
        <f t="shared" si="186"/>
        <v>-1.8442587402840584E-2</v>
      </c>
      <c r="AC183" s="38">
        <f t="shared" si="132"/>
        <v>-0.18704395613455696</v>
      </c>
      <c r="AD183" s="38">
        <f t="shared" si="187"/>
        <v>19.587197283023187</v>
      </c>
      <c r="AE183" s="38">
        <f t="shared" si="188"/>
        <v>9.7935986415115934</v>
      </c>
      <c r="AF183" s="38">
        <f t="shared" si="133"/>
        <v>7.9563446616776972</v>
      </c>
      <c r="AG183" s="38">
        <f t="shared" si="134"/>
        <v>4.5437809846688175</v>
      </c>
      <c r="AH183" s="38">
        <f t="shared" si="189"/>
        <v>-1.7927231136212755E-2</v>
      </c>
      <c r="AI183" s="38">
        <f t="shared" si="190"/>
        <v>-1.8470328723391567E-2</v>
      </c>
      <c r="AJ183" s="38">
        <f t="shared" si="135"/>
        <v>0.14570772928934603</v>
      </c>
      <c r="AK183" s="38">
        <f t="shared" si="136"/>
        <v>0.14846275947862314</v>
      </c>
      <c r="AL183" s="38">
        <f t="shared" si="137"/>
        <v>0.19694259334858882</v>
      </c>
      <c r="AM183" s="38">
        <f t="shared" si="138"/>
        <v>1.0085494313067378E-2</v>
      </c>
      <c r="AN183" s="38">
        <f t="shared" si="191"/>
        <v>-1.056150494725137</v>
      </c>
      <c r="AO183" s="38">
        <f t="shared" si="192"/>
        <v>-0.5280752473625685</v>
      </c>
      <c r="AP183" s="38">
        <f t="shared" si="139"/>
        <v>15.341068745717102</v>
      </c>
      <c r="AQ183" s="38">
        <f t="shared" si="140"/>
        <v>8.3396570291594756</v>
      </c>
      <c r="AR183" s="38">
        <f t="shared" si="193"/>
        <v>1.3432040685057629E-4</v>
      </c>
      <c r="AS183" s="38">
        <f t="shared" si="194"/>
        <v>3.5886425911286471E-4</v>
      </c>
      <c r="AT183" s="38">
        <f t="shared" si="141"/>
        <v>1.0095579807380444E-2</v>
      </c>
      <c r="AU183" s="38">
        <f t="shared" si="195"/>
        <v>-1.0572066452198621</v>
      </c>
      <c r="AV183" s="38">
        <f t="shared" si="196"/>
        <v>-0.52860332260993104</v>
      </c>
      <c r="AW183" s="38">
        <f t="shared" si="142"/>
        <v>15.3416156559637</v>
      </c>
      <c r="AX183" s="38">
        <f t="shared" si="143"/>
        <v>8.3399297039766456</v>
      </c>
      <c r="AY183" s="38">
        <f t="shared" si="197"/>
        <v>1.3479422039108649E-4</v>
      </c>
      <c r="AZ183" s="38">
        <f t="shared" si="198"/>
        <v>3.593840494818183E-4</v>
      </c>
      <c r="BA183" s="38">
        <f t="shared" si="144"/>
        <v>4.6979704296334197E-2</v>
      </c>
      <c r="BB183" s="38">
        <f t="shared" si="145"/>
        <v>5.1538412775681788E-2</v>
      </c>
      <c r="BC183" s="38">
        <f t="shared" si="146"/>
        <v>-4.925602356008154E-2</v>
      </c>
      <c r="BD183" s="38">
        <f t="shared" si="147"/>
        <v>-3.9170529247014162E-2</v>
      </c>
      <c r="BE183" s="38">
        <f t="shared" si="199"/>
        <v>4.1019282306547939</v>
      </c>
      <c r="BF183" s="38">
        <f t="shared" si="200"/>
        <v>2.050964115327397</v>
      </c>
      <c r="BG183" s="38">
        <f t="shared" si="148"/>
        <v>12.894013861162811</v>
      </c>
      <c r="BH183" s="38">
        <f t="shared" si="149"/>
        <v>7.1107041721375115</v>
      </c>
      <c r="BI183" s="38">
        <f t="shared" si="201"/>
        <v>-2.6275084232962997E-3</v>
      </c>
      <c r="BJ183" s="38">
        <f t="shared" si="202"/>
        <v>-2.6263212877912141E-3</v>
      </c>
      <c r="BK183" s="38">
        <f t="shared" si="150"/>
        <v>-3.9209699776261174E-2</v>
      </c>
      <c r="BL183" s="38">
        <f t="shared" si="203"/>
        <v>4.1060301588854484</v>
      </c>
      <c r="BM183" s="38">
        <f t="shared" si="204"/>
        <v>2.0530150794427242</v>
      </c>
      <c r="BN183" s="38">
        <f t="shared" si="151"/>
        <v>12.89224449782243</v>
      </c>
      <c r="BO183" s="38">
        <f t="shared" si="152"/>
        <v>7.1098080050766308</v>
      </c>
      <c r="BP183" s="38">
        <f t="shared" si="205"/>
        <v>-2.6300908232557343E-3</v>
      </c>
      <c r="BQ183" s="38">
        <f t="shared" si="206"/>
        <v>-2.6290779421789933E-3</v>
      </c>
      <c r="BR183" s="38">
        <f t="shared" si="153"/>
        <v>6.592711431468766E-2</v>
      </c>
      <c r="BS183" s="38">
        <f t="shared" si="154"/>
        <v>7.0375724831174963E-2</v>
      </c>
      <c r="BT183" s="38">
        <f t="shared" si="155"/>
        <v>-2.6685534745868978E-4</v>
      </c>
      <c r="BU183" s="38">
        <f t="shared" si="156"/>
        <v>-3.9437384594472852E-2</v>
      </c>
      <c r="BV183" s="38">
        <f t="shared" si="207"/>
        <v>4.1298732572930392</v>
      </c>
      <c r="BW183" s="38">
        <f t="shared" si="208"/>
        <v>2.0649366286465196</v>
      </c>
      <c r="BX183" s="38">
        <f t="shared" si="157"/>
        <v>12.881965264245622</v>
      </c>
      <c r="BY183" s="38">
        <f t="shared" si="158"/>
        <v>7.104601412273543</v>
      </c>
      <c r="BZ183" s="38">
        <f t="shared" si="209"/>
        <v>-2.6451145011254723E-3</v>
      </c>
      <c r="CA183" s="38">
        <f t="shared" si="210"/>
        <v>-2.6451143216685573E-3</v>
      </c>
      <c r="CB183" s="38">
        <f t="shared" si="159"/>
        <v>-3.9476821979067322E-2</v>
      </c>
      <c r="CC183" s="38">
        <f t="shared" si="211"/>
        <v>4.1340031305503322</v>
      </c>
      <c r="CD183" s="38">
        <f t="shared" si="212"/>
        <v>2.0670015652751661</v>
      </c>
      <c r="CE183" s="38">
        <f t="shared" si="160"/>
        <v>12.880185741581819</v>
      </c>
      <c r="CF183" s="38">
        <f t="shared" si="161"/>
        <v>7.1037000126684511</v>
      </c>
      <c r="CG183" s="38">
        <f t="shared" si="213"/>
        <v>-2.6477190267183209E-3</v>
      </c>
      <c r="CH183" s="38">
        <f t="shared" si="214"/>
        <v>-2.6478942265527384E-3</v>
      </c>
      <c r="CI183" s="38">
        <f t="shared" si="162"/>
        <v>6.6042046642558735E-2</v>
      </c>
      <c r="CJ183" s="38">
        <f t="shared" si="163"/>
        <v>7.048907813655729E-2</v>
      </c>
      <c r="CK183" s="38">
        <f t="shared" si="164"/>
        <v>-4.0354316195459146E-8</v>
      </c>
      <c r="CL183" s="38" t="str">
        <f t="shared" si="215"/>
        <v/>
      </c>
      <c r="CM183" s="38">
        <f t="shared" si="216"/>
        <v>-2.0922521325567622E-3</v>
      </c>
      <c r="CN183" s="38">
        <f t="shared" si="217"/>
        <v>0.39437384594472852</v>
      </c>
      <c r="CO183" s="38">
        <f t="shared" si="218"/>
        <v>0</v>
      </c>
      <c r="CP183" s="38">
        <f t="shared" si="165"/>
        <v>0</v>
      </c>
      <c r="CQ183" s="38"/>
      <c r="CR183" s="38"/>
      <c r="CS183" s="38"/>
      <c r="CT183" s="38"/>
      <c r="CU183" s="38"/>
      <c r="CV183" s="38"/>
      <c r="CW183" s="38"/>
      <c r="CX183" s="38"/>
      <c r="CY183" s="38"/>
      <c r="CZ183" s="38"/>
      <c r="DA183" s="38">
        <f t="shared" si="168"/>
        <v>90</v>
      </c>
      <c r="DB183" s="24">
        <f t="shared" si="169"/>
        <v>0</v>
      </c>
      <c r="DC183" s="24">
        <f t="shared" si="167"/>
        <v>0</v>
      </c>
      <c r="DD183" s="38" t="s">
        <v>219</v>
      </c>
      <c r="DE183" s="2">
        <f t="shared" si="66"/>
        <v>0</v>
      </c>
      <c r="DF183" s="38">
        <f t="shared" si="170"/>
        <v>0</v>
      </c>
      <c r="DG183" s="38">
        <f t="shared" si="71"/>
        <v>0</v>
      </c>
      <c r="DH183" s="38">
        <f t="shared" si="72"/>
        <v>0.7142857142857143</v>
      </c>
      <c r="DI183" s="23">
        <f t="shared" si="67"/>
        <v>0</v>
      </c>
      <c r="DJ183" s="2">
        <f t="shared" si="68"/>
        <v>0</v>
      </c>
      <c r="DK183" s="2">
        <f t="shared" si="69"/>
        <v>-4.3726092979852409E-2</v>
      </c>
    </row>
    <row r="184" spans="1:115">
      <c r="A184" s="38">
        <f t="shared" si="166"/>
        <v>0.35000000000000014</v>
      </c>
      <c r="B184" s="38">
        <f t="shared" si="171"/>
        <v>12.078708486979171</v>
      </c>
      <c r="C184" s="38">
        <f t="shared" si="172"/>
        <v>-218.17961623645832</v>
      </c>
      <c r="D184" s="38">
        <f t="shared" si="173"/>
        <v>-64.179616236458315</v>
      </c>
      <c r="E184" s="38">
        <f t="shared" si="174"/>
        <v>0.21439182647108235</v>
      </c>
      <c r="F184" s="38">
        <f t="shared" si="175"/>
        <v>-22.451059567708334</v>
      </c>
      <c r="G184" s="38">
        <f t="shared" si="176"/>
        <v>-11.225529783854167</v>
      </c>
      <c r="H184" s="38">
        <f t="shared" si="121"/>
        <v>29.777945668710114</v>
      </c>
      <c r="I184" s="38">
        <f t="shared" si="122"/>
        <v>15.394520663183467</v>
      </c>
      <c r="J184" s="38">
        <f t="shared" si="177"/>
        <v>5.0002123367858696E-3</v>
      </c>
      <c r="K184" s="38">
        <f t="shared" si="178"/>
        <v>5.9180139056625664E-3</v>
      </c>
      <c r="L184" s="38">
        <f t="shared" si="123"/>
        <v>0.21460621829755341</v>
      </c>
      <c r="M184" s="38">
        <f t="shared" si="179"/>
        <v>-22.473510627276042</v>
      </c>
      <c r="N184" s="38">
        <f t="shared" si="180"/>
        <v>-11.236755313638021</v>
      </c>
      <c r="O184" s="38">
        <f t="shared" si="124"/>
        <v>29.795965593578021</v>
      </c>
      <c r="P184" s="38">
        <f t="shared" si="125"/>
        <v>15.403355108561115</v>
      </c>
      <c r="Q184" s="38">
        <f t="shared" si="181"/>
        <v>5.0023263990552772E-3</v>
      </c>
      <c r="R184" s="38">
        <f t="shared" si="182"/>
        <v>5.9206103320325705E-3</v>
      </c>
      <c r="S184" s="38">
        <f t="shared" si="126"/>
        <v>9.8607409816200576E-3</v>
      </c>
      <c r="T184" s="38">
        <f t="shared" si="127"/>
        <v>1.211065931356523E-2</v>
      </c>
      <c r="U184" s="38">
        <f t="shared" si="128"/>
        <v>-0.40792661486659787</v>
      </c>
      <c r="V184" s="38">
        <f t="shared" si="129"/>
        <v>-0.19353478839551552</v>
      </c>
      <c r="W184" s="38">
        <f t="shared" si="183"/>
        <v>20.266915647913557</v>
      </c>
      <c r="X184" s="38">
        <f t="shared" si="184"/>
        <v>10.133457823956778</v>
      </c>
      <c r="Y184" s="38">
        <f t="shared" si="130"/>
        <v>7.7792913705797524</v>
      </c>
      <c r="Z184" s="38">
        <f t="shared" si="131"/>
        <v>4.4122667154040833</v>
      </c>
      <c r="AA184" s="38">
        <f t="shared" si="185"/>
        <v>-1.8868736152593022E-2</v>
      </c>
      <c r="AB184" s="38">
        <f t="shared" si="186"/>
        <v>-1.9380127825825013E-2</v>
      </c>
      <c r="AC184" s="38">
        <f t="shared" si="132"/>
        <v>-0.19372832318391101</v>
      </c>
      <c r="AD184" s="38">
        <f t="shared" si="187"/>
        <v>20.287182563561466</v>
      </c>
      <c r="AE184" s="38">
        <f t="shared" si="188"/>
        <v>10.143591281780733</v>
      </c>
      <c r="AF184" s="38">
        <f t="shared" si="133"/>
        <v>7.7748924801974653</v>
      </c>
      <c r="AG184" s="38">
        <f t="shared" si="134"/>
        <v>4.4099092300393785</v>
      </c>
      <c r="AH184" s="38">
        <f t="shared" si="189"/>
        <v>-1.8897731918679966E-2</v>
      </c>
      <c r="AI184" s="38">
        <f t="shared" si="190"/>
        <v>-1.9409604661550589E-2</v>
      </c>
      <c r="AJ184" s="38">
        <f t="shared" si="135"/>
        <v>0.14982198460202537</v>
      </c>
      <c r="AK184" s="38">
        <f t="shared" si="136"/>
        <v>0.15230768571354186</v>
      </c>
      <c r="AL184" s="38">
        <f t="shared" si="137"/>
        <v>0.20573337271430708</v>
      </c>
      <c r="AM184" s="38">
        <f t="shared" si="138"/>
        <v>1.2198584318791561E-2</v>
      </c>
      <c r="AN184" s="38">
        <f t="shared" si="191"/>
        <v>-1.2774327626703739</v>
      </c>
      <c r="AO184" s="38">
        <f t="shared" si="192"/>
        <v>-0.63871638133518693</v>
      </c>
      <c r="AP184" s="38">
        <f t="shared" si="139"/>
        <v>15.423423847235357</v>
      </c>
      <c r="AQ184" s="38">
        <f t="shared" si="140"/>
        <v>8.3369392404858473</v>
      </c>
      <c r="AR184" s="38">
        <f t="shared" si="193"/>
        <v>2.3148655691861988E-4</v>
      </c>
      <c r="AS184" s="38">
        <f t="shared" si="194"/>
        <v>4.6202228856383123E-4</v>
      </c>
      <c r="AT184" s="38">
        <f t="shared" si="141"/>
        <v>1.2210782903110352E-2</v>
      </c>
      <c r="AU184" s="38">
        <f t="shared" si="195"/>
        <v>-1.2787101954330442</v>
      </c>
      <c r="AV184" s="38">
        <f t="shared" si="196"/>
        <v>-0.6393550977165221</v>
      </c>
      <c r="AW184" s="38">
        <f t="shared" si="142"/>
        <v>15.424090170670464</v>
      </c>
      <c r="AX184" s="38">
        <f t="shared" si="143"/>
        <v>8.3372713257780138</v>
      </c>
      <c r="AY184" s="38">
        <f t="shared" si="197"/>
        <v>2.3204962076152802E-4</v>
      </c>
      <c r="AZ184" s="38">
        <f t="shared" si="198"/>
        <v>4.6263728519315426E-4</v>
      </c>
      <c r="BA184" s="38">
        <f t="shared" si="144"/>
        <v>4.6158130172596394E-2</v>
      </c>
      <c r="BB184" s="38">
        <f t="shared" si="145"/>
        <v>5.0415409956684643E-2</v>
      </c>
      <c r="BC184" s="38">
        <f t="shared" si="146"/>
        <v>-5.4150946927859371E-2</v>
      </c>
      <c r="BD184" s="38">
        <f t="shared" si="147"/>
        <v>-4.195236260906781E-2</v>
      </c>
      <c r="BE184" s="38">
        <f t="shared" si="199"/>
        <v>4.3932411391127522</v>
      </c>
      <c r="BF184" s="38">
        <f t="shared" si="200"/>
        <v>2.1966205695563761</v>
      </c>
      <c r="BG184" s="38">
        <f t="shared" si="148"/>
        <v>12.736723267744647</v>
      </c>
      <c r="BH184" s="38">
        <f t="shared" si="149"/>
        <v>6.9878446554952092</v>
      </c>
      <c r="BI184" s="38">
        <f t="shared" si="201"/>
        <v>-2.8079302120039545E-3</v>
      </c>
      <c r="BJ184" s="38">
        <f t="shared" si="202"/>
        <v>-2.8066844447846868E-3</v>
      </c>
      <c r="BK184" s="38">
        <f t="shared" si="150"/>
        <v>-4.1994314971676876E-2</v>
      </c>
      <c r="BL184" s="38">
        <f t="shared" si="203"/>
        <v>4.3976343802518638</v>
      </c>
      <c r="BM184" s="38">
        <f t="shared" si="204"/>
        <v>2.1988171901259319</v>
      </c>
      <c r="BN184" s="38">
        <f t="shared" si="151"/>
        <v>12.734849917187383</v>
      </c>
      <c r="BO184" s="38">
        <f t="shared" si="152"/>
        <v>6.9868955975429881</v>
      </c>
      <c r="BP184" s="38">
        <f t="shared" si="205"/>
        <v>-2.810742014514798E-3</v>
      </c>
      <c r="BQ184" s="38">
        <f t="shared" si="206"/>
        <v>-2.8096699679247975E-3</v>
      </c>
      <c r="BR184" s="38">
        <f t="shared" si="153"/>
        <v>6.7023698689996733E-2</v>
      </c>
      <c r="BS184" s="38">
        <f t="shared" si="154"/>
        <v>7.1164600857677521E-2</v>
      </c>
      <c r="BT184" s="38">
        <f t="shared" si="155"/>
        <v>-3.0084439786835586E-4</v>
      </c>
      <c r="BU184" s="38">
        <f t="shared" si="156"/>
        <v>-4.2253207006936168E-2</v>
      </c>
      <c r="BV184" s="38">
        <f t="shared" si="207"/>
        <v>4.4247454907866475</v>
      </c>
      <c r="BW184" s="38">
        <f t="shared" si="208"/>
        <v>2.2123727453933237</v>
      </c>
      <c r="BX184" s="38">
        <f t="shared" si="157"/>
        <v>12.723296285521142</v>
      </c>
      <c r="BY184" s="38">
        <f t="shared" si="158"/>
        <v>6.9810421097686444</v>
      </c>
      <c r="BZ184" s="38">
        <f t="shared" si="209"/>
        <v>-2.8281108791510124E-3</v>
      </c>
      <c r="CA184" s="38">
        <f t="shared" si="210"/>
        <v>-2.8281106481955615E-3</v>
      </c>
      <c r="CB184" s="38">
        <f t="shared" si="159"/>
        <v>-4.2295460213943099E-2</v>
      </c>
      <c r="CC184" s="38">
        <f t="shared" si="211"/>
        <v>4.4291702362774341</v>
      </c>
      <c r="CD184" s="38">
        <f t="shared" si="212"/>
        <v>2.2145851181387171</v>
      </c>
      <c r="CE184" s="38">
        <f t="shared" si="160"/>
        <v>12.721411784711115</v>
      </c>
      <c r="CF184" s="38">
        <f t="shared" si="161"/>
        <v>6.9800873038917395</v>
      </c>
      <c r="CG184" s="38">
        <f t="shared" si="213"/>
        <v>-2.8309483863891774E-3</v>
      </c>
      <c r="CH184" s="38">
        <f t="shared" si="214"/>
        <v>-2.8311230463128282E-3</v>
      </c>
      <c r="CI184" s="38">
        <f t="shared" si="162"/>
        <v>6.7154837210333149E-2</v>
      </c>
      <c r="CJ184" s="38">
        <f t="shared" si="163"/>
        <v>7.1293952119955428E-2</v>
      </c>
      <c r="CK184" s="38">
        <f t="shared" si="164"/>
        <v>-5.5798269916961967E-8</v>
      </c>
      <c r="CL184" s="38" t="str">
        <f t="shared" si="215"/>
        <v/>
      </c>
      <c r="CM184" s="38">
        <f t="shared" si="216"/>
        <v>-2.1933292783995347E-3</v>
      </c>
      <c r="CN184" s="38">
        <f t="shared" si="217"/>
        <v>0.42253207006936166</v>
      </c>
      <c r="CO184" s="38">
        <f t="shared" si="218"/>
        <v>0</v>
      </c>
      <c r="CP184" s="38">
        <f t="shared" si="165"/>
        <v>0</v>
      </c>
      <c r="CQ184" s="38"/>
      <c r="CR184" s="38"/>
      <c r="CS184" s="38"/>
      <c r="CT184" s="38"/>
      <c r="CU184" s="38"/>
      <c r="CV184" s="38"/>
      <c r="CW184" s="38"/>
      <c r="CX184" s="38"/>
      <c r="CY184" s="38"/>
      <c r="CZ184" s="38"/>
      <c r="DA184" s="38">
        <f t="shared" si="168"/>
        <v>90.5</v>
      </c>
      <c r="DB184" s="24">
        <f t="shared" si="169"/>
        <v>0</v>
      </c>
      <c r="DC184" s="24">
        <f t="shared" si="167"/>
        <v>0</v>
      </c>
      <c r="DD184" s="38" t="s">
        <v>219</v>
      </c>
      <c r="DE184" s="2">
        <f t="shared" si="66"/>
        <v>0</v>
      </c>
      <c r="DF184" s="38">
        <f t="shared" si="170"/>
        <v>0</v>
      </c>
      <c r="DG184" s="38">
        <f t="shared" si="71"/>
        <v>0</v>
      </c>
      <c r="DH184" s="38">
        <f t="shared" si="72"/>
        <v>0.7142857142857143</v>
      </c>
      <c r="DI184" s="23">
        <f t="shared" si="67"/>
        <v>0</v>
      </c>
      <c r="DJ184" s="2">
        <f t="shared" si="68"/>
        <v>0</v>
      </c>
      <c r="DK184" s="2">
        <f t="shared" si="69"/>
        <v>-4.3726092979852409E-2</v>
      </c>
    </row>
    <row r="185" spans="1:115">
      <c r="A185" s="38">
        <f t="shared" si="166"/>
        <v>0.36000000000000015</v>
      </c>
      <c r="B185" s="38">
        <f t="shared" si="171"/>
        <v>12.423814443750004</v>
      </c>
      <c r="C185" s="38">
        <f t="shared" si="172"/>
        <v>-217.21331955749997</v>
      </c>
      <c r="D185" s="38">
        <f t="shared" si="173"/>
        <v>-63.213319557499986</v>
      </c>
      <c r="E185" s="38">
        <f t="shared" si="174"/>
        <v>0.21439182647108235</v>
      </c>
      <c r="F185" s="38">
        <f t="shared" si="175"/>
        <v>-22.451059567708334</v>
      </c>
      <c r="G185" s="38">
        <f t="shared" si="176"/>
        <v>-11.225529783854167</v>
      </c>
      <c r="H185" s="38">
        <f t="shared" si="121"/>
        <v>29.751885024043666</v>
      </c>
      <c r="I185" s="38">
        <f t="shared" si="122"/>
        <v>15.345002522068944</v>
      </c>
      <c r="J185" s="38">
        <f t="shared" si="177"/>
        <v>4.9811574343442151E-3</v>
      </c>
      <c r="K185" s="38">
        <f t="shared" si="178"/>
        <v>5.8456010118062458E-3</v>
      </c>
      <c r="L185" s="38">
        <f t="shared" si="123"/>
        <v>0.21460621829755341</v>
      </c>
      <c r="M185" s="38">
        <f t="shared" si="179"/>
        <v>-22.473510627276042</v>
      </c>
      <c r="N185" s="38">
        <f t="shared" si="180"/>
        <v>-11.236755313638021</v>
      </c>
      <c r="O185" s="38">
        <f t="shared" si="124"/>
        <v>29.769914502941724</v>
      </c>
      <c r="P185" s="38">
        <f t="shared" si="125"/>
        <v>15.353853354089434</v>
      </c>
      <c r="Q185" s="38">
        <f t="shared" si="181"/>
        <v>4.9832594343687227E-3</v>
      </c>
      <c r="R185" s="38">
        <f t="shared" si="182"/>
        <v>5.8481490122658814E-3</v>
      </c>
      <c r="S185" s="38">
        <f t="shared" si="126"/>
        <v>9.8044783661159658E-3</v>
      </c>
      <c r="T185" s="38">
        <f t="shared" si="127"/>
        <v>1.188478358329326E-2</v>
      </c>
      <c r="U185" s="38">
        <f t="shared" si="128"/>
        <v>-0.41553689829945678</v>
      </c>
      <c r="V185" s="38">
        <f t="shared" si="129"/>
        <v>-0.20114507182837443</v>
      </c>
      <c r="W185" s="38">
        <f t="shared" si="183"/>
        <v>21.063862665393746</v>
      </c>
      <c r="X185" s="38">
        <f t="shared" si="184"/>
        <v>10.531931332696873</v>
      </c>
      <c r="Y185" s="38">
        <f t="shared" si="130"/>
        <v>7.5825627853882924</v>
      </c>
      <c r="Z185" s="38">
        <f t="shared" si="131"/>
        <v>4.2704757011985022</v>
      </c>
      <c r="AA185" s="38">
        <f t="shared" si="185"/>
        <v>-2.0008412519977287E-2</v>
      </c>
      <c r="AB185" s="38">
        <f t="shared" si="186"/>
        <v>-2.04873517486217E-2</v>
      </c>
      <c r="AC185" s="38">
        <f t="shared" si="132"/>
        <v>-0.2013462169002028</v>
      </c>
      <c r="AD185" s="38">
        <f t="shared" si="187"/>
        <v>21.084926528059139</v>
      </c>
      <c r="AE185" s="38">
        <f t="shared" si="188"/>
        <v>10.542463264029569</v>
      </c>
      <c r="AF185" s="38">
        <f t="shared" si="133"/>
        <v>7.5781562405821017</v>
      </c>
      <c r="AG185" s="38">
        <f t="shared" si="134"/>
        <v>4.2681185804395847</v>
      </c>
      <c r="AH185" s="38">
        <f t="shared" si="189"/>
        <v>-2.0039502216844765E-2</v>
      </c>
      <c r="AI185" s="38">
        <f t="shared" si="190"/>
        <v>-2.0518887607650471E-2</v>
      </c>
      <c r="AJ185" s="38">
        <f t="shared" si="135"/>
        <v>0.15456355248915729</v>
      </c>
      <c r="AK185" s="38">
        <f t="shared" si="136"/>
        <v>0.15678166381168185</v>
      </c>
      <c r="AL185" s="38">
        <f t="shared" si="137"/>
        <v>0.21592208821120207</v>
      </c>
      <c r="AM185" s="38">
        <f t="shared" si="138"/>
        <v>1.4777016382827635E-2</v>
      </c>
      <c r="AN185" s="38">
        <f t="shared" si="191"/>
        <v>-1.5474455370089104</v>
      </c>
      <c r="AO185" s="38">
        <f t="shared" si="192"/>
        <v>-0.77372276850445521</v>
      </c>
      <c r="AP185" s="38">
        <f t="shared" si="139"/>
        <v>15.532176836597163</v>
      </c>
      <c r="AQ185" s="38">
        <f t="shared" si="140"/>
        <v>8.3469481481088597</v>
      </c>
      <c r="AR185" s="38">
        <f t="shared" si="193"/>
        <v>3.4775448986349702E-4</v>
      </c>
      <c r="AS185" s="38">
        <f t="shared" si="194"/>
        <v>5.8481433913518501E-4</v>
      </c>
      <c r="AT185" s="38">
        <f t="shared" si="141"/>
        <v>1.4791793399210461E-2</v>
      </c>
      <c r="AU185" s="38">
        <f t="shared" si="195"/>
        <v>-1.5489929825459192</v>
      </c>
      <c r="AV185" s="38">
        <f t="shared" si="196"/>
        <v>-0.77449649127295961</v>
      </c>
      <c r="AW185" s="38">
        <f t="shared" si="142"/>
        <v>15.53299114257443</v>
      </c>
      <c r="AX185" s="38">
        <f t="shared" si="143"/>
        <v>8.3473538203916622</v>
      </c>
      <c r="AY185" s="38">
        <f t="shared" si="197"/>
        <v>3.4842228634291024E-4</v>
      </c>
      <c r="AZ185" s="38">
        <f t="shared" si="198"/>
        <v>5.8554053277893594E-4</v>
      </c>
      <c r="BA185" s="38">
        <f t="shared" si="144"/>
        <v>4.5191563852452356E-2</v>
      </c>
      <c r="BB185" s="38">
        <f t="shared" si="145"/>
        <v>4.9143455277948368E-2</v>
      </c>
      <c r="BC185" s="38">
        <f t="shared" si="146"/>
        <v>-5.998642769947405E-2</v>
      </c>
      <c r="BD185" s="38">
        <f t="shared" si="147"/>
        <v>-4.5209411316646415E-2</v>
      </c>
      <c r="BE185" s="38">
        <f t="shared" si="199"/>
        <v>4.7343184821831876</v>
      </c>
      <c r="BF185" s="38">
        <f t="shared" si="200"/>
        <v>2.3671592410915938</v>
      </c>
      <c r="BG185" s="38">
        <f t="shared" si="148"/>
        <v>12.55988877350879</v>
      </c>
      <c r="BH185" s="38">
        <f t="shared" si="149"/>
        <v>6.8547149918500017</v>
      </c>
      <c r="BI185" s="38">
        <f t="shared" si="201"/>
        <v>-3.0235344040440912E-3</v>
      </c>
      <c r="BJ185" s="38">
        <f t="shared" si="202"/>
        <v>-3.022263156199381E-3</v>
      </c>
      <c r="BK185" s="38">
        <f t="shared" si="150"/>
        <v>-4.525462072796306E-2</v>
      </c>
      <c r="BL185" s="38">
        <f t="shared" si="203"/>
        <v>4.7390528006653705</v>
      </c>
      <c r="BM185" s="38">
        <f t="shared" si="204"/>
        <v>2.3695264003326852</v>
      </c>
      <c r="BN185" s="38">
        <f t="shared" si="151"/>
        <v>12.557897185784698</v>
      </c>
      <c r="BO185" s="38">
        <f t="shared" si="152"/>
        <v>6.8537057708484976</v>
      </c>
      <c r="BP185" s="38">
        <f t="shared" si="205"/>
        <v>-3.0266242227716313E-3</v>
      </c>
      <c r="BQ185" s="38">
        <f t="shared" si="206"/>
        <v>-3.0255260723018144E-3</v>
      </c>
      <c r="BR185" s="38">
        <f t="shared" si="153"/>
        <v>6.8344591038781377E-2</v>
      </c>
      <c r="BS185" s="38">
        <f t="shared" si="154"/>
        <v>7.2173381767352288E-2</v>
      </c>
      <c r="BT185" s="38">
        <f t="shared" si="155"/>
        <v>-3.3202332925223504E-4</v>
      </c>
      <c r="BU185" s="38">
        <f t="shared" si="156"/>
        <v>-4.5541434645898653E-2</v>
      </c>
      <c r="BV185" s="38">
        <f t="shared" si="207"/>
        <v>4.7690878839164963</v>
      </c>
      <c r="BW185" s="38">
        <f t="shared" si="208"/>
        <v>2.3845439419582481</v>
      </c>
      <c r="BX185" s="38">
        <f t="shared" si="157"/>
        <v>12.545270838159748</v>
      </c>
      <c r="BY185" s="38">
        <f t="shared" si="158"/>
        <v>6.8473071231204194</v>
      </c>
      <c r="BZ185" s="38">
        <f t="shared" si="209"/>
        <v>-3.0462474297067313E-3</v>
      </c>
      <c r="CA185" s="38">
        <f t="shared" si="210"/>
        <v>-3.0462471465409796E-3</v>
      </c>
      <c r="CB185" s="38">
        <f t="shared" si="159"/>
        <v>-4.5586976080544545E-2</v>
      </c>
      <c r="CC185" s="38">
        <f t="shared" si="211"/>
        <v>4.773856971800412</v>
      </c>
      <c r="CD185" s="38">
        <f t="shared" si="212"/>
        <v>2.386928485900206</v>
      </c>
      <c r="CE185" s="38">
        <f t="shared" si="160"/>
        <v>12.54326733178088</v>
      </c>
      <c r="CF185" s="38">
        <f t="shared" si="161"/>
        <v>6.846291751898276</v>
      </c>
      <c r="CG185" s="38">
        <f t="shared" si="213"/>
        <v>-3.0493666229731899E-3</v>
      </c>
      <c r="CH185" s="38">
        <f t="shared" si="214"/>
        <v>-3.0495406183506917E-3</v>
      </c>
      <c r="CI185" s="38">
        <f t="shared" si="162"/>
        <v>6.8491326430797417E-2</v>
      </c>
      <c r="CJ185" s="38">
        <f t="shared" si="163"/>
        <v>7.2318139191717076E-2</v>
      </c>
      <c r="CK185" s="38">
        <f t="shared" si="164"/>
        <v>-7.3995193752115276E-8</v>
      </c>
      <c r="CL185" s="38" t="str">
        <f t="shared" si="215"/>
        <v/>
      </c>
      <c r="CM185" s="38">
        <f t="shared" si="216"/>
        <v>-2.308644383827955E-3</v>
      </c>
      <c r="CN185" s="38">
        <f t="shared" si="217"/>
        <v>0.45541434645898654</v>
      </c>
      <c r="CO185" s="38">
        <f t="shared" si="218"/>
        <v>0</v>
      </c>
      <c r="CP185" s="38">
        <f t="shared" si="165"/>
        <v>0</v>
      </c>
      <c r="CQ185" s="38"/>
      <c r="CR185" s="38"/>
      <c r="CS185" s="38"/>
      <c r="CT185" s="38"/>
      <c r="CU185" s="38"/>
      <c r="CV185" s="38"/>
      <c r="CW185" s="38"/>
      <c r="CX185" s="38"/>
      <c r="CY185" s="38"/>
      <c r="CZ185" s="38"/>
      <c r="DA185" s="38">
        <f t="shared" si="168"/>
        <v>91</v>
      </c>
      <c r="DB185" s="24">
        <f t="shared" si="169"/>
        <v>0</v>
      </c>
      <c r="DC185" s="24">
        <f t="shared" si="167"/>
        <v>0</v>
      </c>
      <c r="DD185" s="38" t="s">
        <v>219</v>
      </c>
      <c r="DE185" s="2">
        <f t="shared" si="66"/>
        <v>0</v>
      </c>
      <c r="DF185" s="38">
        <f t="shared" si="170"/>
        <v>0</v>
      </c>
      <c r="DG185" s="38">
        <f t="shared" si="71"/>
        <v>0</v>
      </c>
      <c r="DH185" s="38">
        <f t="shared" si="72"/>
        <v>0.7142857142857143</v>
      </c>
      <c r="DI185" s="23">
        <f t="shared" si="67"/>
        <v>0</v>
      </c>
      <c r="DJ185" s="2">
        <f t="shared" si="68"/>
        <v>0</v>
      </c>
      <c r="DK185" s="2">
        <f t="shared" si="69"/>
        <v>-4.3726092979852409E-2</v>
      </c>
    </row>
    <row r="186" spans="1:115">
      <c r="A186" s="38">
        <f t="shared" si="166"/>
        <v>0.37000000000000016</v>
      </c>
      <c r="B186" s="38">
        <f t="shared" si="171"/>
        <v>12.768920400520837</v>
      </c>
      <c r="C186" s="38">
        <f t="shared" si="172"/>
        <v>-216.24702287854163</v>
      </c>
      <c r="D186" s="38">
        <f t="shared" si="173"/>
        <v>-62.24702287854165</v>
      </c>
      <c r="E186" s="38">
        <f t="shared" si="174"/>
        <v>0.21439182647108235</v>
      </c>
      <c r="F186" s="38">
        <f t="shared" si="175"/>
        <v>-22.451059567708334</v>
      </c>
      <c r="G186" s="38">
        <f t="shared" si="176"/>
        <v>-11.225529783854167</v>
      </c>
      <c r="H186" s="38">
        <f t="shared" si="121"/>
        <v>29.725787668725356</v>
      </c>
      <c r="I186" s="38">
        <f t="shared" si="122"/>
        <v>15.295231138219446</v>
      </c>
      <c r="J186" s="38">
        <f t="shared" si="177"/>
        <v>4.9620756899767821E-3</v>
      </c>
      <c r="K186" s="38">
        <f t="shared" si="178"/>
        <v>5.7728177882308612E-3</v>
      </c>
      <c r="L186" s="38">
        <f t="shared" si="123"/>
        <v>0.21460621829755341</v>
      </c>
      <c r="M186" s="38">
        <f t="shared" si="179"/>
        <v>-22.473510627276042</v>
      </c>
      <c r="N186" s="38">
        <f t="shared" si="180"/>
        <v>-11.236755313638021</v>
      </c>
      <c r="O186" s="38">
        <f t="shared" si="124"/>
        <v>29.743826742070826</v>
      </c>
      <c r="P186" s="38">
        <f t="shared" si="125"/>
        <v>15.304098609499029</v>
      </c>
      <c r="Q186" s="38">
        <f t="shared" si="181"/>
        <v>4.9641656304961314E-3</v>
      </c>
      <c r="R186" s="38">
        <f t="shared" si="182"/>
        <v>5.7753173622333964E-3</v>
      </c>
      <c r="S186" s="38">
        <f t="shared" si="126"/>
        <v>9.748228529744541E-3</v>
      </c>
      <c r="T186" s="38">
        <f t="shared" si="127"/>
        <v>1.1658905302868425E-2</v>
      </c>
      <c r="U186" s="38">
        <f t="shared" si="128"/>
        <v>-0.42432195212618112</v>
      </c>
      <c r="V186" s="38">
        <f t="shared" si="129"/>
        <v>-0.20993012565509878</v>
      </c>
      <c r="W186" s="38">
        <f t="shared" si="183"/>
        <v>21.983831350841349</v>
      </c>
      <c r="X186" s="38">
        <f t="shared" si="184"/>
        <v>10.991915675420675</v>
      </c>
      <c r="Y186" s="38">
        <f t="shared" si="130"/>
        <v>7.3675296619009387</v>
      </c>
      <c r="Z186" s="38">
        <f t="shared" si="131"/>
        <v>4.1192683911639119</v>
      </c>
      <c r="AA186" s="38">
        <f t="shared" si="185"/>
        <v>-2.1371395901441347E-2</v>
      </c>
      <c r="AB186" s="38">
        <f t="shared" si="186"/>
        <v>-2.1816487945150977E-2</v>
      </c>
      <c r="AC186" s="38">
        <f t="shared" si="132"/>
        <v>-0.21014005578075384</v>
      </c>
      <c r="AD186" s="38">
        <f t="shared" si="187"/>
        <v>22.005815182192187</v>
      </c>
      <c r="AE186" s="38">
        <f t="shared" si="188"/>
        <v>11.002907591096093</v>
      </c>
      <c r="AF186" s="38">
        <f t="shared" si="133"/>
        <v>7.3631207856853607</v>
      </c>
      <c r="AG186" s="38">
        <f t="shared" si="134"/>
        <v>4.1169149197327126</v>
      </c>
      <c r="AH186" s="38">
        <f t="shared" si="189"/>
        <v>-2.1405005799956942E-2</v>
      </c>
      <c r="AI186" s="38">
        <f t="shared" si="190"/>
        <v>-2.1850507832117276E-2</v>
      </c>
      <c r="AJ186" s="38">
        <f t="shared" si="135"/>
        <v>0.16010040679354248</v>
      </c>
      <c r="AK186" s="38">
        <f t="shared" si="136"/>
        <v>0.16205338257262006</v>
      </c>
      <c r="AL186" s="38">
        <f t="shared" si="137"/>
        <v>0.2279045385395693</v>
      </c>
      <c r="AM186" s="38">
        <f t="shared" si="138"/>
        <v>1.797441288447052E-2</v>
      </c>
      <c r="AN186" s="38">
        <f t="shared" si="191"/>
        <v>-1.8822761156814101</v>
      </c>
      <c r="AO186" s="38">
        <f t="shared" si="192"/>
        <v>-0.94113805784070503</v>
      </c>
      <c r="AP186" s="38">
        <f t="shared" si="139"/>
        <v>15.676563525822884</v>
      </c>
      <c r="AQ186" s="38">
        <f t="shared" si="140"/>
        <v>8.3742680420104065</v>
      </c>
      <c r="AR186" s="38">
        <f t="shared" si="193"/>
        <v>4.8857801378863498E-4</v>
      </c>
      <c r="AS186" s="38">
        <f t="shared" si="194"/>
        <v>7.3280437098837748E-4</v>
      </c>
      <c r="AT186" s="38">
        <f t="shared" si="141"/>
        <v>1.799238729735499E-2</v>
      </c>
      <c r="AU186" s="38">
        <f t="shared" si="195"/>
        <v>-1.8841583917970914</v>
      </c>
      <c r="AV186" s="38">
        <f t="shared" si="196"/>
        <v>-0.94207919589854572</v>
      </c>
      <c r="AW186" s="38">
        <f t="shared" si="142"/>
        <v>15.677564803434066</v>
      </c>
      <c r="AX186" s="38">
        <f t="shared" si="143"/>
        <v>8.3747666416532667</v>
      </c>
      <c r="AY186" s="38">
        <f t="shared" si="197"/>
        <v>4.8936955822614827E-4</v>
      </c>
      <c r="AZ186" s="38">
        <f t="shared" si="198"/>
        <v>7.3366137823636533E-4</v>
      </c>
      <c r="BA186" s="38">
        <f t="shared" si="144"/>
        <v>4.4037290263715986E-2</v>
      </c>
      <c r="BB186" s="38">
        <f t="shared" si="145"/>
        <v>4.7679290194134957E-2</v>
      </c>
      <c r="BC186" s="38">
        <f t="shared" si="146"/>
        <v>-6.7058309133917804E-2</v>
      </c>
      <c r="BD186" s="38">
        <f t="shared" si="147"/>
        <v>-4.9083896249447284E-2</v>
      </c>
      <c r="BE186" s="38">
        <f t="shared" si="199"/>
        <v>5.1400535955609064</v>
      </c>
      <c r="BF186" s="38">
        <f t="shared" si="200"/>
        <v>2.5700267977804532</v>
      </c>
      <c r="BG186" s="38">
        <f t="shared" si="148"/>
        <v>12.358203526670307</v>
      </c>
      <c r="BH186" s="38">
        <f t="shared" si="149"/>
        <v>6.7086267177192935</v>
      </c>
      <c r="BI186" s="38">
        <f t="shared" si="201"/>
        <v>-3.2862140941909345E-3</v>
      </c>
      <c r="BJ186" s="38">
        <f t="shared" si="202"/>
        <v>-3.2849845032699994E-3</v>
      </c>
      <c r="BK186" s="38">
        <f t="shared" si="150"/>
        <v>-4.9132980145696725E-2</v>
      </c>
      <c r="BL186" s="38">
        <f t="shared" si="203"/>
        <v>5.1451936491564663</v>
      </c>
      <c r="BM186" s="38">
        <f t="shared" si="204"/>
        <v>2.5725968245782331</v>
      </c>
      <c r="BN186" s="38">
        <f t="shared" si="151"/>
        <v>12.356076167364876</v>
      </c>
      <c r="BO186" s="38">
        <f t="shared" si="152"/>
        <v>6.7075483765853825</v>
      </c>
      <c r="BP186" s="38">
        <f t="shared" si="205"/>
        <v>-3.2896481074796303E-3</v>
      </c>
      <c r="BQ186" s="38">
        <f t="shared" si="206"/>
        <v>-3.2885908867209789E-3</v>
      </c>
      <c r="BR186" s="38">
        <f t="shared" si="153"/>
        <v>6.9962116928214371E-2</v>
      </c>
      <c r="BS186" s="38">
        <f t="shared" si="154"/>
        <v>7.3473862642282575E-2</v>
      </c>
      <c r="BT186" s="38">
        <f t="shared" si="155"/>
        <v>-3.5013666166356538E-4</v>
      </c>
      <c r="BU186" s="38">
        <f t="shared" si="156"/>
        <v>-4.9434032911110849E-2</v>
      </c>
      <c r="BV186" s="38">
        <f t="shared" si="207"/>
        <v>5.1767198210287297</v>
      </c>
      <c r="BW186" s="38">
        <f t="shared" si="208"/>
        <v>2.5883599105143649</v>
      </c>
      <c r="BX186" s="38">
        <f t="shared" si="157"/>
        <v>12.343037542667957</v>
      </c>
      <c r="BY186" s="38">
        <f t="shared" si="158"/>
        <v>6.7009388453067675</v>
      </c>
      <c r="BZ186" s="38">
        <f t="shared" si="209"/>
        <v>-3.3107340446383192E-3</v>
      </c>
      <c r="CA186" s="38">
        <f t="shared" si="210"/>
        <v>-3.3107337308340853E-3</v>
      </c>
      <c r="CB186" s="38">
        <f t="shared" si="159"/>
        <v>-4.9483466944021955E-2</v>
      </c>
      <c r="CC186" s="38">
        <f t="shared" si="211"/>
        <v>5.1818965408497579</v>
      </c>
      <c r="CD186" s="38">
        <f t="shared" si="212"/>
        <v>2.590948270424879</v>
      </c>
      <c r="CE186" s="38">
        <f t="shared" si="160"/>
        <v>12.340898092920792</v>
      </c>
      <c r="CF186" s="38">
        <f t="shared" si="161"/>
        <v>6.6998542578897524</v>
      </c>
      <c r="CG186" s="38">
        <f t="shared" si="213"/>
        <v>-3.3142003264650935E-3</v>
      </c>
      <c r="CH186" s="38">
        <f t="shared" si="214"/>
        <v>-3.3143735091867256E-3</v>
      </c>
      <c r="CI186" s="38">
        <f t="shared" si="162"/>
        <v>7.011934132518656E-2</v>
      </c>
      <c r="CJ186" s="38">
        <f t="shared" si="163"/>
        <v>7.3628998855617037E-2</v>
      </c>
      <c r="CK186" s="38">
        <f t="shared" si="164"/>
        <v>-8.9411639505898376E-8</v>
      </c>
      <c r="CL186" s="38" t="str">
        <f t="shared" si="215"/>
        <v/>
      </c>
      <c r="CM186" s="38">
        <f t="shared" si="216"/>
        <v>-2.4414418943733826E-3</v>
      </c>
      <c r="CN186" s="38">
        <f t="shared" si="217"/>
        <v>0.49434032911110848</v>
      </c>
      <c r="CO186" s="38">
        <f t="shared" si="218"/>
        <v>0</v>
      </c>
      <c r="CP186" s="38">
        <f t="shared" si="165"/>
        <v>0</v>
      </c>
      <c r="CQ186" s="38"/>
      <c r="CR186" s="38"/>
      <c r="CS186" s="38"/>
      <c r="CT186" s="38"/>
      <c r="CU186" s="38"/>
      <c r="CV186" s="38"/>
      <c r="CW186" s="38"/>
      <c r="CX186" s="38"/>
      <c r="CY186" s="38"/>
      <c r="CZ186" s="38"/>
      <c r="DA186" s="38">
        <f t="shared" si="168"/>
        <v>91.5</v>
      </c>
      <c r="DB186" s="24">
        <f t="shared" si="169"/>
        <v>0</v>
      </c>
      <c r="DC186" s="24">
        <f t="shared" si="167"/>
        <v>0</v>
      </c>
      <c r="DD186" s="38" t="s">
        <v>219</v>
      </c>
      <c r="DE186" s="2">
        <f t="shared" si="66"/>
        <v>0</v>
      </c>
      <c r="DF186" s="38">
        <f t="shared" si="170"/>
        <v>0</v>
      </c>
      <c r="DG186" s="38">
        <f t="shared" si="71"/>
        <v>0</v>
      </c>
      <c r="DH186" s="38">
        <f t="shared" si="72"/>
        <v>0.7142857142857143</v>
      </c>
      <c r="DI186" s="23">
        <f t="shared" si="67"/>
        <v>0</v>
      </c>
      <c r="DJ186" s="2">
        <f t="shared" si="68"/>
        <v>0</v>
      </c>
      <c r="DK186" s="2">
        <f t="shared" si="69"/>
        <v>-4.3726092979852409E-2</v>
      </c>
    </row>
    <row r="187" spans="1:115">
      <c r="A187" s="38">
        <f t="shared" si="166"/>
        <v>0.38000000000000017</v>
      </c>
      <c r="B187" s="38">
        <f t="shared" si="171"/>
        <v>13.114026357291671</v>
      </c>
      <c r="C187" s="38">
        <f t="shared" si="172"/>
        <v>-215.28072619958334</v>
      </c>
      <c r="D187" s="38">
        <f t="shared" si="173"/>
        <v>-61.28072619958332</v>
      </c>
      <c r="E187" s="38">
        <f t="shared" si="174"/>
        <v>0.21439182647108235</v>
      </c>
      <c r="F187" s="38">
        <f t="shared" si="175"/>
        <v>-22.451059567708334</v>
      </c>
      <c r="G187" s="38">
        <f t="shared" si="176"/>
        <v>-11.225529783854167</v>
      </c>
      <c r="H187" s="38">
        <f t="shared" si="121"/>
        <v>29.699653447177965</v>
      </c>
      <c r="I187" s="38">
        <f t="shared" si="122"/>
        <v>15.245202586074528</v>
      </c>
      <c r="J187" s="38">
        <f t="shared" si="177"/>
        <v>4.942966989929339E-3</v>
      </c>
      <c r="K187" s="38">
        <f t="shared" si="178"/>
        <v>5.6996584943899108E-3</v>
      </c>
      <c r="L187" s="38">
        <f t="shared" si="123"/>
        <v>0.21460621829755341</v>
      </c>
      <c r="M187" s="38">
        <f t="shared" si="179"/>
        <v>-22.473510627276042</v>
      </c>
      <c r="N187" s="38">
        <f t="shared" si="180"/>
        <v>-11.236755313638021</v>
      </c>
      <c r="O187" s="38">
        <f t="shared" si="124"/>
        <v>29.717702155673894</v>
      </c>
      <c r="P187" s="38">
        <f t="shared" si="125"/>
        <v>15.254086955787425</v>
      </c>
      <c r="Q187" s="38">
        <f t="shared" si="181"/>
        <v>4.9450448737786709E-3</v>
      </c>
      <c r="R187" s="38">
        <f t="shared" si="182"/>
        <v>5.7021096452477141E-3</v>
      </c>
      <c r="S187" s="38">
        <f t="shared" si="126"/>
        <v>9.6919919174825574E-3</v>
      </c>
      <c r="T187" s="38">
        <f t="shared" si="127"/>
        <v>1.143304247251304E-2</v>
      </c>
      <c r="U187" s="38">
        <f t="shared" si="128"/>
        <v>-0.4346177669994904</v>
      </c>
      <c r="V187" s="38">
        <f t="shared" si="129"/>
        <v>-0.22022594052840805</v>
      </c>
      <c r="W187" s="38">
        <f t="shared" si="183"/>
        <v>23.062006563131646</v>
      </c>
      <c r="X187" s="38">
        <f t="shared" si="184"/>
        <v>11.531003281565823</v>
      </c>
      <c r="Y187" s="38">
        <f t="shared" si="130"/>
        <v>7.1303140052460883</v>
      </c>
      <c r="Z187" s="38">
        <f t="shared" si="131"/>
        <v>3.9567272893263645</v>
      </c>
      <c r="AA187" s="38">
        <f t="shared" si="185"/>
        <v>-2.3033646351962145E-2</v>
      </c>
      <c r="AB187" s="38">
        <f t="shared" si="186"/>
        <v>-2.3443328359477673E-2</v>
      </c>
      <c r="AC187" s="38">
        <f t="shared" si="132"/>
        <v>-0.22044616646893644</v>
      </c>
      <c r="AD187" s="38">
        <f t="shared" si="187"/>
        <v>23.085068569694776</v>
      </c>
      <c r="AE187" s="38">
        <f t="shared" si="188"/>
        <v>11.542534284847388</v>
      </c>
      <c r="AF187" s="38">
        <f t="shared" si="133"/>
        <v>7.1259103187199031</v>
      </c>
      <c r="AG187" s="38">
        <f t="shared" si="134"/>
        <v>3.9543819684995807</v>
      </c>
      <c r="AH187" s="38">
        <f t="shared" si="189"/>
        <v>-2.3070350735371337E-2</v>
      </c>
      <c r="AI187" s="38">
        <f t="shared" si="190"/>
        <v>-2.3480405198574625E-2</v>
      </c>
      <c r="AJ187" s="38">
        <f t="shared" si="135"/>
        <v>0.16666693905870353</v>
      </c>
      <c r="AK187" s="38">
        <f t="shared" si="136"/>
        <v>0.16835818254649007</v>
      </c>
      <c r="AL187" s="38">
        <f t="shared" si="137"/>
        <v>0.24223715300255766</v>
      </c>
      <c r="AM187" s="38">
        <f t="shared" si="138"/>
        <v>2.2011212474149611E-2</v>
      </c>
      <c r="AN187" s="38">
        <f t="shared" si="191"/>
        <v>-2.3050087801797474</v>
      </c>
      <c r="AO187" s="38">
        <f t="shared" si="192"/>
        <v>-1.1525043900898737</v>
      </c>
      <c r="AP187" s="38">
        <f t="shared" si="139"/>
        <v>15.870146611884769</v>
      </c>
      <c r="AQ187" s="38">
        <f t="shared" si="140"/>
        <v>8.4256338771825448</v>
      </c>
      <c r="AR187" s="38">
        <f t="shared" si="193"/>
        <v>6.612869795965474E-4</v>
      </c>
      <c r="AS187" s="38">
        <f t="shared" si="194"/>
        <v>9.13451491641379E-4</v>
      </c>
      <c r="AT187" s="38">
        <f t="shared" si="141"/>
        <v>2.2033223686623759E-2</v>
      </c>
      <c r="AU187" s="38">
        <f t="shared" si="195"/>
        <v>-2.3073137889599273</v>
      </c>
      <c r="AV187" s="38">
        <f t="shared" si="196"/>
        <v>-1.1536568944799637</v>
      </c>
      <c r="AW187" s="38">
        <f t="shared" si="142"/>
        <v>15.87138941106568</v>
      </c>
      <c r="AX187" s="38">
        <f t="shared" si="143"/>
        <v>8.4262524552248106</v>
      </c>
      <c r="AY187" s="38">
        <f t="shared" si="197"/>
        <v>6.6222547501577889E-4</v>
      </c>
      <c r="AZ187" s="38">
        <f t="shared" si="198"/>
        <v>9.1446321423966791E-4</v>
      </c>
      <c r="BA187" s="38">
        <f t="shared" si="144"/>
        <v>4.2637152330146845E-2</v>
      </c>
      <c r="BB187" s="38">
        <f t="shared" si="145"/>
        <v>4.5963964932743254E-2</v>
      </c>
      <c r="BC187" s="38">
        <f t="shared" si="146"/>
        <v>-7.5797630394940183E-2</v>
      </c>
      <c r="BD187" s="38">
        <f t="shared" si="147"/>
        <v>-5.3786417920790572E-2</v>
      </c>
      <c r="BE187" s="38">
        <f t="shared" si="199"/>
        <v>5.6325005134288686</v>
      </c>
      <c r="BF187" s="38">
        <f t="shared" si="200"/>
        <v>2.8162502567144343</v>
      </c>
      <c r="BG187" s="38">
        <f t="shared" si="148"/>
        <v>12.124030587634758</v>
      </c>
      <c r="BH187" s="38">
        <f t="shared" si="149"/>
        <v>6.5457131008686167</v>
      </c>
      <c r="BI187" s="38">
        <f t="shared" si="201"/>
        <v>-3.6142241291022628E-3</v>
      </c>
      <c r="BJ187" s="38">
        <f t="shared" si="202"/>
        <v>-3.6131665924616471E-3</v>
      </c>
      <c r="BK187" s="38">
        <f t="shared" si="150"/>
        <v>-5.3840204338711353E-2</v>
      </c>
      <c r="BL187" s="38">
        <f t="shared" si="203"/>
        <v>5.638133013942296</v>
      </c>
      <c r="BM187" s="38">
        <f t="shared" si="204"/>
        <v>2.819066506971148</v>
      </c>
      <c r="BN187" s="38">
        <f t="shared" si="151"/>
        <v>12.121745457922522</v>
      </c>
      <c r="BO187" s="38">
        <f t="shared" si="152"/>
        <v>6.5445543869836307</v>
      </c>
      <c r="BP187" s="38">
        <f t="shared" si="205"/>
        <v>-3.6180959709708679E-3</v>
      </c>
      <c r="BQ187" s="38">
        <f t="shared" si="206"/>
        <v>-3.6172099595143327E-3</v>
      </c>
      <c r="BR187" s="38">
        <f t="shared" si="153"/>
        <v>7.1985494075989725E-2</v>
      </c>
      <c r="BS187" s="38">
        <f t="shared" si="154"/>
        <v>7.5174499603985284E-2</v>
      </c>
      <c r="BT187" s="38">
        <f t="shared" si="155"/>
        <v>-3.3161956959052114E-4</v>
      </c>
      <c r="BU187" s="38">
        <f t="shared" si="156"/>
        <v>-5.4118037490381091E-2</v>
      </c>
      <c r="BV187" s="38">
        <f t="shared" si="207"/>
        <v>5.6672276335492739</v>
      </c>
      <c r="BW187" s="38">
        <f t="shared" si="208"/>
        <v>2.833613816774637</v>
      </c>
      <c r="BX187" s="38">
        <f t="shared" si="157"/>
        <v>12.109949796440233</v>
      </c>
      <c r="BY187" s="38">
        <f t="shared" si="158"/>
        <v>6.5385729075131991</v>
      </c>
      <c r="BZ187" s="38">
        <f t="shared" si="209"/>
        <v>-3.6381169875632615E-3</v>
      </c>
      <c r="CA187" s="38">
        <f t="shared" si="210"/>
        <v>-3.6381167135702032E-3</v>
      </c>
      <c r="CB187" s="38">
        <f t="shared" si="159"/>
        <v>-5.4172155527871468E-2</v>
      </c>
      <c r="CC187" s="38">
        <f t="shared" si="211"/>
        <v>5.6728948611828232</v>
      </c>
      <c r="CD187" s="38">
        <f t="shared" si="212"/>
        <v>2.8364474305914116</v>
      </c>
      <c r="CE187" s="38">
        <f t="shared" si="160"/>
        <v>12.107653754360863</v>
      </c>
      <c r="CF187" s="38">
        <f t="shared" si="161"/>
        <v>6.5374085478377832</v>
      </c>
      <c r="CG187" s="38">
        <f t="shared" si="213"/>
        <v>-3.6420209116996239E-3</v>
      </c>
      <c r="CH187" s="38">
        <f t="shared" si="214"/>
        <v>-3.6421931135278808E-3</v>
      </c>
      <c r="CI187" s="38">
        <f t="shared" si="162"/>
        <v>7.2137208173090023E-2</v>
      </c>
      <c r="CJ187" s="38">
        <f t="shared" si="163"/>
        <v>7.5324238400227284E-2</v>
      </c>
      <c r="CK187" s="38">
        <f t="shared" si="164"/>
        <v>-8.5971276940989671E-8</v>
      </c>
      <c r="CL187" s="38" t="str">
        <f t="shared" si="215"/>
        <v/>
      </c>
      <c r="CM187" s="38">
        <f t="shared" si="216"/>
        <v>-2.596034489624519E-3</v>
      </c>
      <c r="CN187" s="38">
        <f t="shared" si="217"/>
        <v>0.54118037490381099</v>
      </c>
      <c r="CO187" s="38">
        <f t="shared" si="218"/>
        <v>0</v>
      </c>
      <c r="CP187" s="38">
        <f t="shared" si="165"/>
        <v>0</v>
      </c>
      <c r="CQ187" s="38"/>
      <c r="CR187" s="38"/>
      <c r="CS187" s="38"/>
      <c r="CT187" s="38"/>
      <c r="CU187" s="38"/>
      <c r="CV187" s="38"/>
      <c r="CW187" s="38"/>
      <c r="CX187" s="38"/>
      <c r="CY187" s="38"/>
      <c r="CZ187" s="38"/>
      <c r="DA187" s="38">
        <f t="shared" si="168"/>
        <v>92</v>
      </c>
      <c r="DB187" s="24">
        <f t="shared" si="169"/>
        <v>0</v>
      </c>
      <c r="DC187" s="24">
        <f t="shared" si="167"/>
        <v>0</v>
      </c>
      <c r="DD187" s="38" t="s">
        <v>219</v>
      </c>
      <c r="DE187" s="2">
        <f t="shared" si="66"/>
        <v>0</v>
      </c>
      <c r="DF187" s="38">
        <f t="shared" si="170"/>
        <v>0</v>
      </c>
      <c r="DG187" s="38">
        <f t="shared" si="71"/>
        <v>0</v>
      </c>
      <c r="DH187" s="38">
        <f t="shared" si="72"/>
        <v>0.7142857142857143</v>
      </c>
      <c r="DI187" s="23">
        <f t="shared" si="67"/>
        <v>0</v>
      </c>
      <c r="DJ187" s="2">
        <f t="shared" si="68"/>
        <v>0</v>
      </c>
      <c r="DK187" s="2">
        <f t="shared" si="69"/>
        <v>-4.3726092979852409E-2</v>
      </c>
    </row>
    <row r="188" spans="1:115">
      <c r="A188" s="38">
        <f t="shared" si="166"/>
        <v>0.39000000000000018</v>
      </c>
      <c r="B188" s="38">
        <f t="shared" si="171"/>
        <v>13.459132314062504</v>
      </c>
      <c r="C188" s="38">
        <f t="shared" si="172"/>
        <v>-214.314429520625</v>
      </c>
      <c r="D188" s="38">
        <f t="shared" si="173"/>
        <v>-60.314429520624984</v>
      </c>
      <c r="E188" s="38">
        <f t="shared" si="174"/>
        <v>0.21439182647108235</v>
      </c>
      <c r="F188" s="38">
        <f t="shared" si="175"/>
        <v>-22.451059567708334</v>
      </c>
      <c r="G188" s="38">
        <f t="shared" si="176"/>
        <v>-11.225529783854167</v>
      </c>
      <c r="H188" s="38">
        <f t="shared" si="121"/>
        <v>29.673482202722283</v>
      </c>
      <c r="I188" s="38">
        <f t="shared" si="122"/>
        <v>15.194912837595332</v>
      </c>
      <c r="J188" s="38">
        <f t="shared" si="177"/>
        <v>4.9238312196418993E-3</v>
      </c>
      <c r="K188" s="38">
        <f t="shared" si="178"/>
        <v>5.6261172398774902E-3</v>
      </c>
      <c r="L188" s="38">
        <f t="shared" si="123"/>
        <v>0.21460621829755341</v>
      </c>
      <c r="M188" s="38">
        <f t="shared" si="179"/>
        <v>-22.473510627276042</v>
      </c>
      <c r="N188" s="38">
        <f t="shared" si="180"/>
        <v>-11.236755313638021</v>
      </c>
      <c r="O188" s="38">
        <f t="shared" si="124"/>
        <v>29.691540587360315</v>
      </c>
      <c r="P188" s="38">
        <f t="shared" si="125"/>
        <v>15.203814371714584</v>
      </c>
      <c r="Q188" s="38">
        <f t="shared" si="181"/>
        <v>4.9258970497530318E-3</v>
      </c>
      <c r="R188" s="38">
        <f t="shared" si="182"/>
        <v>5.6285199749647342E-3</v>
      </c>
      <c r="S188" s="38">
        <f t="shared" si="126"/>
        <v>9.6357689802660761E-3</v>
      </c>
      <c r="T188" s="38">
        <f t="shared" si="127"/>
        <v>1.1207214037929987E-2</v>
      </c>
      <c r="U188" s="38">
        <f t="shared" si="128"/>
        <v>-0.44690459702078267</v>
      </c>
      <c r="V188" s="38">
        <f t="shared" si="129"/>
        <v>-0.23251277054970032</v>
      </c>
      <c r="W188" s="38">
        <f t="shared" si="183"/>
        <v>24.348680394158258</v>
      </c>
      <c r="X188" s="38">
        <f t="shared" si="184"/>
        <v>12.174340197079129</v>
      </c>
      <c r="Y188" s="38">
        <f t="shared" si="130"/>
        <v>6.8658538343597755</v>
      </c>
      <c r="Z188" s="38">
        <f t="shared" si="131"/>
        <v>3.7803558998644498</v>
      </c>
      <c r="AA188" s="38">
        <f t="shared" si="185"/>
        <v>-2.51094098309785E-2</v>
      </c>
      <c r="AB188" s="38">
        <f t="shared" si="186"/>
        <v>-2.5481902380287667E-2</v>
      </c>
      <c r="AC188" s="38">
        <f t="shared" si="132"/>
        <v>-0.23274528332024999</v>
      </c>
      <c r="AD188" s="38">
        <f t="shared" si="187"/>
        <v>24.373029074552413</v>
      </c>
      <c r="AE188" s="38">
        <f t="shared" si="188"/>
        <v>12.186514537276206</v>
      </c>
      <c r="AF188" s="38">
        <f t="shared" si="133"/>
        <v>6.8614660929079108</v>
      </c>
      <c r="AG188" s="38">
        <f t="shared" si="134"/>
        <v>3.7780250017883716</v>
      </c>
      <c r="AH188" s="38">
        <f t="shared" si="189"/>
        <v>-2.5150006592615411E-2</v>
      </c>
      <c r="AI188" s="38">
        <f t="shared" si="190"/>
        <v>-2.5522832611586704E-2</v>
      </c>
      <c r="AJ188" s="38">
        <f t="shared" si="135"/>
        <v>0.17460013719219694</v>
      </c>
      <c r="AK188" s="38">
        <f t="shared" si="136"/>
        <v>0.17603433653246756</v>
      </c>
      <c r="AL188" s="38">
        <f t="shared" si="137"/>
        <v>0.25972160134928091</v>
      </c>
      <c r="AM188" s="38">
        <f t="shared" si="138"/>
        <v>2.7208830799580586E-2</v>
      </c>
      <c r="AN188" s="38">
        <f t="shared" si="191"/>
        <v>-2.8493020984243351</v>
      </c>
      <c r="AO188" s="38">
        <f t="shared" si="192"/>
        <v>-1.4246510492121676</v>
      </c>
      <c r="AP188" s="38">
        <f t="shared" si="139"/>
        <v>16.133290011830233</v>
      </c>
      <c r="AQ188" s="38">
        <f t="shared" si="140"/>
        <v>8.5111611539568095</v>
      </c>
      <c r="AR188" s="38">
        <f t="shared" si="193"/>
        <v>8.756572575177278E-4</v>
      </c>
      <c r="AS188" s="38">
        <f t="shared" si="194"/>
        <v>1.1366680448512932E-3</v>
      </c>
      <c r="AT188" s="38">
        <f t="shared" si="141"/>
        <v>2.7236039630380165E-2</v>
      </c>
      <c r="AU188" s="38">
        <f t="shared" si="195"/>
        <v>-2.8521514005227595</v>
      </c>
      <c r="AV188" s="38">
        <f t="shared" si="196"/>
        <v>-1.4260757002613798</v>
      </c>
      <c r="AW188" s="38">
        <f t="shared" si="142"/>
        <v>16.134852720241692</v>
      </c>
      <c r="AX188" s="38">
        <f t="shared" si="143"/>
        <v>8.5119385737162894</v>
      </c>
      <c r="AY188" s="38">
        <f t="shared" si="197"/>
        <v>8.7677043287684355E-4</v>
      </c>
      <c r="AZ188" s="38">
        <f t="shared" si="198"/>
        <v>1.1378629867849345E-3</v>
      </c>
      <c r="BA188" s="38">
        <f t="shared" si="144"/>
        <v>4.0912282020327269E-2</v>
      </c>
      <c r="BB188" s="38">
        <f t="shared" si="145"/>
        <v>4.3917430427026741E-2</v>
      </c>
      <c r="BC188" s="38">
        <f t="shared" si="146"/>
        <v>-8.6854541609887176E-2</v>
      </c>
      <c r="BD188" s="38">
        <f t="shared" si="147"/>
        <v>-5.964571081030659E-2</v>
      </c>
      <c r="BE188" s="38">
        <f t="shared" si="199"/>
        <v>6.2460842299933494</v>
      </c>
      <c r="BF188" s="38">
        <f t="shared" si="200"/>
        <v>3.1230421149966747</v>
      </c>
      <c r="BG188" s="38">
        <f t="shared" si="148"/>
        <v>11.845853020338728</v>
      </c>
      <c r="BH188" s="38">
        <f t="shared" si="149"/>
        <v>6.3601440158076343</v>
      </c>
      <c r="BI188" s="38">
        <f t="shared" si="201"/>
        <v>-4.0372792989439481E-3</v>
      </c>
      <c r="BJ188" s="38">
        <f t="shared" si="202"/>
        <v>-4.0366431352811816E-3</v>
      </c>
      <c r="BK188" s="38">
        <f t="shared" si="150"/>
        <v>-5.9705356521116887E-2</v>
      </c>
      <c r="BL188" s="38">
        <f t="shared" si="203"/>
        <v>6.2523303142233413</v>
      </c>
      <c r="BM188" s="38">
        <f t="shared" si="204"/>
        <v>3.1261651571116706</v>
      </c>
      <c r="BN188" s="38">
        <f t="shared" si="151"/>
        <v>11.843381867102657</v>
      </c>
      <c r="BO188" s="38">
        <f t="shared" si="152"/>
        <v>6.3588904501794783</v>
      </c>
      <c r="BP188" s="38">
        <f t="shared" si="205"/>
        <v>-4.0417282141072784E-3</v>
      </c>
      <c r="BQ188" s="38">
        <f t="shared" si="206"/>
        <v>-4.0412626016225525E-3</v>
      </c>
      <c r="BR188" s="38">
        <f t="shared" si="153"/>
        <v>7.4589020784413235E-2</v>
      </c>
      <c r="BS188" s="38">
        <f t="shared" si="154"/>
        <v>7.7448424683261977E-2</v>
      </c>
      <c r="BT188" s="38">
        <f t="shared" si="155"/>
        <v>-2.224812182086873E-4</v>
      </c>
      <c r="BU188" s="38">
        <f t="shared" si="156"/>
        <v>-5.9868192028515274E-2</v>
      </c>
      <c r="BV188" s="38">
        <f t="shared" si="207"/>
        <v>6.269382408682886</v>
      </c>
      <c r="BW188" s="38">
        <f t="shared" si="208"/>
        <v>3.134691204341443</v>
      </c>
      <c r="BX188" s="38">
        <f t="shared" si="157"/>
        <v>11.836638678711719</v>
      </c>
      <c r="BY188" s="38">
        <f t="shared" si="158"/>
        <v>6.3554696649719427</v>
      </c>
      <c r="BZ188" s="38">
        <f t="shared" si="209"/>
        <v>-4.0538824225291089E-3</v>
      </c>
      <c r="CA188" s="38">
        <f t="shared" si="210"/>
        <v>-4.0538823152539098E-3</v>
      </c>
      <c r="CB188" s="38">
        <f t="shared" si="159"/>
        <v>-5.9928060220543783E-2</v>
      </c>
      <c r="CC188" s="38">
        <f t="shared" si="211"/>
        <v>6.2756517910915681</v>
      </c>
      <c r="CD188" s="38">
        <f t="shared" si="212"/>
        <v>3.1378258955457841</v>
      </c>
      <c r="CE188" s="38">
        <f t="shared" si="160"/>
        <v>11.834160641697117</v>
      </c>
      <c r="CF188" s="38">
        <f t="shared" si="161"/>
        <v>6.3542125313744879</v>
      </c>
      <c r="CG188" s="38">
        <f t="shared" si="213"/>
        <v>-4.0583541627770532E-3</v>
      </c>
      <c r="CH188" s="38">
        <f t="shared" si="214"/>
        <v>-4.0585251638730708E-3</v>
      </c>
      <c r="CI188" s="38">
        <f t="shared" si="162"/>
        <v>7.4693089876757005E-2</v>
      </c>
      <c r="CJ188" s="38">
        <f t="shared" si="163"/>
        <v>7.7551174703090697E-2</v>
      </c>
      <c r="CK188" s="38">
        <f t="shared" si="164"/>
        <v>-3.7533945162171806E-8</v>
      </c>
      <c r="CL188" s="38" t="str">
        <f t="shared" si="215"/>
        <v/>
      </c>
      <c r="CM188" s="38">
        <f t="shared" si="216"/>
        <v>-2.7782825853616315E-3</v>
      </c>
      <c r="CN188" s="38">
        <f t="shared" si="217"/>
        <v>0.59868192028515277</v>
      </c>
      <c r="CO188" s="38">
        <f t="shared" si="218"/>
        <v>0</v>
      </c>
      <c r="CP188" s="38">
        <f t="shared" si="165"/>
        <v>0</v>
      </c>
      <c r="CQ188" s="38"/>
      <c r="CR188" s="38"/>
      <c r="CS188" s="38"/>
      <c r="CT188" s="38"/>
      <c r="CU188" s="38"/>
      <c r="CV188" s="38"/>
      <c r="CW188" s="38"/>
      <c r="CX188" s="38"/>
      <c r="CY188" s="38"/>
      <c r="CZ188" s="38"/>
      <c r="DA188" s="38">
        <f t="shared" si="168"/>
        <v>92.5</v>
      </c>
      <c r="DB188" s="24">
        <f t="shared" si="169"/>
        <v>0</v>
      </c>
      <c r="DC188" s="24">
        <f t="shared" si="167"/>
        <v>0</v>
      </c>
      <c r="DD188" s="38" t="s">
        <v>219</v>
      </c>
      <c r="DE188" s="2">
        <f t="shared" si="66"/>
        <v>0</v>
      </c>
      <c r="DF188" s="38">
        <f t="shared" si="170"/>
        <v>0</v>
      </c>
      <c r="DG188" s="38">
        <f t="shared" si="71"/>
        <v>0</v>
      </c>
      <c r="DH188" s="38">
        <f t="shared" si="72"/>
        <v>0.7142857142857143</v>
      </c>
      <c r="DI188" s="23">
        <f t="shared" si="67"/>
        <v>0</v>
      </c>
      <c r="DJ188" s="2">
        <f t="shared" si="68"/>
        <v>0</v>
      </c>
      <c r="DK188" s="2">
        <f t="shared" si="69"/>
        <v>-4.3726092979852409E-2</v>
      </c>
    </row>
    <row r="189" spans="1:115">
      <c r="A189" s="38">
        <f t="shared" si="166"/>
        <v>0.40000000000000019</v>
      </c>
      <c r="B189" s="38">
        <f t="shared" si="171"/>
        <v>13.804238270833338</v>
      </c>
      <c r="C189" s="38">
        <f t="shared" si="172"/>
        <v>-213.34813284166665</v>
      </c>
      <c r="D189" s="38">
        <f t="shared" si="173"/>
        <v>-59.348132841666647</v>
      </c>
      <c r="E189" s="38">
        <f t="shared" si="174"/>
        <v>0.21439182647108235</v>
      </c>
      <c r="F189" s="38">
        <f t="shared" si="175"/>
        <v>-22.451059567708334</v>
      </c>
      <c r="G189" s="38">
        <f t="shared" si="176"/>
        <v>-11.225529783854167</v>
      </c>
      <c r="H189" s="38">
        <f t="shared" si="121"/>
        <v>29.647273777566152</v>
      </c>
      <c r="I189" s="38">
        <f t="shared" si="122"/>
        <v>15.144357758479657</v>
      </c>
      <c r="J189" s="38">
        <f t="shared" si="177"/>
        <v>4.9046682637407203E-3</v>
      </c>
      <c r="K189" s="38">
        <f t="shared" si="178"/>
        <v>5.5521879788934282E-3</v>
      </c>
      <c r="L189" s="38">
        <f t="shared" si="123"/>
        <v>0.21460621829755341</v>
      </c>
      <c r="M189" s="38">
        <f t="shared" si="179"/>
        <v>-22.473510627276042</v>
      </c>
      <c r="N189" s="38">
        <f t="shared" si="180"/>
        <v>-11.236755313638021</v>
      </c>
      <c r="O189" s="38">
        <f t="shared" si="124"/>
        <v>29.665341879629427</v>
      </c>
      <c r="P189" s="38">
        <f t="shared" si="125"/>
        <v>15.153276730029472</v>
      </c>
      <c r="Q189" s="38">
        <f t="shared" si="181"/>
        <v>4.906722043143439E-3</v>
      </c>
      <c r="R189" s="38">
        <f t="shared" si="182"/>
        <v>5.5545423098600681E-3</v>
      </c>
      <c r="S189" s="38">
        <f t="shared" si="126"/>
        <v>9.5795601750511446E-3</v>
      </c>
      <c r="T189" s="38">
        <f t="shared" si="127"/>
        <v>1.0981439942896616E-2</v>
      </c>
      <c r="U189" s="38">
        <f t="shared" si="128"/>
        <v>-0.46189390132070429</v>
      </c>
      <c r="V189" s="38">
        <f t="shared" si="129"/>
        <v>-0.24750207484962194</v>
      </c>
      <c r="W189" s="38">
        <f t="shared" si="183"/>
        <v>25.918356669860113</v>
      </c>
      <c r="X189" s="38">
        <f t="shared" si="184"/>
        <v>12.959178334930057</v>
      </c>
      <c r="Y189" s="38">
        <f t="shared" si="130"/>
        <v>6.5674300740637381</v>
      </c>
      <c r="Z189" s="38">
        <f t="shared" si="131"/>
        <v>3.586850551760274</v>
      </c>
      <c r="AA189" s="38">
        <f t="shared" si="185"/>
        <v>-2.7778171485283356E-2</v>
      </c>
      <c r="AB189" s="38">
        <f t="shared" si="186"/>
        <v>-2.8111409560518302E-2</v>
      </c>
      <c r="AC189" s="38">
        <f t="shared" si="132"/>
        <v>-0.24774957692447153</v>
      </c>
      <c r="AD189" s="38">
        <f t="shared" si="187"/>
        <v>25.944275026529969</v>
      </c>
      <c r="AE189" s="38">
        <f t="shared" si="188"/>
        <v>12.972137513264984</v>
      </c>
      <c r="AF189" s="38">
        <f t="shared" si="133"/>
        <v>6.5630738883227497</v>
      </c>
      <c r="AG189" s="38">
        <f t="shared" si="134"/>
        <v>3.5845429803689308</v>
      </c>
      <c r="AH189" s="38">
        <f t="shared" si="189"/>
        <v>-2.7823811387748153E-2</v>
      </c>
      <c r="AI189" s="38">
        <f t="shared" si="190"/>
        <v>-2.8157342410984092E-2</v>
      </c>
      <c r="AJ189" s="38">
        <f t="shared" si="135"/>
        <v>0.1844021004370768</v>
      </c>
      <c r="AK189" s="38">
        <f t="shared" si="136"/>
        <v>0.18558571880137001</v>
      </c>
      <c r="AL189" s="38">
        <f t="shared" si="137"/>
        <v>0.28154182571671987</v>
      </c>
      <c r="AM189" s="38">
        <f t="shared" si="138"/>
        <v>3.4039750867097929E-2</v>
      </c>
      <c r="AN189" s="38">
        <f t="shared" si="191"/>
        <v>-3.5646343751367211</v>
      </c>
      <c r="AO189" s="38">
        <f t="shared" si="192"/>
        <v>-1.7823171875683606</v>
      </c>
      <c r="AP189" s="38">
        <f t="shared" si="139"/>
        <v>16.497098443121168</v>
      </c>
      <c r="AQ189" s="38">
        <f t="shared" si="140"/>
        <v>8.646305045073289</v>
      </c>
      <c r="AR189" s="38">
        <f t="shared" si="193"/>
        <v>1.1443201534889009E-3</v>
      </c>
      <c r="AS189" s="38">
        <f t="shared" si="194"/>
        <v>1.4151854361910909E-3</v>
      </c>
      <c r="AT189" s="38">
        <f t="shared" si="141"/>
        <v>3.4073790617965026E-2</v>
      </c>
      <c r="AU189" s="38">
        <f t="shared" si="195"/>
        <v>-3.5681990095118579</v>
      </c>
      <c r="AV189" s="38">
        <f t="shared" si="196"/>
        <v>-1.7840995047559289</v>
      </c>
      <c r="AW189" s="38">
        <f t="shared" si="142"/>
        <v>16.499096748538783</v>
      </c>
      <c r="AX189" s="38">
        <f t="shared" si="143"/>
        <v>8.6472986589176024</v>
      </c>
      <c r="AY189" s="38">
        <f t="shared" si="197"/>
        <v>1.1456394812017516E-3</v>
      </c>
      <c r="AZ189" s="38">
        <f t="shared" si="198"/>
        <v>1.4165958285815112E-3</v>
      </c>
      <c r="BA189" s="38">
        <f t="shared" si="144"/>
        <v>3.8758442093237568E-2</v>
      </c>
      <c r="BB189" s="38">
        <f t="shared" si="145"/>
        <v>4.143368721842354E-2</v>
      </c>
      <c r="BC189" s="38">
        <f t="shared" si="146"/>
        <v>-0.10124877161802526</v>
      </c>
      <c r="BD189" s="38">
        <f t="shared" si="147"/>
        <v>-6.7209020750927329E-2</v>
      </c>
      <c r="BE189" s="38">
        <f t="shared" si="199"/>
        <v>7.0381121948692416</v>
      </c>
      <c r="BF189" s="38">
        <f t="shared" si="200"/>
        <v>3.5190560974346208</v>
      </c>
      <c r="BG189" s="38">
        <f t="shared" si="148"/>
        <v>11.505320384088945</v>
      </c>
      <c r="BH189" s="38">
        <f t="shared" si="149"/>
        <v>6.1426280998214917</v>
      </c>
      <c r="BI189" s="38">
        <f t="shared" si="201"/>
        <v>-4.6074387673885999E-3</v>
      </c>
      <c r="BJ189" s="38">
        <f t="shared" si="202"/>
        <v>-4.6076975931555299E-3</v>
      </c>
      <c r="BK189" s="38">
        <f t="shared" si="150"/>
        <v>-6.7276229771678242E-2</v>
      </c>
      <c r="BL189" s="38">
        <f t="shared" si="203"/>
        <v>7.0451503070641097</v>
      </c>
      <c r="BM189" s="38">
        <f t="shared" si="204"/>
        <v>3.5225751535320549</v>
      </c>
      <c r="BN189" s="38">
        <f t="shared" si="151"/>
        <v>11.502625961725872</v>
      </c>
      <c r="BO189" s="38">
        <f t="shared" si="152"/>
        <v>6.1412605420205324</v>
      </c>
      <c r="BP189" s="38">
        <f t="shared" si="205"/>
        <v>-4.6126858092208518E-3</v>
      </c>
      <c r="BQ189" s="38">
        <f t="shared" si="206"/>
        <v>-4.6131140703218054E-3</v>
      </c>
      <c r="BR189" s="38">
        <f t="shared" si="153"/>
        <v>7.8070499668463703E-2</v>
      </c>
      <c r="BS189" s="38">
        <f t="shared" si="154"/>
        <v>8.0591520390540669E-2</v>
      </c>
      <c r="BT189" s="38">
        <f t="shared" si="155"/>
        <v>1.0266705254084605E-4</v>
      </c>
      <c r="BU189" s="38">
        <f t="shared" si="156"/>
        <v>-6.7106353698386481E-2</v>
      </c>
      <c r="BV189" s="38">
        <f t="shared" si="207"/>
        <v>7.0273609262683063</v>
      </c>
      <c r="BW189" s="38">
        <f t="shared" si="208"/>
        <v>3.5136804631341532</v>
      </c>
      <c r="BX189" s="38">
        <f t="shared" si="157"/>
        <v>11.50943782963973</v>
      </c>
      <c r="BY189" s="38">
        <f t="shared" si="158"/>
        <v>6.1447178705365406</v>
      </c>
      <c r="BZ189" s="38">
        <f t="shared" si="209"/>
        <v>-4.599427687721174E-3</v>
      </c>
      <c r="CA189" s="38">
        <f t="shared" si="210"/>
        <v>-4.5994276365481802E-3</v>
      </c>
      <c r="CB189" s="38">
        <f t="shared" si="159"/>
        <v>-6.7173460052084855E-2</v>
      </c>
      <c r="CC189" s="38">
        <f t="shared" si="211"/>
        <v>7.0343882871945738</v>
      </c>
      <c r="CD189" s="38">
        <f t="shared" si="212"/>
        <v>3.5171941435972869</v>
      </c>
      <c r="CE189" s="38">
        <f t="shared" si="160"/>
        <v>11.506746334367264</v>
      </c>
      <c r="CF189" s="38">
        <f t="shared" si="161"/>
        <v>6.1433518335414439</v>
      </c>
      <c r="CG189" s="38">
        <f t="shared" si="213"/>
        <v>-4.604663403582461E-3</v>
      </c>
      <c r="CH189" s="38">
        <f t="shared" si="214"/>
        <v>-4.6048325693651623E-3</v>
      </c>
      <c r="CI189" s="38">
        <f t="shared" si="162"/>
        <v>7.802116450582762E-2</v>
      </c>
      <c r="CJ189" s="38">
        <f t="shared" si="163"/>
        <v>8.0542787964251558E-2</v>
      </c>
      <c r="CK189" s="38">
        <f t="shared" si="164"/>
        <v>-2.0293669787557146E-8</v>
      </c>
      <c r="CL189" s="38" t="str">
        <f t="shared" si="215"/>
        <v/>
      </c>
      <c r="CM189" s="38">
        <f t="shared" si="216"/>
        <v>-2.996355294049265E-3</v>
      </c>
      <c r="CN189" s="38">
        <f t="shared" si="217"/>
        <v>0.67106353698386489</v>
      </c>
      <c r="CO189" s="38">
        <f t="shared" si="218"/>
        <v>0</v>
      </c>
      <c r="CP189" s="38">
        <f t="shared" si="165"/>
        <v>0</v>
      </c>
      <c r="CQ189" s="38"/>
      <c r="CR189" s="38"/>
      <c r="CS189" s="38"/>
      <c r="CT189" s="38"/>
      <c r="CU189" s="38"/>
      <c r="CV189" s="38"/>
      <c r="CW189" s="38"/>
      <c r="CX189" s="38"/>
      <c r="CY189" s="38"/>
      <c r="CZ189" s="38"/>
      <c r="DA189" s="38">
        <f t="shared" si="168"/>
        <v>93</v>
      </c>
      <c r="DB189" s="24">
        <f t="shared" si="169"/>
        <v>0</v>
      </c>
      <c r="DC189" s="24">
        <f t="shared" si="167"/>
        <v>0</v>
      </c>
      <c r="DD189" s="38" t="s">
        <v>219</v>
      </c>
      <c r="DE189" s="2">
        <f t="shared" si="66"/>
        <v>0</v>
      </c>
      <c r="DF189" s="38">
        <f t="shared" si="170"/>
        <v>0</v>
      </c>
      <c r="DG189" s="38">
        <f t="shared" si="71"/>
        <v>0</v>
      </c>
      <c r="DH189" s="38">
        <f t="shared" si="72"/>
        <v>0.7142857142857143</v>
      </c>
      <c r="DI189" s="23">
        <f t="shared" si="67"/>
        <v>0</v>
      </c>
      <c r="DJ189" s="2">
        <f t="shared" si="68"/>
        <v>0</v>
      </c>
      <c r="DK189" s="2">
        <f t="shared" si="69"/>
        <v>-4.3726092979852409E-2</v>
      </c>
    </row>
    <row r="190" spans="1:115">
      <c r="A190" s="38">
        <f t="shared" si="166"/>
        <v>0.4100000000000002</v>
      </c>
      <c r="B190" s="38">
        <f t="shared" si="171"/>
        <v>14.149344227604173</v>
      </c>
      <c r="C190" s="38">
        <f t="shared" si="172"/>
        <v>-212.38183616270831</v>
      </c>
      <c r="D190" s="38">
        <f t="shared" si="173"/>
        <v>-58.381836162708304</v>
      </c>
      <c r="E190" s="38">
        <f t="shared" si="174"/>
        <v>0.21439182647108235</v>
      </c>
      <c r="F190" s="38">
        <f t="shared" si="175"/>
        <v>-22.451059567708334</v>
      </c>
      <c r="G190" s="38">
        <f t="shared" si="176"/>
        <v>-11.225529783854167</v>
      </c>
      <c r="H190" s="38">
        <f t="shared" si="121"/>
        <v>29.621028012793367</v>
      </c>
      <c r="I190" s="38">
        <f t="shared" si="122"/>
        <v>15.09353310419541</v>
      </c>
      <c r="J190" s="38">
        <f t="shared" si="177"/>
        <v>4.8854780060301759E-3</v>
      </c>
      <c r="K190" s="38">
        <f t="shared" si="178"/>
        <v>5.4778645044427712E-3</v>
      </c>
      <c r="L190" s="38">
        <f t="shared" si="123"/>
        <v>0.21460621829755341</v>
      </c>
      <c r="M190" s="38">
        <f t="shared" si="179"/>
        <v>-22.473510627276042</v>
      </c>
      <c r="N190" s="38">
        <f t="shared" si="180"/>
        <v>-11.236755313638021</v>
      </c>
      <c r="O190" s="38">
        <f t="shared" si="124"/>
        <v>29.639105873859414</v>
      </c>
      <c r="P190" s="38">
        <f t="shared" si="125"/>
        <v>15.102469793515668</v>
      </c>
      <c r="Q190" s="38">
        <f t="shared" si="181"/>
        <v>4.8875197378535386E-3</v>
      </c>
      <c r="R190" s="38">
        <f t="shared" si="182"/>
        <v>5.4801704474405476E-3</v>
      </c>
      <c r="S190" s="38">
        <f t="shared" si="126"/>
        <v>9.5233659648785163E-3</v>
      </c>
      <c r="T190" s="38">
        <f t="shared" si="127"/>
        <v>1.0755741185346028E-2</v>
      </c>
      <c r="U190" s="38">
        <f t="shared" si="128"/>
        <v>-0.4806867977983757</v>
      </c>
      <c r="V190" s="38">
        <f t="shared" si="129"/>
        <v>-0.26629497132729335</v>
      </c>
      <c r="W190" s="38">
        <f t="shared" si="183"/>
        <v>27.886344186990978</v>
      </c>
      <c r="X190" s="38">
        <f t="shared" si="184"/>
        <v>13.943172093495489</v>
      </c>
      <c r="Y190" s="38">
        <f t="shared" si="130"/>
        <v>6.2259598707596826</v>
      </c>
      <c r="Z190" s="38">
        <f t="shared" si="131"/>
        <v>3.3717619687603948</v>
      </c>
      <c r="AA190" s="38">
        <f t="shared" si="185"/>
        <v>-3.1337451501369414E-2</v>
      </c>
      <c r="AB190" s="38">
        <f t="shared" si="186"/>
        <v>-3.1628984287706594E-2</v>
      </c>
      <c r="AC190" s="38">
        <f t="shared" si="132"/>
        <v>-0.26656126629862059</v>
      </c>
      <c r="AD190" s="38">
        <f t="shared" si="187"/>
        <v>27.914230531177964</v>
      </c>
      <c r="AE190" s="38">
        <f t="shared" si="188"/>
        <v>13.957115265588982</v>
      </c>
      <c r="AF190" s="38">
        <f t="shared" si="133"/>
        <v>6.2216583021887502</v>
      </c>
      <c r="AG190" s="38">
        <f t="shared" si="134"/>
        <v>3.3694906274786778</v>
      </c>
      <c r="AH190" s="38">
        <f t="shared" si="189"/>
        <v>-3.1389872783386716E-2</v>
      </c>
      <c r="AI190" s="38">
        <f t="shared" si="190"/>
        <v>-3.1681656419708742E-2</v>
      </c>
      <c r="AJ190" s="38">
        <f t="shared" si="135"/>
        <v>0.19685419426446285</v>
      </c>
      <c r="AK190" s="38">
        <f t="shared" si="136"/>
        <v>0.19779619472206211</v>
      </c>
      <c r="AL190" s="38">
        <f t="shared" si="137"/>
        <v>0.30948263770504592</v>
      </c>
      <c r="AM190" s="38">
        <f t="shared" si="138"/>
        <v>4.3187666377752565E-2</v>
      </c>
      <c r="AN190" s="38">
        <f t="shared" si="191"/>
        <v>-4.5226018472678122</v>
      </c>
      <c r="AO190" s="38">
        <f t="shared" si="192"/>
        <v>-2.2613009236339061</v>
      </c>
      <c r="AP190" s="38">
        <f t="shared" si="139"/>
        <v>17.009023392881009</v>
      </c>
      <c r="AQ190" s="38">
        <f t="shared" si="140"/>
        <v>8.8546524445662591</v>
      </c>
      <c r="AR190" s="38">
        <f t="shared" si="193"/>
        <v>1.4820977119927737E-3</v>
      </c>
      <c r="AS190" s="38">
        <f t="shared" si="194"/>
        <v>1.7637554233277588E-3</v>
      </c>
      <c r="AT190" s="38">
        <f t="shared" si="141"/>
        <v>4.323085404413031E-2</v>
      </c>
      <c r="AU190" s="38">
        <f t="shared" si="195"/>
        <v>-4.5271244491150791</v>
      </c>
      <c r="AV190" s="38">
        <f t="shared" si="196"/>
        <v>-2.2635622245575395</v>
      </c>
      <c r="AW190" s="38">
        <f t="shared" si="142"/>
        <v>17.011631593364839</v>
      </c>
      <c r="AX190" s="38">
        <f t="shared" si="143"/>
        <v>8.8559486822386084</v>
      </c>
      <c r="AY190" s="38">
        <f t="shared" si="197"/>
        <v>1.4836545822506405E-3</v>
      </c>
      <c r="AZ190" s="38">
        <f t="shared" si="198"/>
        <v>1.7654131195349904E-3</v>
      </c>
      <c r="BA190" s="38">
        <f t="shared" si="144"/>
        <v>3.6048955371877425E-2</v>
      </c>
      <c r="BB190" s="38">
        <f t="shared" si="145"/>
        <v>3.8383555914607577E-2</v>
      </c>
      <c r="BC190" s="38">
        <f t="shared" si="146"/>
        <v>-0.12064492669294344</v>
      </c>
      <c r="BD190" s="38">
        <f t="shared" si="147"/>
        <v>-7.7457260315190873E-2</v>
      </c>
      <c r="BE190" s="38">
        <f t="shared" si="199"/>
        <v>8.1113053324465287</v>
      </c>
      <c r="BF190" s="38">
        <f t="shared" si="200"/>
        <v>4.0556526662232644</v>
      </c>
      <c r="BG190" s="38">
        <f t="shared" si="148"/>
        <v>11.071480396976522</v>
      </c>
      <c r="BH190" s="38">
        <f t="shared" si="149"/>
        <v>5.8774830093473511</v>
      </c>
      <c r="BI190" s="38">
        <f t="shared" si="201"/>
        <v>-5.4244495820014076E-3</v>
      </c>
      <c r="BJ190" s="38">
        <f t="shared" si="202"/>
        <v>-5.4264893560531709E-3</v>
      </c>
      <c r="BK190" s="38">
        <f t="shared" si="150"/>
        <v>-7.7534717575506062E-2</v>
      </c>
      <c r="BL190" s="38">
        <f t="shared" si="203"/>
        <v>8.1194166377789756</v>
      </c>
      <c r="BM190" s="38">
        <f t="shared" si="204"/>
        <v>4.0597083188894878</v>
      </c>
      <c r="BN190" s="38">
        <f t="shared" si="151"/>
        <v>11.068512587653649</v>
      </c>
      <c r="BO190" s="38">
        <f t="shared" si="152"/>
        <v>5.875975592790212</v>
      </c>
      <c r="BP190" s="38">
        <f t="shared" si="205"/>
        <v>-5.4308770960026492E-3</v>
      </c>
      <c r="BQ190" s="38">
        <f t="shared" si="206"/>
        <v>-5.4330849886516618E-3</v>
      </c>
      <c r="BR190" s="38">
        <f t="shared" si="153"/>
        <v>8.2981427113310302E-2</v>
      </c>
      <c r="BS190" s="38">
        <f t="shared" si="154"/>
        <v>8.5151896305806191E-2</v>
      </c>
      <c r="BT190" s="38">
        <f t="shared" si="155"/>
        <v>9.3978484413213283E-4</v>
      </c>
      <c r="BU190" s="38">
        <f t="shared" si="156"/>
        <v>-7.6517475471058735E-2</v>
      </c>
      <c r="BV190" s="38">
        <f t="shared" si="207"/>
        <v>8.0128912937038432</v>
      </c>
      <c r="BW190" s="38">
        <f t="shared" si="208"/>
        <v>4.0064456468519216</v>
      </c>
      <c r="BX190" s="38">
        <f t="shared" si="157"/>
        <v>11.107569136913742</v>
      </c>
      <c r="BY190" s="38">
        <f t="shared" si="158"/>
        <v>5.8958111582076782</v>
      </c>
      <c r="BZ190" s="38">
        <f t="shared" si="209"/>
        <v>-5.346702395190861E-3</v>
      </c>
      <c r="CA190" s="38">
        <f t="shared" si="210"/>
        <v>-5.3466996383432471E-3</v>
      </c>
      <c r="CB190" s="38">
        <f t="shared" si="159"/>
        <v>-7.6593992946529785E-2</v>
      </c>
      <c r="CC190" s="38">
        <f t="shared" si="211"/>
        <v>8.020904184997546</v>
      </c>
      <c r="CD190" s="38">
        <f t="shared" si="212"/>
        <v>4.010452092498773</v>
      </c>
      <c r="CE190" s="38">
        <f t="shared" si="160"/>
        <v>11.104625219540889</v>
      </c>
      <c r="CF190" s="38">
        <f t="shared" si="161"/>
        <v>5.8943161974040557</v>
      </c>
      <c r="CG190" s="38">
        <f t="shared" si="213"/>
        <v>-5.3530161933597357E-3</v>
      </c>
      <c r="CH190" s="38">
        <f t="shared" si="214"/>
        <v>-5.3531799297748947E-3</v>
      </c>
      <c r="CI190" s="38">
        <f t="shared" si="162"/>
        <v>8.2514459997619097E-2</v>
      </c>
      <c r="CJ190" s="38">
        <f t="shared" si="163"/>
        <v>8.4690345463624347E-2</v>
      </c>
      <c r="CK190" s="38">
        <f t="shared" si="164"/>
        <v>-1.2670003347972891E-6</v>
      </c>
      <c r="CL190" s="38" t="str">
        <f t="shared" si="215"/>
        <v/>
      </c>
      <c r="CM190" s="38">
        <f t="shared" si="216"/>
        <v>-3.2619718889082801E-3</v>
      </c>
      <c r="CN190" s="38">
        <f t="shared" si="217"/>
        <v>0.76517475471058749</v>
      </c>
      <c r="CO190" s="38">
        <f t="shared" si="218"/>
        <v>0</v>
      </c>
      <c r="CP190" s="38">
        <f t="shared" si="165"/>
        <v>0</v>
      </c>
      <c r="CQ190" s="38"/>
      <c r="CR190" s="38"/>
      <c r="CS190" s="38"/>
      <c r="CT190" s="38"/>
      <c r="CU190" s="38"/>
      <c r="CV190" s="38"/>
      <c r="CW190" s="38"/>
      <c r="CX190" s="38"/>
      <c r="CY190" s="38"/>
      <c r="CZ190" s="38"/>
      <c r="DA190" s="38">
        <f t="shared" si="168"/>
        <v>93.5</v>
      </c>
      <c r="DB190" s="24">
        <f t="shared" si="169"/>
        <v>0</v>
      </c>
      <c r="DC190" s="24">
        <f t="shared" si="167"/>
        <v>0</v>
      </c>
      <c r="DD190" s="38" t="s">
        <v>219</v>
      </c>
      <c r="DE190" s="2">
        <f t="shared" si="66"/>
        <v>0</v>
      </c>
      <c r="DF190" s="38">
        <f t="shared" si="170"/>
        <v>0</v>
      </c>
      <c r="DG190" s="38">
        <f t="shared" si="71"/>
        <v>0</v>
      </c>
      <c r="DH190" s="38">
        <f t="shared" si="72"/>
        <v>0.7142857142857143</v>
      </c>
      <c r="DI190" s="23">
        <f t="shared" si="67"/>
        <v>0</v>
      </c>
      <c r="DJ190" s="2">
        <f t="shared" si="68"/>
        <v>0</v>
      </c>
      <c r="DK190" s="2">
        <f t="shared" si="69"/>
        <v>-4.3726092979852409E-2</v>
      </c>
    </row>
    <row r="191" spans="1:115">
      <c r="A191" s="38">
        <f t="shared" si="166"/>
        <v>0.42000000000000021</v>
      </c>
      <c r="B191" s="38">
        <f t="shared" si="171"/>
        <v>14.494450184375006</v>
      </c>
      <c r="C191" s="38">
        <f t="shared" si="172"/>
        <v>-211.41553948374997</v>
      </c>
      <c r="D191" s="38">
        <f t="shared" si="173"/>
        <v>-57.415539483749981</v>
      </c>
      <c r="E191" s="38">
        <f t="shared" si="174"/>
        <v>0.21439182647108235</v>
      </c>
      <c r="F191" s="38">
        <f t="shared" si="175"/>
        <v>-22.451059567708334</v>
      </c>
      <c r="G191" s="38">
        <f t="shared" si="176"/>
        <v>-11.225529783854167</v>
      </c>
      <c r="H191" s="38">
        <f t="shared" si="121"/>
        <v>29.594744748352429</v>
      </c>
      <c r="I191" s="38">
        <f t="shared" si="122"/>
        <v>15.042434515821615</v>
      </c>
      <c r="J191" s="38">
        <f t="shared" si="177"/>
        <v>4.8662603294845489E-3</v>
      </c>
      <c r="K191" s="38">
        <f t="shared" si="178"/>
        <v>5.4031404422538931E-3</v>
      </c>
      <c r="L191" s="38">
        <f t="shared" si="123"/>
        <v>0.21460621829755341</v>
      </c>
      <c r="M191" s="38">
        <f t="shared" si="179"/>
        <v>-22.473510627276042</v>
      </c>
      <c r="N191" s="38">
        <f t="shared" si="180"/>
        <v>-11.236755313638021</v>
      </c>
      <c r="O191" s="38">
        <f t="shared" si="124"/>
        <v>29.612832410296118</v>
      </c>
      <c r="P191" s="38">
        <f t="shared" si="125"/>
        <v>15.051389210845278</v>
      </c>
      <c r="Q191" s="38">
        <f t="shared" si="181"/>
        <v>4.8682900169582143E-3</v>
      </c>
      <c r="R191" s="38">
        <f t="shared" si="182"/>
        <v>5.4053980181751242E-3</v>
      </c>
      <c r="S191" s="38">
        <f t="shared" si="126"/>
        <v>9.4671868189869345E-3</v>
      </c>
      <c r="T191" s="38">
        <f t="shared" si="127"/>
        <v>1.0530139877024737E-2</v>
      </c>
      <c r="U191" s="38">
        <f t="shared" si="128"/>
        <v>-0.50508355821508999</v>
      </c>
      <c r="V191" s="38">
        <f t="shared" si="129"/>
        <v>-0.29069173174400764</v>
      </c>
      <c r="W191" s="38">
        <f t="shared" si="183"/>
        <v>30.441166963542308</v>
      </c>
      <c r="X191" s="38">
        <f t="shared" si="184"/>
        <v>15.220583481771154</v>
      </c>
      <c r="Y191" s="38">
        <f t="shared" si="130"/>
        <v>5.8289224746477508</v>
      </c>
      <c r="Z191" s="38">
        <f t="shared" si="131"/>
        <v>3.1289856959414095</v>
      </c>
      <c r="AA191" s="38">
        <f t="shared" si="185"/>
        <v>-3.6314954404451691E-2</v>
      </c>
      <c r="AB191" s="38">
        <f t="shared" si="186"/>
        <v>-3.6561797384617109E-2</v>
      </c>
      <c r="AC191" s="38">
        <f t="shared" si="132"/>
        <v>-0.29098242347575159</v>
      </c>
      <c r="AD191" s="38">
        <f t="shared" si="187"/>
        <v>30.471608130505842</v>
      </c>
      <c r="AE191" s="38">
        <f t="shared" si="188"/>
        <v>15.235804065252921</v>
      </c>
      <c r="AF191" s="38">
        <f t="shared" si="133"/>
        <v>5.8247102921536289</v>
      </c>
      <c r="AG191" s="38">
        <f t="shared" si="134"/>
        <v>3.1267697102628649</v>
      </c>
      <c r="AH191" s="38">
        <f t="shared" si="189"/>
        <v>-3.6376941577995932E-2</v>
      </c>
      <c r="AI191" s="38">
        <f t="shared" si="190"/>
        <v>-3.6623991799303895E-2</v>
      </c>
      <c r="AJ191" s="38">
        <f t="shared" si="135"/>
        <v>0.21324023621986091</v>
      </c>
      <c r="AK191" s="38">
        <f t="shared" si="136"/>
        <v>0.21395316032438289</v>
      </c>
      <c r="AL191" s="38">
        <f t="shared" si="137"/>
        <v>0.34624019387158828</v>
      </c>
      <c r="AM191" s="38">
        <f t="shared" si="138"/>
        <v>5.5548462127580633E-2</v>
      </c>
      <c r="AN191" s="38">
        <f t="shared" si="191"/>
        <v>-5.8170213512739384</v>
      </c>
      <c r="AO191" s="38">
        <f t="shared" si="192"/>
        <v>-2.9085106756369692</v>
      </c>
      <c r="AP191" s="38">
        <f t="shared" si="139"/>
        <v>17.73669241966898</v>
      </c>
      <c r="AQ191" s="38">
        <f t="shared" si="140"/>
        <v>9.1698498107883761</v>
      </c>
      <c r="AR191" s="38">
        <f t="shared" si="193"/>
        <v>1.9011071666341784E-3</v>
      </c>
      <c r="AS191" s="38">
        <f t="shared" si="194"/>
        <v>2.1938577470254242E-3</v>
      </c>
      <c r="AT191" s="38">
        <f t="shared" si="141"/>
        <v>5.5604010589708208E-2</v>
      </c>
      <c r="AU191" s="38">
        <f t="shared" si="195"/>
        <v>-5.8228383726252115</v>
      </c>
      <c r="AV191" s="38">
        <f t="shared" si="196"/>
        <v>-2.9114191863126058</v>
      </c>
      <c r="AW191" s="38">
        <f t="shared" si="142"/>
        <v>17.74017170168554</v>
      </c>
      <c r="AX191" s="38">
        <f t="shared" si="143"/>
        <v>9.1715783001365647</v>
      </c>
      <c r="AY191" s="38">
        <f t="shared" si="197"/>
        <v>1.9029219821918152E-3</v>
      </c>
      <c r="AZ191" s="38">
        <f t="shared" si="198"/>
        <v>2.1957825703728638E-3</v>
      </c>
      <c r="BA191" s="38">
        <f t="shared" si="144"/>
        <v>3.2670851507442158E-2</v>
      </c>
      <c r="BB191" s="38">
        <f t="shared" si="145"/>
        <v>3.4651244583855739E-2</v>
      </c>
      <c r="BC191" s="38">
        <f t="shared" si="146"/>
        <v>-0.14782448185559521</v>
      </c>
      <c r="BD191" s="38">
        <f t="shared" si="147"/>
        <v>-9.227601972801458E-2</v>
      </c>
      <c r="BE191" s="38">
        <f t="shared" si="199"/>
        <v>9.6631221893345796</v>
      </c>
      <c r="BF191" s="38">
        <f t="shared" si="200"/>
        <v>4.8315610946672898</v>
      </c>
      <c r="BG191" s="38">
        <f t="shared" si="148"/>
        <v>10.490303090060774</v>
      </c>
      <c r="BH191" s="38">
        <f t="shared" si="149"/>
        <v>5.5373028255869245</v>
      </c>
      <c r="BI191" s="38">
        <f t="shared" si="201"/>
        <v>-6.6993892682244054E-3</v>
      </c>
      <c r="BJ191" s="38">
        <f t="shared" si="202"/>
        <v>-6.7047583053997514E-3</v>
      </c>
      <c r="BK191" s="38">
        <f t="shared" si="150"/>
        <v>-9.2368295747742579E-2</v>
      </c>
      <c r="BL191" s="38">
        <f t="shared" si="203"/>
        <v>9.6727853115239135</v>
      </c>
      <c r="BM191" s="38">
        <f t="shared" si="204"/>
        <v>4.8363926557619568</v>
      </c>
      <c r="BN191" s="38">
        <f t="shared" si="151"/>
        <v>10.486995788197106</v>
      </c>
      <c r="BO191" s="38">
        <f t="shared" si="152"/>
        <v>5.5356211809588514</v>
      </c>
      <c r="BP191" s="38">
        <f t="shared" si="205"/>
        <v>-6.7077338329200728E-3</v>
      </c>
      <c r="BQ191" s="38">
        <f t="shared" si="206"/>
        <v>-6.7132691153501721E-3</v>
      </c>
      <c r="BR191" s="38">
        <f t="shared" si="153"/>
        <v>9.0430479340835535E-2</v>
      </c>
      <c r="BS191" s="38">
        <f t="shared" si="154"/>
        <v>9.2232087767850551E-2</v>
      </c>
      <c r="BT191" s="38">
        <f t="shared" si="155"/>
        <v>2.980135469415876E-3</v>
      </c>
      <c r="BU191" s="38">
        <f t="shared" si="156"/>
        <v>-8.9295884258598704E-2</v>
      </c>
      <c r="BV191" s="38">
        <f t="shared" si="207"/>
        <v>9.3510431327539383</v>
      </c>
      <c r="BW191" s="38">
        <f t="shared" si="208"/>
        <v>4.6755215663769691</v>
      </c>
      <c r="BX191" s="38">
        <f t="shared" si="157"/>
        <v>10.597855316336496</v>
      </c>
      <c r="BY191" s="38">
        <f t="shared" si="158"/>
        <v>5.5919721860333684</v>
      </c>
      <c r="BZ191" s="38">
        <f t="shared" si="209"/>
        <v>-6.43227040422627E-3</v>
      </c>
      <c r="CA191" s="38">
        <f t="shared" si="210"/>
        <v>-6.4322448590133502E-3</v>
      </c>
      <c r="CB191" s="38">
        <f t="shared" si="159"/>
        <v>-8.938518014285729E-2</v>
      </c>
      <c r="CC191" s="38">
        <f t="shared" si="211"/>
        <v>9.3603941758866895</v>
      </c>
      <c r="CD191" s="38">
        <f t="shared" si="212"/>
        <v>4.6801970879433448</v>
      </c>
      <c r="CE191" s="38">
        <f t="shared" si="160"/>
        <v>10.594611724796124</v>
      </c>
      <c r="CF191" s="38">
        <f t="shared" si="161"/>
        <v>5.5903239340081941</v>
      </c>
      <c r="CG191" s="38">
        <f t="shared" si="213"/>
        <v>-6.4402074732469389E-3</v>
      </c>
      <c r="CH191" s="38">
        <f t="shared" si="214"/>
        <v>-6.4403442856733467E-3</v>
      </c>
      <c r="CI191" s="38">
        <f t="shared" si="162"/>
        <v>8.88850486959116E-2</v>
      </c>
      <c r="CJ191" s="38">
        <f t="shared" si="163"/>
        <v>9.0703247156855737E-2</v>
      </c>
      <c r="CK191" s="38">
        <f t="shared" si="164"/>
        <v>-1.4049738501338728E-5</v>
      </c>
      <c r="CL191" s="38" t="str">
        <f t="shared" si="215"/>
        <v/>
      </c>
      <c r="CM191" s="38">
        <f t="shared" si="216"/>
        <v>-3.592437849845133E-3</v>
      </c>
      <c r="CN191" s="38">
        <f t="shared" si="217"/>
        <v>0.89295884258598712</v>
      </c>
      <c r="CO191" s="38">
        <f t="shared" si="218"/>
        <v>0</v>
      </c>
      <c r="CP191" s="38">
        <f t="shared" si="165"/>
        <v>0</v>
      </c>
      <c r="CQ191" s="38"/>
      <c r="CR191" s="38"/>
      <c r="CS191" s="38"/>
      <c r="CT191" s="38"/>
      <c r="CU191" s="38"/>
      <c r="CV191" s="38"/>
      <c r="CW191" s="38"/>
      <c r="CX191" s="38"/>
      <c r="CY191" s="38"/>
      <c r="CZ191" s="38"/>
      <c r="DA191" s="38">
        <f t="shared" si="168"/>
        <v>94</v>
      </c>
      <c r="DB191" s="24">
        <f t="shared" si="169"/>
        <v>0</v>
      </c>
      <c r="DC191" s="24">
        <f t="shared" si="167"/>
        <v>0</v>
      </c>
      <c r="DD191" s="38" t="s">
        <v>219</v>
      </c>
      <c r="DE191" s="2">
        <f t="shared" si="66"/>
        <v>0</v>
      </c>
      <c r="DF191" s="38">
        <f t="shared" si="170"/>
        <v>0</v>
      </c>
      <c r="DG191" s="38">
        <f t="shared" si="71"/>
        <v>0</v>
      </c>
      <c r="DH191" s="38">
        <f t="shared" si="72"/>
        <v>0.7142857142857143</v>
      </c>
      <c r="DI191" s="23">
        <f t="shared" si="67"/>
        <v>0</v>
      </c>
      <c r="DJ191" s="2">
        <f t="shared" si="68"/>
        <v>0</v>
      </c>
      <c r="DK191" s="2">
        <f t="shared" si="69"/>
        <v>-4.3726092979852409E-2</v>
      </c>
    </row>
    <row r="192" spans="1:115">
      <c r="A192" s="38">
        <f t="shared" si="166"/>
        <v>0.43000000000000022</v>
      </c>
      <c r="B192" s="38">
        <f t="shared" si="171"/>
        <v>14.83955614114584</v>
      </c>
      <c r="C192" s="38">
        <f t="shared" si="172"/>
        <v>-210.44924280479165</v>
      </c>
      <c r="D192" s="38">
        <f t="shared" si="173"/>
        <v>-56.449242804791638</v>
      </c>
      <c r="E192" s="38">
        <f t="shared" si="174"/>
        <v>0.21439182647108235</v>
      </c>
      <c r="F192" s="38">
        <f t="shared" si="175"/>
        <v>-22.451059567708334</v>
      </c>
      <c r="G192" s="38">
        <f t="shared" si="176"/>
        <v>-11.225529783854167</v>
      </c>
      <c r="H192" s="38">
        <f t="shared" si="121"/>
        <v>29.568423823045165</v>
      </c>
      <c r="I192" s="38">
        <f t="shared" si="122"/>
        <v>14.991057515685466</v>
      </c>
      <c r="J192" s="38">
        <f t="shared" si="177"/>
        <v>4.8470151162396981E-3</v>
      </c>
      <c r="K192" s="38">
        <f t="shared" si="178"/>
        <v>5.3280092443983296E-3</v>
      </c>
      <c r="L192" s="38">
        <f t="shared" si="123"/>
        <v>0.21460621829755341</v>
      </c>
      <c r="M192" s="38">
        <f t="shared" si="179"/>
        <v>-22.473510627276042</v>
      </c>
      <c r="N192" s="38">
        <f t="shared" si="180"/>
        <v>-11.236755313638021</v>
      </c>
      <c r="O192" s="38">
        <f t="shared" si="124"/>
        <v>29.586521328041691</v>
      </c>
      <c r="P192" s="38">
        <f t="shared" si="125"/>
        <v>15.000030512229655</v>
      </c>
      <c r="Q192" s="38">
        <f t="shared" si="181"/>
        <v>4.8490327626952738E-3</v>
      </c>
      <c r="R192" s="38">
        <f t="shared" si="182"/>
        <v>5.3302184791283458E-3</v>
      </c>
      <c r="S192" s="38">
        <f t="shared" si="126"/>
        <v>9.4110232129021362E-3</v>
      </c>
      <c r="T192" s="38">
        <f t="shared" si="127"/>
        <v>1.0304659307123206E-2</v>
      </c>
      <c r="U192" s="38">
        <f t="shared" si="128"/>
        <v>-0.53824384586646068</v>
      </c>
      <c r="V192" s="38">
        <f t="shared" si="129"/>
        <v>-0.32385201939537833</v>
      </c>
      <c r="W192" s="38">
        <f t="shared" si="183"/>
        <v>33.913704166091321</v>
      </c>
      <c r="X192" s="38">
        <f t="shared" si="184"/>
        <v>16.956852083045661</v>
      </c>
      <c r="Y192" s="38">
        <f t="shared" si="130"/>
        <v>5.3587047186808334</v>
      </c>
      <c r="Z192" s="38">
        <f t="shared" si="131"/>
        <v>2.8499873931274138</v>
      </c>
      <c r="AA192" s="38">
        <f t="shared" si="185"/>
        <v>-4.3732826896853698E-2</v>
      </c>
      <c r="AB192" s="38">
        <f t="shared" si="186"/>
        <v>-4.3931241396251902E-2</v>
      </c>
      <c r="AC192" s="38">
        <f t="shared" si="132"/>
        <v>-0.32417587141477366</v>
      </c>
      <c r="AD192" s="38">
        <f t="shared" si="187"/>
        <v>33.94761787025741</v>
      </c>
      <c r="AE192" s="38">
        <f t="shared" si="188"/>
        <v>16.973808935128705</v>
      </c>
      <c r="AF192" s="38">
        <f t="shared" si="133"/>
        <v>5.3546355375847199</v>
      </c>
      <c r="AG192" s="38">
        <f t="shared" si="134"/>
        <v>2.8478557966121851</v>
      </c>
      <c r="AH192" s="38">
        <f t="shared" si="189"/>
        <v>-4.3809198498547849E-2</v>
      </c>
      <c r="AI192" s="38">
        <f t="shared" si="190"/>
        <v>-4.4007775428113731E-2</v>
      </c>
      <c r="AJ192" s="38">
        <f t="shared" si="135"/>
        <v>0.23582252732820952</v>
      </c>
      <c r="AK192" s="38">
        <f t="shared" si="136"/>
        <v>0.23632408408237313</v>
      </c>
      <c r="AL192" s="38">
        <f t="shared" si="137"/>
        <v>0.39559730329836584</v>
      </c>
      <c r="AM192" s="38">
        <f t="shared" si="138"/>
        <v>7.1745283902987511E-2</v>
      </c>
      <c r="AN192" s="38">
        <f t="shared" si="191"/>
        <v>-7.5131485613113194</v>
      </c>
      <c r="AO192" s="38">
        <f t="shared" si="192"/>
        <v>-3.7565742806556597</v>
      </c>
      <c r="AP192" s="38">
        <f t="shared" si="139"/>
        <v>18.741936909930775</v>
      </c>
      <c r="AQ192" s="38">
        <f t="shared" si="140"/>
        <v>9.622782306980886</v>
      </c>
      <c r="AR192" s="38">
        <f t="shared" si="193"/>
        <v>2.3904854631522652E-3</v>
      </c>
      <c r="AS192" s="38">
        <f t="shared" si="194"/>
        <v>2.6922287180743787E-3</v>
      </c>
      <c r="AT192" s="38">
        <f t="shared" si="141"/>
        <v>7.1817029186890494E-2</v>
      </c>
      <c r="AU192" s="38">
        <f t="shared" si="195"/>
        <v>-7.5206617098726305</v>
      </c>
      <c r="AV192" s="38">
        <f t="shared" si="196"/>
        <v>-3.7603308549363152</v>
      </c>
      <c r="AW192" s="38">
        <f t="shared" si="142"/>
        <v>18.746635634413401</v>
      </c>
      <c r="AX192" s="38">
        <f t="shared" si="143"/>
        <v>9.625116353034965</v>
      </c>
      <c r="AY192" s="38">
        <f t="shared" si="197"/>
        <v>2.3925436402059547E-3</v>
      </c>
      <c r="AZ192" s="38">
        <f t="shared" si="198"/>
        <v>2.6944026223251734E-3</v>
      </c>
      <c r="BA192" s="38">
        <f t="shared" si="144"/>
        <v>2.8687280079240891E-2</v>
      </c>
      <c r="BB192" s="38">
        <f t="shared" si="145"/>
        <v>3.030030871066601E-2</v>
      </c>
      <c r="BC192" s="38">
        <f t="shared" si="146"/>
        <v>-0.18706627337142909</v>
      </c>
      <c r="BD192" s="38">
        <f t="shared" si="147"/>
        <v>-0.11532098946844158</v>
      </c>
      <c r="BE192" s="38">
        <f t="shared" si="199"/>
        <v>12.076385777292066</v>
      </c>
      <c r="BF192" s="38">
        <f t="shared" si="200"/>
        <v>6.0381928886460328</v>
      </c>
      <c r="BG192" s="38">
        <f t="shared" si="148"/>
        <v>9.6751459088625076</v>
      </c>
      <c r="BH192" s="38">
        <f t="shared" si="149"/>
        <v>5.0780750460750657</v>
      </c>
      <c r="BI192" s="38">
        <f t="shared" si="201"/>
        <v>-8.9118599548395992E-3</v>
      </c>
      <c r="BJ192" s="38">
        <f t="shared" si="202"/>
        <v>-8.9225246352602882E-3</v>
      </c>
      <c r="BK192" s="38">
        <f t="shared" si="150"/>
        <v>-0.11543631045791</v>
      </c>
      <c r="BL192" s="38">
        <f t="shared" si="203"/>
        <v>12.088462163069355</v>
      </c>
      <c r="BM192" s="38">
        <f t="shared" si="204"/>
        <v>6.0442310815346776</v>
      </c>
      <c r="BN192" s="38">
        <f t="shared" si="151"/>
        <v>9.6714290118811093</v>
      </c>
      <c r="BO192" s="38">
        <f t="shared" si="152"/>
        <v>5.0761821288999789</v>
      </c>
      <c r="BP192" s="38">
        <f t="shared" si="205"/>
        <v>-8.9237058460008099E-3</v>
      </c>
      <c r="BQ192" s="38">
        <f t="shared" si="206"/>
        <v>-8.9345325643524209E-3</v>
      </c>
      <c r="BR192" s="38">
        <f t="shared" si="153"/>
        <v>0.10272103296905918</v>
      </c>
      <c r="BS192" s="38">
        <f t="shared" si="154"/>
        <v>0.10412613651238586</v>
      </c>
      <c r="BT192" s="38">
        <f t="shared" si="155"/>
        <v>7.5899605202330344E-3</v>
      </c>
      <c r="BU192" s="38">
        <f t="shared" si="156"/>
        <v>-0.10773102894820855</v>
      </c>
      <c r="BV192" s="38">
        <f t="shared" si="207"/>
        <v>11.281566970245377</v>
      </c>
      <c r="BW192" s="38">
        <f t="shared" si="208"/>
        <v>5.6407834851226886</v>
      </c>
      <c r="BX192" s="38">
        <f t="shared" si="157"/>
        <v>9.9241669205427456</v>
      </c>
      <c r="BY192" s="38">
        <f t="shared" si="158"/>
        <v>5.204809338177995</v>
      </c>
      <c r="BZ192" s="38">
        <f t="shared" si="209"/>
        <v>-8.148282426998851E-3</v>
      </c>
      <c r="CA192" s="38">
        <f t="shared" si="210"/>
        <v>-8.148130274049474E-3</v>
      </c>
      <c r="CB192" s="38">
        <f t="shared" si="159"/>
        <v>-0.10783875997715674</v>
      </c>
      <c r="CC192" s="38">
        <f t="shared" si="211"/>
        <v>11.292848537215621</v>
      </c>
      <c r="CD192" s="38">
        <f t="shared" si="212"/>
        <v>5.6464242686078103</v>
      </c>
      <c r="CE192" s="38">
        <f t="shared" si="160"/>
        <v>9.9205712612275754</v>
      </c>
      <c r="CF192" s="38">
        <f t="shared" si="161"/>
        <v>5.2029805845430861</v>
      </c>
      <c r="CG192" s="38">
        <f t="shared" si="213"/>
        <v>-8.1589004067914115E-3</v>
      </c>
      <c r="CH192" s="38">
        <f t="shared" si="214"/>
        <v>-8.158903868532642E-3</v>
      </c>
      <c r="CI192" s="38">
        <f t="shared" si="162"/>
        <v>9.8560088919849242E-2</v>
      </c>
      <c r="CJ192" s="38">
        <f t="shared" si="163"/>
        <v>0.10000456310826739</v>
      </c>
      <c r="CK192" s="38">
        <f t="shared" si="164"/>
        <v>-1.0533448821507644E-4</v>
      </c>
      <c r="CL192" s="38" t="str">
        <f t="shared" si="215"/>
        <v/>
      </c>
      <c r="CM192" s="38">
        <f t="shared" si="216"/>
        <v>-4.0139094788486443E-3</v>
      </c>
      <c r="CN192" s="38">
        <f t="shared" si="217"/>
        <v>1.0773102894820856</v>
      </c>
      <c r="CO192" s="38">
        <f t="shared" si="218"/>
        <v>0</v>
      </c>
      <c r="CP192" s="38">
        <f t="shared" si="165"/>
        <v>0</v>
      </c>
      <c r="CQ192" s="38"/>
      <c r="CR192" s="38"/>
      <c r="CS192" s="38"/>
      <c r="CT192" s="38"/>
      <c r="CU192" s="38"/>
      <c r="CV192" s="38"/>
      <c r="CW192" s="38"/>
      <c r="CX192" s="38"/>
      <c r="CY192" s="38"/>
      <c r="CZ192" s="38"/>
      <c r="DA192" s="38">
        <f t="shared" si="168"/>
        <v>94.5</v>
      </c>
      <c r="DB192" s="24">
        <f t="shared" si="169"/>
        <v>0</v>
      </c>
      <c r="DC192" s="24">
        <f t="shared" si="167"/>
        <v>0</v>
      </c>
      <c r="DD192" s="38" t="s">
        <v>219</v>
      </c>
      <c r="DE192" s="2">
        <f t="shared" si="66"/>
        <v>0</v>
      </c>
      <c r="DF192" s="38">
        <f t="shared" si="170"/>
        <v>0</v>
      </c>
      <c r="DG192" s="38">
        <f t="shared" si="71"/>
        <v>0</v>
      </c>
      <c r="DH192" s="38">
        <f t="shared" si="72"/>
        <v>0.7142857142857143</v>
      </c>
      <c r="DI192" s="23">
        <f t="shared" si="67"/>
        <v>0</v>
      </c>
      <c r="DJ192" s="2">
        <f t="shared" si="68"/>
        <v>0</v>
      </c>
      <c r="DK192" s="2">
        <f t="shared" si="69"/>
        <v>-4.3726092979852409E-2</v>
      </c>
    </row>
    <row r="193" spans="1:115">
      <c r="A193" s="38">
        <f t="shared" si="166"/>
        <v>0.44000000000000022</v>
      </c>
      <c r="B193" s="38">
        <f t="shared" si="171"/>
        <v>15.184662097916673</v>
      </c>
      <c r="C193" s="38">
        <f t="shared" si="172"/>
        <v>-209.48294612583331</v>
      </c>
      <c r="D193" s="38">
        <f t="shared" si="173"/>
        <v>-55.482946125833315</v>
      </c>
      <c r="E193" s="38">
        <f t="shared" si="174"/>
        <v>0.21439182647108235</v>
      </c>
      <c r="F193" s="38">
        <f t="shared" si="175"/>
        <v>-22.451059567708334</v>
      </c>
      <c r="G193" s="38">
        <f t="shared" si="176"/>
        <v>-11.225529783854167</v>
      </c>
      <c r="H193" s="38">
        <f t="shared" si="121"/>
        <v>29.542065074515179</v>
      </c>
      <c r="I193" s="38">
        <f t="shared" si="122"/>
        <v>14.939397502783081</v>
      </c>
      <c r="J193" s="38">
        <f t="shared" si="177"/>
        <v>4.827742247584625E-3</v>
      </c>
      <c r="K193" s="38">
        <f t="shared" si="178"/>
        <v>5.2524641825943174E-3</v>
      </c>
      <c r="L193" s="38">
        <f t="shared" si="123"/>
        <v>0.21460621829755341</v>
      </c>
      <c r="M193" s="38">
        <f t="shared" si="179"/>
        <v>-22.473510627276042</v>
      </c>
      <c r="N193" s="38">
        <f t="shared" si="180"/>
        <v>-11.236755313638021</v>
      </c>
      <c r="O193" s="38">
        <f t="shared" si="124"/>
        <v>29.560172465043095</v>
      </c>
      <c r="P193" s="38">
        <f t="shared" si="125"/>
        <v>14.948389104854666</v>
      </c>
      <c r="Q193" s="38">
        <f t="shared" si="181"/>
        <v>4.8297478564570282E-3</v>
      </c>
      <c r="R193" s="38">
        <f t="shared" si="182"/>
        <v>5.2546251072784281E-3</v>
      </c>
      <c r="S193" s="38">
        <f t="shared" si="126"/>
        <v>9.3548756284975373E-3</v>
      </c>
      <c r="T193" s="38">
        <f t="shared" si="127"/>
        <v>1.0079324010061291E-2</v>
      </c>
      <c r="U193" s="38">
        <f t="shared" si="128"/>
        <v>-0.58626942349282563</v>
      </c>
      <c r="V193" s="38">
        <f t="shared" si="129"/>
        <v>-0.37187759702174328</v>
      </c>
      <c r="W193" s="38">
        <f t="shared" si="183"/>
        <v>38.942930894604473</v>
      </c>
      <c r="X193" s="38">
        <f t="shared" si="184"/>
        <v>19.471465447302236</v>
      </c>
      <c r="Y193" s="38">
        <f t="shared" si="130"/>
        <v>4.7900454865064468</v>
      </c>
      <c r="Z193" s="38">
        <f t="shared" si="131"/>
        <v>2.5226292302236537</v>
      </c>
      <c r="AA193" s="38">
        <f t="shared" si="185"/>
        <v>-5.5822458884189519E-2</v>
      </c>
      <c r="AB193" s="38">
        <f t="shared" si="186"/>
        <v>-5.5967625779176182E-2</v>
      </c>
      <c r="AC193" s="38">
        <f t="shared" si="132"/>
        <v>-0.37224947461876495</v>
      </c>
      <c r="AD193" s="38">
        <f t="shared" si="187"/>
        <v>38.981873825499072</v>
      </c>
      <c r="AE193" s="38">
        <f t="shared" si="188"/>
        <v>19.490936912749536</v>
      </c>
      <c r="AF193" s="38">
        <f t="shared" si="133"/>
        <v>4.7862039374950776</v>
      </c>
      <c r="AG193" s="38">
        <f t="shared" si="134"/>
        <v>2.5206271555153048</v>
      </c>
      <c r="AH193" s="38">
        <f t="shared" si="189"/>
        <v>-5.5922487033122185E-2</v>
      </c>
      <c r="AI193" s="38">
        <f t="shared" si="190"/>
        <v>-5.6067771180074673E-2</v>
      </c>
      <c r="AJ193" s="38">
        <f t="shared" si="135"/>
        <v>0.26898137917901171</v>
      </c>
      <c r="AK193" s="38">
        <f t="shared" si="136"/>
        <v>0.26929667638100269</v>
      </c>
      <c r="AL193" s="38">
        <f t="shared" si="137"/>
        <v>0.46041288685720738</v>
      </c>
      <c r="AM193" s="38">
        <f t="shared" si="138"/>
        <v>8.8535289835464104E-2</v>
      </c>
      <c r="AN193" s="38">
        <f t="shared" si="191"/>
        <v>-9.2713938710179029</v>
      </c>
      <c r="AO193" s="38">
        <f t="shared" si="192"/>
        <v>-4.6356969355089515</v>
      </c>
      <c r="AP193" s="38">
        <f t="shared" si="139"/>
        <v>19.833480728013711</v>
      </c>
      <c r="AQ193" s="38">
        <f t="shared" si="140"/>
        <v>10.118833511023375</v>
      </c>
      <c r="AR193" s="38">
        <f t="shared" si="193"/>
        <v>2.8321568454499442E-3</v>
      </c>
      <c r="AS193" s="38">
        <f t="shared" si="194"/>
        <v>3.1327127070117696E-3</v>
      </c>
      <c r="AT193" s="38">
        <f t="shared" si="141"/>
        <v>8.8623825125299552E-2</v>
      </c>
      <c r="AU193" s="38">
        <f t="shared" si="195"/>
        <v>-9.2806652648889187</v>
      </c>
      <c r="AV193" s="38">
        <f t="shared" si="196"/>
        <v>-4.6403326324444594</v>
      </c>
      <c r="AW193" s="38">
        <f t="shared" si="142"/>
        <v>19.839531067413397</v>
      </c>
      <c r="AX193" s="38">
        <f t="shared" si="143"/>
        <v>10.121840358424041</v>
      </c>
      <c r="AY193" s="38">
        <f t="shared" si="197"/>
        <v>2.8343724706959804E-3</v>
      </c>
      <c r="AZ193" s="38">
        <f t="shared" si="198"/>
        <v>3.1350392990614562E-3</v>
      </c>
      <c r="BA193" s="38">
        <f t="shared" si="144"/>
        <v>2.5025334532187037E-2</v>
      </c>
      <c r="BB193" s="38">
        <f t="shared" si="145"/>
        <v>2.6278696935547501E-2</v>
      </c>
      <c r="BC193" s="38">
        <f t="shared" si="146"/>
        <v>-0.23979964673903365</v>
      </c>
      <c r="BD193" s="38">
        <f t="shared" si="147"/>
        <v>-0.15126435690356954</v>
      </c>
      <c r="BE193" s="38">
        <f t="shared" si="199"/>
        <v>15.840366413274619</v>
      </c>
      <c r="BF193" s="38">
        <f t="shared" si="200"/>
        <v>7.9201832066373097</v>
      </c>
      <c r="BG193" s="38">
        <f t="shared" si="148"/>
        <v>8.5786727583238065</v>
      </c>
      <c r="BH193" s="38">
        <f t="shared" si="149"/>
        <v>4.4758595364466904</v>
      </c>
      <c r="BI193" s="38">
        <f t="shared" si="201"/>
        <v>-1.2954357198482798E-2</v>
      </c>
      <c r="BJ193" s="38">
        <f t="shared" si="202"/>
        <v>-1.2968291600730942E-2</v>
      </c>
      <c r="BK193" s="38">
        <f t="shared" si="150"/>
        <v>-0.15141562126047309</v>
      </c>
      <c r="BL193" s="38">
        <f t="shared" si="203"/>
        <v>15.856206779687891</v>
      </c>
      <c r="BM193" s="38">
        <f t="shared" si="204"/>
        <v>7.9281033898439457</v>
      </c>
      <c r="BN193" s="38">
        <f t="shared" si="151"/>
        <v>8.5745560772203984</v>
      </c>
      <c r="BO193" s="38">
        <f t="shared" si="152"/>
        <v>4.4737591565872661</v>
      </c>
      <c r="BP193" s="38">
        <f t="shared" si="205"/>
        <v>-1.2973008609523698E-2</v>
      </c>
      <c r="BQ193" s="38">
        <f t="shared" si="206"/>
        <v>-1.2987092041488032E-2</v>
      </c>
      <c r="BR193" s="38">
        <f t="shared" si="153"/>
        <v>0.12330341015361435</v>
      </c>
      <c r="BS193" s="38">
        <f t="shared" si="154"/>
        <v>0.12428863707183832</v>
      </c>
      <c r="BT193" s="38">
        <f t="shared" si="155"/>
        <v>1.414334301103305E-2</v>
      </c>
      <c r="BU193" s="38">
        <f t="shared" si="156"/>
        <v>-0.1371210138925365</v>
      </c>
      <c r="BV193" s="38">
        <f t="shared" si="207"/>
        <v>14.359278996585887</v>
      </c>
      <c r="BW193" s="38">
        <f t="shared" si="208"/>
        <v>7.1796394982929437</v>
      </c>
      <c r="BX193" s="38">
        <f t="shared" si="157"/>
        <v>8.9767886172058979</v>
      </c>
      <c r="BY193" s="38">
        <f t="shared" si="158"/>
        <v>4.6787806135022976</v>
      </c>
      <c r="BZ193" s="38">
        <f t="shared" si="209"/>
        <v>-1.1270048839122446E-2</v>
      </c>
      <c r="CA193" s="38">
        <f t="shared" si="210"/>
        <v>-1.1269602394449026E-2</v>
      </c>
      <c r="CB193" s="38">
        <f t="shared" si="159"/>
        <v>-0.13725813490642902</v>
      </c>
      <c r="CC193" s="38">
        <f t="shared" si="211"/>
        <v>14.37363827558247</v>
      </c>
      <c r="CD193" s="38">
        <f t="shared" si="212"/>
        <v>7.1868191377912352</v>
      </c>
      <c r="CE193" s="38">
        <f t="shared" si="160"/>
        <v>8.9728007663140481</v>
      </c>
      <c r="CF193" s="38">
        <f t="shared" si="161"/>
        <v>4.6767499492554023</v>
      </c>
      <c r="CG193" s="38">
        <f t="shared" si="213"/>
        <v>-1.1285816869997382E-2</v>
      </c>
      <c r="CH193" s="38">
        <f t="shared" si="214"/>
        <v>-1.1285514096290855E-2</v>
      </c>
      <c r="CI193" s="38">
        <f t="shared" si="162"/>
        <v>0.11499354057646907</v>
      </c>
      <c r="CJ193" s="38">
        <f t="shared" si="163"/>
        <v>0.11604130825857528</v>
      </c>
      <c r="CK193" s="38">
        <f t="shared" si="164"/>
        <v>-4.260912805817259E-4</v>
      </c>
      <c r="CL193" s="38" t="str">
        <f t="shared" si="215"/>
        <v/>
      </c>
      <c r="CM193" s="38">
        <f t="shared" si="216"/>
        <v>-4.5707552803841006E-3</v>
      </c>
      <c r="CN193" s="38">
        <f t="shared" si="217"/>
        <v>1.371210138925365</v>
      </c>
      <c r="CO193" s="38">
        <f t="shared" si="218"/>
        <v>0</v>
      </c>
      <c r="CP193" s="38">
        <f t="shared" si="165"/>
        <v>0</v>
      </c>
      <c r="CQ193" s="38"/>
      <c r="CR193" s="38"/>
      <c r="CS193" s="38"/>
      <c r="CT193" s="38"/>
      <c r="CU193" s="38"/>
      <c r="CV193" s="38"/>
      <c r="CW193" s="38"/>
      <c r="CX193" s="38"/>
      <c r="CY193" s="38"/>
      <c r="CZ193" s="38"/>
      <c r="DA193" s="38">
        <f t="shared" si="168"/>
        <v>95</v>
      </c>
      <c r="DB193" s="24">
        <f t="shared" si="169"/>
        <v>0</v>
      </c>
      <c r="DC193" s="24">
        <f t="shared" si="167"/>
        <v>0</v>
      </c>
      <c r="DD193" s="38" t="s">
        <v>219</v>
      </c>
      <c r="DE193" s="2">
        <f t="shared" si="66"/>
        <v>0</v>
      </c>
      <c r="DF193" s="38">
        <f t="shared" si="170"/>
        <v>0</v>
      </c>
      <c r="DG193" s="38">
        <f t="shared" si="71"/>
        <v>0</v>
      </c>
      <c r="DH193" s="38">
        <f t="shared" si="72"/>
        <v>0.7142857142857143</v>
      </c>
      <c r="DI193" s="23">
        <f t="shared" si="67"/>
        <v>0</v>
      </c>
      <c r="DJ193" s="2">
        <f t="shared" si="68"/>
        <v>0</v>
      </c>
      <c r="DK193" s="2">
        <f t="shared" si="69"/>
        <v>-4.3726092979852409E-2</v>
      </c>
    </row>
    <row r="194" spans="1:115">
      <c r="A194" s="38">
        <f t="shared" si="166"/>
        <v>0.45000000000000023</v>
      </c>
      <c r="B194" s="38">
        <f t="shared" si="171"/>
        <v>15.529768054687507</v>
      </c>
      <c r="C194" s="38">
        <f t="shared" si="172"/>
        <v>-208.51664944687496</v>
      </c>
      <c r="D194" s="38">
        <f t="shared" si="173"/>
        <v>-54.516649446874972</v>
      </c>
      <c r="E194" s="38">
        <f t="shared" si="174"/>
        <v>0.21439182647108235</v>
      </c>
      <c r="F194" s="38">
        <f t="shared" si="175"/>
        <v>-22.451059567708334</v>
      </c>
      <c r="G194" s="38">
        <f t="shared" si="176"/>
        <v>-11.225529783854167</v>
      </c>
      <c r="H194" s="38">
        <f t="shared" si="121"/>
        <v>29.515668339236189</v>
      </c>
      <c r="I194" s="38">
        <f t="shared" si="122"/>
        <v>14.887449747970669</v>
      </c>
      <c r="J194" s="38">
        <f t="shared" si="177"/>
        <v>4.8084416039529294E-3</v>
      </c>
      <c r="K194" s="38">
        <f t="shared" si="178"/>
        <v>5.1764983411745963E-3</v>
      </c>
      <c r="L194" s="38">
        <f t="shared" si="123"/>
        <v>0.21460621829755341</v>
      </c>
      <c r="M194" s="38">
        <f t="shared" si="179"/>
        <v>-22.473510627276042</v>
      </c>
      <c r="N194" s="38">
        <f t="shared" si="180"/>
        <v>-11.236755313638021</v>
      </c>
      <c r="O194" s="38">
        <f t="shared" si="124"/>
        <v>29.533785658080454</v>
      </c>
      <c r="P194" s="38">
        <f t="shared" si="125"/>
        <v>14.896460268087248</v>
      </c>
      <c r="Q194" s="38">
        <f t="shared" si="181"/>
        <v>4.8104351787817794E-3</v>
      </c>
      <c r="R194" s="38">
        <f t="shared" si="182"/>
        <v>5.1786109925005602E-3</v>
      </c>
      <c r="S194" s="38">
        <f t="shared" si="126"/>
        <v>9.2987445541398775E-3</v>
      </c>
      <c r="T194" s="38">
        <f t="shared" si="127"/>
        <v>9.8541598378008091E-3</v>
      </c>
      <c r="U194" s="38">
        <f t="shared" si="128"/>
        <v>-0.66266944401615901</v>
      </c>
      <c r="V194" s="38">
        <f t="shared" si="129"/>
        <v>-0.44827761754507667</v>
      </c>
      <c r="W194" s="38">
        <f t="shared" si="183"/>
        <v>46.943522334944923</v>
      </c>
      <c r="X194" s="38">
        <f t="shared" si="184"/>
        <v>23.471761167472462</v>
      </c>
      <c r="Y194" s="38">
        <f t="shared" si="130"/>
        <v>4.0861818208883207</v>
      </c>
      <c r="Z194" s="38">
        <f t="shared" si="131"/>
        <v>2.1294554209407579</v>
      </c>
      <c r="AA194" s="38">
        <f t="shared" si="185"/>
        <v>-7.8372986474420883E-2</v>
      </c>
      <c r="AB194" s="38">
        <f t="shared" si="186"/>
        <v>-7.8458547228078171E-2</v>
      </c>
      <c r="AC194" s="38">
        <f t="shared" si="132"/>
        <v>-0.44872589516262168</v>
      </c>
      <c r="AD194" s="38">
        <f t="shared" si="187"/>
        <v>46.990465857279865</v>
      </c>
      <c r="AE194" s="38">
        <f t="shared" si="188"/>
        <v>23.495232928639933</v>
      </c>
      <c r="AF194" s="38">
        <f t="shared" si="133"/>
        <v>4.0827042643032918</v>
      </c>
      <c r="AG194" s="38">
        <f t="shared" si="134"/>
        <v>2.1276544173470473</v>
      </c>
      <c r="AH194" s="38">
        <f t="shared" si="189"/>
        <v>-7.8517521144069166E-2</v>
      </c>
      <c r="AI194" s="38">
        <f t="shared" si="190"/>
        <v>-7.860315551716246E-2</v>
      </c>
      <c r="AJ194" s="38">
        <f t="shared" si="135"/>
        <v>0.32242223120535368</v>
      </c>
      <c r="AK194" s="38">
        <f t="shared" si="136"/>
        <v>0.3225864585348574</v>
      </c>
      <c r="AL194" s="38">
        <f t="shared" si="137"/>
        <v>0.520989739745785</v>
      </c>
      <c r="AM194" s="38">
        <f t="shared" si="138"/>
        <v>7.2712122200708329E-2</v>
      </c>
      <c r="AN194" s="38">
        <f t="shared" si="191"/>
        <v>-7.6143956310889527</v>
      </c>
      <c r="AO194" s="38">
        <f t="shared" si="192"/>
        <v>-3.8071978155444763</v>
      </c>
      <c r="AP194" s="38">
        <f t="shared" si="139"/>
        <v>18.740764189775433</v>
      </c>
      <c r="AQ194" s="38">
        <f t="shared" si="140"/>
        <v>9.5285801043750613</v>
      </c>
      <c r="AR194" s="38">
        <f t="shared" si="193"/>
        <v>2.402112626415551E-3</v>
      </c>
      <c r="AS194" s="38">
        <f t="shared" si="194"/>
        <v>2.6590864372812452E-3</v>
      </c>
      <c r="AT194" s="38">
        <f t="shared" si="141"/>
        <v>7.2784834322909026E-2</v>
      </c>
      <c r="AU194" s="38">
        <f t="shared" si="195"/>
        <v>-7.6220100267200399</v>
      </c>
      <c r="AV194" s="38">
        <f t="shared" si="196"/>
        <v>-3.81100501336002</v>
      </c>
      <c r="AW194" s="38">
        <f t="shared" si="142"/>
        <v>18.745542457108659</v>
      </c>
      <c r="AX194" s="38">
        <f t="shared" si="143"/>
        <v>9.5309591651260313</v>
      </c>
      <c r="AY194" s="38">
        <f t="shared" si="197"/>
        <v>2.4041677535270988E-3</v>
      </c>
      <c r="AZ194" s="38">
        <f t="shared" si="198"/>
        <v>2.6612150241131756E-3</v>
      </c>
      <c r="BA194" s="38">
        <f t="shared" si="144"/>
        <v>2.8263885709116345E-2</v>
      </c>
      <c r="BB194" s="38">
        <f t="shared" si="145"/>
        <v>2.9274167325981208E-2</v>
      </c>
      <c r="BC194" s="38">
        <f t="shared" si="146"/>
        <v>-0.25435859326347365</v>
      </c>
      <c r="BD194" s="38">
        <f t="shared" si="147"/>
        <v>-0.18164647106276532</v>
      </c>
      <c r="BE194" s="38">
        <f t="shared" si="199"/>
        <v>19.021973968043149</v>
      </c>
      <c r="BF194" s="38">
        <f t="shared" si="200"/>
        <v>9.5109869840215744</v>
      </c>
      <c r="BG194" s="38">
        <f t="shared" si="148"/>
        <v>7.7799216924217411</v>
      </c>
      <c r="BH194" s="38">
        <f t="shared" si="149"/>
        <v>4.0269530805242226</v>
      </c>
      <c r="BI194" s="38">
        <f t="shared" si="201"/>
        <v>-1.6960762903058816E-2</v>
      </c>
      <c r="BJ194" s="38">
        <f t="shared" si="202"/>
        <v>-1.6951982601500735E-2</v>
      </c>
      <c r="BK194" s="38">
        <f t="shared" si="150"/>
        <v>-0.18182811753382808</v>
      </c>
      <c r="BL194" s="38">
        <f t="shared" si="203"/>
        <v>19.04099594201119</v>
      </c>
      <c r="BM194" s="38">
        <f t="shared" si="204"/>
        <v>9.5204979710055948</v>
      </c>
      <c r="BN194" s="38">
        <f t="shared" si="151"/>
        <v>7.7756441151012563</v>
      </c>
      <c r="BO194" s="38">
        <f t="shared" si="152"/>
        <v>4.0247734874824248</v>
      </c>
      <c r="BP194" s="38">
        <f t="shared" si="205"/>
        <v>-1.698650990630874E-2</v>
      </c>
      <c r="BQ194" s="38">
        <f t="shared" si="206"/>
        <v>-1.697784873067068E-2</v>
      </c>
      <c r="BR194" s="38">
        <f t="shared" si="153"/>
        <v>0.14174238067652636</v>
      </c>
      <c r="BS194" s="38">
        <f t="shared" si="154"/>
        <v>0.14239819259141681</v>
      </c>
      <c r="BT194" s="38">
        <f t="shared" si="155"/>
        <v>-1.3388444703001819E-2</v>
      </c>
      <c r="BU194" s="38">
        <f t="shared" si="156"/>
        <v>-0.19503491576576715</v>
      </c>
      <c r="BV194" s="38">
        <f t="shared" si="207"/>
        <v>20.424008618774604</v>
      </c>
      <c r="BW194" s="38">
        <f t="shared" si="208"/>
        <v>10.212004309387302</v>
      </c>
      <c r="BX194" s="38">
        <f t="shared" si="157"/>
        <v>7.4741960022064742</v>
      </c>
      <c r="BY194" s="38">
        <f t="shared" si="158"/>
        <v>3.8710746217749099</v>
      </c>
      <c r="BZ194" s="38">
        <f t="shared" si="209"/>
        <v>-1.8913778982904278E-2</v>
      </c>
      <c r="CA194" s="38">
        <f t="shared" si="210"/>
        <v>-1.8913497302941628E-2</v>
      </c>
      <c r="CB194" s="38">
        <f t="shared" si="159"/>
        <v>-0.1952299506815329</v>
      </c>
      <c r="CC194" s="38">
        <f t="shared" si="211"/>
        <v>20.444432627393379</v>
      </c>
      <c r="CD194" s="38">
        <f t="shared" si="212"/>
        <v>10.222216313696689</v>
      </c>
      <c r="CE194" s="38">
        <f t="shared" si="160"/>
        <v>7.4698823693561973</v>
      </c>
      <c r="CF194" s="38">
        <f t="shared" si="161"/>
        <v>3.868873805153398</v>
      </c>
      <c r="CG194" s="38">
        <f t="shared" si="213"/>
        <v>-1.8943062418779671E-2</v>
      </c>
      <c r="CH194" s="38">
        <f t="shared" si="214"/>
        <v>-1.8942900377607361E-2</v>
      </c>
      <c r="CI194" s="38">
        <f t="shared" si="162"/>
        <v>0.15014458185817323</v>
      </c>
      <c r="CJ194" s="38">
        <f t="shared" si="163"/>
        <v>0.15075800427984656</v>
      </c>
      <c r="CK194" s="38">
        <f t="shared" si="164"/>
        <v>-4.5919410947121872E-4</v>
      </c>
      <c r="CL194" s="38" t="str">
        <f t="shared" si="215"/>
        <v/>
      </c>
      <c r="CM194" s="38">
        <f t="shared" si="216"/>
        <v>-5.357841573151138E-3</v>
      </c>
      <c r="CN194" s="38">
        <f t="shared" si="217"/>
        <v>1.9503491576576717</v>
      </c>
      <c r="CO194" s="38">
        <f t="shared" si="218"/>
        <v>0</v>
      </c>
      <c r="CP194" s="38">
        <f t="shared" si="165"/>
        <v>0</v>
      </c>
      <c r="CQ194" s="38"/>
      <c r="CR194" s="38"/>
      <c r="CS194" s="38"/>
      <c r="CT194" s="38"/>
      <c r="CU194" s="38"/>
      <c r="CV194" s="38"/>
      <c r="CW194" s="38"/>
      <c r="CX194" s="38"/>
      <c r="CY194" s="38"/>
      <c r="CZ194" s="38"/>
      <c r="DA194" s="38">
        <f t="shared" si="168"/>
        <v>95.5</v>
      </c>
      <c r="DB194" s="24">
        <f t="shared" si="169"/>
        <v>0</v>
      </c>
      <c r="DC194" s="24">
        <f t="shared" si="167"/>
        <v>0</v>
      </c>
      <c r="DD194" s="38" t="s">
        <v>219</v>
      </c>
      <c r="DE194" s="2">
        <f t="shared" si="66"/>
        <v>0</v>
      </c>
      <c r="DF194" s="38">
        <f t="shared" si="170"/>
        <v>0</v>
      </c>
      <c r="DG194" s="38">
        <f t="shared" si="71"/>
        <v>0</v>
      </c>
      <c r="DH194" s="38">
        <f t="shared" si="72"/>
        <v>0.7142857142857143</v>
      </c>
      <c r="DI194" s="23">
        <f t="shared" si="67"/>
        <v>0</v>
      </c>
      <c r="DJ194" s="2">
        <f t="shared" si="68"/>
        <v>0</v>
      </c>
      <c r="DK194" s="2">
        <f t="shared" si="69"/>
        <v>-4.3726092979852409E-2</v>
      </c>
    </row>
    <row r="195" spans="1:115">
      <c r="A195" s="38">
        <f t="shared" si="166"/>
        <v>0.46000000000000024</v>
      </c>
      <c r="B195" s="38">
        <f t="shared" si="171"/>
        <v>15.87487401145834</v>
      </c>
      <c r="C195" s="38">
        <f t="shared" si="172"/>
        <v>-207.55035276791662</v>
      </c>
      <c r="D195" s="38">
        <f t="shared" si="173"/>
        <v>-53.55035276791665</v>
      </c>
      <c r="E195" s="38">
        <f t="shared" si="174"/>
        <v>0.21439182647108235</v>
      </c>
      <c r="F195" s="38">
        <f t="shared" si="175"/>
        <v>-22.451059567708334</v>
      </c>
      <c r="G195" s="38">
        <f t="shared" si="176"/>
        <v>-11.225529783854167</v>
      </c>
      <c r="H195" s="38">
        <f t="shared" si="121"/>
        <v>29.489233452500173</v>
      </c>
      <c r="I195" s="38">
        <f t="shared" si="122"/>
        <v>14.83520938891192</v>
      </c>
      <c r="J195" s="38">
        <f t="shared" si="177"/>
        <v>4.7891130649141576E-3</v>
      </c>
      <c r="K195" s="38">
        <f t="shared" si="178"/>
        <v>5.1001046096977153E-3</v>
      </c>
      <c r="L195" s="38">
        <f t="shared" si="123"/>
        <v>0.21460621829755341</v>
      </c>
      <c r="M195" s="38">
        <f t="shared" si="179"/>
        <v>-22.473510627276042</v>
      </c>
      <c r="N195" s="38">
        <f t="shared" si="180"/>
        <v>-11.236755313638021</v>
      </c>
      <c r="O195" s="38">
        <f t="shared" si="124"/>
        <v>29.507360742755274</v>
      </c>
      <c r="P195" s="38">
        <f t="shared" si="125"/>
        <v>14.844239148439168</v>
      </c>
      <c r="Q195" s="38">
        <f t="shared" si="181"/>
        <v>4.7910946093451846E-3</v>
      </c>
      <c r="R195" s="38">
        <f t="shared" si="182"/>
        <v>5.1021690301947791E-3</v>
      </c>
      <c r="S195" s="38">
        <f t="shared" si="126"/>
        <v>9.2426304847701372E-3</v>
      </c>
      <c r="T195" s="38">
        <f t="shared" si="127"/>
        <v>9.629194037126209E-3</v>
      </c>
      <c r="U195" s="38">
        <f t="shared" si="128"/>
        <v>-0.80450301868370888</v>
      </c>
      <c r="V195" s="38">
        <f t="shared" si="129"/>
        <v>-0.59011119221262653</v>
      </c>
      <c r="W195" s="38">
        <f t="shared" si="183"/>
        <v>61.796299541876728</v>
      </c>
      <c r="X195" s="38">
        <f t="shared" si="184"/>
        <v>30.898149770938364</v>
      </c>
      <c r="Y195" s="38">
        <f t="shared" si="130"/>
        <v>3.1935796078311292</v>
      </c>
      <c r="Z195" s="38">
        <f t="shared" si="131"/>
        <v>1.6454934795042728</v>
      </c>
      <c r="AA195" s="38">
        <f t="shared" si="185"/>
        <v>-0.13115256553180249</v>
      </c>
      <c r="AB195" s="38">
        <f t="shared" si="186"/>
        <v>-0.13117008964172794</v>
      </c>
      <c r="AC195" s="38">
        <f t="shared" si="132"/>
        <v>-0.59070130340483906</v>
      </c>
      <c r="AD195" s="38">
        <f t="shared" si="187"/>
        <v>61.858095841418589</v>
      </c>
      <c r="AE195" s="38">
        <f t="shared" si="188"/>
        <v>30.929047920709294</v>
      </c>
      <c r="AF195" s="38">
        <f t="shared" si="133"/>
        <v>3.1906876886041005</v>
      </c>
      <c r="AG195" s="38">
        <f t="shared" si="134"/>
        <v>1.6440076565989123</v>
      </c>
      <c r="AH195" s="38">
        <f t="shared" si="189"/>
        <v>-0.13140202777241183</v>
      </c>
      <c r="AI195" s="38">
        <f t="shared" si="190"/>
        <v>-0.13141958730535488</v>
      </c>
      <c r="AJ195" s="38">
        <f t="shared" si="135"/>
        <v>0.42273768723827271</v>
      </c>
      <c r="AK195" s="38">
        <f t="shared" si="136"/>
        <v>0.4227977149382553</v>
      </c>
      <c r="AL195" s="38">
        <f t="shared" si="137"/>
        <v>0.29193372277350621</v>
      </c>
      <c r="AM195" s="38">
        <f t="shared" si="138"/>
        <v>-0.29817746943912032</v>
      </c>
      <c r="AN195" s="38">
        <f t="shared" si="191"/>
        <v>31.225071581864515</v>
      </c>
      <c r="AO195" s="38">
        <f t="shared" si="192"/>
        <v>15.612535790932258</v>
      </c>
      <c r="AP195" s="38">
        <f t="shared" si="139"/>
        <v>5.631325124425322</v>
      </c>
      <c r="AQ195" s="38">
        <f t="shared" si="140"/>
        <v>2.8936466473562499</v>
      </c>
      <c r="AR195" s="38">
        <f t="shared" si="193"/>
        <v>-3.7837153182644835E-2</v>
      </c>
      <c r="AS195" s="38">
        <f t="shared" si="194"/>
        <v>-3.7817247549757578E-2</v>
      </c>
      <c r="AT195" s="38">
        <f t="shared" si="141"/>
        <v>-0.29847564690855943</v>
      </c>
      <c r="AU195" s="38">
        <f t="shared" si="195"/>
        <v>31.256296653446377</v>
      </c>
      <c r="AV195" s="38">
        <f t="shared" si="196"/>
        <v>15.628148326723188</v>
      </c>
      <c r="AW195" s="38">
        <f t="shared" si="142"/>
        <v>5.6271891885922862</v>
      </c>
      <c r="AX195" s="38">
        <f t="shared" si="143"/>
        <v>2.8915368793781813</v>
      </c>
      <c r="AY195" s="38">
        <f t="shared" si="197"/>
        <v>-3.7902208428693657E-2</v>
      </c>
      <c r="AZ195" s="38">
        <f t="shared" si="198"/>
        <v>-3.7882376303541014E-2</v>
      </c>
      <c r="BA195" s="38">
        <f t="shared" si="144"/>
        <v>0.21817626318713687</v>
      </c>
      <c r="BB195" s="38">
        <f t="shared" si="145"/>
        <v>0.21842278662417852</v>
      </c>
      <c r="BC195" s="38">
        <f t="shared" si="146"/>
        <v>-8.0745397379373515E-2</v>
      </c>
      <c r="BD195" s="38">
        <f t="shared" si="147"/>
        <v>-0.37892286681849385</v>
      </c>
      <c r="BE195" s="38">
        <f t="shared" si="199"/>
        <v>39.680709822472124</v>
      </c>
      <c r="BF195" s="38">
        <f t="shared" si="200"/>
        <v>19.840354911236062</v>
      </c>
      <c r="BG195" s="38">
        <f t="shared" si="148"/>
        <v>4.6788219870965086</v>
      </c>
      <c r="BH195" s="38">
        <f t="shared" si="149"/>
        <v>2.4070393234797098</v>
      </c>
      <c r="BI195" s="38">
        <f t="shared" si="201"/>
        <v>-5.7682957876300074E-2</v>
      </c>
      <c r="BJ195" s="38">
        <f t="shared" si="202"/>
        <v>-5.7679237097171349E-2</v>
      </c>
      <c r="BK195" s="38">
        <f t="shared" si="150"/>
        <v>-0.37930178968531231</v>
      </c>
      <c r="BL195" s="38">
        <f t="shared" si="203"/>
        <v>39.720390532294594</v>
      </c>
      <c r="BM195" s="38">
        <f t="shared" si="204"/>
        <v>19.860195266147297</v>
      </c>
      <c r="BN195" s="38">
        <f t="shared" si="151"/>
        <v>4.6750387612145801</v>
      </c>
      <c r="BO195" s="38">
        <f t="shared" si="152"/>
        <v>2.4051036936291936</v>
      </c>
      <c r="BP195" s="38">
        <f t="shared" si="205"/>
        <v>-5.778672060416732E-2</v>
      </c>
      <c r="BQ195" s="38">
        <f t="shared" si="206"/>
        <v>-5.7783060737464663E-2</v>
      </c>
      <c r="BR195" s="38">
        <f t="shared" si="153"/>
        <v>0.27383601506678074</v>
      </c>
      <c r="BS195" s="38">
        <f t="shared" si="154"/>
        <v>0.27399676658483979</v>
      </c>
      <c r="BT195" s="38">
        <f t="shared" si="155"/>
        <v>-2.3146152357694377E-2</v>
      </c>
      <c r="BU195" s="38">
        <f t="shared" si="156"/>
        <v>-0.4020690191761882</v>
      </c>
      <c r="BV195" s="38">
        <f t="shared" si="207"/>
        <v>42.104569229332213</v>
      </c>
      <c r="BW195" s="38">
        <f t="shared" si="208"/>
        <v>21.052284614666107</v>
      </c>
      <c r="BX195" s="38">
        <f t="shared" si="157"/>
        <v>4.4574986118692337</v>
      </c>
      <c r="BY195" s="38">
        <f t="shared" si="158"/>
        <v>2.2937650496700961</v>
      </c>
      <c r="BZ195" s="38">
        <f t="shared" si="209"/>
        <v>-6.4204868193487488E-2</v>
      </c>
      <c r="CA195" s="38">
        <f t="shared" si="210"/>
        <v>-6.4204659479614429E-2</v>
      </c>
      <c r="CB195" s="38">
        <f t="shared" si="159"/>
        <v>-0.40247108819536437</v>
      </c>
      <c r="CC195" s="38">
        <f t="shared" si="211"/>
        <v>42.146673798561544</v>
      </c>
      <c r="CD195" s="38">
        <f t="shared" si="212"/>
        <v>21.073336899280772</v>
      </c>
      <c r="CE195" s="38">
        <f t="shared" si="160"/>
        <v>4.4538227711272391</v>
      </c>
      <c r="CF195" s="38">
        <f t="shared" si="161"/>
        <v>2.2918830970294017</v>
      </c>
      <c r="CG195" s="38">
        <f t="shared" si="213"/>
        <v>-6.4321463798998418E-2</v>
      </c>
      <c r="CH195" s="38">
        <f t="shared" si="214"/>
        <v>-6.4321312511190151E-2</v>
      </c>
      <c r="CI195" s="38">
        <f t="shared" si="162"/>
        <v>0.28998903160913303</v>
      </c>
      <c r="CJ195" s="38">
        <f t="shared" si="163"/>
        <v>0.29013185799478686</v>
      </c>
      <c r="CK195" s="38">
        <f t="shared" si="164"/>
        <v>-1.4613117324504467E-3</v>
      </c>
      <c r="CL195" s="38" t="str">
        <f t="shared" si="215"/>
        <v/>
      </c>
      <c r="CM195" s="38">
        <f t="shared" si="216"/>
        <v>-6.5859294485334161E-3</v>
      </c>
      <c r="CN195" s="38">
        <f t="shared" si="217"/>
        <v>4.020690191761882</v>
      </c>
      <c r="CO195" s="38">
        <f t="shared" si="218"/>
        <v>0</v>
      </c>
      <c r="CP195" s="38">
        <f t="shared" si="165"/>
        <v>0</v>
      </c>
      <c r="CQ195" s="38"/>
      <c r="CR195" s="38"/>
      <c r="CS195" s="38"/>
      <c r="CT195" s="38"/>
      <c r="CU195" s="38"/>
      <c r="CV195" s="38"/>
      <c r="CW195" s="38"/>
      <c r="CX195" s="38"/>
      <c r="CY195" s="38"/>
      <c r="CZ195" s="38"/>
      <c r="DA195" s="38">
        <f t="shared" si="168"/>
        <v>96</v>
      </c>
      <c r="DB195" s="24">
        <f t="shared" si="169"/>
        <v>0</v>
      </c>
      <c r="DC195" s="24">
        <f t="shared" si="167"/>
        <v>0</v>
      </c>
      <c r="DD195" s="38" t="s">
        <v>219</v>
      </c>
      <c r="DE195" s="2">
        <f t="shared" ref="DE195:DE203" si="219">$C$4*DB195/60</f>
        <v>0</v>
      </c>
      <c r="DF195" s="38">
        <f t="shared" si="170"/>
        <v>0</v>
      </c>
      <c r="DG195" s="38">
        <f t="shared" si="71"/>
        <v>0</v>
      </c>
      <c r="DH195" s="38">
        <f t="shared" si="72"/>
        <v>0.7142857142857143</v>
      </c>
      <c r="DI195" s="23">
        <f t="shared" ref="DI195:DI203" si="220">$C$31*MAX(DG195,0)</f>
        <v>0</v>
      </c>
      <c r="DJ195" s="2">
        <f t="shared" ref="DJ195:DJ203" si="221">IF(DC195&gt;0,-DE195*DF195*1000/DC195,0)</f>
        <v>0</v>
      </c>
      <c r="DK195" s="2">
        <f t="shared" ref="DK195:DK203" si="222">-$AC$77*MAX($E$24,DC195)</f>
        <v>-4.3726092979852409E-2</v>
      </c>
    </row>
    <row r="196" spans="1:115">
      <c r="A196" s="38">
        <f t="shared" si="166"/>
        <v>0.47000000000000025</v>
      </c>
      <c r="B196" s="38">
        <f t="shared" si="171"/>
        <v>16.219979968229175</v>
      </c>
      <c r="C196" s="38">
        <f t="shared" si="172"/>
        <v>-206.58405608895828</v>
      </c>
      <c r="D196" s="38">
        <f t="shared" si="173"/>
        <v>-52.584056088958306</v>
      </c>
      <c r="E196" s="38">
        <f t="shared" si="174"/>
        <v>0.21439182647108235</v>
      </c>
      <c r="F196" s="38">
        <f t="shared" si="175"/>
        <v>-22.451059567708334</v>
      </c>
      <c r="G196" s="38">
        <f t="shared" si="176"/>
        <v>-11.225529783854167</v>
      </c>
      <c r="H196" s="38">
        <f t="shared" si="121"/>
        <v>29.462760248405392</v>
      </c>
      <c r="I196" s="38">
        <f t="shared" si="122"/>
        <v>14.782671424766312</v>
      </c>
      <c r="J196" s="38">
        <f t="shared" si="177"/>
        <v>4.7697565091650383E-3</v>
      </c>
      <c r="K196" s="38">
        <f t="shared" si="178"/>
        <v>5.0232756751804782E-3</v>
      </c>
      <c r="L196" s="38">
        <f t="shared" si="123"/>
        <v>0.21460621829755341</v>
      </c>
      <c r="M196" s="38">
        <f t="shared" si="179"/>
        <v>-22.473510627276042</v>
      </c>
      <c r="N196" s="38">
        <f t="shared" si="180"/>
        <v>-11.236755313638021</v>
      </c>
      <c r="O196" s="38">
        <f t="shared" si="124"/>
        <v>29.480897553478474</v>
      </c>
      <c r="P196" s="38">
        <f t="shared" si="125"/>
        <v>14.791720754272708</v>
      </c>
      <c r="Q196" s="38">
        <f t="shared" si="181"/>
        <v>4.771726026951504E-3</v>
      </c>
      <c r="R196" s="38">
        <f t="shared" si="182"/>
        <v>5.0252919135360917E-3</v>
      </c>
      <c r="S196" s="38">
        <f t="shared" si="126"/>
        <v>9.1865339219520791E-3</v>
      </c>
      <c r="T196" s="38">
        <f t="shared" si="127"/>
        <v>9.4044553320956296E-3</v>
      </c>
      <c r="U196" s="38">
        <f t="shared" si="128"/>
        <v>-1.1633513469302548</v>
      </c>
      <c r="V196" s="38">
        <f t="shared" si="129"/>
        <v>-0.94895952045917242</v>
      </c>
      <c r="W196" s="38">
        <f t="shared" si="183"/>
        <v>99.374808600954296</v>
      </c>
      <c r="X196" s="38">
        <f t="shared" si="184"/>
        <v>49.687404300477148</v>
      </c>
      <c r="Y196" s="38">
        <f t="shared" si="130"/>
        <v>2.0370792852294741</v>
      </c>
      <c r="Z196" s="38">
        <f t="shared" si="131"/>
        <v>1.0366686473123572</v>
      </c>
      <c r="AA196" s="38">
        <f t="shared" si="185"/>
        <v>-0.32856558797851104</v>
      </c>
      <c r="AB196" s="38">
        <f t="shared" si="186"/>
        <v>-0.32850441979715184</v>
      </c>
      <c r="AC196" s="38">
        <f t="shared" si="132"/>
        <v>-0.94990847997963146</v>
      </c>
      <c r="AD196" s="38">
        <f t="shared" si="187"/>
        <v>99.474183409555238</v>
      </c>
      <c r="AE196" s="38">
        <f t="shared" si="188"/>
        <v>49.737091704777619</v>
      </c>
      <c r="AF196" s="38">
        <f t="shared" si="133"/>
        <v>2.0351242738572637</v>
      </c>
      <c r="AG196" s="38">
        <f t="shared" si="134"/>
        <v>1.0356744389328902</v>
      </c>
      <c r="AH196" s="38">
        <f t="shared" si="189"/>
        <v>-0.32920940042204277</v>
      </c>
      <c r="AI196" s="38">
        <f t="shared" si="190"/>
        <v>-0.32914824136477383</v>
      </c>
      <c r="AJ196" s="38">
        <f t="shared" si="135"/>
        <v>0.67844036510672656</v>
      </c>
      <c r="AK196" s="38">
        <f t="shared" si="136"/>
        <v>0.67844997994283329</v>
      </c>
      <c r="AL196" s="38">
        <f t="shared" si="137"/>
        <v>-6.3618537726698348</v>
      </c>
      <c r="AM196" s="38">
        <f t="shared" si="138"/>
        <v>-7.3108132931290069</v>
      </c>
      <c r="AN196" s="38">
        <f t="shared" si="191"/>
        <v>765.58657778202303</v>
      </c>
      <c r="AO196" s="38">
        <f t="shared" si="192"/>
        <v>382.79328889101151</v>
      </c>
      <c r="AP196" s="38">
        <f t="shared" si="139"/>
        <v>0.26974257520339506</v>
      </c>
      <c r="AQ196" s="38">
        <f t="shared" si="140"/>
        <v>0.13732006493899007</v>
      </c>
      <c r="AR196" s="38">
        <f t="shared" si="193"/>
        <v>-19.095650804780608</v>
      </c>
      <c r="AS196" s="38">
        <f t="shared" si="194"/>
        <v>-19.09559440348713</v>
      </c>
      <c r="AT196" s="38">
        <f t="shared" si="141"/>
        <v>-7.3181241064221352</v>
      </c>
      <c r="AU196" s="38">
        <f t="shared" si="195"/>
        <v>766.35216435980499</v>
      </c>
      <c r="AV196" s="38">
        <f t="shared" si="196"/>
        <v>383.17608217990249</v>
      </c>
      <c r="AW196" s="38">
        <f t="shared" si="142"/>
        <v>0.26947329157292188</v>
      </c>
      <c r="AX196" s="38">
        <f t="shared" si="143"/>
        <v>0.1371829802628497</v>
      </c>
      <c r="AY196" s="38">
        <f t="shared" si="197"/>
        <v>-19.133847034512549</v>
      </c>
      <c r="AZ196" s="38">
        <f t="shared" si="198"/>
        <v>-19.133790633391975</v>
      </c>
      <c r="BA196" s="38">
        <f t="shared" si="144"/>
        <v>5.224621146848742</v>
      </c>
      <c r="BB196" s="38">
        <f t="shared" si="145"/>
        <v>5.2246211704991161</v>
      </c>
      <c r="BC196" s="38">
        <f t="shared" si="146"/>
        <v>-2384.7949816948008</v>
      </c>
      <c r="BD196" s="38">
        <f t="shared" si="147"/>
        <v>-2392.1057949879296</v>
      </c>
      <c r="BE196" s="38">
        <f t="shared" si="199"/>
        <v>250500.73307145503</v>
      </c>
      <c r="BF196" s="38">
        <f t="shared" si="200"/>
        <v>125250.36653572752</v>
      </c>
      <c r="BG196" s="38">
        <f t="shared" si="148"/>
        <v>8.2468443724792451E-4</v>
      </c>
      <c r="BH196" s="38">
        <f t="shared" si="149"/>
        <v>4.1983155097113922E-4</v>
      </c>
      <c r="BI196" s="38">
        <f t="shared" si="201"/>
        <v>-2043632.1912761796</v>
      </c>
      <c r="BJ196" s="38">
        <f t="shared" si="202"/>
        <v>-2043632.2083961139</v>
      </c>
      <c r="BK196" s="38">
        <f t="shared" si="150"/>
        <v>-2394.4979007829174</v>
      </c>
      <c r="BL196" s="38">
        <f t="shared" si="203"/>
        <v>250751.23380452648</v>
      </c>
      <c r="BM196" s="38">
        <f t="shared" si="204"/>
        <v>125375.61690226324</v>
      </c>
      <c r="BN196" s="38">
        <f t="shared" si="151"/>
        <v>8.2386058056727052E-4</v>
      </c>
      <c r="BO196" s="38">
        <f t="shared" si="152"/>
        <v>4.1941214294638485E-4</v>
      </c>
      <c r="BP196" s="38">
        <f t="shared" si="205"/>
        <v>-2047721.4896065819</v>
      </c>
      <c r="BQ196" s="38">
        <f t="shared" si="206"/>
        <v>-2047721.4963583439</v>
      </c>
      <c r="BR196" s="38">
        <f t="shared" si="153"/>
        <v>1709.497271805654</v>
      </c>
      <c r="BS196" s="38">
        <f t="shared" si="154"/>
        <v>1709.4929374771582</v>
      </c>
      <c r="BT196" s="38">
        <f t="shared" si="155"/>
        <v>-3.949846979353937</v>
      </c>
      <c r="BU196" s="38">
        <f t="shared" si="156"/>
        <v>-2396.0556419672835</v>
      </c>
      <c r="BV196" s="38">
        <f t="shared" si="207"/>
        <v>250914.36007989309</v>
      </c>
      <c r="BW196" s="38">
        <f t="shared" si="208"/>
        <v>125457.18003994654</v>
      </c>
      <c r="BX196" s="38">
        <f t="shared" si="157"/>
        <v>8.2332496822346002E-4</v>
      </c>
      <c r="BY196" s="38">
        <f t="shared" si="158"/>
        <v>4.1913946915883571E-4</v>
      </c>
      <c r="BZ196" s="38">
        <f t="shared" si="209"/>
        <v>-2050386.6428889812</v>
      </c>
      <c r="CA196" s="38">
        <f t="shared" si="210"/>
        <v>-2050386.666655597</v>
      </c>
      <c r="CB196" s="38">
        <f t="shared" si="159"/>
        <v>-2398.4516976092505</v>
      </c>
      <c r="CC196" s="38">
        <f t="shared" si="211"/>
        <v>251165.27443997297</v>
      </c>
      <c r="CD196" s="38">
        <f t="shared" si="212"/>
        <v>125582.63721998649</v>
      </c>
      <c r="CE196" s="38">
        <f t="shared" si="160"/>
        <v>8.2250246487092227E-4</v>
      </c>
      <c r="CF196" s="38">
        <f t="shared" si="161"/>
        <v>4.1872075235005468E-4</v>
      </c>
      <c r="CG196" s="38">
        <f t="shared" si="213"/>
        <v>-2054489.4687757327</v>
      </c>
      <c r="CH196" s="38">
        <f t="shared" si="214"/>
        <v>-2054489.4710450864</v>
      </c>
      <c r="CI196" s="38">
        <f t="shared" si="162"/>
        <v>1712.3249622798364</v>
      </c>
      <c r="CJ196" s="38">
        <f t="shared" si="163"/>
        <v>1712.3159903420401</v>
      </c>
      <c r="CK196" s="38">
        <f t="shared" si="164"/>
        <v>-2.6489947247971704</v>
      </c>
      <c r="CL196" s="38" t="str">
        <f t="shared" si="215"/>
        <v/>
      </c>
      <c r="CM196" s="38">
        <f t="shared" si="216"/>
        <v>-4102.8118460001424</v>
      </c>
      <c r="CN196" s="38">
        <f t="shared" si="217"/>
        <v>23960.556419672837</v>
      </c>
      <c r="CO196" s="38">
        <f t="shared" si="218"/>
        <v>0</v>
      </c>
      <c r="CP196" s="38">
        <f t="shared" si="165"/>
        <v>0</v>
      </c>
      <c r="CQ196" s="38"/>
      <c r="CR196" s="38"/>
      <c r="CS196" s="38"/>
      <c r="CT196" s="38"/>
      <c r="CU196" s="38"/>
      <c r="CV196" s="38"/>
      <c r="CW196" s="38"/>
      <c r="CX196" s="38"/>
      <c r="CY196" s="38"/>
      <c r="CZ196" s="38"/>
      <c r="DA196" s="38">
        <f t="shared" si="168"/>
        <v>96.5</v>
      </c>
      <c r="DB196" s="24">
        <f t="shared" si="169"/>
        <v>0</v>
      </c>
      <c r="DC196" s="24">
        <f t="shared" ref="DC196:DC203" si="223">MIN(MAX(DC195+(DI195+DJ195+DK195)*(DA196-DA195)/$C$34,0),$E$11)</f>
        <v>0</v>
      </c>
      <c r="DD196" s="38" t="s">
        <v>219</v>
      </c>
      <c r="DE196" s="2">
        <f t="shared" si="219"/>
        <v>0</v>
      </c>
      <c r="DF196" s="38">
        <f t="shared" si="170"/>
        <v>0</v>
      </c>
      <c r="DG196" s="38">
        <f t="shared" ref="DG196:DG203" si="224">(IF(DD196="START",$C$7,IF(DD196="RUN",$AR$28,0))-$C$31*DC196)/$C$30</f>
        <v>0</v>
      </c>
      <c r="DH196" s="38">
        <f t="shared" ref="DH196:DH203" si="225">$C$21/$C$7+MAX(DG196,0)</f>
        <v>0.7142857142857143</v>
      </c>
      <c r="DI196" s="23">
        <f t="shared" si="220"/>
        <v>0</v>
      </c>
      <c r="DJ196" s="2">
        <f t="shared" si="221"/>
        <v>0</v>
      </c>
      <c r="DK196" s="2">
        <f t="shared" si="222"/>
        <v>-4.3726092979852409E-2</v>
      </c>
    </row>
    <row r="197" spans="1:115">
      <c r="A197" s="38">
        <f t="shared" si="166"/>
        <v>0.48000000000000026</v>
      </c>
      <c r="B197" s="38">
        <f t="shared" si="171"/>
        <v>16.565085925000009</v>
      </c>
      <c r="C197" s="38">
        <f t="shared" si="172"/>
        <v>-205.61775940999996</v>
      </c>
      <c r="D197" s="38">
        <f t="shared" si="173"/>
        <v>-51.617759409999969</v>
      </c>
      <c r="E197" s="38">
        <f t="shared" si="174"/>
        <v>0.21439182647108235</v>
      </c>
      <c r="F197" s="38">
        <f t="shared" si="175"/>
        <v>-22.451059567708334</v>
      </c>
      <c r="G197" s="38">
        <f t="shared" si="176"/>
        <v>-11.225529783854167</v>
      </c>
      <c r="H197" s="38">
        <f t="shared" si="121"/>
        <v>29.436248559844227</v>
      </c>
      <c r="I197" s="38">
        <f t="shared" si="122"/>
        <v>14.729830710601927</v>
      </c>
      <c r="J197" s="38">
        <f t="shared" si="177"/>
        <v>4.7503718145205914E-3</v>
      </c>
      <c r="K197" s="38">
        <f t="shared" si="178"/>
        <v>4.9460040139275218E-3</v>
      </c>
      <c r="L197" s="38">
        <f t="shared" si="123"/>
        <v>0.21460621829755341</v>
      </c>
      <c r="M197" s="38">
        <f t="shared" si="179"/>
        <v>-22.473510627276042</v>
      </c>
      <c r="N197" s="38">
        <f t="shared" si="180"/>
        <v>-11.236755313638021</v>
      </c>
      <c r="O197" s="38">
        <f t="shared" si="124"/>
        <v>29.454395923458282</v>
      </c>
      <c r="P197" s="38">
        <f t="shared" si="125"/>
        <v>14.738899950231984</v>
      </c>
      <c r="Q197" s="38">
        <f t="shared" si="181"/>
        <v>4.7523293095247474E-3</v>
      </c>
      <c r="R197" s="38">
        <f t="shared" si="182"/>
        <v>4.9479721253229657E-3</v>
      </c>
      <c r="S197" s="38">
        <f t="shared" si="126"/>
        <v>9.1304553740543092E-3</v>
      </c>
      <c r="T197" s="38">
        <f t="shared" si="127"/>
        <v>9.1799740122530046E-3</v>
      </c>
      <c r="U197" s="38">
        <f t="shared" si="128"/>
        <v>-3.9506780986574968</v>
      </c>
      <c r="V197" s="38">
        <f t="shared" si="129"/>
        <v>-3.7362862721864145</v>
      </c>
      <c r="W197" s="38">
        <f t="shared" si="183"/>
        <v>391.26298348030781</v>
      </c>
      <c r="X197" s="38">
        <f t="shared" si="184"/>
        <v>195.6314917401539</v>
      </c>
      <c r="Y197" s="38">
        <f t="shared" si="130"/>
        <v>0.52481919550757539</v>
      </c>
      <c r="Z197" s="38">
        <f t="shared" si="131"/>
        <v>0.2634970895293236</v>
      </c>
      <c r="AA197" s="38">
        <f t="shared" si="185"/>
        <v>-4.9926999131306964</v>
      </c>
      <c r="AB197" s="38">
        <f t="shared" si="186"/>
        <v>-4.9925491144943397</v>
      </c>
      <c r="AC197" s="38">
        <f t="shared" si="132"/>
        <v>-3.7400225584586004</v>
      </c>
      <c r="AD197" s="38">
        <f t="shared" si="187"/>
        <v>391.65424646378801</v>
      </c>
      <c r="AE197" s="38">
        <f t="shared" si="188"/>
        <v>195.82712323189401</v>
      </c>
      <c r="AF197" s="38">
        <f t="shared" si="133"/>
        <v>0.52429630127210203</v>
      </c>
      <c r="AG197" s="38">
        <f t="shared" si="134"/>
        <v>0.26323456181513905</v>
      </c>
      <c r="AH197" s="38">
        <f t="shared" si="189"/>
        <v>-5.0026762274430574</v>
      </c>
      <c r="AI197" s="38">
        <f t="shared" si="190"/>
        <v>-5.002525428954935</v>
      </c>
      <c r="AJ197" s="38">
        <f t="shared" si="135"/>
        <v>2.6701150783407073</v>
      </c>
      <c r="AK197" s="38">
        <f t="shared" si="136"/>
        <v>2.6701151180149463</v>
      </c>
      <c r="AL197" s="38">
        <f t="shared" si="137"/>
        <v>-3800.9207016410537</v>
      </c>
      <c r="AM197" s="38">
        <f t="shared" si="138"/>
        <v>-3804.6569879132403</v>
      </c>
      <c r="AN197" s="38">
        <f t="shared" si="191"/>
        <v>398422.74808857683</v>
      </c>
      <c r="AO197" s="38">
        <f t="shared" si="192"/>
        <v>199211.37404428842</v>
      </c>
      <c r="AP197" s="38">
        <f t="shared" si="139"/>
        <v>5.160793662071228E-4</v>
      </c>
      <c r="AQ197" s="38">
        <f t="shared" si="140"/>
        <v>2.59110500337556E-4</v>
      </c>
      <c r="AR197" s="38">
        <f t="shared" si="193"/>
        <v>-5169791.0011752015</v>
      </c>
      <c r="AS197" s="38">
        <f t="shared" si="194"/>
        <v>-5169791.05957432</v>
      </c>
      <c r="AT197" s="38">
        <f t="shared" si="141"/>
        <v>-3808.4616449011532</v>
      </c>
      <c r="AU197" s="38">
        <f t="shared" si="195"/>
        <v>398821.17083666538</v>
      </c>
      <c r="AV197" s="38">
        <f t="shared" si="196"/>
        <v>199410.58541833269</v>
      </c>
      <c r="AW197" s="38">
        <f t="shared" si="142"/>
        <v>5.1556379185058177E-4</v>
      </c>
      <c r="AX197" s="38">
        <f t="shared" si="143"/>
        <v>2.5885165086947381E-4</v>
      </c>
      <c r="AY197" s="38">
        <f t="shared" si="197"/>
        <v>-5180135.8590106983</v>
      </c>
      <c r="AZ197" s="38">
        <f t="shared" si="198"/>
        <v>-5180135.7678458989</v>
      </c>
      <c r="BA197" s="38">
        <f t="shared" si="144"/>
        <v>2718.9988133914444</v>
      </c>
      <c r="BB197" s="38">
        <f t="shared" si="145"/>
        <v>2718.959502641917</v>
      </c>
      <c r="BC197" s="38">
        <f t="shared" si="146"/>
        <v>-1.4855763165318456</v>
      </c>
      <c r="BD197" s="38">
        <f t="shared" si="147"/>
        <v>-3806.1425642297722</v>
      </c>
      <c r="BE197" s="38">
        <f t="shared" si="199"/>
        <v>398578.31727665564</v>
      </c>
      <c r="BF197" s="38">
        <f t="shared" si="200"/>
        <v>199289.15863832782</v>
      </c>
      <c r="BG197" s="38">
        <f t="shared" si="148"/>
        <v>5.1587793859653175E-4</v>
      </c>
      <c r="BH197" s="38">
        <f t="shared" si="149"/>
        <v>2.5900936452671885E-4</v>
      </c>
      <c r="BI197" s="38">
        <f t="shared" si="201"/>
        <v>-5173828.975122964</v>
      </c>
      <c r="BJ197" s="38">
        <f t="shared" si="202"/>
        <v>-5173829.114703523</v>
      </c>
      <c r="BK197" s="38">
        <f t="shared" si="150"/>
        <v>-3809.9487067940017</v>
      </c>
      <c r="BL197" s="38">
        <f t="shared" si="203"/>
        <v>398976.89559393225</v>
      </c>
      <c r="BM197" s="38">
        <f t="shared" si="204"/>
        <v>199488.44779696612</v>
      </c>
      <c r="BN197" s="38">
        <f t="shared" si="151"/>
        <v>5.1536256796680391E-4</v>
      </c>
      <c r="BO197" s="38">
        <f t="shared" si="152"/>
        <v>2.5875061692204326E-4</v>
      </c>
      <c r="BP197" s="38">
        <f t="shared" si="205"/>
        <v>-5184181.8879160527</v>
      </c>
      <c r="BQ197" s="38">
        <f t="shared" si="206"/>
        <v>-5184181.886470302</v>
      </c>
      <c r="BR197" s="38">
        <f t="shared" si="153"/>
        <v>2720.0538651353686</v>
      </c>
      <c r="BS197" s="38">
        <f t="shared" si="154"/>
        <v>2720.0168128423156</v>
      </c>
      <c r="BT197" s="38">
        <f t="shared" si="155"/>
        <v>-3.7671233676669442</v>
      </c>
      <c r="BU197" s="38">
        <f t="shared" si="156"/>
        <v>-3809.9096875974392</v>
      </c>
      <c r="BV197" s="38">
        <f t="shared" si="207"/>
        <v>398972.8095132233</v>
      </c>
      <c r="BW197" s="38">
        <f t="shared" si="208"/>
        <v>199486.40475661165</v>
      </c>
      <c r="BX197" s="38">
        <f t="shared" si="157"/>
        <v>5.1536783576011658E-4</v>
      </c>
      <c r="BY197" s="38">
        <f t="shared" si="158"/>
        <v>2.5875326537061483E-4</v>
      </c>
      <c r="BZ197" s="38">
        <f t="shared" si="209"/>
        <v>-5184075.8054722045</v>
      </c>
      <c r="CA197" s="38">
        <f t="shared" si="210"/>
        <v>-5184075.731466407</v>
      </c>
      <c r="CB197" s="38">
        <f t="shared" si="159"/>
        <v>-3813.7195972850363</v>
      </c>
      <c r="CC197" s="38">
        <f t="shared" si="211"/>
        <v>399371.78232273646</v>
      </c>
      <c r="CD197" s="38">
        <f t="shared" si="212"/>
        <v>199685.89116136823</v>
      </c>
      <c r="CE197" s="38">
        <f t="shared" si="160"/>
        <v>5.1485298899933696E-4</v>
      </c>
      <c r="CF197" s="38">
        <f t="shared" si="161"/>
        <v>2.5849477970041335E-4</v>
      </c>
      <c r="CG197" s="38">
        <f t="shared" si="213"/>
        <v>-5194449.0783833284</v>
      </c>
      <c r="CH197" s="38">
        <f t="shared" si="214"/>
        <v>-5194448.8841323284</v>
      </c>
      <c r="CI197" s="38">
        <f t="shared" si="162"/>
        <v>2722.7083478889958</v>
      </c>
      <c r="CJ197" s="38">
        <f t="shared" si="163"/>
        <v>2722.6767867202793</v>
      </c>
      <c r="CK197" s="38">
        <f t="shared" si="164"/>
        <v>2.3448370423200329</v>
      </c>
      <c r="CL197" s="38" t="str">
        <f t="shared" si="215"/>
        <v/>
      </c>
      <c r="CM197" s="38">
        <f t="shared" si="216"/>
        <v>-10373.425651608035</v>
      </c>
      <c r="CN197" s="38">
        <f t="shared" si="217"/>
        <v>38099.096875974392</v>
      </c>
      <c r="CO197" s="38">
        <f t="shared" si="218"/>
        <v>0</v>
      </c>
      <c r="CP197" s="38">
        <f t="shared" si="165"/>
        <v>0</v>
      </c>
      <c r="CQ197" s="38"/>
      <c r="CR197" s="38"/>
      <c r="CS197" s="38"/>
      <c r="CT197" s="38"/>
      <c r="CU197" s="38"/>
      <c r="CV197" s="38"/>
      <c r="CW197" s="38"/>
      <c r="CX197" s="38"/>
      <c r="CY197" s="38"/>
      <c r="CZ197" s="38"/>
      <c r="DA197" s="38">
        <f t="shared" si="168"/>
        <v>97</v>
      </c>
      <c r="DB197" s="24">
        <f t="shared" si="169"/>
        <v>0</v>
      </c>
      <c r="DC197" s="24">
        <f t="shared" si="223"/>
        <v>0</v>
      </c>
      <c r="DD197" s="38" t="s">
        <v>219</v>
      </c>
      <c r="DE197" s="2">
        <f t="shared" si="219"/>
        <v>0</v>
      </c>
      <c r="DF197" s="38">
        <f t="shared" si="170"/>
        <v>0</v>
      </c>
      <c r="DG197" s="38">
        <f t="shared" si="224"/>
        <v>0</v>
      </c>
      <c r="DH197" s="38">
        <f t="shared" si="225"/>
        <v>0.7142857142857143</v>
      </c>
      <c r="DI197" s="23">
        <f t="shared" si="220"/>
        <v>0</v>
      </c>
      <c r="DJ197" s="2">
        <f t="shared" si="221"/>
        <v>0</v>
      </c>
      <c r="DK197" s="2">
        <f t="shared" si="222"/>
        <v>-4.3726092979852409E-2</v>
      </c>
    </row>
    <row r="198" spans="1:115">
      <c r="A198" s="38">
        <f t="shared" si="166"/>
        <v>0.49000000000000027</v>
      </c>
      <c r="B198" s="38">
        <f t="shared" si="171"/>
        <v>16.910191881770842</v>
      </c>
      <c r="C198" s="38">
        <f t="shared" si="172"/>
        <v>-204.65146273104162</v>
      </c>
      <c r="D198" s="38">
        <f t="shared" si="173"/>
        <v>-50.65146273104164</v>
      </c>
      <c r="E198" s="38">
        <f t="shared" si="174"/>
        <v>0.21439182647108235</v>
      </c>
      <c r="F198" s="38">
        <f t="shared" si="175"/>
        <v>-22.451059567708334</v>
      </c>
      <c r="G198" s="38">
        <f t="shared" si="176"/>
        <v>-11.225529783854167</v>
      </c>
      <c r="H198" s="38">
        <f t="shared" si="121"/>
        <v>29.409698218490892</v>
      </c>
      <c r="I198" s="38">
        <f t="shared" si="122"/>
        <v>14.676681951515112</v>
      </c>
      <c r="J198" s="38">
        <f t="shared" si="177"/>
        <v>4.7309588579051388E-3</v>
      </c>
      <c r="K198" s="38">
        <f t="shared" si="178"/>
        <v>4.8682818829321808E-3</v>
      </c>
      <c r="L198" s="38">
        <f t="shared" si="123"/>
        <v>0.21460621829755341</v>
      </c>
      <c r="M198" s="38">
        <f t="shared" si="179"/>
        <v>-22.473510627276042</v>
      </c>
      <c r="N198" s="38">
        <f t="shared" si="180"/>
        <v>-11.236755313638021</v>
      </c>
      <c r="O198" s="38">
        <f t="shared" si="124"/>
        <v>29.42785568468798</v>
      </c>
      <c r="P198" s="38">
        <f t="shared" si="125"/>
        <v>14.685771451382292</v>
      </c>
      <c r="Q198" s="38">
        <f t="shared" si="181"/>
        <v>4.7329043340996919E-3</v>
      </c>
      <c r="R198" s="38">
        <f t="shared" si="182"/>
        <v>4.8702019293984117E-3</v>
      </c>
      <c r="S198" s="38">
        <f t="shared" si="126"/>
        <v>9.0743953562785959E-3</v>
      </c>
      <c r="T198" s="38">
        <f t="shared" si="127"/>
        <v>8.9557820269329722E-3</v>
      </c>
      <c r="U198" s="38">
        <f t="shared" si="128"/>
        <v>1.1577368731207323</v>
      </c>
      <c r="V198" s="38">
        <f t="shared" si="129"/>
        <v>1.3721286995918147</v>
      </c>
      <c r="W198" s="38">
        <f t="shared" si="183"/>
        <v>-143.68898141391205</v>
      </c>
      <c r="X198" s="38">
        <f t="shared" si="184"/>
        <v>-71.844490706956023</v>
      </c>
      <c r="Y198" s="38">
        <f t="shared" si="130"/>
        <v>145.09940390513634</v>
      </c>
      <c r="Z198" s="38">
        <f t="shared" si="131"/>
        <v>72.542720145136769</v>
      </c>
      <c r="AA198" s="38">
        <f t="shared" si="185"/>
        <v>6.243178400975883E-3</v>
      </c>
      <c r="AB198" s="38">
        <f t="shared" si="186"/>
        <v>6.3563476401246157E-3</v>
      </c>
      <c r="AC198" s="38">
        <f t="shared" si="132"/>
        <v>1.3735008282914063</v>
      </c>
      <c r="AD198" s="38">
        <f t="shared" si="187"/>
        <v>-143.83267039532592</v>
      </c>
      <c r="AE198" s="38">
        <f t="shared" si="188"/>
        <v>-71.91633519766296</v>
      </c>
      <c r="AF198" s="38">
        <f t="shared" si="133"/>
        <v>145.24171096208477</v>
      </c>
      <c r="AG198" s="38">
        <f t="shared" si="134"/>
        <v>72.613880384108143</v>
      </c>
      <c r="AH198" s="38">
        <f t="shared" si="189"/>
        <v>6.2433052933277815E-3</v>
      </c>
      <c r="AI198" s="38">
        <f t="shared" si="190"/>
        <v>6.3564720560374214E-3</v>
      </c>
      <c r="AJ198" s="38">
        <f t="shared" si="135"/>
        <v>9.2478462068710759E-5</v>
      </c>
      <c r="AK198" s="38">
        <f t="shared" si="136"/>
        <v>9.0673646606727679E-5</v>
      </c>
      <c r="AL198" s="38">
        <f t="shared" si="137"/>
        <v>62.704050099607166</v>
      </c>
      <c r="AM198" s="38">
        <f t="shared" si="138"/>
        <v>64.076178799198985</v>
      </c>
      <c r="AN198" s="38">
        <f t="shared" si="191"/>
        <v>-6710.0417528556527</v>
      </c>
      <c r="AO198" s="38">
        <f t="shared" si="192"/>
        <v>-3355.0208764278264</v>
      </c>
      <c r="AP198" s="38">
        <f t="shared" si="139"/>
        <v>6710.07225200008</v>
      </c>
      <c r="AQ198" s="38">
        <f t="shared" si="140"/>
        <v>3355.0359735722773</v>
      </c>
      <c r="AR198" s="38">
        <f t="shared" si="193"/>
        <v>6.3079344074197319E-3</v>
      </c>
      <c r="AS198" s="38">
        <f t="shared" si="194"/>
        <v>6.4198277907961138E-3</v>
      </c>
      <c r="AT198" s="38">
        <f t="shared" si="141"/>
        <v>64.140254977998183</v>
      </c>
      <c r="AU198" s="38">
        <f t="shared" si="195"/>
        <v>-6716.7517946085081</v>
      </c>
      <c r="AV198" s="38">
        <f t="shared" si="196"/>
        <v>-3358.3758973042541</v>
      </c>
      <c r="AW198" s="38">
        <f t="shared" si="142"/>
        <v>6716.7822632845364</v>
      </c>
      <c r="AX198" s="38">
        <f t="shared" si="143"/>
        <v>3358.3909793667781</v>
      </c>
      <c r="AY198" s="38">
        <f t="shared" si="197"/>
        <v>6.3079344679168982E-3</v>
      </c>
      <c r="AZ198" s="38">
        <f t="shared" si="198"/>
        <v>6.4198278500899276E-3</v>
      </c>
      <c r="BA198" s="38">
        <f t="shared" si="144"/>
        <v>9.4414441432100272E-10</v>
      </c>
      <c r="BB198" s="38">
        <f t="shared" si="145"/>
        <v>9.2536438491934657E-10</v>
      </c>
      <c r="BC198" s="38">
        <f t="shared" si="146"/>
        <v>5958104.8028878151</v>
      </c>
      <c r="BD198" s="38">
        <f t="shared" si="147"/>
        <v>5958168.8790666144</v>
      </c>
      <c r="BE198" s="38">
        <f t="shared" si="199"/>
        <v>-623937985.97743356</v>
      </c>
      <c r="BF198" s="38">
        <f t="shared" si="200"/>
        <v>-311968992.98871678</v>
      </c>
      <c r="BG198" s="38">
        <f t="shared" si="148"/>
        <v>623937985.97743392</v>
      </c>
      <c r="BH198" s="38">
        <f t="shared" si="149"/>
        <v>311968992.98871696</v>
      </c>
      <c r="BI198" s="38">
        <f t="shared" si="201"/>
        <v>6.3079647016586176E-3</v>
      </c>
      <c r="BJ198" s="38">
        <f t="shared" si="202"/>
        <v>6.4198574824469576E-3</v>
      </c>
      <c r="BK198" s="38">
        <f t="shared" si="150"/>
        <v>5964127.0479456801</v>
      </c>
      <c r="BL198" s="38">
        <f t="shared" si="203"/>
        <v>-624561923.96341097</v>
      </c>
      <c r="BM198" s="38">
        <f t="shared" si="204"/>
        <v>-312280961.98170549</v>
      </c>
      <c r="BN198" s="38">
        <f t="shared" si="151"/>
        <v>624561923.96341133</v>
      </c>
      <c r="BO198" s="38">
        <f t="shared" si="152"/>
        <v>312280961.98170567</v>
      </c>
      <c r="BP198" s="38">
        <f t="shared" si="205"/>
        <v>6.3079647016586167E-3</v>
      </c>
      <c r="BQ198" s="38">
        <f t="shared" si="206"/>
        <v>6.4198574824469567E-3</v>
      </c>
      <c r="BR198" s="38">
        <f t="shared" si="153"/>
        <v>-1.4557521876157696E-22</v>
      </c>
      <c r="BS198" s="38">
        <f t="shared" si="154"/>
        <v>-1.4557521876157696E-22</v>
      </c>
      <c r="BT198" s="38">
        <f t="shared" si="155"/>
        <v>0</v>
      </c>
      <c r="BU198" s="38">
        <f t="shared" si="156"/>
        <v>5958168.8790666144</v>
      </c>
      <c r="BV198" s="38">
        <f t="shared" si="207"/>
        <v>-623937985.97743356</v>
      </c>
      <c r="BW198" s="38">
        <f t="shared" si="208"/>
        <v>-311968992.98871678</v>
      </c>
      <c r="BX198" s="38">
        <f t="shared" si="157"/>
        <v>623937985.97743392</v>
      </c>
      <c r="BY198" s="38">
        <f t="shared" si="158"/>
        <v>311968992.98871696</v>
      </c>
      <c r="BZ198" s="38">
        <f t="shared" si="209"/>
        <v>6.3079647016586176E-3</v>
      </c>
      <c r="CA198" s="38">
        <f t="shared" si="210"/>
        <v>6.4198574824469576E-3</v>
      </c>
      <c r="CB198" s="38">
        <f t="shared" si="159"/>
        <v>5964127.0479456801</v>
      </c>
      <c r="CC198" s="38">
        <f t="shared" si="211"/>
        <v>-624561923.96341097</v>
      </c>
      <c r="CD198" s="38">
        <f t="shared" si="212"/>
        <v>-312280961.98170549</v>
      </c>
      <c r="CE198" s="38">
        <f t="shared" si="160"/>
        <v>624561923.96341133</v>
      </c>
      <c r="CF198" s="38">
        <f t="shared" si="161"/>
        <v>312280961.98170567</v>
      </c>
      <c r="CG198" s="38">
        <f t="shared" si="213"/>
        <v>6.3079647016586167E-3</v>
      </c>
      <c r="CH198" s="38">
        <f t="shared" si="214"/>
        <v>6.4198574824469567E-3</v>
      </c>
      <c r="CI198" s="38">
        <f t="shared" si="162"/>
        <v>-1.4557521876157696E-22</v>
      </c>
      <c r="CJ198" s="38">
        <f t="shared" si="163"/>
        <v>-1.4557521876157696E-22</v>
      </c>
      <c r="CK198" s="38">
        <f t="shared" si="164"/>
        <v>0</v>
      </c>
      <c r="CL198" s="38" t="str">
        <f t="shared" si="215"/>
        <v/>
      </c>
      <c r="CM198" s="38">
        <f t="shared" si="216"/>
        <v>12678491568384.977</v>
      </c>
      <c r="CN198" s="38">
        <f t="shared" si="217"/>
        <v>-59581688.790666148</v>
      </c>
      <c r="CO198" s="38">
        <f t="shared" si="218"/>
        <v>0</v>
      </c>
      <c r="CP198" s="38">
        <f t="shared" si="165"/>
        <v>0</v>
      </c>
      <c r="CQ198" s="38"/>
      <c r="CR198" s="38"/>
      <c r="CS198" s="38"/>
      <c r="CT198" s="38"/>
      <c r="CU198" s="38"/>
      <c r="CV198" s="38"/>
      <c r="CW198" s="38"/>
      <c r="CX198" s="38"/>
      <c r="CY198" s="38"/>
      <c r="CZ198" s="38"/>
      <c r="DA198" s="38">
        <f t="shared" si="168"/>
        <v>97.5</v>
      </c>
      <c r="DB198" s="24">
        <f t="shared" si="169"/>
        <v>0</v>
      </c>
      <c r="DC198" s="24">
        <f t="shared" si="223"/>
        <v>0</v>
      </c>
      <c r="DD198" s="38" t="s">
        <v>219</v>
      </c>
      <c r="DE198" s="2">
        <f t="shared" si="219"/>
        <v>0</v>
      </c>
      <c r="DF198" s="38">
        <f t="shared" si="170"/>
        <v>0</v>
      </c>
      <c r="DG198" s="38">
        <f t="shared" si="224"/>
        <v>0</v>
      </c>
      <c r="DH198" s="38">
        <f t="shared" si="225"/>
        <v>0.7142857142857143</v>
      </c>
      <c r="DI198" s="23">
        <f t="shared" si="220"/>
        <v>0</v>
      </c>
      <c r="DJ198" s="2">
        <f t="shared" si="221"/>
        <v>0</v>
      </c>
      <c r="DK198" s="2">
        <f t="shared" si="222"/>
        <v>-4.3726092979852409E-2</v>
      </c>
    </row>
    <row r="199" spans="1:115">
      <c r="A199" s="38">
        <f t="shared" si="166"/>
        <v>0.50000000000000022</v>
      </c>
      <c r="B199" s="38">
        <f t="shared" si="171"/>
        <v>17.255297838541672</v>
      </c>
      <c r="C199" s="38">
        <f t="shared" si="172"/>
        <v>-203.68516605208328</v>
      </c>
      <c r="D199" s="38">
        <f t="shared" si="173"/>
        <v>-49.685166052083318</v>
      </c>
      <c r="E199" s="38">
        <f t="shared" si="174"/>
        <v>0.21439182647108235</v>
      </c>
      <c r="F199" s="38">
        <f t="shared" si="175"/>
        <v>-22.451059567708334</v>
      </c>
      <c r="G199" s="38">
        <f t="shared" si="176"/>
        <v>-11.225529783854167</v>
      </c>
      <c r="H199" s="38">
        <f t="shared" si="121"/>
        <v>29.383109054788942</v>
      </c>
      <c r="I199" s="38">
        <f t="shared" si="122"/>
        <v>14.623219696437928</v>
      </c>
      <c r="J199" s="38">
        <f t="shared" si="177"/>
        <v>4.7115175153431832E-3</v>
      </c>
      <c r="K199" s="38">
        <f t="shared" si="178"/>
        <v>4.790101310820841E-3</v>
      </c>
      <c r="L199" s="38">
        <f t="shared" si="123"/>
        <v>0.21460621829755341</v>
      </c>
      <c r="M199" s="38">
        <f t="shared" si="179"/>
        <v>-22.473510627276042</v>
      </c>
      <c r="N199" s="38">
        <f t="shared" si="180"/>
        <v>-11.236755313638021</v>
      </c>
      <c r="O199" s="38">
        <f t="shared" si="124"/>
        <v>29.401276667933473</v>
      </c>
      <c r="P199" s="38">
        <f t="shared" si="125"/>
        <v>14.632329817038544</v>
      </c>
      <c r="Q199" s="38">
        <f t="shared" si="181"/>
        <v>4.7134509768127896E-3</v>
      </c>
      <c r="R199" s="38">
        <f t="shared" si="182"/>
        <v>4.7919733616159834E-3</v>
      </c>
      <c r="S199" s="38">
        <f t="shared" si="126"/>
        <v>9.0183543907974197E-3</v>
      </c>
      <c r="T199" s="38">
        <f t="shared" si="127"/>
        <v>8.7319130862249898E-3</v>
      </c>
      <c r="U199" s="38">
        <f t="shared" si="128"/>
        <v>0.27434519471610291</v>
      </c>
      <c r="V199" s="38">
        <f t="shared" si="129"/>
        <v>0.48873702118718526</v>
      </c>
      <c r="W199" s="38">
        <f t="shared" si="183"/>
        <v>-51.180421176634006</v>
      </c>
      <c r="X199" s="38">
        <f t="shared" si="184"/>
        <v>-25.590210588317003</v>
      </c>
      <c r="Y199" s="38">
        <f t="shared" si="130"/>
        <v>54.891132826473516</v>
      </c>
      <c r="Z199" s="38">
        <f t="shared" si="131"/>
        <v>27.403318242383421</v>
      </c>
      <c r="AA199" s="38">
        <f t="shared" si="185"/>
        <v>5.8280601769925408E-3</v>
      </c>
      <c r="AB199" s="38">
        <f t="shared" si="186"/>
        <v>5.8657333128977092E-3</v>
      </c>
      <c r="AC199" s="38">
        <f t="shared" si="132"/>
        <v>0.48922575820837239</v>
      </c>
      <c r="AD199" s="38">
        <f t="shared" si="187"/>
        <v>-51.231601597810638</v>
      </c>
      <c r="AE199" s="38">
        <f t="shared" si="188"/>
        <v>-25.615800798905319</v>
      </c>
      <c r="AF199" s="38">
        <f t="shared" si="133"/>
        <v>54.939075115074061</v>
      </c>
      <c r="AG199" s="38">
        <f t="shared" si="134"/>
        <v>27.427321683976302</v>
      </c>
      <c r="AH199" s="38">
        <f t="shared" si="189"/>
        <v>5.8288424836535476E-3</v>
      </c>
      <c r="AI199" s="38">
        <f t="shared" si="190"/>
        <v>5.8664825545892306E-3</v>
      </c>
      <c r="AJ199" s="38">
        <f t="shared" si="135"/>
        <v>1.6006699453760967E-3</v>
      </c>
      <c r="AK199" s="38">
        <f t="shared" si="136"/>
        <v>1.5330160373394504E-3</v>
      </c>
      <c r="AL199" s="38">
        <f t="shared" si="137"/>
        <v>0.55685084570076715</v>
      </c>
      <c r="AM199" s="38">
        <f t="shared" si="138"/>
        <v>1.0455878668879524</v>
      </c>
      <c r="AN199" s="38">
        <f t="shared" si="191"/>
        <v>-109.49370537659378</v>
      </c>
      <c r="AO199" s="38">
        <f t="shared" si="192"/>
        <v>-54.74685268829689</v>
      </c>
      <c r="AP199" s="38">
        <f t="shared" si="139"/>
        <v>111.32337648859911</v>
      </c>
      <c r="AQ199" s="38">
        <f t="shared" si="140"/>
        <v>55.639831065488643</v>
      </c>
      <c r="AR199" s="38">
        <f t="shared" si="193"/>
        <v>6.1674686321979057E-3</v>
      </c>
      <c r="AS199" s="38">
        <f t="shared" si="194"/>
        <v>6.190099199125219E-3</v>
      </c>
      <c r="AT199" s="38">
        <f t="shared" si="141"/>
        <v>1.0466334547548402</v>
      </c>
      <c r="AU199" s="38">
        <f t="shared" si="195"/>
        <v>-109.60319908197036</v>
      </c>
      <c r="AV199" s="38">
        <f t="shared" si="196"/>
        <v>-54.80159954098518</v>
      </c>
      <c r="AW199" s="38">
        <f t="shared" si="142"/>
        <v>111.43110137794812</v>
      </c>
      <c r="AX199" s="38">
        <f t="shared" si="143"/>
        <v>55.693713973782252</v>
      </c>
      <c r="AY199" s="38">
        <f t="shared" si="197"/>
        <v>6.1676793302151579E-3</v>
      </c>
      <c r="AZ199" s="38">
        <f t="shared" si="198"/>
        <v>6.1903001043892205E-3</v>
      </c>
      <c r="BA199" s="38">
        <f t="shared" si="144"/>
        <v>2.0151153616507632E-4</v>
      </c>
      <c r="BB199" s="38">
        <f t="shared" si="145"/>
        <v>1.9214574916544998E-4</v>
      </c>
      <c r="BC199" s="38">
        <f t="shared" si="146"/>
        <v>2.4163016870035796</v>
      </c>
      <c r="BD199" s="38">
        <f t="shared" si="147"/>
        <v>3.461889553891532</v>
      </c>
      <c r="BE199" s="38">
        <f t="shared" si="199"/>
        <v>-362.52822633482941</v>
      </c>
      <c r="BF199" s="38">
        <f t="shared" si="200"/>
        <v>-181.26411316741471</v>
      </c>
      <c r="BG199" s="38">
        <f t="shared" si="148"/>
        <v>363.0892046383704</v>
      </c>
      <c r="BH199" s="38">
        <f t="shared" si="149"/>
        <v>181.5378036332994</v>
      </c>
      <c r="BI199" s="38">
        <f t="shared" si="201"/>
        <v>6.266245921323796E-3</v>
      </c>
      <c r="BJ199" s="38">
        <f t="shared" si="202"/>
        <v>6.2842198509899449E-3</v>
      </c>
      <c r="BK199" s="38">
        <f t="shared" si="150"/>
        <v>3.4653514434454231</v>
      </c>
      <c r="BL199" s="38">
        <f t="shared" si="203"/>
        <v>-362.89075456116421</v>
      </c>
      <c r="BM199" s="38">
        <f t="shared" si="204"/>
        <v>-181.44537728058211</v>
      </c>
      <c r="BN199" s="38">
        <f t="shared" si="151"/>
        <v>363.45117417327685</v>
      </c>
      <c r="BO199" s="38">
        <f t="shared" si="152"/>
        <v>181.71879515136811</v>
      </c>
      <c r="BP199" s="38">
        <f t="shared" si="205"/>
        <v>6.2662663253787981E-3</v>
      </c>
      <c r="BQ199" s="38">
        <f t="shared" si="206"/>
        <v>6.2842392793480304E-3</v>
      </c>
      <c r="BR199" s="38">
        <f t="shared" si="153"/>
        <v>5.8939069789437541E-6</v>
      </c>
      <c r="BS199" s="38">
        <f t="shared" si="154"/>
        <v>5.612067566882385E-6</v>
      </c>
      <c r="BT199" s="38">
        <f t="shared" si="155"/>
        <v>63.773655837158586</v>
      </c>
      <c r="BU199" s="38">
        <f t="shared" si="156"/>
        <v>67.235545391050124</v>
      </c>
      <c r="BV199" s="38">
        <f t="shared" si="207"/>
        <v>-7040.8898486875378</v>
      </c>
      <c r="BW199" s="38">
        <f t="shared" si="208"/>
        <v>-3520.4449243437689</v>
      </c>
      <c r="BX199" s="38">
        <f t="shared" si="157"/>
        <v>7040.9187774640923</v>
      </c>
      <c r="BY199" s="38">
        <f t="shared" si="158"/>
        <v>3520.4590376072729</v>
      </c>
      <c r="BZ199" s="38">
        <f t="shared" si="209"/>
        <v>6.2764675571215988E-3</v>
      </c>
      <c r="CA199" s="38">
        <f t="shared" si="210"/>
        <v>6.2939519762224257E-3</v>
      </c>
      <c r="CB199" s="38">
        <f t="shared" si="159"/>
        <v>67.302780936441167</v>
      </c>
      <c r="CC199" s="38">
        <f t="shared" si="211"/>
        <v>-7047.9307385362245</v>
      </c>
      <c r="CD199" s="38">
        <f t="shared" si="212"/>
        <v>-3523.9653692681122</v>
      </c>
      <c r="CE199" s="38">
        <f t="shared" si="160"/>
        <v>7047.9596384131401</v>
      </c>
      <c r="CF199" s="38">
        <f t="shared" si="161"/>
        <v>3523.9794684325643</v>
      </c>
      <c r="CG199" s="38">
        <f t="shared" si="213"/>
        <v>6.2764676115493303E-3</v>
      </c>
      <c r="CH199" s="38">
        <f t="shared" si="214"/>
        <v>6.2939520280397617E-3</v>
      </c>
      <c r="CI199" s="38">
        <f t="shared" si="162"/>
        <v>8.0950829062972088E-10</v>
      </c>
      <c r="CJ199" s="38">
        <f t="shared" si="163"/>
        <v>7.7068365714761276E-10</v>
      </c>
      <c r="CK199" s="38">
        <f t="shared" si="164"/>
        <v>450343.44262089056</v>
      </c>
      <c r="CL199" s="38" t="str">
        <f t="shared" si="215"/>
        <v/>
      </c>
      <c r="CM199" s="38">
        <f t="shared" si="216"/>
        <v>1614.5129064790265</v>
      </c>
      <c r="CN199" s="38">
        <f t="shared" si="217"/>
        <v>-672.3554539105013</v>
      </c>
      <c r="CO199" s="38">
        <f t="shared" si="218"/>
        <v>0</v>
      </c>
      <c r="CP199" s="38">
        <f t="shared" si="165"/>
        <v>0</v>
      </c>
      <c r="CQ199" s="38"/>
      <c r="CR199" s="38"/>
      <c r="CS199" s="38"/>
      <c r="CT199" s="38"/>
      <c r="CU199" s="38"/>
      <c r="CV199" s="38"/>
      <c r="CW199" s="38"/>
      <c r="CX199" s="38"/>
      <c r="CY199" s="38"/>
      <c r="CZ199" s="38"/>
      <c r="DA199" s="38">
        <f t="shared" si="168"/>
        <v>98</v>
      </c>
      <c r="DB199" s="24">
        <f t="shared" si="169"/>
        <v>0</v>
      </c>
      <c r="DC199" s="24">
        <f t="shared" si="223"/>
        <v>0</v>
      </c>
      <c r="DD199" s="38" t="s">
        <v>219</v>
      </c>
      <c r="DE199" s="2">
        <f t="shared" si="219"/>
        <v>0</v>
      </c>
      <c r="DF199" s="38">
        <f t="shared" si="170"/>
        <v>0</v>
      </c>
      <c r="DG199" s="38">
        <f t="shared" si="224"/>
        <v>0</v>
      </c>
      <c r="DH199" s="38">
        <f t="shared" si="225"/>
        <v>0.7142857142857143</v>
      </c>
      <c r="DI199" s="23">
        <f t="shared" si="220"/>
        <v>0</v>
      </c>
      <c r="DJ199" s="2">
        <f t="shared" si="221"/>
        <v>0</v>
      </c>
      <c r="DK199" s="2">
        <f t="shared" si="222"/>
        <v>-4.3726092979852409E-2</v>
      </c>
    </row>
    <row r="200" spans="1:115">
      <c r="A200" s="38">
        <f t="shared" si="166"/>
        <v>0.51000000000000023</v>
      </c>
      <c r="B200" s="38">
        <f t="shared" si="171"/>
        <v>17.600403795312506</v>
      </c>
      <c r="C200" s="38">
        <f t="shared" si="172"/>
        <v>-202.71886937312499</v>
      </c>
      <c r="D200" s="38">
        <f t="shared" si="173"/>
        <v>-48.718869373124981</v>
      </c>
      <c r="E200" s="38">
        <f t="shared" si="174"/>
        <v>0.21439182647108235</v>
      </c>
      <c r="F200" s="38">
        <f t="shared" si="175"/>
        <v>-22.451059567708334</v>
      </c>
      <c r="G200" s="38">
        <f t="shared" si="176"/>
        <v>-11.225529783854167</v>
      </c>
      <c r="H200" s="38">
        <f t="shared" si="121"/>
        <v>29.356480897938667</v>
      </c>
      <c r="I200" s="38">
        <f t="shared" si="122"/>
        <v>14.569438331612949</v>
      </c>
      <c r="J200" s="38">
        <f t="shared" si="177"/>
        <v>4.6920476619501713E-3</v>
      </c>
      <c r="K200" s="38">
        <f t="shared" si="178"/>
        <v>4.7114540883107662E-3</v>
      </c>
      <c r="L200" s="38">
        <f t="shared" si="123"/>
        <v>0.21460621829755341</v>
      </c>
      <c r="M200" s="38">
        <f t="shared" si="179"/>
        <v>-22.473510627276042</v>
      </c>
      <c r="N200" s="38">
        <f t="shared" si="180"/>
        <v>-11.236755313638021</v>
      </c>
      <c r="O200" s="38">
        <f t="shared" si="124"/>
        <v>29.374658702720708</v>
      </c>
      <c r="P200" s="38">
        <f t="shared" si="125"/>
        <v>14.578569444262405</v>
      </c>
      <c r="Q200" s="38">
        <f t="shared" si="181"/>
        <v>4.693969112892952E-3</v>
      </c>
      <c r="R200" s="38">
        <f t="shared" si="182"/>
        <v>4.713278220320802E-3</v>
      </c>
      <c r="S200" s="38">
        <f t="shared" si="126"/>
        <v>8.9623330068510729E-3</v>
      </c>
      <c r="T200" s="38">
        <f t="shared" si="127"/>
        <v>8.5084027691792151E-3</v>
      </c>
      <c r="U200" s="38">
        <f t="shared" si="128"/>
        <v>4.2752001849728265E-2</v>
      </c>
      <c r="V200" s="38">
        <f t="shared" si="129"/>
        <v>0.25714382832081062</v>
      </c>
      <c r="W200" s="38">
        <f t="shared" si="183"/>
        <v>-26.928038732287121</v>
      </c>
      <c r="X200" s="38">
        <f t="shared" si="184"/>
        <v>-13.46401936614356</v>
      </c>
      <c r="Y200" s="38">
        <f t="shared" si="130"/>
        <v>33.059903803060763</v>
      </c>
      <c r="Z200" s="38">
        <f t="shared" si="131"/>
        <v>16.429371373041747</v>
      </c>
      <c r="AA200" s="38">
        <f t="shared" si="185"/>
        <v>5.0204935609078766E-3</v>
      </c>
      <c r="AB200" s="38">
        <f t="shared" si="186"/>
        <v>5.0225927228652089E-3</v>
      </c>
      <c r="AC200" s="38">
        <f t="shared" si="132"/>
        <v>0.25740097214913138</v>
      </c>
      <c r="AD200" s="38">
        <f t="shared" si="187"/>
        <v>-26.9549667710194</v>
      </c>
      <c r="AE200" s="38">
        <f t="shared" si="188"/>
        <v>-13.4774833855097</v>
      </c>
      <c r="AF200" s="38">
        <f t="shared" si="133"/>
        <v>33.082621175890438</v>
      </c>
      <c r="AG200" s="38">
        <f t="shared" si="134"/>
        <v>16.440778024102897</v>
      </c>
      <c r="AH200" s="38">
        <f t="shared" si="189"/>
        <v>5.0221747205820826E-3</v>
      </c>
      <c r="AI200" s="38">
        <f t="shared" si="190"/>
        <v>5.0241816805642794E-3</v>
      </c>
      <c r="AJ200" s="38">
        <f t="shared" si="135"/>
        <v>6.5378184854157934E-3</v>
      </c>
      <c r="AK200" s="38">
        <f t="shared" si="136"/>
        <v>6.1792566029951262E-3</v>
      </c>
      <c r="AL200" s="38">
        <f t="shared" si="137"/>
        <v>5.8543923943079404E-3</v>
      </c>
      <c r="AM200" s="38">
        <f t="shared" si="138"/>
        <v>0.26299822071511858</v>
      </c>
      <c r="AN200" s="38">
        <f t="shared" si="191"/>
        <v>-27.541109270193449</v>
      </c>
      <c r="AO200" s="38">
        <f t="shared" si="192"/>
        <v>-13.770554635096724</v>
      </c>
      <c r="AP200" s="38">
        <f t="shared" si="139"/>
        <v>33.578306762264233</v>
      </c>
      <c r="AQ200" s="38">
        <f t="shared" si="140"/>
        <v>16.689659659780379</v>
      </c>
      <c r="AR200" s="38">
        <f t="shared" si="193"/>
        <v>5.0580118586814656E-3</v>
      </c>
      <c r="AS200" s="38">
        <f t="shared" si="194"/>
        <v>5.0580442149644605E-3</v>
      </c>
      <c r="AT200" s="38">
        <f t="shared" si="141"/>
        <v>0.26326121893583365</v>
      </c>
      <c r="AU200" s="38">
        <f t="shared" si="195"/>
        <v>-27.568650379463637</v>
      </c>
      <c r="AV200" s="38">
        <f t="shared" si="196"/>
        <v>-13.784325189731819</v>
      </c>
      <c r="AW200" s="38">
        <f t="shared" si="142"/>
        <v>33.601653221265238</v>
      </c>
      <c r="AX200" s="38">
        <f t="shared" si="143"/>
        <v>16.701381453021423</v>
      </c>
      <c r="AY200" s="38">
        <f t="shared" si="197"/>
        <v>5.0596607611500888E-3</v>
      </c>
      <c r="AZ200" s="38">
        <f t="shared" si="198"/>
        <v>5.0596018416947299E-3</v>
      </c>
      <c r="BA200" s="38">
        <f t="shared" si="144"/>
        <v>6.2696335516641884E-3</v>
      </c>
      <c r="BB200" s="38">
        <f t="shared" si="145"/>
        <v>5.9225751643273471E-3</v>
      </c>
      <c r="BC200" s="38">
        <f t="shared" si="146"/>
        <v>9.3230085125493799E-5</v>
      </c>
      <c r="BD200" s="38">
        <f t="shared" si="147"/>
        <v>0.2630914508002441</v>
      </c>
      <c r="BE200" s="38">
        <f t="shared" si="199"/>
        <v>-27.550872301877579</v>
      </c>
      <c r="BF200" s="38">
        <f t="shared" si="200"/>
        <v>-13.775436150938789</v>
      </c>
      <c r="BG200" s="38">
        <f t="shared" si="148"/>
        <v>33.586582269266124</v>
      </c>
      <c r="BH200" s="38">
        <f t="shared" si="149"/>
        <v>16.69381463119802</v>
      </c>
      <c r="BI200" s="38">
        <f t="shared" si="201"/>
        <v>5.0585967306201775E-3</v>
      </c>
      <c r="BJ200" s="38">
        <f t="shared" si="202"/>
        <v>5.0585967153236799E-3</v>
      </c>
      <c r="BK200" s="38">
        <f t="shared" si="150"/>
        <v>0.26335454225104432</v>
      </c>
      <c r="BL200" s="38">
        <f t="shared" si="203"/>
        <v>-27.578423174179452</v>
      </c>
      <c r="BM200" s="38">
        <f t="shared" si="204"/>
        <v>-13.789211587089726</v>
      </c>
      <c r="BN200" s="38">
        <f t="shared" si="151"/>
        <v>33.609938757571001</v>
      </c>
      <c r="BO200" s="38">
        <f t="shared" si="152"/>
        <v>16.705541448287857</v>
      </c>
      <c r="BP200" s="38">
        <f t="shared" si="205"/>
        <v>5.0602451220606807E-3</v>
      </c>
      <c r="BQ200" s="38">
        <f t="shared" si="206"/>
        <v>5.060153846088088E-3</v>
      </c>
      <c r="BR200" s="38">
        <f t="shared" si="153"/>
        <v>6.2654694232344918E-3</v>
      </c>
      <c r="BS200" s="38">
        <f t="shared" si="154"/>
        <v>5.9185912718634796E-3</v>
      </c>
      <c r="BT200" s="38">
        <f t="shared" si="155"/>
        <v>-4.4097610400297471E-8</v>
      </c>
      <c r="BU200" s="38">
        <f t="shared" si="156"/>
        <v>0.2630914067026337</v>
      </c>
      <c r="BV200" s="38">
        <f t="shared" si="207"/>
        <v>-27.550867683986617</v>
      </c>
      <c r="BW200" s="38">
        <f t="shared" si="208"/>
        <v>-13.775433841993308</v>
      </c>
      <c r="BX200" s="38">
        <f t="shared" si="157"/>
        <v>33.586578354823942</v>
      </c>
      <c r="BY200" s="38">
        <f t="shared" si="158"/>
        <v>16.693812665833569</v>
      </c>
      <c r="BZ200" s="38">
        <f t="shared" si="209"/>
        <v>5.0585964540689442E-3</v>
      </c>
      <c r="CA200" s="38">
        <f t="shared" si="210"/>
        <v>5.058596454080154E-3</v>
      </c>
      <c r="CB200" s="38">
        <f t="shared" si="159"/>
        <v>0.26335449810933631</v>
      </c>
      <c r="CC200" s="38">
        <f t="shared" si="211"/>
        <v>-27.578418551670598</v>
      </c>
      <c r="CD200" s="38">
        <f t="shared" si="212"/>
        <v>-13.789209275835299</v>
      </c>
      <c r="CE200" s="38">
        <f t="shared" si="160"/>
        <v>33.609934838384902</v>
      </c>
      <c r="CF200" s="38">
        <f t="shared" si="161"/>
        <v>16.705539480547099</v>
      </c>
      <c r="CG200" s="38">
        <f t="shared" si="213"/>
        <v>5.0602448457511421E-3</v>
      </c>
      <c r="CH200" s="38">
        <f t="shared" si="214"/>
        <v>5.0601535850791314E-3</v>
      </c>
      <c r="CI200" s="38">
        <f t="shared" si="162"/>
        <v>6.2654713920823023E-3</v>
      </c>
      <c r="CJ200" s="38">
        <f t="shared" si="163"/>
        <v>5.9185931554866294E-3</v>
      </c>
      <c r="CK200" s="38">
        <f t="shared" si="164"/>
        <v>3.2316190291374321E-11</v>
      </c>
      <c r="CL200" s="38" t="str">
        <f t="shared" si="215"/>
        <v/>
      </c>
      <c r="CM200" s="38">
        <f t="shared" si="216"/>
        <v>2.9780633517454934E-2</v>
      </c>
      <c r="CN200" s="38">
        <f t="shared" si="217"/>
        <v>-2.6309140670263371</v>
      </c>
      <c r="CO200" s="38">
        <f t="shared" si="218"/>
        <v>0</v>
      </c>
      <c r="CP200" s="38">
        <f t="shared" si="165"/>
        <v>0</v>
      </c>
      <c r="CQ200" s="38"/>
      <c r="CR200" s="38"/>
      <c r="CS200" s="38"/>
      <c r="CT200" s="38"/>
      <c r="CU200" s="38"/>
      <c r="CV200" s="38"/>
      <c r="CW200" s="38"/>
      <c r="CX200" s="38"/>
      <c r="CY200" s="38"/>
      <c r="CZ200" s="38"/>
      <c r="DA200" s="38">
        <f t="shared" si="168"/>
        <v>98.5</v>
      </c>
      <c r="DB200" s="24">
        <f t="shared" si="169"/>
        <v>0</v>
      </c>
      <c r="DC200" s="24">
        <f t="shared" si="223"/>
        <v>0</v>
      </c>
      <c r="DD200" s="38" t="s">
        <v>219</v>
      </c>
      <c r="DE200" s="2">
        <f t="shared" si="219"/>
        <v>0</v>
      </c>
      <c r="DF200" s="38">
        <f t="shared" si="170"/>
        <v>0</v>
      </c>
      <c r="DG200" s="38">
        <f t="shared" si="224"/>
        <v>0</v>
      </c>
      <c r="DH200" s="38">
        <f t="shared" si="225"/>
        <v>0.7142857142857143</v>
      </c>
      <c r="DI200" s="23">
        <f t="shared" si="220"/>
        <v>0</v>
      </c>
      <c r="DJ200" s="2">
        <f t="shared" si="221"/>
        <v>0</v>
      </c>
      <c r="DK200" s="2">
        <f t="shared" si="222"/>
        <v>-4.3726092979852409E-2</v>
      </c>
    </row>
    <row r="201" spans="1:115">
      <c r="A201" s="38">
        <f t="shared" si="166"/>
        <v>0.52000000000000024</v>
      </c>
      <c r="B201" s="38">
        <f t="shared" si="171"/>
        <v>17.945509752083339</v>
      </c>
      <c r="C201" s="38">
        <f t="shared" si="172"/>
        <v>-201.75257269416664</v>
      </c>
      <c r="D201" s="38">
        <f t="shared" si="173"/>
        <v>-47.752572694166645</v>
      </c>
      <c r="E201" s="38">
        <f t="shared" si="174"/>
        <v>0.21439182647108235</v>
      </c>
      <c r="F201" s="38">
        <f t="shared" si="175"/>
        <v>-22.451059567708334</v>
      </c>
      <c r="G201" s="38">
        <f t="shared" si="176"/>
        <v>-11.225529783854167</v>
      </c>
      <c r="H201" s="38">
        <f t="shared" si="121"/>
        <v>29.329813575884263</v>
      </c>
      <c r="I201" s="38">
        <f t="shared" si="122"/>
        <v>14.515332073713239</v>
      </c>
      <c r="J201" s="38">
        <f t="shared" si="177"/>
        <v>4.6725491719231352E-3</v>
      </c>
      <c r="K201" s="38">
        <f t="shared" si="178"/>
        <v>4.6323317581491207E-3</v>
      </c>
      <c r="L201" s="38">
        <f t="shared" si="123"/>
        <v>0.21460621829755341</v>
      </c>
      <c r="M201" s="38">
        <f t="shared" si="179"/>
        <v>-22.473510627276042</v>
      </c>
      <c r="N201" s="38">
        <f t="shared" si="180"/>
        <v>-11.236755313638021</v>
      </c>
      <c r="O201" s="38">
        <f t="shared" si="124"/>
        <v>29.348001617322893</v>
      </c>
      <c r="P201" s="38">
        <f t="shared" si="125"/>
        <v>14.524484561006144</v>
      </c>
      <c r="Q201" s="38">
        <f t="shared" si="181"/>
        <v>4.6744586166522157E-3</v>
      </c>
      <c r="R201" s="38">
        <f t="shared" si="182"/>
        <v>4.6341080563134188E-3</v>
      </c>
      <c r="S201" s="38">
        <f t="shared" si="126"/>
        <v>8.906331740860942E-3</v>
      </c>
      <c r="T201" s="38">
        <f t="shared" si="127"/>
        <v>8.2852886396668195E-3</v>
      </c>
      <c r="U201" s="38">
        <f t="shared" si="128"/>
        <v>-6.4757846430764252E-2</v>
      </c>
      <c r="V201" s="38">
        <f t="shared" si="129"/>
        <v>0.14963398004031808</v>
      </c>
      <c r="W201" s="38">
        <f t="shared" si="183"/>
        <v>-15.669633747402166</v>
      </c>
      <c r="X201" s="38">
        <f t="shared" si="184"/>
        <v>-7.834816873701083</v>
      </c>
      <c r="Y201" s="38">
        <f t="shared" si="130"/>
        <v>24.056312739945906</v>
      </c>
      <c r="Z201" s="38">
        <f t="shared" si="131"/>
        <v>11.860875032441818</v>
      </c>
      <c r="AA201" s="38">
        <f t="shared" si="185"/>
        <v>3.9228731900196314E-3</v>
      </c>
      <c r="AB201" s="38">
        <f t="shared" si="186"/>
        <v>3.9306520677908135E-3</v>
      </c>
      <c r="AC201" s="38">
        <f t="shared" si="132"/>
        <v>0.14978361402035839</v>
      </c>
      <c r="AD201" s="38">
        <f t="shared" si="187"/>
        <v>-15.685303381149568</v>
      </c>
      <c r="AE201" s="38">
        <f t="shared" si="188"/>
        <v>-7.8426516905747841</v>
      </c>
      <c r="AF201" s="38">
        <f t="shared" si="133"/>
        <v>24.067933143721973</v>
      </c>
      <c r="AG201" s="38">
        <f t="shared" si="134"/>
        <v>11.866725085041523</v>
      </c>
      <c r="AH201" s="38">
        <f t="shared" si="189"/>
        <v>3.9250846156381712E-3</v>
      </c>
      <c r="AI201" s="38">
        <f t="shared" si="190"/>
        <v>3.9327334729924541E-3</v>
      </c>
      <c r="AJ201" s="38">
        <f t="shared" si="135"/>
        <v>1.4778899939332282E-2</v>
      </c>
      <c r="AK201" s="38">
        <f t="shared" si="136"/>
        <v>1.3909976872097525E-2</v>
      </c>
      <c r="AL201" s="38">
        <f t="shared" si="137"/>
        <v>8.9523204809574524E-3</v>
      </c>
      <c r="AM201" s="38">
        <f t="shared" si="138"/>
        <v>0.15858630052127554</v>
      </c>
      <c r="AN201" s="38">
        <f t="shared" si="191"/>
        <v>-16.607118555920746</v>
      </c>
      <c r="AO201" s="38">
        <f t="shared" si="192"/>
        <v>-8.3035592779603729</v>
      </c>
      <c r="AP201" s="38">
        <f t="shared" si="139"/>
        <v>24.756573268617785</v>
      </c>
      <c r="AQ201" s="38">
        <f t="shared" si="140"/>
        <v>12.213407691974016</v>
      </c>
      <c r="AR201" s="38">
        <f t="shared" si="193"/>
        <v>4.0506281719256869E-3</v>
      </c>
      <c r="AS201" s="38">
        <f t="shared" si="194"/>
        <v>4.050791013815328E-3</v>
      </c>
      <c r="AT201" s="38">
        <f t="shared" si="141"/>
        <v>0.1587448868217968</v>
      </c>
      <c r="AU201" s="38">
        <f t="shared" si="195"/>
        <v>-16.623725674476667</v>
      </c>
      <c r="AV201" s="38">
        <f t="shared" si="196"/>
        <v>-8.3118628372383334</v>
      </c>
      <c r="AW201" s="38">
        <f t="shared" si="142"/>
        <v>24.769069055768572</v>
      </c>
      <c r="AX201" s="38">
        <f t="shared" si="143"/>
        <v>12.219698444670488</v>
      </c>
      <c r="AY201" s="38">
        <f t="shared" si="197"/>
        <v>4.0528099782784974E-3</v>
      </c>
      <c r="AZ201" s="38">
        <f t="shared" si="198"/>
        <v>4.0528408770244585E-3</v>
      </c>
      <c r="BA201" s="38">
        <f t="shared" si="144"/>
        <v>1.3757848853520089E-2</v>
      </c>
      <c r="BB201" s="38">
        <f t="shared" si="145"/>
        <v>1.2925853004911338E-2</v>
      </c>
      <c r="BC201" s="38">
        <f t="shared" si="146"/>
        <v>1.9572440164619497E-4</v>
      </c>
      <c r="BD201" s="38">
        <f t="shared" si="147"/>
        <v>0.15878202492292173</v>
      </c>
      <c r="BE201" s="38">
        <f t="shared" si="199"/>
        <v>-16.627614767332076</v>
      </c>
      <c r="BF201" s="38">
        <f t="shared" si="200"/>
        <v>-8.3138073836660382</v>
      </c>
      <c r="BG201" s="38">
        <f t="shared" si="148"/>
        <v>24.771995798764056</v>
      </c>
      <c r="BH201" s="38">
        <f t="shared" si="149"/>
        <v>12.221171854372111</v>
      </c>
      <c r="BI201" s="38">
        <f t="shared" si="201"/>
        <v>4.0533205202571386E-3</v>
      </c>
      <c r="BJ201" s="38">
        <f t="shared" si="202"/>
        <v>4.0533205351265282E-3</v>
      </c>
      <c r="BK201" s="38">
        <f t="shared" si="150"/>
        <v>0.15894080694784463</v>
      </c>
      <c r="BL201" s="38">
        <f t="shared" si="203"/>
        <v>-16.644242382099407</v>
      </c>
      <c r="BM201" s="38">
        <f t="shared" si="204"/>
        <v>-8.3221211910497033</v>
      </c>
      <c r="BN201" s="38">
        <f t="shared" si="151"/>
        <v>24.784510866084283</v>
      </c>
      <c r="BO201" s="38">
        <f t="shared" si="152"/>
        <v>12.227472311634827</v>
      </c>
      <c r="BP201" s="38">
        <f t="shared" si="205"/>
        <v>4.0555016126857914E-3</v>
      </c>
      <c r="BQ201" s="38">
        <f t="shared" si="206"/>
        <v>4.0553696487654898E-3</v>
      </c>
      <c r="BR201" s="38">
        <f t="shared" si="153"/>
        <v>1.3736393837476116E-2</v>
      </c>
      <c r="BS201" s="38">
        <f t="shared" si="154"/>
        <v>1.2905199061144741E-2</v>
      </c>
      <c r="BT201" s="38">
        <f t="shared" si="155"/>
        <v>1.7889175915444594E-8</v>
      </c>
      <c r="BU201" s="38">
        <f t="shared" si="156"/>
        <v>0.15878204281209765</v>
      </c>
      <c r="BV201" s="38">
        <f t="shared" si="207"/>
        <v>-16.627616640682199</v>
      </c>
      <c r="BW201" s="38">
        <f t="shared" si="208"/>
        <v>-8.3138083203410993</v>
      </c>
      <c r="BX201" s="38">
        <f t="shared" si="157"/>
        <v>24.771997208597899</v>
      </c>
      <c r="BY201" s="38">
        <f t="shared" si="158"/>
        <v>12.221172564124492</v>
      </c>
      <c r="BZ201" s="38">
        <f t="shared" si="209"/>
        <v>4.053320766145398E-3</v>
      </c>
      <c r="CA201" s="38">
        <f t="shared" si="210"/>
        <v>4.0533207661395884E-3</v>
      </c>
      <c r="CB201" s="38">
        <f t="shared" si="159"/>
        <v>0.15894082485490973</v>
      </c>
      <c r="CC201" s="38">
        <f t="shared" si="211"/>
        <v>-16.644244257322878</v>
      </c>
      <c r="CD201" s="38">
        <f t="shared" si="212"/>
        <v>-8.3221221286614391</v>
      </c>
      <c r="CE201" s="38">
        <f t="shared" si="160"/>
        <v>24.784512277680598</v>
      </c>
      <c r="CF201" s="38">
        <f t="shared" si="161"/>
        <v>12.227473022274335</v>
      </c>
      <c r="CG201" s="38">
        <f t="shared" si="213"/>
        <v>4.0555018585086769E-3</v>
      </c>
      <c r="CH201" s="38">
        <f t="shared" si="214"/>
        <v>4.0553698797099313E-3</v>
      </c>
      <c r="CI201" s="38">
        <f t="shared" si="162"/>
        <v>1.3736391878143201E-2</v>
      </c>
      <c r="CJ201" s="38">
        <f t="shared" si="163"/>
        <v>1.2905197175022884E-2</v>
      </c>
      <c r="CK201" s="38">
        <f t="shared" si="164"/>
        <v>-6.9894441088676836E-12</v>
      </c>
      <c r="CL201" s="38">
        <f t="shared" si="215"/>
        <v>17.945509752083339</v>
      </c>
      <c r="CM201" s="38">
        <f t="shared" si="216"/>
        <v>1.305969368693111E-2</v>
      </c>
      <c r="CN201" s="38">
        <f t="shared" si="217"/>
        <v>-1.5878204281209767</v>
      </c>
      <c r="CO201" s="38">
        <f t="shared" si="218"/>
        <v>117.94985230100217</v>
      </c>
      <c r="CP201" s="38">
        <f t="shared" si="165"/>
        <v>1126.3381218398076</v>
      </c>
      <c r="CQ201" s="38"/>
      <c r="CR201" s="38"/>
      <c r="CS201" s="38"/>
      <c r="CT201" s="38"/>
      <c r="CU201" s="38"/>
      <c r="CV201" s="38"/>
      <c r="CW201" s="38"/>
      <c r="CX201" s="38"/>
      <c r="CY201" s="38"/>
      <c r="CZ201" s="38"/>
      <c r="DA201" s="38">
        <f t="shared" si="168"/>
        <v>99</v>
      </c>
      <c r="DB201" s="24">
        <f t="shared" si="169"/>
        <v>0</v>
      </c>
      <c r="DC201" s="24">
        <f t="shared" si="223"/>
        <v>0</v>
      </c>
      <c r="DD201" s="38" t="s">
        <v>219</v>
      </c>
      <c r="DE201" s="2">
        <f t="shared" si="219"/>
        <v>0</v>
      </c>
      <c r="DF201" s="38">
        <f t="shared" si="170"/>
        <v>0</v>
      </c>
      <c r="DG201" s="38">
        <f t="shared" si="224"/>
        <v>0</v>
      </c>
      <c r="DH201" s="38">
        <f t="shared" si="225"/>
        <v>0.7142857142857143</v>
      </c>
      <c r="DI201" s="23">
        <f t="shared" si="220"/>
        <v>0</v>
      </c>
      <c r="DJ201" s="2">
        <f t="shared" si="221"/>
        <v>0</v>
      </c>
      <c r="DK201" s="2">
        <f t="shared" si="222"/>
        <v>-4.3726092979852409E-2</v>
      </c>
    </row>
    <row r="202" spans="1:115">
      <c r="A202" s="38">
        <f t="shared" si="166"/>
        <v>0.53000000000000025</v>
      </c>
      <c r="B202" s="38">
        <f t="shared" si="171"/>
        <v>18.290615708854173</v>
      </c>
      <c r="C202" s="38">
        <f t="shared" si="172"/>
        <v>-200.7862760152083</v>
      </c>
      <c r="D202" s="38">
        <f t="shared" si="173"/>
        <v>-46.786276015208315</v>
      </c>
      <c r="E202" s="38">
        <f t="shared" si="174"/>
        <v>0.21439182647108235</v>
      </c>
      <c r="F202" s="38">
        <f t="shared" si="175"/>
        <v>-22.451059567708334</v>
      </c>
      <c r="G202" s="38">
        <f t="shared" si="176"/>
        <v>-11.225529783854167</v>
      </c>
      <c r="H202" s="38">
        <f t="shared" si="121"/>
        <v>29.303106915300884</v>
      </c>
      <c r="I202" s="38">
        <f t="shared" si="122"/>
        <v>14.460894962583684</v>
      </c>
      <c r="J202" s="38">
        <f t="shared" si="177"/>
        <v>4.6530219185312079E-3</v>
      </c>
      <c r="K202" s="38">
        <f t="shared" si="178"/>
        <v>4.5527256044982306E-3</v>
      </c>
      <c r="L202" s="38">
        <f t="shared" si="123"/>
        <v>0.21460621829755341</v>
      </c>
      <c r="M202" s="38">
        <f t="shared" si="179"/>
        <v>-22.473510627276042</v>
      </c>
      <c r="N202" s="38">
        <f t="shared" si="180"/>
        <v>-11.236755313638021</v>
      </c>
      <c r="O202" s="38">
        <f t="shared" si="124"/>
        <v>29.321305238747591</v>
      </c>
      <c r="P202" s="38">
        <f t="shared" si="125"/>
        <v>14.470069218879416</v>
      </c>
      <c r="Q202" s="38">
        <f t="shared" si="181"/>
        <v>4.6549193614762781E-3</v>
      </c>
      <c r="R202" s="38">
        <f t="shared" si="182"/>
        <v>4.5544541622617564E-3</v>
      </c>
      <c r="S202" s="38">
        <f t="shared" si="126"/>
        <v>8.8503511365265949E-3</v>
      </c>
      <c r="T202" s="38">
        <f t="shared" si="127"/>
        <v>8.062610370825259E-3</v>
      </c>
      <c r="U202" s="38">
        <f t="shared" si="128"/>
        <v>-0.127321472240531</v>
      </c>
      <c r="V202" s="38">
        <f t="shared" si="129"/>
        <v>8.7070354230551344E-2</v>
      </c>
      <c r="W202" s="38">
        <f t="shared" si="183"/>
        <v>-9.1179861732053684</v>
      </c>
      <c r="X202" s="38">
        <f t="shared" si="184"/>
        <v>-4.5589930866026842</v>
      </c>
      <c r="Y202" s="38">
        <f t="shared" si="130"/>
        <v>19.444243973937414</v>
      </c>
      <c r="Z202" s="38">
        <f t="shared" si="131"/>
        <v>9.4893772986350307</v>
      </c>
      <c r="AA202" s="38">
        <f t="shared" si="185"/>
        <v>2.7093580187672649E-3</v>
      </c>
      <c r="AB202" s="38">
        <f t="shared" si="186"/>
        <v>2.749644133573914E-3</v>
      </c>
      <c r="AC202" s="38">
        <f t="shared" si="132"/>
        <v>8.7157424584781887E-2</v>
      </c>
      <c r="AD202" s="38">
        <f t="shared" si="187"/>
        <v>-9.1271041593785736</v>
      </c>
      <c r="AE202" s="38">
        <f t="shared" si="188"/>
        <v>-4.5635520796892868</v>
      </c>
      <c r="AF202" s="38">
        <f t="shared" si="133"/>
        <v>19.450199909178796</v>
      </c>
      <c r="AG202" s="38">
        <f t="shared" si="134"/>
        <v>9.4923778116260671</v>
      </c>
      <c r="AH202" s="38">
        <f t="shared" si="189"/>
        <v>2.7114844926534468E-3</v>
      </c>
      <c r="AI202" s="38">
        <f t="shared" si="190"/>
        <v>2.7516457833793046E-3</v>
      </c>
      <c r="AJ202" s="38">
        <f t="shared" si="135"/>
        <v>2.4422478867508458E-2</v>
      </c>
      <c r="AK202" s="38">
        <f t="shared" si="136"/>
        <v>2.2988878626710861E-2</v>
      </c>
      <c r="AL202" s="38">
        <f t="shared" si="137"/>
        <v>2.8101358844802846E-2</v>
      </c>
      <c r="AM202" s="38">
        <f t="shared" si="138"/>
        <v>0.11517171307535419</v>
      </c>
      <c r="AN202" s="38">
        <f t="shared" si="191"/>
        <v>-12.060753589962808</v>
      </c>
      <c r="AO202" s="38">
        <f t="shared" si="192"/>
        <v>-6.0303767949814038</v>
      </c>
      <c r="AP202" s="38">
        <f t="shared" si="139"/>
        <v>21.430107971357778</v>
      </c>
      <c r="AQ202" s="38">
        <f t="shared" si="140"/>
        <v>10.490322984076474</v>
      </c>
      <c r="AR202" s="38">
        <f t="shared" si="193"/>
        <v>3.3231515729605192E-3</v>
      </c>
      <c r="AS202" s="38">
        <f t="shared" si="194"/>
        <v>3.3251211899407362E-3</v>
      </c>
      <c r="AT202" s="38">
        <f t="shared" si="141"/>
        <v>0.11528688478842954</v>
      </c>
      <c r="AU202" s="38">
        <f t="shared" si="195"/>
        <v>-12.07281434355277</v>
      </c>
      <c r="AV202" s="38">
        <f t="shared" si="196"/>
        <v>-6.0364071717763848</v>
      </c>
      <c r="AW202" s="38">
        <f t="shared" si="142"/>
        <v>21.43850078136991</v>
      </c>
      <c r="AX202" s="38">
        <f t="shared" si="143"/>
        <v>10.494554895255392</v>
      </c>
      <c r="AY202" s="38">
        <f t="shared" si="197"/>
        <v>3.3253895829612433E-3</v>
      </c>
      <c r="AZ202" s="38">
        <f t="shared" si="198"/>
        <v>3.3272105770195907E-3</v>
      </c>
      <c r="BA202" s="38">
        <f t="shared" si="144"/>
        <v>1.9431941584996486E-2</v>
      </c>
      <c r="BB202" s="38">
        <f t="shared" si="145"/>
        <v>1.814149519064269E-2</v>
      </c>
      <c r="BC202" s="38">
        <f t="shared" si="146"/>
        <v>1.5263067019558943E-3</v>
      </c>
      <c r="BD202" s="38">
        <f t="shared" si="147"/>
        <v>0.11669801977731009</v>
      </c>
      <c r="BE202" s="38">
        <f t="shared" si="199"/>
        <v>-12.220588054029125</v>
      </c>
      <c r="BF202" s="38">
        <f t="shared" si="200"/>
        <v>-6.1102940270145627</v>
      </c>
      <c r="BG202" s="38">
        <f t="shared" si="148"/>
        <v>21.541495182847449</v>
      </c>
      <c r="BH202" s="38">
        <f t="shared" si="149"/>
        <v>10.546488634962731</v>
      </c>
      <c r="BI202" s="38">
        <f t="shared" si="201"/>
        <v>3.3526411989221981E-3</v>
      </c>
      <c r="BJ202" s="38">
        <f t="shared" si="202"/>
        <v>3.3526469232504474E-3</v>
      </c>
      <c r="BK202" s="38">
        <f t="shared" si="150"/>
        <v>0.11681471779708739</v>
      </c>
      <c r="BL202" s="38">
        <f t="shared" si="203"/>
        <v>-12.232808642083153</v>
      </c>
      <c r="BM202" s="38">
        <f t="shared" si="204"/>
        <v>-6.1164043210415766</v>
      </c>
      <c r="BN202" s="38">
        <f t="shared" si="151"/>
        <v>21.550025990425091</v>
      </c>
      <c r="BO202" s="38">
        <f t="shared" si="152"/>
        <v>10.550790262760383</v>
      </c>
      <c r="BP202" s="38">
        <f t="shared" si="205"/>
        <v>3.3548808866440648E-3</v>
      </c>
      <c r="BQ202" s="38">
        <f t="shared" si="206"/>
        <v>3.3547369661366248E-3</v>
      </c>
      <c r="BR202" s="38">
        <f t="shared" si="153"/>
        <v>1.9192165609499642E-2</v>
      </c>
      <c r="BS202" s="38">
        <f t="shared" si="154"/>
        <v>1.7909840202651912E-2</v>
      </c>
      <c r="BT202" s="38">
        <f t="shared" si="155"/>
        <v>4.4640215492037437E-6</v>
      </c>
      <c r="BU202" s="38">
        <f t="shared" si="156"/>
        <v>0.11670248379885929</v>
      </c>
      <c r="BV202" s="38">
        <f t="shared" si="207"/>
        <v>-12.221055525272606</v>
      </c>
      <c r="BW202" s="38">
        <f t="shared" si="208"/>
        <v>-6.1105277626363028</v>
      </c>
      <c r="BX202" s="38">
        <f t="shared" si="157"/>
        <v>21.541821472275728</v>
      </c>
      <c r="BY202" s="38">
        <f t="shared" si="158"/>
        <v>10.546653165002157</v>
      </c>
      <c r="BZ202" s="38">
        <f t="shared" si="209"/>
        <v>3.352726912254864E-3</v>
      </c>
      <c r="CA202" s="38">
        <f t="shared" si="210"/>
        <v>3.3527269109209696E-3</v>
      </c>
      <c r="CB202" s="38">
        <f t="shared" si="159"/>
        <v>0.11681918628265814</v>
      </c>
      <c r="CC202" s="38">
        <f t="shared" si="211"/>
        <v>-12.233276580797877</v>
      </c>
      <c r="CD202" s="38">
        <f t="shared" si="212"/>
        <v>-6.1166382903989387</v>
      </c>
      <c r="CE202" s="38">
        <f t="shared" si="160"/>
        <v>21.550352684244082</v>
      </c>
      <c r="CF202" s="38">
        <f t="shared" si="161"/>
        <v>10.550954997094443</v>
      </c>
      <c r="CG202" s="38">
        <f t="shared" si="213"/>
        <v>3.3549666043275065E-3</v>
      </c>
      <c r="CH202" s="38">
        <f t="shared" si="214"/>
        <v>3.3548169552090785E-3</v>
      </c>
      <c r="CI202" s="38">
        <f t="shared" si="162"/>
        <v>1.9191468765163155E-2</v>
      </c>
      <c r="CJ202" s="38">
        <f t="shared" si="163"/>
        <v>1.7909167140876474E-2</v>
      </c>
      <c r="CK202" s="38">
        <f t="shared" si="164"/>
        <v>-1.0402344824540047E-9</v>
      </c>
      <c r="CL202" s="38">
        <f t="shared" si="215"/>
        <v>18.290615708854173</v>
      </c>
      <c r="CM202" s="38">
        <f t="shared" si="216"/>
        <v>8.2190629346214419E-3</v>
      </c>
      <c r="CN202" s="38">
        <f t="shared" si="217"/>
        <v>-1.167024837988593</v>
      </c>
      <c r="CO202" s="38">
        <f t="shared" si="218"/>
        <v>134.48739403938779</v>
      </c>
      <c r="CP202" s="38">
        <f t="shared" si="165"/>
        <v>1284.2600126949642</v>
      </c>
      <c r="CQ202" s="38"/>
      <c r="CR202" s="38"/>
      <c r="CS202" s="38"/>
      <c r="CT202" s="38"/>
      <c r="CU202" s="38"/>
      <c r="CV202" s="38"/>
      <c r="CW202" s="38"/>
      <c r="CX202" s="38"/>
      <c r="CY202" s="38"/>
      <c r="CZ202" s="38"/>
      <c r="DA202" s="38">
        <f t="shared" si="168"/>
        <v>99.5</v>
      </c>
      <c r="DB202" s="24">
        <f t="shared" si="169"/>
        <v>0</v>
      </c>
      <c r="DC202" s="24">
        <f t="shared" si="223"/>
        <v>0</v>
      </c>
      <c r="DD202" s="38" t="s">
        <v>219</v>
      </c>
      <c r="DE202" s="2">
        <f t="shared" si="219"/>
        <v>0</v>
      </c>
      <c r="DF202" s="38">
        <f t="shared" si="170"/>
        <v>0</v>
      </c>
      <c r="DG202" s="38">
        <f t="shared" si="224"/>
        <v>0</v>
      </c>
      <c r="DH202" s="38">
        <f t="shared" si="225"/>
        <v>0.7142857142857143</v>
      </c>
      <c r="DI202" s="23">
        <f t="shared" si="220"/>
        <v>0</v>
      </c>
      <c r="DJ202" s="2">
        <f t="shared" si="221"/>
        <v>0</v>
      </c>
      <c r="DK202" s="2">
        <f t="shared" si="222"/>
        <v>-4.3726092979852409E-2</v>
      </c>
    </row>
    <row r="203" spans="1:115">
      <c r="A203" s="38">
        <f t="shared" si="166"/>
        <v>0.54000000000000026</v>
      </c>
      <c r="B203" s="38">
        <f t="shared" si="171"/>
        <v>18.635721665625006</v>
      </c>
      <c r="C203" s="38">
        <f t="shared" si="172"/>
        <v>-199.81997933624999</v>
      </c>
      <c r="D203" s="38">
        <f t="shared" si="173"/>
        <v>-45.819979336249979</v>
      </c>
      <c r="E203" s="38">
        <f t="shared" si="174"/>
        <v>0.21439182647108235</v>
      </c>
      <c r="F203" s="38">
        <f t="shared" si="175"/>
        <v>-22.451059567708334</v>
      </c>
      <c r="G203" s="38">
        <f t="shared" si="176"/>
        <v>-11.225529783854167</v>
      </c>
      <c r="H203" s="38">
        <f t="shared" si="121"/>
        <v>29.276360741581485</v>
      </c>
      <c r="I203" s="38">
        <f t="shared" si="122"/>
        <v>14.406120853577859</v>
      </c>
      <c r="J203" s="38">
        <f t="shared" si="177"/>
        <v>4.6334657741060161E-3</v>
      </c>
      <c r="K203" s="38">
        <f t="shared" si="178"/>
        <v>4.4726266417294148E-3</v>
      </c>
      <c r="L203" s="38">
        <f t="shared" si="123"/>
        <v>0.21460621829755341</v>
      </c>
      <c r="M203" s="38">
        <f t="shared" si="179"/>
        <v>-22.473510627276042</v>
      </c>
      <c r="N203" s="38">
        <f t="shared" si="180"/>
        <v>-11.236755313638021</v>
      </c>
      <c r="O203" s="38">
        <f t="shared" si="124"/>
        <v>29.294569392723627</v>
      </c>
      <c r="P203" s="38">
        <f t="shared" si="125"/>
        <v>14.415317285513359</v>
      </c>
      <c r="Q203" s="38">
        <f t="shared" si="181"/>
        <v>4.6353512198149156E-3</v>
      </c>
      <c r="R203" s="38">
        <f t="shared" si="182"/>
        <v>4.4743075615235502E-3</v>
      </c>
      <c r="S203" s="38">
        <f t="shared" si="126"/>
        <v>8.7943917449390709E-3</v>
      </c>
      <c r="T203" s="38">
        <f t="shared" si="127"/>
        <v>7.8404098785092267E-3</v>
      </c>
      <c r="U203" s="38">
        <f t="shared" si="128"/>
        <v>-0.16859768307601203</v>
      </c>
      <c r="V203" s="38">
        <f t="shared" si="129"/>
        <v>4.5794143395070319E-2</v>
      </c>
      <c r="W203" s="38">
        <f t="shared" si="183"/>
        <v>-4.7955514822463483</v>
      </c>
      <c r="X203" s="38">
        <f t="shared" si="184"/>
        <v>-2.3977757411231742</v>
      </c>
      <c r="Y203" s="38">
        <f t="shared" si="130"/>
        <v>16.735464112718113</v>
      </c>
      <c r="Z203" s="38">
        <f t="shared" si="131"/>
        <v>8.0732832230583913</v>
      </c>
      <c r="AA203" s="38">
        <f t="shared" si="185"/>
        <v>1.5077398350093084E-3</v>
      </c>
      <c r="AB203" s="38">
        <f t="shared" si="186"/>
        <v>1.5942795391224291E-3</v>
      </c>
      <c r="AC203" s="38">
        <f t="shared" si="132"/>
        <v>4.5839937538465388E-2</v>
      </c>
      <c r="AD203" s="38">
        <f t="shared" si="187"/>
        <v>-4.8003470337285945</v>
      </c>
      <c r="AE203" s="38">
        <f t="shared" si="188"/>
        <v>-2.4001735168642973</v>
      </c>
      <c r="AF203" s="38">
        <f t="shared" si="133"/>
        <v>16.738263077447559</v>
      </c>
      <c r="AG203" s="38">
        <f t="shared" si="134"/>
        <v>8.0746912971684797</v>
      </c>
      <c r="AH203" s="38">
        <f t="shared" si="189"/>
        <v>1.5092924642098608E-3</v>
      </c>
      <c r="AI203" s="38">
        <f t="shared" si="190"/>
        <v>1.5957428811242316E-3</v>
      </c>
      <c r="AJ203" s="38">
        <f t="shared" si="135"/>
        <v>3.3904536376144774E-2</v>
      </c>
      <c r="AK203" s="38">
        <f t="shared" si="136"/>
        <v>3.1954784898543552E-2</v>
      </c>
      <c r="AL203" s="38">
        <f t="shared" si="137"/>
        <v>4.4384992193769471E-2</v>
      </c>
      <c r="AM203" s="38">
        <f t="shared" si="138"/>
        <v>9.017913558883979E-2</v>
      </c>
      <c r="AN203" s="38">
        <f t="shared" si="191"/>
        <v>-9.4435369957658981</v>
      </c>
      <c r="AO203" s="38">
        <f t="shared" si="192"/>
        <v>-4.7217684978829491</v>
      </c>
      <c r="AP203" s="38">
        <f t="shared" si="139"/>
        <v>19.62529415739888</v>
      </c>
      <c r="AQ203" s="38">
        <f t="shared" si="140"/>
        <v>9.5298279488982498</v>
      </c>
      <c r="AR203" s="38">
        <f t="shared" si="193"/>
        <v>2.7743994204043436E-3</v>
      </c>
      <c r="AS203" s="38">
        <f t="shared" si="194"/>
        <v>2.7789491876273179E-3</v>
      </c>
      <c r="AT203" s="38">
        <f t="shared" si="141"/>
        <v>9.0269314724428618E-2</v>
      </c>
      <c r="AU203" s="38">
        <f t="shared" si="195"/>
        <v>-9.4529805327616625</v>
      </c>
      <c r="AV203" s="38">
        <f t="shared" si="196"/>
        <v>-4.7264902663808313</v>
      </c>
      <c r="AW203" s="38">
        <f t="shared" si="142"/>
        <v>19.631512560038857</v>
      </c>
      <c r="AX203" s="38">
        <f t="shared" si="143"/>
        <v>9.5329666686336267</v>
      </c>
      <c r="AY203" s="38">
        <f t="shared" si="197"/>
        <v>2.7765379560154256E-3</v>
      </c>
      <c r="AZ203" s="38">
        <f t="shared" si="198"/>
        <v>2.7809319348030231E-3</v>
      </c>
      <c r="BA203" s="38">
        <f t="shared" si="144"/>
        <v>2.3714305943590797E-2</v>
      </c>
      <c r="BB203" s="38">
        <f t="shared" si="145"/>
        <v>2.1986761824215478E-2</v>
      </c>
      <c r="BC203" s="38">
        <f t="shared" si="146"/>
        <v>2.6336619551109025E-3</v>
      </c>
      <c r="BD203" s="38">
        <f t="shared" si="147"/>
        <v>9.2812797543950692E-2</v>
      </c>
      <c r="BE203" s="38">
        <f t="shared" si="199"/>
        <v>-9.7193334307730765</v>
      </c>
      <c r="BF203" s="38">
        <f t="shared" si="200"/>
        <v>-4.8596667153865383</v>
      </c>
      <c r="BG203" s="38">
        <f t="shared" si="148"/>
        <v>19.80745383993731</v>
      </c>
      <c r="BH203" s="38">
        <f t="shared" si="149"/>
        <v>9.621778121274879</v>
      </c>
      <c r="BI203" s="38">
        <f t="shared" si="201"/>
        <v>2.8362127590572661E-3</v>
      </c>
      <c r="BJ203" s="38">
        <f t="shared" si="202"/>
        <v>2.8362329394203442E-3</v>
      </c>
      <c r="BK203" s="38">
        <f t="shared" si="150"/>
        <v>9.2905610341494638E-2</v>
      </c>
      <c r="BL203" s="38">
        <f t="shared" si="203"/>
        <v>-9.729052764203848</v>
      </c>
      <c r="BM203" s="38">
        <f t="shared" si="204"/>
        <v>-4.864526382101924</v>
      </c>
      <c r="BN203" s="38">
        <f t="shared" si="151"/>
        <v>19.813894136572866</v>
      </c>
      <c r="BO203" s="38">
        <f t="shared" si="152"/>
        <v>9.6250292491673655</v>
      </c>
      <c r="BP203" s="38">
        <f t="shared" si="205"/>
        <v>2.8383670318099562E-3</v>
      </c>
      <c r="BQ203" s="38">
        <f t="shared" si="206"/>
        <v>2.8382283508903115E-3</v>
      </c>
      <c r="BR203" s="38">
        <f t="shared" si="153"/>
        <v>2.3210945146547125E-2</v>
      </c>
      <c r="BS203" s="38">
        <f t="shared" si="154"/>
        <v>2.1499313917593559E-2</v>
      </c>
      <c r="BT203" s="38">
        <f t="shared" si="155"/>
        <v>1.1790134893965531E-5</v>
      </c>
      <c r="BU203" s="38">
        <f t="shared" si="156"/>
        <v>9.2824587678844661E-2</v>
      </c>
      <c r="BV203" s="38">
        <f t="shared" si="207"/>
        <v>-9.7205680908119998</v>
      </c>
      <c r="BW203" s="38">
        <f t="shared" si="208"/>
        <v>-4.8602840454059999</v>
      </c>
      <c r="BX203" s="38">
        <f t="shared" si="157"/>
        <v>19.808271881174335</v>
      </c>
      <c r="BY203" s="38">
        <f t="shared" si="158"/>
        <v>9.6221910761200444</v>
      </c>
      <c r="BZ203" s="38">
        <f t="shared" si="209"/>
        <v>2.8364865095335248E-3</v>
      </c>
      <c r="CA203" s="38">
        <f t="shared" si="210"/>
        <v>2.8364865066301884E-3</v>
      </c>
      <c r="CB203" s="38">
        <f t="shared" si="159"/>
        <v>9.2917412266523489E-2</v>
      </c>
      <c r="CC203" s="38">
        <f t="shared" si="211"/>
        <v>-9.7302886589028095</v>
      </c>
      <c r="CD203" s="38">
        <f t="shared" si="212"/>
        <v>-4.8651443294514047</v>
      </c>
      <c r="CE203" s="38">
        <f t="shared" si="160"/>
        <v>19.814713175496536</v>
      </c>
      <c r="CF203" s="38">
        <f t="shared" si="161"/>
        <v>9.625442709428162</v>
      </c>
      <c r="CG203" s="38">
        <f t="shared" si="213"/>
        <v>2.8386408489605303E-3</v>
      </c>
      <c r="CH203" s="38">
        <f t="shared" si="214"/>
        <v>2.8384819712504806E-3</v>
      </c>
      <c r="CI203" s="38">
        <f t="shared" si="162"/>
        <v>2.3208715286293237E-2</v>
      </c>
      <c r="CJ203" s="38">
        <f t="shared" si="163"/>
        <v>2.1497155766492419E-2</v>
      </c>
      <c r="CK203" s="38">
        <f t="shared" si="164"/>
        <v>-1.6963105237377189E-9</v>
      </c>
      <c r="CL203" s="38">
        <f t="shared" si="215"/>
        <v>18.635721665625006</v>
      </c>
      <c r="CM203" s="38">
        <f t="shared" si="216"/>
        <v>5.9159280195846447E-3</v>
      </c>
      <c r="CN203" s="38">
        <f t="shared" si="217"/>
        <v>-0.92824587678844661</v>
      </c>
      <c r="CO203" s="38">
        <f t="shared" si="218"/>
        <v>144.81962305513082</v>
      </c>
      <c r="CP203" s="38">
        <f t="shared" si="165"/>
        <v>1382.9255319557449</v>
      </c>
      <c r="CQ203" s="38"/>
      <c r="CR203" s="38"/>
      <c r="CS203" s="38"/>
      <c r="CT203" s="38"/>
      <c r="CU203" s="38"/>
      <c r="CV203" s="38"/>
      <c r="CW203" s="38"/>
      <c r="CX203" s="38"/>
      <c r="CY203" s="38"/>
      <c r="CZ203" s="38"/>
      <c r="DA203" s="38">
        <f t="shared" si="168"/>
        <v>100</v>
      </c>
      <c r="DB203" s="24">
        <f t="shared" si="169"/>
        <v>0</v>
      </c>
      <c r="DC203" s="24">
        <f t="shared" si="223"/>
        <v>0</v>
      </c>
      <c r="DD203" s="38" t="s">
        <v>219</v>
      </c>
      <c r="DE203" s="2">
        <f t="shared" si="219"/>
        <v>0</v>
      </c>
      <c r="DF203" s="38">
        <f t="shared" si="170"/>
        <v>0</v>
      </c>
      <c r="DG203" s="38">
        <f t="shared" si="224"/>
        <v>0</v>
      </c>
      <c r="DH203" s="38">
        <f t="shared" si="225"/>
        <v>0.7142857142857143</v>
      </c>
      <c r="DI203" s="23">
        <f t="shared" si="220"/>
        <v>0</v>
      </c>
      <c r="DJ203" s="2">
        <f t="shared" si="221"/>
        <v>0</v>
      </c>
      <c r="DK203" s="2">
        <f t="shared" si="222"/>
        <v>-4.3726092979852409E-2</v>
      </c>
    </row>
    <row r="204" spans="1:115">
      <c r="A204" s="38">
        <f t="shared" si="166"/>
        <v>0.55000000000000027</v>
      </c>
      <c r="B204" s="38">
        <f t="shared" si="171"/>
        <v>18.980827622395839</v>
      </c>
      <c r="C204" s="38">
        <f t="shared" si="172"/>
        <v>-198.85368265729164</v>
      </c>
      <c r="D204" s="38">
        <f t="shared" si="173"/>
        <v>-44.85368265729165</v>
      </c>
      <c r="E204" s="38">
        <f t="shared" si="174"/>
        <v>0.21439182647108235</v>
      </c>
      <c r="F204" s="38">
        <f t="shared" si="175"/>
        <v>-22.451059567708334</v>
      </c>
      <c r="G204" s="38">
        <f t="shared" si="176"/>
        <v>-11.225529783854167</v>
      </c>
      <c r="H204" s="38">
        <f t="shared" si="121"/>
        <v>29.249574878823516</v>
      </c>
      <c r="I204" s="38">
        <f t="shared" si="122"/>
        <v>14.351003409462576</v>
      </c>
      <c r="J204" s="38">
        <f t="shared" si="177"/>
        <v>4.6138806100319346E-3</v>
      </c>
      <c r="K204" s="38">
        <f t="shared" si="178"/>
        <v>4.3920256025845733E-3</v>
      </c>
      <c r="L204" s="38">
        <f t="shared" si="123"/>
        <v>0.21460621829755341</v>
      </c>
      <c r="M204" s="38">
        <f t="shared" si="179"/>
        <v>-22.473510627276042</v>
      </c>
      <c r="N204" s="38">
        <f t="shared" si="180"/>
        <v>-11.236755313638021</v>
      </c>
      <c r="O204" s="38">
        <f t="shared" si="124"/>
        <v>29.267793903687789</v>
      </c>
      <c r="P204" s="38">
        <f t="shared" si="125"/>
        <v>14.360222436494221</v>
      </c>
      <c r="Q204" s="38">
        <f t="shared" si="181"/>
        <v>4.615754063172264E-3</v>
      </c>
      <c r="R204" s="38">
        <f t="shared" si="182"/>
        <v>4.3936589963387085E-3</v>
      </c>
      <c r="S204" s="38">
        <f t="shared" si="126"/>
        <v>8.7384541247062849E-3</v>
      </c>
      <c r="T204" s="38">
        <f t="shared" si="127"/>
        <v>7.618731464819407E-3</v>
      </c>
      <c r="U204" s="38">
        <f t="shared" si="128"/>
        <v>-0.19813389100277259</v>
      </c>
      <c r="V204" s="38">
        <f t="shared" si="129"/>
        <v>1.6257935468309753E-2</v>
      </c>
      <c r="W204" s="38">
        <f t="shared" si="183"/>
        <v>-1.7025270209926284</v>
      </c>
      <c r="X204" s="38">
        <f t="shared" si="184"/>
        <v>-0.85126351049631421</v>
      </c>
      <c r="Y204" s="38">
        <f t="shared" si="130"/>
        <v>14.978483060768554</v>
      </c>
      <c r="Z204" s="38">
        <f t="shared" si="131"/>
        <v>7.1364323817283744</v>
      </c>
      <c r="AA204" s="38">
        <f t="shared" si="185"/>
        <v>3.7908652677354194E-4</v>
      </c>
      <c r="AB204" s="38">
        <f t="shared" si="186"/>
        <v>5.1847533763114452E-4</v>
      </c>
      <c r="AC204" s="38">
        <f t="shared" si="132"/>
        <v>1.6274193403778062E-2</v>
      </c>
      <c r="AD204" s="38">
        <f t="shared" si="187"/>
        <v>-1.7042295480136209</v>
      </c>
      <c r="AE204" s="38">
        <f t="shared" si="188"/>
        <v>-0.85211477400681046</v>
      </c>
      <c r="AF204" s="38">
        <f t="shared" si="133"/>
        <v>14.979385644396899</v>
      </c>
      <c r="AG204" s="38">
        <f t="shared" si="134"/>
        <v>7.1368850225720477</v>
      </c>
      <c r="AH204" s="38">
        <f t="shared" si="189"/>
        <v>3.7977824099573638E-4</v>
      </c>
      <c r="AI204" s="38">
        <f t="shared" si="190"/>
        <v>5.1912807712231287E-4</v>
      </c>
      <c r="AJ204" s="38">
        <f t="shared" si="135"/>
        <v>4.2546252169764896E-2</v>
      </c>
      <c r="AK204" s="38">
        <f t="shared" si="136"/>
        <v>4.0148977860116883E-2</v>
      </c>
      <c r="AL204" s="38">
        <f t="shared" si="137"/>
        <v>5.81447063845058E-2</v>
      </c>
      <c r="AM204" s="38">
        <f t="shared" si="138"/>
        <v>7.440264185281556E-2</v>
      </c>
      <c r="AN204" s="38">
        <f t="shared" si="191"/>
        <v>-7.7914264350825944</v>
      </c>
      <c r="AO204" s="38">
        <f t="shared" si="192"/>
        <v>-3.8957132175412972</v>
      </c>
      <c r="AP204" s="38">
        <f t="shared" si="139"/>
        <v>18.525486425989115</v>
      </c>
      <c r="AQ204" s="38">
        <f t="shared" si="140"/>
        <v>8.9226561059334983</v>
      </c>
      <c r="AR204" s="38">
        <f t="shared" si="193"/>
        <v>2.3667138984097705E-3</v>
      </c>
      <c r="AS204" s="38">
        <f t="shared" si="194"/>
        <v>2.372634708809605E-3</v>
      </c>
      <c r="AT204" s="38">
        <f t="shared" si="141"/>
        <v>7.4477044494668368E-2</v>
      </c>
      <c r="AU204" s="38">
        <f t="shared" si="195"/>
        <v>-7.7992178615176764</v>
      </c>
      <c r="AV204" s="38">
        <f t="shared" si="196"/>
        <v>-3.8996089307588382</v>
      </c>
      <c r="AW204" s="38">
        <f t="shared" si="142"/>
        <v>18.530419997481889</v>
      </c>
      <c r="AX204" s="38">
        <f t="shared" si="143"/>
        <v>8.9251481924300915</v>
      </c>
      <c r="AY204" s="38">
        <f t="shared" si="197"/>
        <v>2.3687117402781625E-3</v>
      </c>
      <c r="AZ204" s="38">
        <f t="shared" si="198"/>
        <v>2.3744728110397075E-3</v>
      </c>
      <c r="BA204" s="38">
        <f t="shared" si="144"/>
        <v>2.6851759811759204E-2</v>
      </c>
      <c r="BB204" s="38">
        <f t="shared" si="145"/>
        <v>2.4704797898693773E-2</v>
      </c>
      <c r="BC204" s="38">
        <f t="shared" si="146"/>
        <v>2.7577621958745965E-3</v>
      </c>
      <c r="BD204" s="38">
        <f t="shared" si="147"/>
        <v>7.7160404048690151E-2</v>
      </c>
      <c r="BE204" s="38">
        <f t="shared" si="199"/>
        <v>-8.0802186169128358</v>
      </c>
      <c r="BF204" s="38">
        <f t="shared" si="200"/>
        <v>-4.0401093084564179</v>
      </c>
      <c r="BG204" s="38">
        <f t="shared" si="148"/>
        <v>18.708993583736792</v>
      </c>
      <c r="BH204" s="38">
        <f t="shared" si="149"/>
        <v>9.0153604705139205</v>
      </c>
      <c r="BI204" s="38">
        <f t="shared" si="201"/>
        <v>2.4399643352138413E-3</v>
      </c>
      <c r="BJ204" s="38">
        <f t="shared" si="202"/>
        <v>2.4399883433962734E-3</v>
      </c>
      <c r="BK204" s="38">
        <f t="shared" si="150"/>
        <v>7.7237564452738827E-2</v>
      </c>
      <c r="BL204" s="38">
        <f t="shared" si="203"/>
        <v>-8.0882988355297485</v>
      </c>
      <c r="BM204" s="38">
        <f t="shared" si="204"/>
        <v>-4.0441494177648742</v>
      </c>
      <c r="BN204" s="38">
        <f t="shared" si="151"/>
        <v>18.714146935504935</v>
      </c>
      <c r="BO204" s="38">
        <f t="shared" si="152"/>
        <v>9.0179641295060691</v>
      </c>
      <c r="BP204" s="38">
        <f t="shared" si="205"/>
        <v>2.4419903429803644E-3</v>
      </c>
      <c r="BQ204" s="38">
        <f t="shared" si="206"/>
        <v>2.4418500774372656E-3</v>
      </c>
      <c r="BR204" s="38">
        <f t="shared" si="153"/>
        <v>2.6257091205030898E-2</v>
      </c>
      <c r="BS204" s="38">
        <f t="shared" si="154"/>
        <v>2.4128101245008061E-2</v>
      </c>
      <c r="BT204" s="38">
        <f t="shared" si="155"/>
        <v>1.1276794575324848E-5</v>
      </c>
      <c r="BU204" s="38">
        <f t="shared" si="156"/>
        <v>7.7171680843265478E-2</v>
      </c>
      <c r="BV204" s="38">
        <f t="shared" si="207"/>
        <v>-8.0813995200792998</v>
      </c>
      <c r="BW204" s="38">
        <f t="shared" si="208"/>
        <v>-4.0406997600396499</v>
      </c>
      <c r="BX204" s="38">
        <f t="shared" si="157"/>
        <v>18.709746668686311</v>
      </c>
      <c r="BY204" s="38">
        <f t="shared" si="158"/>
        <v>9.0157409552198224</v>
      </c>
      <c r="BZ204" s="38">
        <f t="shared" si="209"/>
        <v>2.4402605102659108E-3</v>
      </c>
      <c r="CA204" s="38">
        <f t="shared" si="210"/>
        <v>2.4402605078196133E-3</v>
      </c>
      <c r="CB204" s="38">
        <f t="shared" si="159"/>
        <v>7.7248852524108735E-2</v>
      </c>
      <c r="CC204" s="38">
        <f t="shared" si="211"/>
        <v>-8.089480919599378</v>
      </c>
      <c r="CD204" s="38">
        <f t="shared" si="212"/>
        <v>-4.044740459799689</v>
      </c>
      <c r="CE204" s="38">
        <f t="shared" si="160"/>
        <v>18.714900923967498</v>
      </c>
      <c r="CF204" s="38">
        <f t="shared" si="161"/>
        <v>9.0183450729132755</v>
      </c>
      <c r="CG204" s="38">
        <f t="shared" si="213"/>
        <v>2.4422866284506458E-3</v>
      </c>
      <c r="CH204" s="38">
        <f t="shared" si="214"/>
        <v>2.442122334005023E-3</v>
      </c>
      <c r="CI204" s="38">
        <f t="shared" si="162"/>
        <v>2.6254685172015978E-2</v>
      </c>
      <c r="CJ204" s="38">
        <f t="shared" si="163"/>
        <v>2.4125769518889308E-2</v>
      </c>
      <c r="CK204" s="38">
        <f t="shared" si="164"/>
        <v>-1.1490814590284861E-9</v>
      </c>
      <c r="CL204" s="38">
        <f t="shared" si="215"/>
        <v>18.980827622395839</v>
      </c>
      <c r="CM204" s="38">
        <f t="shared" si="216"/>
        <v>4.5692396013702272E-3</v>
      </c>
      <c r="CN204" s="38">
        <f t="shared" si="217"/>
        <v>-0.77171680843265489</v>
      </c>
      <c r="CO204" s="38">
        <f t="shared" si="218"/>
        <v>151.71857732718388</v>
      </c>
      <c r="CP204" s="38">
        <f t="shared" si="165"/>
        <v>1448.8056924294763</v>
      </c>
      <c r="CQ204" s="38"/>
      <c r="CR204" s="38"/>
      <c r="CS204" s="38"/>
      <c r="CT204" s="38"/>
      <c r="CU204" s="38"/>
      <c r="CV204" s="38"/>
      <c r="CW204" s="38"/>
      <c r="CX204" s="38"/>
      <c r="CY204" s="38"/>
      <c r="CZ204" s="38"/>
      <c r="DA204" s="38"/>
      <c r="DB204" s="8"/>
      <c r="DC204" s="38"/>
      <c r="DD204" s="38"/>
      <c r="DE204" s="38"/>
      <c r="DF204" s="38"/>
      <c r="DG204" s="38"/>
      <c r="DH204" s="38"/>
      <c r="DI204" s="38"/>
      <c r="DJ204" s="38"/>
      <c r="DK204" s="38"/>
    </row>
    <row r="205" spans="1:115">
      <c r="A205" s="38">
        <f t="shared" si="166"/>
        <v>0.56000000000000028</v>
      </c>
      <c r="B205" s="38">
        <f t="shared" si="171"/>
        <v>19.325933579166673</v>
      </c>
      <c r="C205" s="38">
        <f t="shared" si="172"/>
        <v>-197.8873859783333</v>
      </c>
      <c r="D205" s="38">
        <f t="shared" si="173"/>
        <v>-43.887385978333313</v>
      </c>
      <c r="E205" s="38">
        <f t="shared" si="174"/>
        <v>0.21439182647108235</v>
      </c>
      <c r="F205" s="38">
        <f t="shared" si="175"/>
        <v>-22.451059567708334</v>
      </c>
      <c r="G205" s="38">
        <f t="shared" si="176"/>
        <v>-11.225529783854167</v>
      </c>
      <c r="H205" s="38">
        <f t="shared" si="121"/>
        <v>29.222749149815407</v>
      </c>
      <c r="I205" s="38">
        <f t="shared" si="122"/>
        <v>14.295536091859889</v>
      </c>
      <c r="J205" s="38">
        <f t="shared" si="177"/>
        <v>4.594266296736229E-3</v>
      </c>
      <c r="K205" s="38">
        <f t="shared" si="178"/>
        <v>4.3109129256614052E-3</v>
      </c>
      <c r="L205" s="38">
        <f t="shared" si="123"/>
        <v>0.21460621829755341</v>
      </c>
      <c r="M205" s="38">
        <f t="shared" si="179"/>
        <v>-22.473510627276042</v>
      </c>
      <c r="N205" s="38">
        <f t="shared" si="180"/>
        <v>-11.236755313638021</v>
      </c>
      <c r="O205" s="38">
        <f t="shared" si="124"/>
        <v>29.240978594771413</v>
      </c>
      <c r="P205" s="38">
        <f t="shared" si="125"/>
        <v>14.304778146836517</v>
      </c>
      <c r="Q205" s="38">
        <f t="shared" si="181"/>
        <v>4.5961277620969769E-3</v>
      </c>
      <c r="R205" s="38">
        <f t="shared" si="182"/>
        <v>4.3124989153475943E-3</v>
      </c>
      <c r="S205" s="38">
        <f t="shared" si="126"/>
        <v>8.682538842025864E-3</v>
      </c>
      <c r="T205" s="38">
        <f t="shared" si="127"/>
        <v>7.3976219723239844E-3</v>
      </c>
      <c r="U205" s="38">
        <f t="shared" si="128"/>
        <v>-0.2205227262216318</v>
      </c>
      <c r="V205" s="38">
        <f t="shared" si="129"/>
        <v>-6.1308997505494511E-3</v>
      </c>
      <c r="W205" s="38">
        <f t="shared" si="183"/>
        <v>0.64202632054072162</v>
      </c>
      <c r="X205" s="38">
        <f t="shared" si="184"/>
        <v>0.32101316027036081</v>
      </c>
      <c r="Y205" s="38">
        <f t="shared" si="130"/>
        <v>13.749894252807165</v>
      </c>
      <c r="Z205" s="38">
        <f t="shared" si="131"/>
        <v>6.4661930766019502</v>
      </c>
      <c r="AA205" s="38">
        <f t="shared" si="185"/>
        <v>-6.5795023072816132E-4</v>
      </c>
      <c r="AB205" s="38">
        <f t="shared" si="186"/>
        <v>-4.6234349351747584E-4</v>
      </c>
      <c r="AC205" s="38">
        <f t="shared" si="132"/>
        <v>-6.1370306502999995E-3</v>
      </c>
      <c r="AD205" s="38">
        <f t="shared" si="187"/>
        <v>0.64266834686126229</v>
      </c>
      <c r="AE205" s="38">
        <f t="shared" si="188"/>
        <v>0.32133417343063114</v>
      </c>
      <c r="AF205" s="38">
        <f t="shared" si="133"/>
        <v>13.749580566889119</v>
      </c>
      <c r="AG205" s="38">
        <f t="shared" si="134"/>
        <v>6.4660364596255722</v>
      </c>
      <c r="AH205" s="38">
        <f t="shared" si="189"/>
        <v>-6.5825802657972377E-4</v>
      </c>
      <c r="AI205" s="38">
        <f t="shared" si="190"/>
        <v>-4.6263420538251304E-4</v>
      </c>
      <c r="AJ205" s="38">
        <f t="shared" si="135"/>
        <v>5.0204026176568585E-2</v>
      </c>
      <c r="AK205" s="38">
        <f t="shared" si="136"/>
        <v>4.7417487948843942E-2</v>
      </c>
      <c r="AL205" s="38">
        <f t="shared" si="137"/>
        <v>7.0197040637913238E-2</v>
      </c>
      <c r="AM205" s="38">
        <f t="shared" si="138"/>
        <v>6.4066140887363787E-2</v>
      </c>
      <c r="AN205" s="38">
        <f t="shared" si="191"/>
        <v>-6.708990585186358</v>
      </c>
      <c r="AO205" s="38">
        <f t="shared" si="192"/>
        <v>-3.354495292593179</v>
      </c>
      <c r="AP205" s="38">
        <f t="shared" si="139"/>
        <v>17.816169630178127</v>
      </c>
      <c r="AQ205" s="38">
        <f t="shared" si="140"/>
        <v>8.5110273943818875</v>
      </c>
      <c r="AR205" s="38">
        <f t="shared" si="193"/>
        <v>2.0698388058865676E-3</v>
      </c>
      <c r="AS205" s="38">
        <f t="shared" si="194"/>
        <v>2.0748418099959622E-3</v>
      </c>
      <c r="AT205" s="38">
        <f t="shared" si="141"/>
        <v>6.4130207028251146E-2</v>
      </c>
      <c r="AU205" s="38">
        <f t="shared" si="195"/>
        <v>-6.7156995757715441</v>
      </c>
      <c r="AV205" s="38">
        <f t="shared" si="196"/>
        <v>-3.357849787885772</v>
      </c>
      <c r="AW205" s="38">
        <f t="shared" si="142"/>
        <v>17.820302594250872</v>
      </c>
      <c r="AX205" s="38">
        <f t="shared" si="143"/>
        <v>8.5131164904548271</v>
      </c>
      <c r="AY205" s="38">
        <f t="shared" si="197"/>
        <v>2.0717022589781765E-3</v>
      </c>
      <c r="AZ205" s="38">
        <f t="shared" si="198"/>
        <v>2.0765416448000132E-3</v>
      </c>
      <c r="BA205" s="38">
        <f t="shared" si="144"/>
        <v>2.9086395181586063E-2</v>
      </c>
      <c r="BB205" s="38">
        <f t="shared" si="145"/>
        <v>2.6532498766229668E-2</v>
      </c>
      <c r="BC205" s="38">
        <f t="shared" si="146"/>
        <v>1.9589690792907381E-3</v>
      </c>
      <c r="BD205" s="38">
        <f t="shared" si="147"/>
        <v>6.6025109966654519E-2</v>
      </c>
      <c r="BE205" s="38">
        <f t="shared" si="199"/>
        <v>-6.9141333474566684</v>
      </c>
      <c r="BF205" s="38">
        <f t="shared" si="200"/>
        <v>-3.4570666737283342</v>
      </c>
      <c r="BG205" s="38">
        <f t="shared" si="148"/>
        <v>17.942876832809407</v>
      </c>
      <c r="BH205" s="38">
        <f t="shared" si="149"/>
        <v>8.5750808956695597</v>
      </c>
      <c r="BI205" s="38">
        <f t="shared" si="201"/>
        <v>2.1263839556323145E-3</v>
      </c>
      <c r="BJ205" s="38">
        <f t="shared" si="202"/>
        <v>2.1263966867137935E-3</v>
      </c>
      <c r="BK205" s="38">
        <f t="shared" si="150"/>
        <v>6.6091135076621163E-2</v>
      </c>
      <c r="BL205" s="38">
        <f t="shared" si="203"/>
        <v>-6.9210474808041242</v>
      </c>
      <c r="BM205" s="38">
        <f t="shared" si="204"/>
        <v>-3.4605237404020621</v>
      </c>
      <c r="BN205" s="38">
        <f t="shared" si="151"/>
        <v>17.94715932414681</v>
      </c>
      <c r="BO205" s="38">
        <f t="shared" si="152"/>
        <v>8.5772460324293096</v>
      </c>
      <c r="BP205" s="38">
        <f t="shared" si="205"/>
        <v>2.1282741904418839E-3</v>
      </c>
      <c r="BQ205" s="38">
        <f t="shared" si="206"/>
        <v>2.1281191911329978E-3</v>
      </c>
      <c r="BR205" s="38">
        <f t="shared" si="153"/>
        <v>2.8629029327241595E-2</v>
      </c>
      <c r="BS205" s="38">
        <f t="shared" si="154"/>
        <v>2.6088626282857186E-2</v>
      </c>
      <c r="BT205" s="38">
        <f t="shared" si="155"/>
        <v>5.0114415927451375E-6</v>
      </c>
      <c r="BU205" s="38">
        <f t="shared" si="156"/>
        <v>6.6030121408247267E-2</v>
      </c>
      <c r="BV205" s="38">
        <f t="shared" si="207"/>
        <v>-6.9146581443930577</v>
      </c>
      <c r="BW205" s="38">
        <f t="shared" si="208"/>
        <v>-3.4573290721965289</v>
      </c>
      <c r="BX205" s="38">
        <f t="shared" si="157"/>
        <v>17.943201855421865</v>
      </c>
      <c r="BY205" s="38">
        <f t="shared" si="158"/>
        <v>8.5752452196728868</v>
      </c>
      <c r="BZ205" s="38">
        <f t="shared" si="209"/>
        <v>2.1265274637606354E-3</v>
      </c>
      <c r="CA205" s="38">
        <f t="shared" si="210"/>
        <v>2.1265274626970686E-3</v>
      </c>
      <c r="CB205" s="38">
        <f t="shared" si="159"/>
        <v>6.6096151529655506E-2</v>
      </c>
      <c r="CC205" s="38">
        <f t="shared" si="211"/>
        <v>-6.9215728025374501</v>
      </c>
      <c r="CD205" s="38">
        <f t="shared" si="212"/>
        <v>-3.4607864012687251</v>
      </c>
      <c r="CE205" s="38">
        <f t="shared" si="160"/>
        <v>17.947484730893038</v>
      </c>
      <c r="CF205" s="38">
        <f t="shared" si="161"/>
        <v>8.5774105517979287</v>
      </c>
      <c r="CG205" s="38">
        <f t="shared" si="213"/>
        <v>2.1284177653469964E-3</v>
      </c>
      <c r="CH205" s="38">
        <f t="shared" si="214"/>
        <v>2.1282500234654444E-3</v>
      </c>
      <c r="CI205" s="38">
        <f t="shared" si="162"/>
        <v>2.8627867798000108E-2</v>
      </c>
      <c r="CJ205" s="38">
        <f t="shared" si="163"/>
        <v>2.6087499638624188E-2</v>
      </c>
      <c r="CK205" s="38">
        <f t="shared" si="164"/>
        <v>-4.1866639111013879E-10</v>
      </c>
      <c r="CL205" s="38">
        <f t="shared" si="215"/>
        <v>19.325933579166673</v>
      </c>
      <c r="CM205" s="38">
        <f t="shared" si="216"/>
        <v>3.6855523843426657E-3</v>
      </c>
      <c r="CN205" s="38">
        <f t="shared" si="217"/>
        <v>-0.66030121408247267</v>
      </c>
      <c r="CO205" s="38">
        <f t="shared" si="218"/>
        <v>156.50200870937493</v>
      </c>
      <c r="CP205" s="38">
        <f t="shared" si="165"/>
        <v>1494.4840973944727</v>
      </c>
      <c r="CQ205" s="38"/>
      <c r="CR205" s="38"/>
      <c r="CS205" s="38"/>
      <c r="CT205" s="38"/>
      <c r="CU205" s="38"/>
      <c r="CV205" s="38"/>
      <c r="CW205" s="38"/>
      <c r="CX205" s="38"/>
      <c r="CY205" s="38"/>
      <c r="CZ205" s="38"/>
      <c r="DA205" s="38"/>
      <c r="DB205" s="8"/>
      <c r="DC205" s="38"/>
      <c r="DD205" s="38"/>
      <c r="DE205" s="38"/>
      <c r="DF205" s="38"/>
      <c r="DG205" s="38"/>
      <c r="DH205" s="38"/>
      <c r="DI205" s="38"/>
      <c r="DJ205" s="38"/>
      <c r="DK205" s="38"/>
    </row>
    <row r="206" spans="1:115">
      <c r="A206" s="38">
        <f t="shared" si="166"/>
        <v>0.57000000000000028</v>
      </c>
      <c r="B206" s="38">
        <f t="shared" si="171"/>
        <v>19.671039535937506</v>
      </c>
      <c r="C206" s="38">
        <f t="shared" si="172"/>
        <v>-196.92108929937496</v>
      </c>
      <c r="D206" s="38">
        <f t="shared" si="173"/>
        <v>-42.921089299374977</v>
      </c>
      <c r="E206" s="38">
        <f t="shared" si="174"/>
        <v>0.21439182647108235</v>
      </c>
      <c r="F206" s="38">
        <f t="shared" si="175"/>
        <v>-22.451059567708334</v>
      </c>
      <c r="G206" s="38">
        <f t="shared" si="176"/>
        <v>-11.225529783854167</v>
      </c>
      <c r="H206" s="38">
        <f t="shared" si="121"/>
        <v>29.195883376022906</v>
      </c>
      <c r="I206" s="38">
        <f t="shared" si="122"/>
        <v>14.239712152193848</v>
      </c>
      <c r="J206" s="38">
        <f t="shared" si="177"/>
        <v>4.5746227036790408E-3</v>
      </c>
      <c r="K206" s="38">
        <f t="shared" si="178"/>
        <v>4.2292787421743961E-3</v>
      </c>
      <c r="L206" s="38">
        <f t="shared" si="123"/>
        <v>0.21460621829755341</v>
      </c>
      <c r="M206" s="38">
        <f t="shared" si="179"/>
        <v>-22.473510627276042</v>
      </c>
      <c r="N206" s="38">
        <f t="shared" si="180"/>
        <v>-11.236755313638021</v>
      </c>
      <c r="O206" s="38">
        <f t="shared" si="124"/>
        <v>29.21412328778672</v>
      </c>
      <c r="P206" s="38">
        <f t="shared" si="125"/>
        <v>14.248977681963151</v>
      </c>
      <c r="Q206" s="38">
        <f t="shared" si="181"/>
        <v>4.5764721861722511E-3</v>
      </c>
      <c r="R206" s="38">
        <f t="shared" si="182"/>
        <v>4.2308174603876069E-3</v>
      </c>
      <c r="S206" s="38">
        <f t="shared" si="126"/>
        <v>8.6266464708712343E-3</v>
      </c>
      <c r="T206" s="38">
        <f t="shared" si="127"/>
        <v>7.1771309500854455E-3</v>
      </c>
      <c r="U206" s="38">
        <f t="shared" si="128"/>
        <v>-0.23824785354311501</v>
      </c>
      <c r="V206" s="38">
        <f t="shared" si="129"/>
        <v>-2.3856027072032659E-2</v>
      </c>
      <c r="W206" s="38">
        <f t="shared" si="183"/>
        <v>2.4981973131112341</v>
      </c>
      <c r="X206" s="38">
        <f t="shared" si="184"/>
        <v>1.249098656555617</v>
      </c>
      <c r="Y206" s="38">
        <f t="shared" si="130"/>
        <v>12.839241797635005</v>
      </c>
      <c r="Z206" s="38">
        <f t="shared" si="131"/>
        <v>5.9565714852939369</v>
      </c>
      <c r="AA206" s="38">
        <f t="shared" si="185"/>
        <v>-1.6048821500865128E-3</v>
      </c>
      <c r="AB206" s="38">
        <f t="shared" si="186"/>
        <v>-1.351021366615589E-3</v>
      </c>
      <c r="AC206" s="38">
        <f t="shared" si="132"/>
        <v>-2.3879883099104691E-2</v>
      </c>
      <c r="AD206" s="38">
        <f t="shared" si="187"/>
        <v>2.5006955104243453</v>
      </c>
      <c r="AE206" s="38">
        <f t="shared" si="188"/>
        <v>1.2503477552121727</v>
      </c>
      <c r="AF206" s="38">
        <f t="shared" si="133"/>
        <v>12.838103501343285</v>
      </c>
      <c r="AG206" s="38">
        <f t="shared" si="134"/>
        <v>5.9560062351560621</v>
      </c>
      <c r="AH206" s="38">
        <f t="shared" si="189"/>
        <v>-1.6062407579783354E-3</v>
      </c>
      <c r="AI206" s="38">
        <f t="shared" si="190"/>
        <v>-1.3523052619338572E-3</v>
      </c>
      <c r="AJ206" s="38">
        <f t="shared" si="135"/>
        <v>5.6950299717564476E-2</v>
      </c>
      <c r="AK206" s="38">
        <f t="shared" si="136"/>
        <v>5.3818488484759813E-2</v>
      </c>
      <c r="AL206" s="38">
        <f t="shared" si="137"/>
        <v>8.1058775449751902E-2</v>
      </c>
      <c r="AM206" s="38">
        <f t="shared" si="138"/>
        <v>5.7202748377719242E-2</v>
      </c>
      <c r="AN206" s="38">
        <f t="shared" si="191"/>
        <v>-5.9902578022862736</v>
      </c>
      <c r="AO206" s="38">
        <f t="shared" si="192"/>
        <v>-2.9951289011431368</v>
      </c>
      <c r="AP206" s="38">
        <f t="shared" si="139"/>
        <v>17.344062186716592</v>
      </c>
      <c r="AQ206" s="38">
        <f t="shared" si="140"/>
        <v>8.2179653748461536</v>
      </c>
      <c r="AR206" s="38">
        <f t="shared" si="193"/>
        <v>1.8579628253768455E-3</v>
      </c>
      <c r="AS206" s="38">
        <f t="shared" si="194"/>
        <v>1.8593106971558277E-3</v>
      </c>
      <c r="AT206" s="38">
        <f t="shared" si="141"/>
        <v>5.7259951126096956E-2</v>
      </c>
      <c r="AU206" s="38">
        <f t="shared" si="195"/>
        <v>-5.9962480600885595</v>
      </c>
      <c r="AV206" s="38">
        <f t="shared" si="196"/>
        <v>-2.9981240300442797</v>
      </c>
      <c r="AW206" s="38">
        <f t="shared" si="142"/>
        <v>17.347682803710594</v>
      </c>
      <c r="AX206" s="38">
        <f t="shared" si="143"/>
        <v>8.2197968129633008</v>
      </c>
      <c r="AY206" s="38">
        <f t="shared" si="197"/>
        <v>1.8597150643403142E-3</v>
      </c>
      <c r="AZ206" s="38">
        <f t="shared" si="198"/>
        <v>1.8608940232091213E-3</v>
      </c>
      <c r="BA206" s="38">
        <f t="shared" si="144"/>
        <v>3.0632076485180296E-2</v>
      </c>
      <c r="BB206" s="38">
        <f t="shared" si="145"/>
        <v>2.7679195461707905E-2</v>
      </c>
      <c r="BC206" s="38">
        <f t="shared" si="146"/>
        <v>4.5645990077757313E-4</v>
      </c>
      <c r="BD206" s="38">
        <f t="shared" si="147"/>
        <v>5.7659208278496812E-2</v>
      </c>
      <c r="BE206" s="38">
        <f t="shared" si="199"/>
        <v>-6.0380581713176449</v>
      </c>
      <c r="BF206" s="38">
        <f t="shared" si="200"/>
        <v>-3.0190290856588224</v>
      </c>
      <c r="BG206" s="38">
        <f t="shared" si="148"/>
        <v>17.37297021412347</v>
      </c>
      <c r="BH206" s="38">
        <f t="shared" si="149"/>
        <v>8.2325885015471396</v>
      </c>
      <c r="BI206" s="38">
        <f t="shared" si="201"/>
        <v>1.8719226656786806E-3</v>
      </c>
      <c r="BJ206" s="38">
        <f t="shared" si="202"/>
        <v>1.8719233235734338E-3</v>
      </c>
      <c r="BK206" s="38">
        <f t="shared" si="150"/>
        <v>5.7716867486775306E-2</v>
      </c>
      <c r="BL206" s="38">
        <f t="shared" si="203"/>
        <v>-6.0440962294889626</v>
      </c>
      <c r="BM206" s="38">
        <f t="shared" si="204"/>
        <v>-3.0220481147444813</v>
      </c>
      <c r="BN206" s="38">
        <f t="shared" si="151"/>
        <v>17.376624531595159</v>
      </c>
      <c r="BO206" s="38">
        <f t="shared" si="152"/>
        <v>8.2344371044289701</v>
      </c>
      <c r="BP206" s="38">
        <f t="shared" si="205"/>
        <v>1.8736823964396112E-3</v>
      </c>
      <c r="BQ206" s="38">
        <f t="shared" si="206"/>
        <v>1.8735129838860411E-3</v>
      </c>
      <c r="BR206" s="38">
        <f t="shared" si="153"/>
        <v>3.0519509606012477E-2</v>
      </c>
      <c r="BS206" s="38">
        <f t="shared" si="154"/>
        <v>2.7569929592672546E-2</v>
      </c>
      <c r="BT206" s="38">
        <f t="shared" si="155"/>
        <v>2.2304692540630425E-7</v>
      </c>
      <c r="BU206" s="38">
        <f t="shared" si="156"/>
        <v>5.7659431325422221E-2</v>
      </c>
      <c r="BV206" s="38">
        <f t="shared" si="207"/>
        <v>-6.0380815287370542</v>
      </c>
      <c r="BW206" s="38">
        <f t="shared" si="208"/>
        <v>-3.0190407643685271</v>
      </c>
      <c r="BX206" s="38">
        <f t="shared" si="157"/>
        <v>17.372984349191963</v>
      </c>
      <c r="BY206" s="38">
        <f t="shared" si="158"/>
        <v>8.232595651999759</v>
      </c>
      <c r="BZ206" s="38">
        <f t="shared" si="209"/>
        <v>1.8719294745378164E-3</v>
      </c>
      <c r="CA206" s="38">
        <f t="shared" si="210"/>
        <v>1.871929474491382E-3</v>
      </c>
      <c r="CB206" s="38">
        <f t="shared" si="159"/>
        <v>5.7717090756747635E-2</v>
      </c>
      <c r="CC206" s="38">
        <f t="shared" si="211"/>
        <v>-6.0441196102657901</v>
      </c>
      <c r="CD206" s="38">
        <f t="shared" si="212"/>
        <v>-3.0220598051328951</v>
      </c>
      <c r="CE206" s="38">
        <f t="shared" si="160"/>
        <v>17.376638683148606</v>
      </c>
      <c r="CF206" s="38">
        <f t="shared" si="161"/>
        <v>8.2344442632781938</v>
      </c>
      <c r="CG206" s="38">
        <f t="shared" si="213"/>
        <v>1.8736892089397078E-3</v>
      </c>
      <c r="CH206" s="38">
        <f t="shared" si="214"/>
        <v>1.873519137880344E-3</v>
      </c>
      <c r="CI206" s="38">
        <f t="shared" si="162"/>
        <v>3.051945469180703E-2</v>
      </c>
      <c r="CJ206" s="38">
        <f t="shared" si="163"/>
        <v>2.7569876296392411E-2</v>
      </c>
      <c r="CK206" s="38">
        <f t="shared" si="164"/>
        <v>-1.574273379403311E-11</v>
      </c>
      <c r="CL206" s="38">
        <f t="shared" si="215"/>
        <v>19.671039535937506</v>
      </c>
      <c r="CM206" s="38">
        <f t="shared" si="216"/>
        <v>3.0610499306436656E-3</v>
      </c>
      <c r="CN206" s="38">
        <f t="shared" si="217"/>
        <v>-0.57659431325422228</v>
      </c>
      <c r="CO206" s="38">
        <f t="shared" si="218"/>
        <v>159.89086193896586</v>
      </c>
      <c r="CP206" s="38">
        <f t="shared" si="165"/>
        <v>1526.8452619686122</v>
      </c>
      <c r="CQ206" s="38"/>
      <c r="CR206" s="38"/>
      <c r="CS206" s="38"/>
      <c r="CT206" s="38"/>
      <c r="CU206" s="38"/>
      <c r="CV206" s="38"/>
      <c r="CW206" s="38"/>
      <c r="CX206" s="38"/>
      <c r="CY206" s="38"/>
      <c r="CZ206" s="38"/>
      <c r="DA206" s="38"/>
      <c r="DB206" s="8"/>
      <c r="DC206" s="38"/>
      <c r="DD206" s="38"/>
      <c r="DE206" s="38"/>
      <c r="DF206" s="38"/>
      <c r="DG206" s="38"/>
      <c r="DH206" s="38"/>
      <c r="DI206" s="38"/>
      <c r="DJ206" s="38"/>
      <c r="DK206" s="38"/>
    </row>
    <row r="207" spans="1:115">
      <c r="A207" s="38">
        <f t="shared" si="166"/>
        <v>0.58000000000000029</v>
      </c>
      <c r="B207" s="38">
        <f t="shared" si="171"/>
        <v>20.016145492708343</v>
      </c>
      <c r="C207" s="38">
        <f t="shared" si="172"/>
        <v>-195.95479262041661</v>
      </c>
      <c r="D207" s="38">
        <f t="shared" si="173"/>
        <v>-41.954792620416633</v>
      </c>
      <c r="E207" s="38">
        <f t="shared" si="174"/>
        <v>0.21439182647108235</v>
      </c>
      <c r="F207" s="38">
        <f t="shared" si="175"/>
        <v>-22.451059567708334</v>
      </c>
      <c r="G207" s="38">
        <f t="shared" si="176"/>
        <v>-11.225529783854167</v>
      </c>
      <c r="H207" s="38">
        <f t="shared" si="121"/>
        <v>29.168977377575214</v>
      </c>
      <c r="I207" s="38">
        <f t="shared" si="122"/>
        <v>14.183524622106543</v>
      </c>
      <c r="J207" s="38">
        <f t="shared" si="177"/>
        <v>4.5549496993432656E-3</v>
      </c>
      <c r="K207" s="38">
        <f t="shared" si="178"/>
        <v>4.1471128619397007E-3</v>
      </c>
      <c r="L207" s="38">
        <f t="shared" si="123"/>
        <v>0.21460621829755341</v>
      </c>
      <c r="M207" s="38">
        <f t="shared" si="179"/>
        <v>-22.473510627276042</v>
      </c>
      <c r="N207" s="38">
        <f t="shared" si="180"/>
        <v>-11.236755313638021</v>
      </c>
      <c r="O207" s="38">
        <f t="shared" si="124"/>
        <v>29.18722780321302</v>
      </c>
      <c r="P207" s="38">
        <f t="shared" si="125"/>
        <v>14.192814088157206</v>
      </c>
      <c r="Q207" s="38">
        <f t="shared" si="181"/>
        <v>4.5567872040057139E-3</v>
      </c>
      <c r="R207" s="38">
        <f t="shared" si="182"/>
        <v>4.1486044525163935E-3</v>
      </c>
      <c r="S207" s="38">
        <f t="shared" si="126"/>
        <v>8.5707775930361375E-3</v>
      </c>
      <c r="T207" s="38">
        <f t="shared" si="127"/>
        <v>6.9573108324353476E-3</v>
      </c>
      <c r="U207" s="38">
        <f t="shared" si="128"/>
        <v>-0.25277052329959554</v>
      </c>
      <c r="V207" s="38">
        <f t="shared" si="129"/>
        <v>-3.8378696828513192E-2</v>
      </c>
      <c r="W207" s="38">
        <f t="shared" si="183"/>
        <v>4.0190077336935648</v>
      </c>
      <c r="X207" s="38">
        <f t="shared" si="184"/>
        <v>2.0095038668467824</v>
      </c>
      <c r="Y207" s="38">
        <f t="shared" si="130"/>
        <v>12.13238067557856</v>
      </c>
      <c r="Z207" s="38">
        <f t="shared" si="131"/>
        <v>5.5499653807050127</v>
      </c>
      <c r="AA207" s="38">
        <f t="shared" si="185"/>
        <v>-2.4710677279216071E-3</v>
      </c>
      <c r="AB207" s="38">
        <f t="shared" si="186"/>
        <v>-2.157417967886341E-3</v>
      </c>
      <c r="AC207" s="38">
        <f t="shared" si="132"/>
        <v>-3.8417075525341703E-2</v>
      </c>
      <c r="AD207" s="38">
        <f t="shared" si="187"/>
        <v>4.023026741427258</v>
      </c>
      <c r="AE207" s="38">
        <f t="shared" si="188"/>
        <v>2.011513370713629</v>
      </c>
      <c r="AF207" s="38">
        <f t="shared" si="133"/>
        <v>12.130656853865636</v>
      </c>
      <c r="AG207" s="38">
        <f t="shared" si="134"/>
        <v>5.549114719221353</v>
      </c>
      <c r="AH207" s="38">
        <f t="shared" si="189"/>
        <v>-2.4734824843794323E-3</v>
      </c>
      <c r="AI207" s="38">
        <f t="shared" si="190"/>
        <v>-2.1597005356611661E-3</v>
      </c>
      <c r="AJ207" s="38">
        <f t="shared" si="135"/>
        <v>6.2919188439755011E-2</v>
      </c>
      <c r="AK207" s="38">
        <f t="shared" si="136"/>
        <v>5.9474864011784201E-2</v>
      </c>
      <c r="AL207" s="38">
        <f t="shared" si="137"/>
        <v>9.1062780697476212E-2</v>
      </c>
      <c r="AM207" s="38">
        <f t="shared" si="138"/>
        <v>5.2684083868963019E-2</v>
      </c>
      <c r="AN207" s="38">
        <f t="shared" si="191"/>
        <v>-5.5170643614614248</v>
      </c>
      <c r="AO207" s="38">
        <f t="shared" si="192"/>
        <v>-2.7585321807307124</v>
      </c>
      <c r="AP207" s="38">
        <f t="shared" si="139"/>
        <v>17.026128068354652</v>
      </c>
      <c r="AQ207" s="38">
        <f t="shared" si="140"/>
        <v>8.0017405197949145</v>
      </c>
      <c r="AR207" s="38">
        <f t="shared" si="193"/>
        <v>1.7108888642400984E-3</v>
      </c>
      <c r="AS207" s="38">
        <f t="shared" si="194"/>
        <v>1.7056558800696881E-3</v>
      </c>
      <c r="AT207" s="38">
        <f t="shared" si="141"/>
        <v>5.2736767952831977E-2</v>
      </c>
      <c r="AU207" s="38">
        <f t="shared" si="195"/>
        <v>-5.5225814258228851</v>
      </c>
      <c r="AV207" s="38">
        <f t="shared" si="196"/>
        <v>-2.7612907129114426</v>
      </c>
      <c r="AW207" s="38">
        <f t="shared" si="142"/>
        <v>17.029420198643887</v>
      </c>
      <c r="AX207" s="38">
        <f t="shared" si="143"/>
        <v>8.0034071837238123</v>
      </c>
      <c r="AY207" s="38">
        <f t="shared" si="197"/>
        <v>1.7125566101653712E-3</v>
      </c>
      <c r="AZ207" s="38">
        <f t="shared" si="198"/>
        <v>1.7071472893826116E-3</v>
      </c>
      <c r="BA207" s="38">
        <f t="shared" si="144"/>
        <v>3.1655593165880264E-2</v>
      </c>
      <c r="BB207" s="38">
        <f t="shared" si="145"/>
        <v>2.8308536533219048E-2</v>
      </c>
      <c r="BC207" s="38">
        <f t="shared" si="146"/>
        <v>-1.5634585083938641E-3</v>
      </c>
      <c r="BD207" s="38">
        <f t="shared" si="147"/>
        <v>5.1120625360569154E-2</v>
      </c>
      <c r="BE207" s="38">
        <f t="shared" si="199"/>
        <v>-5.3533393693226703</v>
      </c>
      <c r="BF207" s="38">
        <f t="shared" si="200"/>
        <v>-2.6766696846613351</v>
      </c>
      <c r="BG207" s="38">
        <f t="shared" si="148"/>
        <v>16.92866439491862</v>
      </c>
      <c r="BH207" s="38">
        <f t="shared" si="149"/>
        <v>7.952405659203805</v>
      </c>
      <c r="BI207" s="38">
        <f t="shared" si="201"/>
        <v>1.6610735141789495E-3</v>
      </c>
      <c r="BJ207" s="38">
        <f t="shared" si="202"/>
        <v>1.6610831357254069E-3</v>
      </c>
      <c r="BK207" s="38">
        <f t="shared" si="150"/>
        <v>5.1171745985929717E-2</v>
      </c>
      <c r="BL207" s="38">
        <f t="shared" si="203"/>
        <v>-5.3586927086919927</v>
      </c>
      <c r="BM207" s="38">
        <f t="shared" si="204"/>
        <v>-2.6793463543459963</v>
      </c>
      <c r="BN207" s="38">
        <f t="shared" si="151"/>
        <v>16.931844012895667</v>
      </c>
      <c r="BO207" s="38">
        <f t="shared" si="152"/>
        <v>7.9540149314259061</v>
      </c>
      <c r="BP207" s="38">
        <f t="shared" si="205"/>
        <v>1.6627122578312724E-3</v>
      </c>
      <c r="BQ207" s="38">
        <f t="shared" si="206"/>
        <v>1.6625501691300121E-3</v>
      </c>
      <c r="BR207" s="38">
        <f t="shared" si="153"/>
        <v>3.2056408558473047E-2</v>
      </c>
      <c r="BS207" s="38">
        <f t="shared" si="154"/>
        <v>2.869748549157973E-2</v>
      </c>
      <c r="BT207" s="38">
        <f t="shared" si="155"/>
        <v>2.8644736023224019E-6</v>
      </c>
      <c r="BU207" s="38">
        <f t="shared" si="156"/>
        <v>5.1123489834171476E-2</v>
      </c>
      <c r="BV207" s="38">
        <f t="shared" si="207"/>
        <v>-5.3536393362968528</v>
      </c>
      <c r="BW207" s="38">
        <f t="shared" si="208"/>
        <v>-2.6768196681484264</v>
      </c>
      <c r="BX207" s="38">
        <f t="shared" si="157"/>
        <v>16.928842547592694</v>
      </c>
      <c r="BY207" s="38">
        <f t="shared" si="158"/>
        <v>7.9524958256805505</v>
      </c>
      <c r="BZ207" s="38">
        <f t="shared" si="209"/>
        <v>1.661165356724425E-3</v>
      </c>
      <c r="CA207" s="38">
        <f t="shared" si="210"/>
        <v>1.6611653562065508E-3</v>
      </c>
      <c r="CB207" s="38">
        <f t="shared" si="159"/>
        <v>5.1174613324005643E-2</v>
      </c>
      <c r="CC207" s="38">
        <f t="shared" si="211"/>
        <v>-5.3589929756331491</v>
      </c>
      <c r="CD207" s="38">
        <f t="shared" si="212"/>
        <v>-2.6794964878165746</v>
      </c>
      <c r="CE207" s="38">
        <f t="shared" si="160"/>
        <v>16.932022370923679</v>
      </c>
      <c r="CF207" s="38">
        <f t="shared" si="161"/>
        <v>7.9541052026361712</v>
      </c>
      <c r="CG207" s="38">
        <f t="shared" si="213"/>
        <v>1.6628041544498489E-3</v>
      </c>
      <c r="CH207" s="38">
        <f t="shared" si="214"/>
        <v>1.6626324351607072E-3</v>
      </c>
      <c r="CI207" s="38">
        <f t="shared" si="162"/>
        <v>3.205567011837035E-2</v>
      </c>
      <c r="CJ207" s="38">
        <f t="shared" si="163"/>
        <v>2.8696768528816329E-2</v>
      </c>
      <c r="CK207" s="38">
        <f t="shared" si="164"/>
        <v>-1.5417961533265864E-10</v>
      </c>
      <c r="CL207" s="38">
        <f t="shared" si="215"/>
        <v>20.016145492708343</v>
      </c>
      <c r="CM207" s="38">
        <f t="shared" si="216"/>
        <v>2.5962367304586467E-3</v>
      </c>
      <c r="CN207" s="38">
        <f t="shared" si="217"/>
        <v>-0.51123489834171476</v>
      </c>
      <c r="CO207" s="38">
        <f t="shared" si="218"/>
        <v>162.31591379814884</v>
      </c>
      <c r="CP207" s="38">
        <f t="shared" si="165"/>
        <v>1550.0028014072022</v>
      </c>
      <c r="CQ207" s="38"/>
      <c r="CR207" s="38"/>
      <c r="CS207" s="38"/>
      <c r="CT207" s="38"/>
      <c r="CU207" s="38"/>
      <c r="CV207" s="38"/>
      <c r="CW207" s="38"/>
      <c r="CX207" s="38"/>
      <c r="CY207" s="38"/>
      <c r="CZ207" s="38"/>
      <c r="DA207" s="38"/>
      <c r="DB207" s="8"/>
      <c r="DC207" s="38"/>
      <c r="DD207" s="38"/>
      <c r="DE207" s="38"/>
      <c r="DF207" s="38"/>
      <c r="DG207" s="38"/>
      <c r="DH207" s="38"/>
      <c r="DI207" s="38"/>
      <c r="DJ207" s="38"/>
      <c r="DK207" s="38"/>
    </row>
    <row r="208" spans="1:115">
      <c r="A208" s="38">
        <f t="shared" si="166"/>
        <v>0.5900000000000003</v>
      </c>
      <c r="B208" s="38">
        <f t="shared" si="171"/>
        <v>20.361251449479177</v>
      </c>
      <c r="C208" s="38">
        <f t="shared" si="172"/>
        <v>-194.98849594145832</v>
      </c>
      <c r="D208" s="38">
        <f t="shared" si="173"/>
        <v>-40.988495941458304</v>
      </c>
      <c r="E208" s="38">
        <f t="shared" si="174"/>
        <v>0.21439182647108235</v>
      </c>
      <c r="F208" s="38">
        <f t="shared" si="175"/>
        <v>-22.451059567708334</v>
      </c>
      <c r="G208" s="38">
        <f t="shared" si="176"/>
        <v>-11.225529783854167</v>
      </c>
      <c r="H208" s="38">
        <f t="shared" si="121"/>
        <v>29.142030973250922</v>
      </c>
      <c r="I208" s="38">
        <f t="shared" si="122"/>
        <v>14.126966303304872</v>
      </c>
      <c r="J208" s="38">
        <f t="shared" si="177"/>
        <v>4.5352471512242675E-3</v>
      </c>
      <c r="K208" s="38">
        <f t="shared" si="178"/>
        <v>4.0644047585275565E-3</v>
      </c>
      <c r="L208" s="38">
        <f t="shared" si="123"/>
        <v>0.21460621829755341</v>
      </c>
      <c r="M208" s="38">
        <f t="shared" si="179"/>
        <v>-22.473510627276042</v>
      </c>
      <c r="N208" s="38">
        <f t="shared" si="180"/>
        <v>-11.236755313638021</v>
      </c>
      <c r="O208" s="38">
        <f t="shared" si="124"/>
        <v>29.160291960182715</v>
      </c>
      <c r="P208" s="38">
        <f t="shared" si="125"/>
        <v>14.1362801824471</v>
      </c>
      <c r="Q208" s="38">
        <f t="shared" si="181"/>
        <v>4.537072683219171E-3</v>
      </c>
      <c r="R208" s="38">
        <f t="shared" si="182"/>
        <v>4.0658493772056043E-3</v>
      </c>
      <c r="S208" s="38">
        <f t="shared" si="126"/>
        <v>8.5149327982883515E-3</v>
      </c>
      <c r="T208" s="38">
        <f t="shared" si="127"/>
        <v>6.7382171318118777E-3</v>
      </c>
      <c r="U208" s="38">
        <f t="shared" si="128"/>
        <v>-0.26500717114206057</v>
      </c>
      <c r="V208" s="38">
        <f t="shared" si="129"/>
        <v>-5.0615344670978224E-2</v>
      </c>
      <c r="W208" s="38">
        <f t="shared" si="183"/>
        <v>5.3004264992420156</v>
      </c>
      <c r="X208" s="38">
        <f t="shared" si="184"/>
        <v>2.6502132496210078</v>
      </c>
      <c r="Y208" s="38">
        <f t="shared" si="130"/>
        <v>11.562883746105332</v>
      </c>
      <c r="Z208" s="38">
        <f t="shared" si="131"/>
        <v>5.2128138020970454</v>
      </c>
      <c r="AA208" s="38">
        <f t="shared" si="185"/>
        <v>-3.2680009364506385E-3</v>
      </c>
      <c r="AB208" s="38">
        <f t="shared" si="186"/>
        <v>-2.8931724845854215E-3</v>
      </c>
      <c r="AC208" s="38">
        <f t="shared" si="132"/>
        <v>-5.0665960015649193E-2</v>
      </c>
      <c r="AD208" s="38">
        <f t="shared" si="187"/>
        <v>5.3057269257412569</v>
      </c>
      <c r="AE208" s="38">
        <f t="shared" si="188"/>
        <v>2.6528634628706285</v>
      </c>
      <c r="AF208" s="38">
        <f t="shared" si="133"/>
        <v>11.560727937408622</v>
      </c>
      <c r="AG208" s="38">
        <f t="shared" si="134"/>
        <v>5.2117573970326587</v>
      </c>
      <c r="AH208" s="38">
        <f t="shared" si="189"/>
        <v>-3.2714552831054379E-3</v>
      </c>
      <c r="AI208" s="38">
        <f t="shared" si="190"/>
        <v>-2.8964379459904726E-3</v>
      </c>
      <c r="AJ208" s="38">
        <f t="shared" si="135"/>
        <v>6.8247024242446871E-2</v>
      </c>
      <c r="AK208" s="38">
        <f t="shared" si="136"/>
        <v>6.4515245846462413E-2</v>
      </c>
      <c r="AL208" s="38">
        <f t="shared" si="137"/>
        <v>0.10044231250937816</v>
      </c>
      <c r="AM208" s="38">
        <f t="shared" si="138"/>
        <v>4.9826967838399933E-2</v>
      </c>
      <c r="AN208" s="38">
        <f t="shared" si="191"/>
        <v>-5.2178678703924035</v>
      </c>
      <c r="AO208" s="38">
        <f t="shared" si="192"/>
        <v>-2.6089339351962018</v>
      </c>
      <c r="AP208" s="38">
        <f t="shared" si="139"/>
        <v>16.814391767299913</v>
      </c>
      <c r="AQ208" s="38">
        <f t="shared" si="140"/>
        <v>7.8382354063333528</v>
      </c>
      <c r="AR208" s="38">
        <f t="shared" si="193"/>
        <v>1.6136059020474749E-3</v>
      </c>
      <c r="AS208" s="38">
        <f t="shared" si="194"/>
        <v>1.5987488333241888E-3</v>
      </c>
      <c r="AT208" s="38">
        <f t="shared" si="141"/>
        <v>4.9876794806238328E-2</v>
      </c>
      <c r="AU208" s="38">
        <f t="shared" si="195"/>
        <v>-5.223085738262796</v>
      </c>
      <c r="AV208" s="38">
        <f t="shared" si="196"/>
        <v>-2.611542869131398</v>
      </c>
      <c r="AW208" s="38">
        <f t="shared" si="142"/>
        <v>16.817480082098704</v>
      </c>
      <c r="AX208" s="38">
        <f t="shared" si="143"/>
        <v>7.8398004351736752</v>
      </c>
      <c r="AY208" s="38">
        <f t="shared" si="197"/>
        <v>1.6152142912366173E-3</v>
      </c>
      <c r="AZ208" s="38">
        <f t="shared" si="198"/>
        <v>1.6001709527416431E-3</v>
      </c>
      <c r="BA208" s="38">
        <f t="shared" si="144"/>
        <v>3.2279491586944618E-2</v>
      </c>
      <c r="BB208" s="38">
        <f t="shared" si="145"/>
        <v>2.8541159118224021E-2</v>
      </c>
      <c r="BC208" s="38">
        <f t="shared" si="146"/>
        <v>-3.9742502432831206E-3</v>
      </c>
      <c r="BD208" s="38">
        <f t="shared" si="147"/>
        <v>4.5852717595116811E-2</v>
      </c>
      <c r="BE208" s="38">
        <f t="shared" si="199"/>
        <v>-4.8016853581315475</v>
      </c>
      <c r="BF208" s="38">
        <f t="shared" si="200"/>
        <v>-2.4008426790657738</v>
      </c>
      <c r="BG208" s="38">
        <f t="shared" si="148"/>
        <v>16.569559682065094</v>
      </c>
      <c r="BH208" s="38">
        <f t="shared" si="149"/>
        <v>7.714214960293698</v>
      </c>
      <c r="BI208" s="38">
        <f t="shared" si="201"/>
        <v>1.4832218350863246E-3</v>
      </c>
      <c r="BJ208" s="38">
        <f t="shared" si="202"/>
        <v>1.4832863952917745E-3</v>
      </c>
      <c r="BK208" s="38">
        <f t="shared" si="150"/>
        <v>4.5898570312711925E-2</v>
      </c>
      <c r="BL208" s="38">
        <f t="shared" si="203"/>
        <v>-4.8064870434896783</v>
      </c>
      <c r="BM208" s="38">
        <f t="shared" si="204"/>
        <v>-2.4032435217448391</v>
      </c>
      <c r="BN208" s="38">
        <f t="shared" si="151"/>
        <v>16.572367537232417</v>
      </c>
      <c r="BO208" s="38">
        <f t="shared" si="152"/>
        <v>7.715636713085873</v>
      </c>
      <c r="BP208" s="38">
        <f t="shared" si="205"/>
        <v>1.4847499785391384E-3</v>
      </c>
      <c r="BQ208" s="38">
        <f t="shared" si="206"/>
        <v>1.484641670565329E-3</v>
      </c>
      <c r="BR208" s="38">
        <f t="shared" si="153"/>
        <v>3.332721663975443E-2</v>
      </c>
      <c r="BS208" s="38">
        <f t="shared" si="154"/>
        <v>2.9557141749412597E-2</v>
      </c>
      <c r="BT208" s="38">
        <f t="shared" si="155"/>
        <v>1.71243827583552E-5</v>
      </c>
      <c r="BU208" s="38">
        <f t="shared" si="156"/>
        <v>4.5869841977875164E-2</v>
      </c>
      <c r="BV208" s="38">
        <f t="shared" si="207"/>
        <v>-4.8034786193005772</v>
      </c>
      <c r="BW208" s="38">
        <f t="shared" si="208"/>
        <v>-2.4017393096502886</v>
      </c>
      <c r="BX208" s="38">
        <f t="shared" si="157"/>
        <v>16.570608271320367</v>
      </c>
      <c r="BY208" s="38">
        <f t="shared" si="158"/>
        <v>7.71474591012338</v>
      </c>
      <c r="BZ208" s="38">
        <f t="shared" si="209"/>
        <v>1.4837926088248842E-3</v>
      </c>
      <c r="CA208" s="38">
        <f t="shared" si="210"/>
        <v>1.4837926069295338E-3</v>
      </c>
      <c r="CB208" s="38">
        <f t="shared" si="159"/>
        <v>4.5915711819853038E-2</v>
      </c>
      <c r="CC208" s="38">
        <f t="shared" si="211"/>
        <v>-4.8082820979198777</v>
      </c>
      <c r="CD208" s="38">
        <f t="shared" si="212"/>
        <v>-2.4041410489599389</v>
      </c>
      <c r="CE208" s="38">
        <f t="shared" si="160"/>
        <v>16.573417322812197</v>
      </c>
      <c r="CF208" s="38">
        <f t="shared" si="161"/>
        <v>7.71616827376819</v>
      </c>
      <c r="CG208" s="38">
        <f t="shared" si="213"/>
        <v>1.4853211130145679E-3</v>
      </c>
      <c r="CH208" s="38">
        <f t="shared" si="214"/>
        <v>1.4851481844364695E-3</v>
      </c>
      <c r="CI208" s="38">
        <f t="shared" si="162"/>
        <v>3.3322639097405633E-2</v>
      </c>
      <c r="CJ208" s="38">
        <f t="shared" si="163"/>
        <v>2.9552696248432653E-2</v>
      </c>
      <c r="CK208" s="38">
        <f t="shared" si="164"/>
        <v>-5.0275308910628476E-10</v>
      </c>
      <c r="CL208" s="38">
        <f t="shared" si="215"/>
        <v>20.361251449479177</v>
      </c>
      <c r="CM208" s="38">
        <f t="shared" si="216"/>
        <v>2.236764828398582E-3</v>
      </c>
      <c r="CN208" s="38">
        <f t="shared" si="217"/>
        <v>-0.4586984197787517</v>
      </c>
      <c r="CO208" s="38">
        <f t="shared" si="218"/>
        <v>164.05097664251323</v>
      </c>
      <c r="CP208" s="38">
        <f t="shared" si="165"/>
        <v>1566.5714311025426</v>
      </c>
      <c r="CQ208" s="38"/>
      <c r="CR208" s="38"/>
      <c r="CS208" s="38"/>
      <c r="CT208" s="38"/>
      <c r="CU208" s="38"/>
      <c r="CV208" s="38"/>
      <c r="CW208" s="38"/>
      <c r="CX208" s="38"/>
      <c r="CY208" s="38"/>
      <c r="CZ208" s="38"/>
      <c r="DA208" s="38"/>
      <c r="DB208" s="8"/>
      <c r="DC208" s="38"/>
      <c r="DD208" s="38"/>
      <c r="DE208" s="38"/>
      <c r="DF208" s="38"/>
      <c r="DG208" s="38"/>
      <c r="DH208" s="38"/>
      <c r="DI208" s="38"/>
      <c r="DJ208" s="38"/>
      <c r="DK208" s="38"/>
    </row>
    <row r="209" spans="1:110">
      <c r="A209" s="38">
        <f t="shared" si="166"/>
        <v>0.60000000000000031</v>
      </c>
      <c r="B209" s="38">
        <f t="shared" si="171"/>
        <v>20.70635740625001</v>
      </c>
      <c r="C209" s="38">
        <f t="shared" si="172"/>
        <v>-194.02219926249998</v>
      </c>
      <c r="D209" s="38">
        <f t="shared" si="173"/>
        <v>-40.022199262499967</v>
      </c>
      <c r="E209" s="38">
        <f t="shared" si="174"/>
        <v>0.21439182647108235</v>
      </c>
      <c r="F209" s="38">
        <f t="shared" si="175"/>
        <v>-22.451059567708334</v>
      </c>
      <c r="G209" s="38">
        <f t="shared" si="176"/>
        <v>-11.225529783854167</v>
      </c>
      <c r="H209" s="38">
        <f t="shared" si="121"/>
        <v>29.115043980463781</v>
      </c>
      <c r="I209" s="38">
        <f t="shared" si="122"/>
        <v>14.070029756796176</v>
      </c>
      <c r="J209" s="38">
        <f t="shared" si="177"/>
        <v>4.5155149258194732E-3</v>
      </c>
      <c r="K209" s="38">
        <f t="shared" si="178"/>
        <v>3.9811435535210037E-3</v>
      </c>
      <c r="L209" s="38">
        <f t="shared" si="123"/>
        <v>0.21460621829755341</v>
      </c>
      <c r="M209" s="38">
        <f t="shared" si="179"/>
        <v>-22.473510627276042</v>
      </c>
      <c r="N209" s="38">
        <f t="shared" si="180"/>
        <v>-11.236755313638021</v>
      </c>
      <c r="O209" s="38">
        <f t="shared" si="124"/>
        <v>29.133315576467083</v>
      </c>
      <c r="P209" s="38">
        <f t="shared" si="125"/>
        <v>14.07936854188342</v>
      </c>
      <c r="Q209" s="38">
        <f t="shared" si="181"/>
        <v>4.5173284904382318E-3</v>
      </c>
      <c r="R209" s="38">
        <f t="shared" si="182"/>
        <v>3.9825413686441933E-3</v>
      </c>
      <c r="S209" s="38">
        <f t="shared" si="126"/>
        <v>8.4591126845193973E-3</v>
      </c>
      <c r="T209" s="38">
        <f t="shared" si="127"/>
        <v>6.5199086466959117E-3</v>
      </c>
      <c r="U209" s="38">
        <f t="shared" si="128"/>
        <v>-0.27556222134223413</v>
      </c>
      <c r="V209" s="38">
        <f t="shared" si="129"/>
        <v>-6.1170394871151779E-2</v>
      </c>
      <c r="W209" s="38">
        <f t="shared" si="183"/>
        <v>6.4057487714799057</v>
      </c>
      <c r="X209" s="38">
        <f t="shared" si="184"/>
        <v>3.2028743857399529</v>
      </c>
      <c r="Y209" s="38">
        <f t="shared" si="130"/>
        <v>11.089802186313619</v>
      </c>
      <c r="Z209" s="38">
        <f t="shared" si="131"/>
        <v>4.9244190992350863</v>
      </c>
      <c r="AA209" s="38">
        <f t="shared" si="185"/>
        <v>-4.0069374435906255E-3</v>
      </c>
      <c r="AB209" s="38">
        <f t="shared" si="186"/>
        <v>-3.5695350242065326E-3</v>
      </c>
      <c r="AC209" s="38">
        <f t="shared" si="132"/>
        <v>-6.1231565266022921E-2</v>
      </c>
      <c r="AD209" s="38">
        <f t="shared" si="187"/>
        <v>6.4121545202513852</v>
      </c>
      <c r="AE209" s="38">
        <f t="shared" si="188"/>
        <v>3.2060772601256926</v>
      </c>
      <c r="AF209" s="38">
        <f t="shared" si="133"/>
        <v>11.087317391264685</v>
      </c>
      <c r="AG209" s="38">
        <f t="shared" si="134"/>
        <v>4.9232108374317676</v>
      </c>
      <c r="AH209" s="38">
        <f t="shared" si="189"/>
        <v>-4.0114061593441493E-3</v>
      </c>
      <c r="AI209" s="38">
        <f t="shared" si="190"/>
        <v>-3.5737591078198656E-3</v>
      </c>
      <c r="AJ209" s="38">
        <f t="shared" si="135"/>
        <v>7.3053570488425881E-2</v>
      </c>
      <c r="AK209" s="38">
        <f t="shared" si="136"/>
        <v>6.9054378710995748E-2</v>
      </c>
      <c r="AL209" s="38">
        <f t="shared" si="137"/>
        <v>0.10937270421804232</v>
      </c>
      <c r="AM209" s="38">
        <f t="shared" si="138"/>
        <v>4.8202309346890543E-2</v>
      </c>
      <c r="AN209" s="38">
        <f t="shared" si="191"/>
        <v>-5.0477340310084644</v>
      </c>
      <c r="AO209" s="38">
        <f t="shared" si="192"/>
        <v>-2.5238670155042322</v>
      </c>
      <c r="AP209" s="38">
        <f t="shared" si="139"/>
        <v>16.679858820194223</v>
      </c>
      <c r="AQ209" s="38">
        <f t="shared" si="140"/>
        <v>7.7128772713023395</v>
      </c>
      <c r="AR209" s="38">
        <f t="shared" si="193"/>
        <v>1.5552039531679795E-3</v>
      </c>
      <c r="AS209" s="38">
        <f t="shared" si="194"/>
        <v>1.5275522882927575E-3</v>
      </c>
      <c r="AT209" s="38">
        <f t="shared" si="141"/>
        <v>4.8250511656237428E-2</v>
      </c>
      <c r="AU209" s="38">
        <f t="shared" si="195"/>
        <v>-5.0527817650394731</v>
      </c>
      <c r="AV209" s="38">
        <f t="shared" si="196"/>
        <v>-2.5263908825197365</v>
      </c>
      <c r="AW209" s="38">
        <f t="shared" si="142"/>
        <v>16.682832884441645</v>
      </c>
      <c r="AX209" s="38">
        <f t="shared" si="143"/>
        <v>7.7143861829229667</v>
      </c>
      <c r="AY209" s="38">
        <f t="shared" si="197"/>
        <v>1.5567749476790623E-3</v>
      </c>
      <c r="AZ209" s="38">
        <f t="shared" si="198"/>
        <v>1.528924318678682E-3</v>
      </c>
      <c r="BA209" s="38">
        <f t="shared" si="144"/>
        <v>3.2591685592847336E-2</v>
      </c>
      <c r="BB209" s="38">
        <f t="shared" si="145"/>
        <v>2.8463996943607985E-2</v>
      </c>
      <c r="BC209" s="38">
        <f t="shared" si="146"/>
        <v>-6.6990674987847353E-3</v>
      </c>
      <c r="BD209" s="38">
        <f t="shared" si="147"/>
        <v>4.1503241848105804E-2</v>
      </c>
      <c r="BE209" s="38">
        <f t="shared" si="199"/>
        <v>-4.3462093230056551</v>
      </c>
      <c r="BF209" s="38">
        <f t="shared" si="200"/>
        <v>-2.1731046615028276</v>
      </c>
      <c r="BG209" s="38">
        <f t="shared" si="148"/>
        <v>16.270784723567836</v>
      </c>
      <c r="BH209" s="38">
        <f t="shared" si="149"/>
        <v>7.5054926817720791</v>
      </c>
      <c r="BI209" s="38">
        <f t="shared" si="201"/>
        <v>1.3308407038825471E-3</v>
      </c>
      <c r="BJ209" s="38">
        <f t="shared" si="202"/>
        <v>1.3310353499716575E-3</v>
      </c>
      <c r="BK209" s="38">
        <f t="shared" si="150"/>
        <v>4.1544745089953906E-2</v>
      </c>
      <c r="BL209" s="38">
        <f t="shared" si="203"/>
        <v>-4.3505555323286602</v>
      </c>
      <c r="BM209" s="38">
        <f t="shared" si="204"/>
        <v>-2.1752777661643301</v>
      </c>
      <c r="BN209" s="38">
        <f t="shared" si="151"/>
        <v>16.273292967690708</v>
      </c>
      <c r="BO209" s="38">
        <f t="shared" si="152"/>
        <v>7.5067632472374646</v>
      </c>
      <c r="BP209" s="38">
        <f t="shared" si="205"/>
        <v>1.3322681557262916E-3</v>
      </c>
      <c r="BQ209" s="38">
        <f t="shared" si="206"/>
        <v>1.3322891427976821E-3</v>
      </c>
      <c r="BR209" s="38">
        <f t="shared" si="153"/>
        <v>3.439374323983773E-2</v>
      </c>
      <c r="BS209" s="38">
        <f t="shared" si="154"/>
        <v>3.0209515454559171E-2</v>
      </c>
      <c r="BT209" s="38">
        <f t="shared" si="155"/>
        <v>4.6518999227342739E-5</v>
      </c>
      <c r="BU209" s="38">
        <f t="shared" si="156"/>
        <v>4.1549760847333146E-2</v>
      </c>
      <c r="BV209" s="38">
        <f t="shared" si="207"/>
        <v>-4.3510807812131542</v>
      </c>
      <c r="BW209" s="38">
        <f t="shared" si="208"/>
        <v>-2.1755403906065771</v>
      </c>
      <c r="BX209" s="38">
        <f t="shared" si="157"/>
        <v>16.273596116615771</v>
      </c>
      <c r="BY209" s="38">
        <f t="shared" si="158"/>
        <v>7.5069168099468673</v>
      </c>
      <c r="BZ209" s="38">
        <f t="shared" si="209"/>
        <v>1.332440634296138E-3</v>
      </c>
      <c r="CA209" s="38">
        <f t="shared" si="210"/>
        <v>1.3324406352173534E-3</v>
      </c>
      <c r="CB209" s="38">
        <f t="shared" si="159"/>
        <v>4.1591310608180478E-2</v>
      </c>
      <c r="CC209" s="38">
        <f t="shared" si="211"/>
        <v>-4.3554318619943668</v>
      </c>
      <c r="CD209" s="38">
        <f t="shared" si="212"/>
        <v>-2.1777159309971834</v>
      </c>
      <c r="CE209" s="38">
        <f t="shared" si="160"/>
        <v>16.27610753921331</v>
      </c>
      <c r="CF209" s="38">
        <f t="shared" si="161"/>
        <v>7.5081890000791969</v>
      </c>
      <c r="CG209" s="38">
        <f t="shared" si="213"/>
        <v>1.3338691540407648E-3</v>
      </c>
      <c r="CH209" s="38">
        <f t="shared" si="214"/>
        <v>1.3336953165729152E-3</v>
      </c>
      <c r="CI209" s="38">
        <f t="shared" si="162"/>
        <v>3.43809378320062E-2</v>
      </c>
      <c r="CJ209" s="38">
        <f t="shared" si="163"/>
        <v>3.0197077672046588E-2</v>
      </c>
      <c r="CK209" s="38">
        <f t="shared" si="164"/>
        <v>2.201831145683555E-10</v>
      </c>
      <c r="CL209" s="38">
        <f t="shared" si="215"/>
        <v>20.70635740625001</v>
      </c>
      <c r="CM209" s="38">
        <f t="shared" si="216"/>
        <v>1.9504343777802572E-3</v>
      </c>
      <c r="CN209" s="38">
        <f t="shared" si="217"/>
        <v>-0.4154976084733315</v>
      </c>
      <c r="CO209" s="38">
        <f t="shared" si="218"/>
        <v>165.27834121538518</v>
      </c>
      <c r="CP209" s="38">
        <f t="shared" si="165"/>
        <v>1578.2918994274492</v>
      </c>
      <c r="CQ209" s="38"/>
      <c r="CR209" s="38"/>
      <c r="CS209" s="38"/>
      <c r="CT209" s="38"/>
      <c r="CU209" s="38"/>
      <c r="CV209" s="38"/>
      <c r="CW209" s="38"/>
      <c r="CX209" s="38"/>
      <c r="CY209" s="38"/>
      <c r="CZ209" s="38"/>
      <c r="DA209" s="38"/>
      <c r="DB209" s="8"/>
      <c r="DC209" s="38"/>
      <c r="DD209" s="38"/>
      <c r="DE209" s="38"/>
      <c r="DF209" s="38"/>
    </row>
    <row r="210" spans="1:110">
      <c r="A210" s="38">
        <f t="shared" si="166"/>
        <v>0.61000000000000032</v>
      </c>
      <c r="B210" s="38">
        <f t="shared" si="171"/>
        <v>21.051463363020844</v>
      </c>
      <c r="C210" s="38">
        <f t="shared" si="172"/>
        <v>-193.05590258354164</v>
      </c>
      <c r="D210" s="38">
        <f t="shared" si="173"/>
        <v>-39.055902583541638</v>
      </c>
      <c r="E210" s="38">
        <f t="shared" si="174"/>
        <v>0.21439182647108235</v>
      </c>
      <c r="F210" s="38">
        <f t="shared" si="175"/>
        <v>-22.451059567708334</v>
      </c>
      <c r="G210" s="38">
        <f t="shared" si="176"/>
        <v>-11.225529783854167</v>
      </c>
      <c r="H210" s="38">
        <f t="shared" si="121"/>
        <v>29.088016215248274</v>
      </c>
      <c r="I210" s="38">
        <f t="shared" si="122"/>
        <v>14.012707291467148</v>
      </c>
      <c r="J210" s="38">
        <f t="shared" si="177"/>
        <v>4.4957528886178195E-3</v>
      </c>
      <c r="K210" s="38">
        <f t="shared" si="178"/>
        <v>3.8973179998142639E-3</v>
      </c>
      <c r="L210" s="38">
        <f t="shared" si="123"/>
        <v>0.21460621829755341</v>
      </c>
      <c r="M210" s="38">
        <f t="shared" si="179"/>
        <v>-22.473510627276042</v>
      </c>
      <c r="N210" s="38">
        <f t="shared" si="180"/>
        <v>-11.236755313638021</v>
      </c>
      <c r="O210" s="38">
        <f t="shared" si="124"/>
        <v>29.106298468461929</v>
      </c>
      <c r="P210" s="38">
        <f t="shared" si="125"/>
        <v>14.022071492162176</v>
      </c>
      <c r="Q210" s="38">
        <f t="shared" si="181"/>
        <v>4.4975544912817678E-3</v>
      </c>
      <c r="R210" s="38">
        <f t="shared" si="182"/>
        <v>3.8986691930849517E-3</v>
      </c>
      <c r="S210" s="38">
        <f t="shared" si="126"/>
        <v>8.4033178577890277E-3</v>
      </c>
      <c r="T210" s="38">
        <f t="shared" si="127"/>
        <v>6.3024476862233846E-3</v>
      </c>
      <c r="U210" s="38">
        <f t="shared" si="128"/>
        <v>-0.28485096171248919</v>
      </c>
      <c r="V210" s="38">
        <f t="shared" si="129"/>
        <v>-7.0459135241406845E-2</v>
      </c>
      <c r="W210" s="38">
        <f t="shared" si="183"/>
        <v>7.3784633884231141</v>
      </c>
      <c r="X210" s="38">
        <f t="shared" si="184"/>
        <v>3.6892316942115571</v>
      </c>
      <c r="Y210" s="38">
        <f t="shared" si="130"/>
        <v>10.686662471965263</v>
      </c>
      <c r="Z210" s="38">
        <f t="shared" si="131"/>
        <v>4.6714036592290062</v>
      </c>
      <c r="AA210" s="38">
        <f t="shared" si="185"/>
        <v>-4.6980452257100796E-3</v>
      </c>
      <c r="AB210" s="38">
        <f t="shared" si="186"/>
        <v>-4.1966058548756572E-3</v>
      </c>
      <c r="AC210" s="38">
        <f t="shared" si="132"/>
        <v>-7.0529594376648241E-2</v>
      </c>
      <c r="AD210" s="38">
        <f t="shared" si="187"/>
        <v>7.3858418518115361</v>
      </c>
      <c r="AE210" s="38">
        <f t="shared" si="188"/>
        <v>3.692920925905768</v>
      </c>
      <c r="AF210" s="38">
        <f t="shared" si="133"/>
        <v>10.683920436108849</v>
      </c>
      <c r="AG210" s="38">
        <f t="shared" si="134"/>
        <v>4.6700814746693862</v>
      </c>
      <c r="AH210" s="38">
        <f t="shared" si="189"/>
        <v>-4.7035014840333114E-3</v>
      </c>
      <c r="AI210" s="38">
        <f t="shared" si="190"/>
        <v>-4.2017626797370049E-3</v>
      </c>
      <c r="AJ210" s="38">
        <f t="shared" si="135"/>
        <v>7.7438621756261483E-2</v>
      </c>
      <c r="AK210" s="38">
        <f t="shared" si="136"/>
        <v>7.3188875277565998E-2</v>
      </c>
      <c r="AL210" s="38">
        <f t="shared" si="137"/>
        <v>0.11799277282732071</v>
      </c>
      <c r="AM210" s="38">
        <f t="shared" si="138"/>
        <v>4.7533637585913863E-2</v>
      </c>
      <c r="AN210" s="38">
        <f t="shared" si="191"/>
        <v>-4.9777108879435552</v>
      </c>
      <c r="AO210" s="38">
        <f t="shared" si="192"/>
        <v>-2.4888554439717776</v>
      </c>
      <c r="AP210" s="38">
        <f t="shared" si="139"/>
        <v>16.604460425853695</v>
      </c>
      <c r="AQ210" s="38">
        <f t="shared" si="140"/>
        <v>7.616593989338666</v>
      </c>
      <c r="AR210" s="38">
        <f t="shared" si="193"/>
        <v>1.5278057300193268E-3</v>
      </c>
      <c r="AS210" s="38">
        <f t="shared" si="194"/>
        <v>1.4840196923377965E-3</v>
      </c>
      <c r="AT210" s="38">
        <f t="shared" si="141"/>
        <v>4.7581171223499773E-2</v>
      </c>
      <c r="AU210" s="38">
        <f t="shared" si="195"/>
        <v>-4.9826885988314986</v>
      </c>
      <c r="AV210" s="38">
        <f t="shared" si="196"/>
        <v>-2.4913442994157493</v>
      </c>
      <c r="AW210" s="38">
        <f t="shared" si="142"/>
        <v>16.607388327463163</v>
      </c>
      <c r="AX210" s="38">
        <f t="shared" si="143"/>
        <v>7.6180815596641649</v>
      </c>
      <c r="AY210" s="38">
        <f t="shared" si="197"/>
        <v>1.5293579319348865E-3</v>
      </c>
      <c r="AZ210" s="38">
        <f t="shared" si="198"/>
        <v>1.485357260584734E-3</v>
      </c>
      <c r="BA210" s="38">
        <f t="shared" si="144"/>
        <v>3.2654810243679541E-2</v>
      </c>
      <c r="BB210" s="38">
        <f t="shared" si="145"/>
        <v>2.8139404322255378E-2</v>
      </c>
      <c r="BC210" s="38">
        <f t="shared" si="146"/>
        <v>-9.6970324359498868E-3</v>
      </c>
      <c r="BD210" s="38">
        <f t="shared" si="147"/>
        <v>3.7836605149963974E-2</v>
      </c>
      <c r="BE210" s="38">
        <f t="shared" si="199"/>
        <v>-3.9622400258634851</v>
      </c>
      <c r="BF210" s="38">
        <f t="shared" si="200"/>
        <v>-1.9811200129317426</v>
      </c>
      <c r="BG210" s="38">
        <f t="shared" si="148"/>
        <v>16.016102702239923</v>
      </c>
      <c r="BH210" s="38">
        <f t="shared" si="149"/>
        <v>7.3180485848792145</v>
      </c>
      <c r="BI210" s="38">
        <f t="shared" si="201"/>
        <v>1.1984080093091973E-3</v>
      </c>
      <c r="BJ210" s="38">
        <f t="shared" si="202"/>
        <v>1.1988449111005536E-3</v>
      </c>
      <c r="BK210" s="38">
        <f t="shared" si="150"/>
        <v>3.7874441755113931E-2</v>
      </c>
      <c r="BL210" s="38">
        <f t="shared" si="203"/>
        <v>-3.9662022658893479</v>
      </c>
      <c r="BM210" s="38">
        <f t="shared" si="204"/>
        <v>-1.9831011329446739</v>
      </c>
      <c r="BN210" s="38">
        <f t="shared" si="151"/>
        <v>16.018363605981225</v>
      </c>
      <c r="BO210" s="38">
        <f t="shared" si="152"/>
        <v>7.319194291383945</v>
      </c>
      <c r="BP210" s="38">
        <f t="shared" si="205"/>
        <v>1.199743683339357E-3</v>
      </c>
      <c r="BQ210" s="38">
        <f t="shared" si="206"/>
        <v>1.2000064496049032E-3</v>
      </c>
      <c r="BR210" s="38">
        <f t="shared" si="153"/>
        <v>3.5301106557156195E-2</v>
      </c>
      <c r="BS210" s="38">
        <f t="shared" si="154"/>
        <v>3.0698803440373814E-2</v>
      </c>
      <c r="BT210" s="38">
        <f t="shared" si="155"/>
        <v>9.49311204129925E-5</v>
      </c>
      <c r="BU210" s="38">
        <f t="shared" si="156"/>
        <v>3.7931536270376966E-2</v>
      </c>
      <c r="BV210" s="38">
        <f t="shared" si="207"/>
        <v>-3.9721811895463683</v>
      </c>
      <c r="BW210" s="38">
        <f t="shared" si="208"/>
        <v>-1.9860905947731842</v>
      </c>
      <c r="BX210" s="38">
        <f t="shared" si="157"/>
        <v>16.021775773423641</v>
      </c>
      <c r="BY210" s="38">
        <f t="shared" si="158"/>
        <v>7.3209234209129344</v>
      </c>
      <c r="BZ210" s="38">
        <f t="shared" si="209"/>
        <v>1.2017584188400337E-3</v>
      </c>
      <c r="CA210" s="38">
        <f t="shared" si="210"/>
        <v>1.20175844071444E-3</v>
      </c>
      <c r="CB210" s="38">
        <f t="shared" si="159"/>
        <v>3.7969467806647339E-2</v>
      </c>
      <c r="CC210" s="38">
        <f t="shared" si="211"/>
        <v>-3.9761533707359145</v>
      </c>
      <c r="CD210" s="38">
        <f t="shared" si="212"/>
        <v>-1.9880766853679572</v>
      </c>
      <c r="CE210" s="38">
        <f t="shared" si="160"/>
        <v>16.024043039361732</v>
      </c>
      <c r="CF210" s="38">
        <f t="shared" si="161"/>
        <v>7.3220723825946008</v>
      </c>
      <c r="CG210" s="38">
        <f t="shared" si="213"/>
        <v>1.2030964284529971E-3</v>
      </c>
      <c r="CH210" s="38">
        <f t="shared" si="214"/>
        <v>1.202921906994581E-3</v>
      </c>
      <c r="CI210" s="38">
        <f t="shared" si="162"/>
        <v>3.5274332244974609E-2</v>
      </c>
      <c r="CJ210" s="38">
        <f t="shared" si="163"/>
        <v>3.0672796162219747E-2</v>
      </c>
      <c r="CK210" s="38">
        <f t="shared" si="164"/>
        <v>4.7537183176920023E-9</v>
      </c>
      <c r="CL210" s="38">
        <f t="shared" si="215"/>
        <v>21.051463363020844</v>
      </c>
      <c r="CM210" s="38">
        <f t="shared" si="216"/>
        <v>1.7169540869640411E-3</v>
      </c>
      <c r="CN210" s="38">
        <f t="shared" si="217"/>
        <v>-0.37931536270376964</v>
      </c>
      <c r="CO210" s="38">
        <f t="shared" si="218"/>
        <v>166.12384199838095</v>
      </c>
      <c r="CP210" s="38">
        <f t="shared" si="165"/>
        <v>1586.3658371675599</v>
      </c>
      <c r="CQ210" s="38"/>
      <c r="CR210" s="38"/>
      <c r="CS210" s="38"/>
      <c r="CT210" s="38"/>
      <c r="CU210" s="38"/>
      <c r="CV210" s="38"/>
      <c r="CW210" s="38"/>
      <c r="CX210" s="38"/>
      <c r="CY210" s="38"/>
      <c r="CZ210" s="38"/>
      <c r="DA210" s="38"/>
      <c r="DB210" s="8"/>
      <c r="DC210" s="38"/>
      <c r="DD210" s="38"/>
      <c r="DE210" s="38"/>
      <c r="DF210" s="38"/>
    </row>
    <row r="211" spans="1:110">
      <c r="A211" s="38">
        <f t="shared" si="166"/>
        <v>0.62000000000000033</v>
      </c>
      <c r="B211" s="38">
        <f t="shared" si="171"/>
        <v>21.396569319791677</v>
      </c>
      <c r="C211" s="38">
        <f t="shared" si="172"/>
        <v>-192.08960590458329</v>
      </c>
      <c r="D211" s="38">
        <f t="shared" si="173"/>
        <v>-38.089605904583301</v>
      </c>
      <c r="E211" s="38">
        <f t="shared" si="174"/>
        <v>0.21439182647108235</v>
      </c>
      <c r="F211" s="38">
        <f t="shared" si="175"/>
        <v>-22.451059567708334</v>
      </c>
      <c r="G211" s="38">
        <f t="shared" si="176"/>
        <v>-11.225529783854167</v>
      </c>
      <c r="H211" s="38">
        <f t="shared" si="121"/>
        <v>29.060947492244971</v>
      </c>
      <c r="I211" s="38">
        <f t="shared" si="122"/>
        <v>13.954990951956418</v>
      </c>
      <c r="J211" s="38">
        <f t="shared" si="177"/>
        <v>4.4759609040890469E-3</v>
      </c>
      <c r="K211" s="38">
        <f t="shared" si="178"/>
        <v>3.8129164638781763E-3</v>
      </c>
      <c r="L211" s="38">
        <f t="shared" si="123"/>
        <v>0.21460621829755341</v>
      </c>
      <c r="M211" s="38">
        <f t="shared" si="179"/>
        <v>-22.473510627276042</v>
      </c>
      <c r="N211" s="38">
        <f t="shared" si="180"/>
        <v>-11.236755313638021</v>
      </c>
      <c r="O211" s="38">
        <f t="shared" si="124"/>
        <v>29.079240451172971</v>
      </c>
      <c r="P211" s="38">
        <f t="shared" si="125"/>
        <v>13.96438109554502</v>
      </c>
      <c r="Q211" s="38">
        <f t="shared" si="181"/>
        <v>4.477750550351255E-3</v>
      </c>
      <c r="R211" s="38">
        <f t="shared" si="182"/>
        <v>3.8142212311620166E-3</v>
      </c>
      <c r="S211" s="38">
        <f t="shared" si="126"/>
        <v>8.3475489325598867E-3</v>
      </c>
      <c r="T211" s="38">
        <f t="shared" si="127"/>
        <v>6.0859003130720188E-3</v>
      </c>
      <c r="U211" s="38">
        <f t="shared" si="128"/>
        <v>-0.29316863570124863</v>
      </c>
      <c r="V211" s="38">
        <f t="shared" si="129"/>
        <v>-7.8776809230166278E-2</v>
      </c>
      <c r="W211" s="38">
        <f t="shared" si="183"/>
        <v>8.2494881716911657</v>
      </c>
      <c r="X211" s="38">
        <f t="shared" si="184"/>
        <v>4.1247440858455828</v>
      </c>
      <c r="Y211" s="38">
        <f t="shared" si="130"/>
        <v>10.33565423779341</v>
      </c>
      <c r="Z211" s="38">
        <f t="shared" si="131"/>
        <v>4.4447766681497338</v>
      </c>
      <c r="AA211" s="38">
        <f t="shared" si="185"/>
        <v>-5.3502112709623824E-3</v>
      </c>
      <c r="AB211" s="38">
        <f t="shared" si="186"/>
        <v>-4.7831807051989172E-3</v>
      </c>
      <c r="AC211" s="38">
        <f t="shared" si="132"/>
        <v>-7.8855586039396436E-2</v>
      </c>
      <c r="AD211" s="38">
        <f t="shared" si="187"/>
        <v>8.2577376598628565</v>
      </c>
      <c r="AE211" s="38">
        <f t="shared" si="188"/>
        <v>4.1288688299314282</v>
      </c>
      <c r="AF211" s="38">
        <f t="shared" si="133"/>
        <v>10.332706593215338</v>
      </c>
      <c r="AG211" s="38">
        <f t="shared" si="134"/>
        <v>4.4433682371034262</v>
      </c>
      <c r="AH211" s="38">
        <f t="shared" si="189"/>
        <v>-5.3566303019943725E-3</v>
      </c>
      <c r="AI211" s="38">
        <f t="shared" si="190"/>
        <v>-4.7892463908214234E-3</v>
      </c>
      <c r="AJ211" s="38">
        <f t="shared" si="135"/>
        <v>8.1483765269496036E-2</v>
      </c>
      <c r="AK211" s="38">
        <f t="shared" si="136"/>
        <v>7.6998366420052117E-2</v>
      </c>
      <c r="AL211" s="38">
        <f t="shared" si="137"/>
        <v>0.12641697757463938</v>
      </c>
      <c r="AM211" s="38">
        <f t="shared" si="138"/>
        <v>4.7640168344473099E-2</v>
      </c>
      <c r="AN211" s="38">
        <f t="shared" si="191"/>
        <v>-4.9888667628925898</v>
      </c>
      <c r="AO211" s="38">
        <f t="shared" si="192"/>
        <v>-2.4944333814462949</v>
      </c>
      <c r="AP211" s="38">
        <f t="shared" si="139"/>
        <v>16.576755768007999</v>
      </c>
      <c r="AQ211" s="38">
        <f t="shared" si="140"/>
        <v>7.5436565878556294</v>
      </c>
      <c r="AR211" s="38">
        <f t="shared" si="193"/>
        <v>1.5257160851526025E-3</v>
      </c>
      <c r="AS211" s="38">
        <f t="shared" si="194"/>
        <v>1.4622321394204213E-3</v>
      </c>
      <c r="AT211" s="38">
        <f t="shared" si="141"/>
        <v>4.7687808512817564E-2</v>
      </c>
      <c r="AU211" s="38">
        <f t="shared" si="195"/>
        <v>-4.9938556296554815</v>
      </c>
      <c r="AV211" s="38">
        <f t="shared" si="196"/>
        <v>-2.4969278148277407</v>
      </c>
      <c r="AW211" s="38">
        <f t="shared" si="142"/>
        <v>16.579692259958666</v>
      </c>
      <c r="AX211" s="38">
        <f t="shared" si="143"/>
        <v>7.5451509754440433</v>
      </c>
      <c r="AY211" s="38">
        <f t="shared" si="197"/>
        <v>1.5272650346914384E-3</v>
      </c>
      <c r="AZ211" s="38">
        <f t="shared" si="198"/>
        <v>1.4635475949362239E-3</v>
      </c>
      <c r="BA211" s="38">
        <f t="shared" si="144"/>
        <v>3.2513519424115324E-2</v>
      </c>
      <c r="BB211" s="38">
        <f t="shared" si="145"/>
        <v>2.7612318795582669E-2</v>
      </c>
      <c r="BC211" s="38">
        <f t="shared" si="146"/>
        <v>-1.295273353280119E-2</v>
      </c>
      <c r="BD211" s="38">
        <f t="shared" si="147"/>
        <v>3.4687434811671913E-2</v>
      </c>
      <c r="BE211" s="38">
        <f t="shared" si="199"/>
        <v>-3.6324596792074444</v>
      </c>
      <c r="BF211" s="38">
        <f t="shared" si="200"/>
        <v>-1.8162298396037222</v>
      </c>
      <c r="BG211" s="38">
        <f t="shared" si="148"/>
        <v>15.794366222356977</v>
      </c>
      <c r="BH211" s="38">
        <f t="shared" si="149"/>
        <v>7.1462459389573612</v>
      </c>
      <c r="BI211" s="38">
        <f t="shared" si="201"/>
        <v>1.081729580372484E-3</v>
      </c>
      <c r="BJ211" s="38">
        <f t="shared" si="202"/>
        <v>1.0825708130882804E-3</v>
      </c>
      <c r="BK211" s="38">
        <f t="shared" si="150"/>
        <v>3.4722122246483585E-2</v>
      </c>
      <c r="BL211" s="38">
        <f t="shared" si="203"/>
        <v>-3.6360921388866516</v>
      </c>
      <c r="BM211" s="38">
        <f t="shared" si="204"/>
        <v>-1.8180460694433258</v>
      </c>
      <c r="BN211" s="38">
        <f t="shared" si="151"/>
        <v>15.796418557512229</v>
      </c>
      <c r="BO211" s="38">
        <f t="shared" si="152"/>
        <v>7.1472863172577474</v>
      </c>
      <c r="BP211" s="38">
        <f t="shared" si="205"/>
        <v>1.0829812205344178E-3</v>
      </c>
      <c r="BQ211" s="38">
        <f t="shared" si="206"/>
        <v>1.0836481468173174E-3</v>
      </c>
      <c r="BR211" s="38">
        <f t="shared" si="153"/>
        <v>3.6083387795300313E-2</v>
      </c>
      <c r="BS211" s="38">
        <f t="shared" si="154"/>
        <v>3.105832803394477E-2</v>
      </c>
      <c r="BT211" s="38">
        <f t="shared" si="155"/>
        <v>1.67407504735721E-4</v>
      </c>
      <c r="BU211" s="38">
        <f t="shared" si="156"/>
        <v>3.4854842316407633E-2</v>
      </c>
      <c r="BV211" s="38">
        <f t="shared" si="207"/>
        <v>-3.6499905521085623</v>
      </c>
      <c r="BW211" s="38">
        <f t="shared" si="208"/>
        <v>-1.8249952760542811</v>
      </c>
      <c r="BX211" s="38">
        <f t="shared" si="157"/>
        <v>15.804273285386657</v>
      </c>
      <c r="BY211" s="38">
        <f t="shared" si="158"/>
        <v>7.1512681774834856</v>
      </c>
      <c r="BZ211" s="38">
        <f t="shared" si="209"/>
        <v>1.0877670131045128E-3</v>
      </c>
      <c r="CA211" s="38">
        <f t="shared" si="210"/>
        <v>1.0877671045828527E-3</v>
      </c>
      <c r="CB211" s="38">
        <f t="shared" si="159"/>
        <v>3.4889697158724038E-2</v>
      </c>
      <c r="CC211" s="38">
        <f t="shared" si="211"/>
        <v>-3.6536405426606704</v>
      </c>
      <c r="CD211" s="38">
        <f t="shared" si="212"/>
        <v>-1.8268202713303352</v>
      </c>
      <c r="CE211" s="38">
        <f t="shared" si="160"/>
        <v>15.806336650959738</v>
      </c>
      <c r="CF211" s="38">
        <f t="shared" si="161"/>
        <v>7.1523142045316837</v>
      </c>
      <c r="CG211" s="38">
        <f t="shared" si="213"/>
        <v>1.0890230141559921E-3</v>
      </c>
      <c r="CH211" s="38">
        <f t="shared" si="214"/>
        <v>1.0888480060828759E-3</v>
      </c>
      <c r="CI211" s="38">
        <f t="shared" si="162"/>
        <v>3.6035195341799151E-2</v>
      </c>
      <c r="CJ211" s="38">
        <f t="shared" si="163"/>
        <v>3.1011515995710528E-2</v>
      </c>
      <c r="CK211" s="38">
        <f t="shared" si="164"/>
        <v>1.8209430494063471E-8</v>
      </c>
      <c r="CL211" s="38">
        <f t="shared" si="215"/>
        <v>21.396569319791677</v>
      </c>
      <c r="CM211" s="38">
        <f t="shared" si="216"/>
        <v>1.5229015973351493E-3</v>
      </c>
      <c r="CN211" s="38">
        <f t="shared" si="217"/>
        <v>-0.34854842316407636</v>
      </c>
      <c r="CO211" s="38">
        <f t="shared" si="218"/>
        <v>166.67691265064454</v>
      </c>
      <c r="CP211" s="38">
        <f t="shared" si="165"/>
        <v>1591.6472728587685</v>
      </c>
      <c r="CQ211" s="38"/>
      <c r="CR211" s="38"/>
      <c r="CS211" s="38"/>
      <c r="CT211" s="38"/>
      <c r="CU211" s="38"/>
      <c r="CV211" s="38"/>
      <c r="CW211" s="38"/>
      <c r="CX211" s="38"/>
      <c r="CY211" s="38"/>
      <c r="CZ211" s="38"/>
      <c r="DA211" s="38"/>
      <c r="DB211" s="8"/>
      <c r="DC211" s="38"/>
      <c r="DD211" s="38"/>
      <c r="DE211" s="38"/>
      <c r="DF211" s="38"/>
    </row>
    <row r="212" spans="1:110">
      <c r="A212" s="38">
        <f t="shared" si="166"/>
        <v>0.63000000000000034</v>
      </c>
      <c r="B212" s="38">
        <f t="shared" si="171"/>
        <v>21.741675276562511</v>
      </c>
      <c r="C212" s="38">
        <f t="shared" si="172"/>
        <v>-191.12330922562495</v>
      </c>
      <c r="D212" s="38">
        <f t="shared" si="173"/>
        <v>-37.123309225624965</v>
      </c>
      <c r="E212" s="38">
        <f t="shared" si="174"/>
        <v>0.21439182647108235</v>
      </c>
      <c r="F212" s="38">
        <f t="shared" si="175"/>
        <v>-22.451059567708334</v>
      </c>
      <c r="G212" s="38">
        <f t="shared" si="176"/>
        <v>-11.225529783854167</v>
      </c>
      <c r="H212" s="38">
        <f t="shared" si="121"/>
        <v>29.033837624685702</v>
      </c>
      <c r="I212" s="38">
        <f t="shared" si="122"/>
        <v>13.896872505766622</v>
      </c>
      <c r="J212" s="38">
        <f t="shared" si="177"/>
        <v>4.456138835672867E-3</v>
      </c>
      <c r="K212" s="38">
        <f t="shared" si="178"/>
        <v>3.7279269069135372E-3</v>
      </c>
      <c r="L212" s="38">
        <f t="shared" si="123"/>
        <v>0.21460621829755341</v>
      </c>
      <c r="M212" s="38">
        <f t="shared" si="179"/>
        <v>-22.473510627276042</v>
      </c>
      <c r="N212" s="38">
        <f t="shared" si="180"/>
        <v>-11.236755313638021</v>
      </c>
      <c r="O212" s="38">
        <f t="shared" si="124"/>
        <v>29.052141338201093</v>
      </c>
      <c r="P212" s="38">
        <f t="shared" si="125"/>
        <v>13.906289138022705</v>
      </c>
      <c r="Q212" s="38">
        <f t="shared" si="181"/>
        <v>4.4579165312199518E-3</v>
      </c>
      <c r="R212" s="38">
        <f t="shared" si="182"/>
        <v>3.7291854591005335E-3</v>
      </c>
      <c r="S212" s="38">
        <f t="shared" si="126"/>
        <v>8.2918065317420034E-3</v>
      </c>
      <c r="T212" s="38">
        <f t="shared" si="127"/>
        <v>5.8703366061678619E-3</v>
      </c>
      <c r="U212" s="38">
        <f t="shared" si="128"/>
        <v>-0.3007313537402978</v>
      </c>
      <c r="V212" s="38">
        <f t="shared" si="129"/>
        <v>-8.6339527269215455E-2</v>
      </c>
      <c r="W212" s="38">
        <f t="shared" si="183"/>
        <v>9.0414541527794299</v>
      </c>
      <c r="X212" s="38">
        <f t="shared" si="184"/>
        <v>4.5207270763897149</v>
      </c>
      <c r="Y212" s="38">
        <f t="shared" si="130"/>
        <v>10.024384904094589</v>
      </c>
      <c r="Z212" s="38">
        <f t="shared" si="131"/>
        <v>4.2382942117120983</v>
      </c>
      <c r="AA212" s="38">
        <f t="shared" si="185"/>
        <v>-5.971111013074684E-3</v>
      </c>
      <c r="AB212" s="38">
        <f t="shared" si="186"/>
        <v>-5.3368370236510625E-3</v>
      </c>
      <c r="AC212" s="38">
        <f t="shared" si="132"/>
        <v>-8.642586679648466E-2</v>
      </c>
      <c r="AD212" s="38">
        <f t="shared" si="187"/>
        <v>9.0504956069322073</v>
      </c>
      <c r="AE212" s="38">
        <f t="shared" si="188"/>
        <v>4.5252478034661037</v>
      </c>
      <c r="AF212" s="38">
        <f t="shared" si="133"/>
        <v>10.021269886634155</v>
      </c>
      <c r="AG212" s="38">
        <f t="shared" si="134"/>
        <v>4.2368203934600892</v>
      </c>
      <c r="AH212" s="38">
        <f t="shared" si="189"/>
        <v>-5.9784719279170956E-3</v>
      </c>
      <c r="AI212" s="38">
        <f t="shared" si="190"/>
        <v>-5.3437915137046583E-3</v>
      </c>
      <c r="AJ212" s="38">
        <f t="shared" si="135"/>
        <v>8.5255445277808165E-2</v>
      </c>
      <c r="AK212" s="38">
        <f t="shared" si="136"/>
        <v>8.0548159962838276E-2</v>
      </c>
      <c r="AL212" s="38">
        <f t="shared" si="137"/>
        <v>0.13474305188311678</v>
      </c>
      <c r="AM212" s="38">
        <f t="shared" si="138"/>
        <v>4.8403524613901322E-2</v>
      </c>
      <c r="AN212" s="38">
        <f t="shared" si="191"/>
        <v>-5.0688052444961702</v>
      </c>
      <c r="AO212" s="38">
        <f t="shared" si="192"/>
        <v>-2.5344026222480851</v>
      </c>
      <c r="AP212" s="38">
        <f t="shared" si="139"/>
        <v>16.589526452271176</v>
      </c>
      <c r="AQ212" s="38">
        <f t="shared" si="140"/>
        <v>7.4904728292678122</v>
      </c>
      <c r="AR212" s="38">
        <f t="shared" si="193"/>
        <v>1.5447960216912269E-3</v>
      </c>
      <c r="AS212" s="38">
        <f t="shared" si="194"/>
        <v>1.4577673159514083E-3</v>
      </c>
      <c r="AT212" s="38">
        <f t="shared" si="141"/>
        <v>4.8451928138515218E-2</v>
      </c>
      <c r="AU212" s="38">
        <f t="shared" si="195"/>
        <v>-5.0738740497406658</v>
      </c>
      <c r="AV212" s="38">
        <f t="shared" si="196"/>
        <v>-2.5369370248703329</v>
      </c>
      <c r="AW212" s="38">
        <f t="shared" si="142"/>
        <v>16.592518076316868</v>
      </c>
      <c r="AX212" s="38">
        <f t="shared" si="143"/>
        <v>7.4919981855920676</v>
      </c>
      <c r="AY212" s="38">
        <f t="shared" si="197"/>
        <v>1.5463546035798018E-3</v>
      </c>
      <c r="AZ212" s="38">
        <f t="shared" si="198"/>
        <v>1.4590701198514576E-3</v>
      </c>
      <c r="BA212" s="38">
        <f t="shared" si="144"/>
        <v>3.219976026554551E-2</v>
      </c>
      <c r="BB212" s="38">
        <f t="shared" si="145"/>
        <v>2.6915475896465303E-2</v>
      </c>
      <c r="BC212" s="38">
        <f t="shared" si="146"/>
        <v>-1.6469345641019508E-2</v>
      </c>
      <c r="BD212" s="38">
        <f t="shared" si="147"/>
        <v>3.193417897288181E-2</v>
      </c>
      <c r="BE212" s="38">
        <f t="shared" si="199"/>
        <v>-3.3441394019875714</v>
      </c>
      <c r="BF212" s="38">
        <f t="shared" si="200"/>
        <v>-1.6720697009937857</v>
      </c>
      <c r="BG212" s="38">
        <f t="shared" si="148"/>
        <v>15.597554479291682</v>
      </c>
      <c r="BH212" s="38">
        <f t="shared" si="149"/>
        <v>6.9860156225701138</v>
      </c>
      <c r="BI212" s="38">
        <f t="shared" si="201"/>
        <v>9.7749699496739581E-4</v>
      </c>
      <c r="BJ212" s="38">
        <f t="shared" si="202"/>
        <v>9.789740012089228E-4</v>
      </c>
      <c r="BK212" s="38">
        <f t="shared" si="150"/>
        <v>3.1966113151854686E-2</v>
      </c>
      <c r="BL212" s="38">
        <f t="shared" si="203"/>
        <v>-3.3474835413895581</v>
      </c>
      <c r="BM212" s="38">
        <f t="shared" si="204"/>
        <v>-1.673741770694779</v>
      </c>
      <c r="BN212" s="38">
        <f t="shared" si="151"/>
        <v>15.599427417749771</v>
      </c>
      <c r="BO212" s="38">
        <f t="shared" si="152"/>
        <v>6.9869653646515157</v>
      </c>
      <c r="BP212" s="38">
        <f t="shared" si="205"/>
        <v>9.7867112932339506E-4</v>
      </c>
      <c r="BQ212" s="38">
        <f t="shared" si="206"/>
        <v>9.7997399327293729E-4</v>
      </c>
      <c r="BR212" s="38">
        <f t="shared" si="153"/>
        <v>3.6767325597960317E-2</v>
      </c>
      <c r="BS212" s="38">
        <f t="shared" si="154"/>
        <v>3.1314162323192229E-2</v>
      </c>
      <c r="BT212" s="38">
        <f t="shared" si="155"/>
        <v>2.7085311169044416E-4</v>
      </c>
      <c r="BU212" s="38">
        <f t="shared" si="156"/>
        <v>3.2205032084572253E-2</v>
      </c>
      <c r="BV212" s="38">
        <f t="shared" si="207"/>
        <v>-3.3725030735171924</v>
      </c>
      <c r="BW212" s="38">
        <f t="shared" si="208"/>
        <v>-1.6862515367585962</v>
      </c>
      <c r="BX212" s="38">
        <f t="shared" si="157"/>
        <v>15.613446281962876</v>
      </c>
      <c r="BY212" s="38">
        <f t="shared" si="158"/>
        <v>6.9940744990167225</v>
      </c>
      <c r="BZ212" s="38">
        <f t="shared" si="209"/>
        <v>9.8744606148323528E-4</v>
      </c>
      <c r="CA212" s="38">
        <f t="shared" si="210"/>
        <v>9.8744633281094276E-4</v>
      </c>
      <c r="CB212" s="38">
        <f t="shared" si="159"/>
        <v>3.2237237116656825E-2</v>
      </c>
      <c r="CC212" s="38">
        <f t="shared" si="211"/>
        <v>-3.3758755765907096</v>
      </c>
      <c r="CD212" s="38">
        <f t="shared" si="212"/>
        <v>-1.6879377882953548</v>
      </c>
      <c r="CE212" s="38">
        <f t="shared" si="160"/>
        <v>15.615336798978589</v>
      </c>
      <c r="CF212" s="38">
        <f t="shared" si="161"/>
        <v>6.995033250819116</v>
      </c>
      <c r="CG212" s="38">
        <f t="shared" si="213"/>
        <v>9.8862759879007845E-4</v>
      </c>
      <c r="CH212" s="38">
        <f t="shared" si="214"/>
        <v>9.8845232410914047E-4</v>
      </c>
      <c r="CI212" s="38">
        <f t="shared" si="162"/>
        <v>3.6687971734988875E-2</v>
      </c>
      <c r="CJ212" s="38">
        <f t="shared" si="163"/>
        <v>3.1237084178520381E-2</v>
      </c>
      <c r="CK212" s="38">
        <f t="shared" si="164"/>
        <v>4.9776794085316841E-8</v>
      </c>
      <c r="CL212" s="38">
        <f t="shared" si="215"/>
        <v>21.741675276562511</v>
      </c>
      <c r="CM212" s="38">
        <f t="shared" si="216"/>
        <v>1.359043345778767E-3</v>
      </c>
      <c r="CN212" s="38">
        <f t="shared" si="217"/>
        <v>-0.32205032084572255</v>
      </c>
      <c r="CO212" s="38">
        <f t="shared" si="218"/>
        <v>167.00265999847417</v>
      </c>
      <c r="CP212" s="38">
        <f t="shared" si="165"/>
        <v>1594.7579308951383</v>
      </c>
      <c r="CQ212" s="38"/>
      <c r="CR212" s="38"/>
      <c r="CS212" s="38"/>
      <c r="CT212" s="38"/>
      <c r="CU212" s="38"/>
      <c r="CV212" s="38"/>
      <c r="CW212" s="38"/>
      <c r="CX212" s="38"/>
      <c r="CY212" s="38"/>
      <c r="CZ212" s="38"/>
      <c r="DA212" s="38"/>
      <c r="DB212" s="8"/>
      <c r="DC212" s="38"/>
      <c r="DD212" s="38"/>
      <c r="DE212" s="38"/>
      <c r="DF212" s="38"/>
    </row>
    <row r="213" spans="1:110">
      <c r="A213" s="38">
        <f t="shared" si="166"/>
        <v>0.64000000000000035</v>
      </c>
      <c r="B213" s="38">
        <f t="shared" ref="B213:B244" si="226">A213*$AC$68</f>
        <v>22.086781233333344</v>
      </c>
      <c r="C213" s="38">
        <f t="shared" ref="C213:C249" si="227">$C$30*($B213-$C$12)</f>
        <v>-190.15701254666664</v>
      </c>
      <c r="D213" s="38">
        <f t="shared" ref="D213:D249" si="228">$C$30*($B213-$C$18)</f>
        <v>-36.157012546666635</v>
      </c>
      <c r="E213" s="38">
        <f t="shared" ref="E213:E249" si="229">$AC$71</f>
        <v>0.21439182647108235</v>
      </c>
      <c r="F213" s="38">
        <f t="shared" ref="F213:F244" si="230">-E213*$AC$51</f>
        <v>-22.451059567708334</v>
      </c>
      <c r="G213" s="38">
        <f t="shared" ref="G213:G244" si="231">-E213*$AD$51</f>
        <v>-11.225529783854167</v>
      </c>
      <c r="H213" s="38">
        <f t="shared" si="121"/>
        <v>29.006686424378529</v>
      </c>
      <c r="I213" s="38">
        <f t="shared" si="122"/>
        <v>13.838343429556877</v>
      </c>
      <c r="J213" s="38">
        <f t="shared" ref="J213:J249" si="232">IF(H213&lt;&gt;0,($C$12-$B213)*$E213/H213/$AC$51-$AC$60*$AC$51,0)</f>
        <v>4.4362865457679632E-3</v>
      </c>
      <c r="K213" s="38">
        <f t="shared" ref="K213:K249" si="233">IF(I213&lt;&gt;0,($C$18-$B213)*$E213/I213/$AD$51-$AC$60*$AD$51,0)</f>
        <v>3.6423368648058844E-3</v>
      </c>
      <c r="L213" s="38">
        <f t="shared" si="123"/>
        <v>0.21460621829755341</v>
      </c>
      <c r="M213" s="38">
        <f t="shared" ref="M213:M244" si="234">-L213*$AC$51</f>
        <v>-22.473510627276042</v>
      </c>
      <c r="N213" s="38">
        <f t="shared" ref="N213:N244" si="235">-L213*$AD$51</f>
        <v>-11.236755313638021</v>
      </c>
      <c r="O213" s="38">
        <f t="shared" si="124"/>
        <v>29.025000941727345</v>
      </c>
      <c r="P213" s="38">
        <f t="shared" si="125"/>
        <v>13.847787115662927</v>
      </c>
      <c r="Q213" s="38">
        <f t="shared" ref="Q213:Q249" si="236">IF(O213&lt;&gt;0,($C$12-$B213)*$L213/O213/$AC$51-$AC$60*$AC$51,0)</f>
        <v>4.4380522964219283E-3</v>
      </c>
      <c r="R213" s="38">
        <f t="shared" ref="R213:R249" si="237">IF(P213&lt;&gt;0,($C$18-$B213)*$L213/P213/$AD$51-$AC$60*$AD$51,0)</f>
        <v>3.6435494287324508E-3</v>
      </c>
      <c r="S213" s="38">
        <f t="shared" si="126"/>
        <v>8.2360912868263084E-3</v>
      </c>
      <c r="T213" s="38">
        <f t="shared" si="127"/>
        <v>5.6558309452627957E-3</v>
      </c>
      <c r="U213" s="38">
        <f t="shared" si="128"/>
        <v>-0.30770138507844669</v>
      </c>
      <c r="V213" s="38">
        <f t="shared" si="129"/>
        <v>-9.330955860736434E-2</v>
      </c>
      <c r="W213" s="38">
        <f t="shared" ref="W213:W244" si="238">-V213*$AC$51</f>
        <v>9.7713541276867346</v>
      </c>
      <c r="X213" s="38">
        <f t="shared" ref="X213:X244" si="239">-V213*$AD$51</f>
        <v>4.8856770638433673</v>
      </c>
      <c r="Y213" s="38">
        <f t="shared" si="130"/>
        <v>9.7439795595648455</v>
      </c>
      <c r="Z213" s="38">
        <f t="shared" si="131"/>
        <v>4.0474983345058151</v>
      </c>
      <c r="AA213" s="38">
        <f t="shared" ref="AA213:AA249" si="240">IF(Y213&lt;&gt;0,($C$12-$B213)*$V213/Y213/$AC$51-$AC$60*$AC$51,0)</f>
        <v>-6.5673678684436054E-3</v>
      </c>
      <c r="AB213" s="38">
        <f t="shared" ref="AB213:AB249" si="241">IF(Z213&lt;&gt;0,($C$18-$B213)*$V213/Z213/$AD$51-$AC$60*$AD$51,0)</f>
        <v>-5.8641007254241146E-3</v>
      </c>
      <c r="AC213" s="38">
        <f t="shared" si="132"/>
        <v>-9.3402868165971695E-2</v>
      </c>
      <c r="AD213" s="38">
        <f t="shared" ref="AD213:AD244" si="242">-AC213*$AC$51</f>
        <v>9.7811254818144207</v>
      </c>
      <c r="AE213" s="38">
        <f t="shared" ref="AE213:AE244" si="243">-AC213*$AD$51</f>
        <v>4.8905627409072103</v>
      </c>
      <c r="AF213" s="38">
        <f t="shared" si="133"/>
        <v>9.7407262135703299</v>
      </c>
      <c r="AG213" s="38">
        <f t="shared" si="134"/>
        <v>4.0459753281644746</v>
      </c>
      <c r="AH213" s="38">
        <f t="shared" ref="AH213:AH249" si="244">IF(AF213&lt;&gt;0,($C$12-$B213)*$AC213/AF213/$AC$51-$AC$60*$AC$51,0)</f>
        <v>-6.5756545018764816E-3</v>
      </c>
      <c r="AI213" s="38">
        <f t="shared" ref="AI213:AI249" si="245">IF(AG213&lt;&gt;0,($C$18-$B213)*$AC213/AG213/$AD$51-$AC$60*$AD$51,0)</f>
        <v>-5.871928650416124E-3</v>
      </c>
      <c r="AJ213" s="38">
        <f t="shared" si="135"/>
        <v>8.8807980195750591E-2</v>
      </c>
      <c r="AK213" s="38">
        <f t="shared" si="136"/>
        <v>8.3891994655651433E-2</v>
      </c>
      <c r="AL213" s="38">
        <f t="shared" si="137"/>
        <v>0.14305720333858135</v>
      </c>
      <c r="AM213" s="38">
        <f t="shared" si="138"/>
        <v>4.9747644731217011E-2</v>
      </c>
      <c r="AN213" s="38">
        <f t="shared" ref="AN213:AN244" si="246">-AM213*$AC$51</f>
        <v>-5.2095611740328778</v>
      </c>
      <c r="AO213" s="38">
        <f t="shared" ref="AO213:AO244" si="247">-AM213*$AD$51</f>
        <v>-2.6047805870164389</v>
      </c>
      <c r="AP213" s="38">
        <f t="shared" si="139"/>
        <v>16.638379357580042</v>
      </c>
      <c r="AQ213" s="38">
        <f t="shared" si="140"/>
        <v>7.4548884059249199</v>
      </c>
      <c r="AR213" s="38">
        <f t="shared" ref="AR213:AR249" si="248">IF(AP213&lt;&gt;0,($C$12-$B213)*$AM213/AP213/$AC$51-$AC$60*$AC$51,0)</f>
        <v>1.5820153400856094E-3</v>
      </c>
      <c r="AS213" s="38">
        <f t="shared" ref="AS213:AS249" si="249">IF(AQ213&lt;&gt;0,($C$18-$B213)*$AM213/AQ213/$AD$51-$AC$60*$AD$51,0)</f>
        <v>1.4672495930460215E-3</v>
      </c>
      <c r="AT213" s="38">
        <f t="shared" si="141"/>
        <v>4.979739237594822E-2</v>
      </c>
      <c r="AU213" s="38">
        <f t="shared" ref="AU213:AU244" si="250">-AT213*$AC$51</f>
        <v>-5.2147707352069101</v>
      </c>
      <c r="AV213" s="38">
        <f t="shared" ref="AV213:AV244" si="251">-AT213*$AD$51</f>
        <v>-2.6073853676034551</v>
      </c>
      <c r="AW213" s="38">
        <f t="shared" si="142"/>
        <v>16.6414678456944</v>
      </c>
      <c r="AX213" s="38">
        <f t="shared" si="143"/>
        <v>7.4564666241041664</v>
      </c>
      <c r="AY213" s="38">
        <f t="shared" ref="AY213:AY249" si="252">IF(AW213&lt;&gt;0,($C$12-$B213)*$AT213/AW213/$AC$51-$AC$60*$AC$51,0)</f>
        <v>1.5835941555725549E-3</v>
      </c>
      <c r="AZ213" s="38">
        <f t="shared" ref="AZ213:AZ249" si="253">IF(AX213&lt;&gt;0,($C$18-$B213)*$AT213/AX213/$AD$51-$AC$60*$AD$51,0)</f>
        <v>1.4685466692925075E-3</v>
      </c>
      <c r="BA213" s="38">
        <f t="shared" si="144"/>
        <v>3.1736487133731672E-2</v>
      </c>
      <c r="BB213" s="38">
        <f t="shared" si="145"/>
        <v>2.607311870731327E-2</v>
      </c>
      <c r="BC213" s="38">
        <f t="shared" si="146"/>
        <v>-2.0264573730402257E-2</v>
      </c>
      <c r="BD213" s="38">
        <f t="shared" si="147"/>
        <v>2.9483071000814754E-2</v>
      </c>
      <c r="BE213" s="38">
        <f t="shared" ref="BE213:BE244" si="254">-BD213*$AC$51</f>
        <v>-3.0874599753808631</v>
      </c>
      <c r="BF213" s="38">
        <f t="shared" ref="BF213:BF244" si="255">-BD213*$AD$51</f>
        <v>-1.5437299876904316</v>
      </c>
      <c r="BG213" s="38">
        <f t="shared" si="148"/>
        <v>15.419612475718402</v>
      </c>
      <c r="BH213" s="38">
        <f t="shared" si="149"/>
        <v>6.8342727758564452</v>
      </c>
      <c r="BI213" s="38">
        <f t="shared" ref="BI213:BI249" si="256">IF(BG213&lt;&gt;0,($C$12-$B213)*$BD213/BG213/$AC$51-$AC$60*$AC$51,0)</f>
        <v>8.8298275579759534E-4</v>
      </c>
      <c r="BJ213" s="38">
        <f t="shared" ref="BJ213:BJ249" si="257">IF(BH213&lt;&gt;0,($C$18-$B213)*$BD213/BH213/$AD$51-$AC$60*$AD$51,0)</f>
        <v>8.8542464832747634E-4</v>
      </c>
      <c r="BK213" s="38">
        <f t="shared" si="150"/>
        <v>2.9512554071815567E-2</v>
      </c>
      <c r="BL213" s="38">
        <f t="shared" ref="BL213:BL244" si="258">-BK213*$AC$51</f>
        <v>-3.0905474353562439</v>
      </c>
      <c r="BM213" s="38">
        <f t="shared" ref="BM213:BM244" si="259">-BK213*$AD$51</f>
        <v>-1.5452737176781219</v>
      </c>
      <c r="BN213" s="38">
        <f t="shared" si="151"/>
        <v>15.421328034709797</v>
      </c>
      <c r="BO213" s="38">
        <f t="shared" si="152"/>
        <v>6.835142962943479</v>
      </c>
      <c r="BP213" s="38">
        <f t="shared" ref="BP213:BP249" si="260">IF(BN213&lt;&gt;0,($C$12-$B213)*$BK213/BN213/$AC$51-$AC$60*$AC$51,0)</f>
        <v>8.8408468127690364E-4</v>
      </c>
      <c r="BQ213" s="38">
        <f t="shared" ref="BQ213:BQ249" si="261">IF(BO213&lt;&gt;0,($C$18-$B213)*$BK213/BO213/$AD$51-$AC$60*$AD$51,0)</f>
        <v>8.8635300009306986E-4</v>
      </c>
      <c r="BR213" s="38">
        <f t="shared" si="153"/>
        <v>3.7374854175737382E-2</v>
      </c>
      <c r="BS213" s="38">
        <f t="shared" si="154"/>
        <v>3.1487621000129605E-2</v>
      </c>
      <c r="BT213" s="38">
        <f t="shared" si="155"/>
        <v>4.1477761404089616E-4</v>
      </c>
      <c r="BU213" s="38">
        <f t="shared" si="156"/>
        <v>2.989784861485565E-2</v>
      </c>
      <c r="BV213" s="38">
        <f t="shared" ref="BV213:BV244" si="262">-BU213*$AC$51</f>
        <v>-3.1308953855523427</v>
      </c>
      <c r="BW213" s="38">
        <f t="shared" ref="BW213:BW244" si="263">-BU213*$AD$51</f>
        <v>-1.5654476927761714</v>
      </c>
      <c r="BX213" s="38">
        <f t="shared" si="157"/>
        <v>15.443763117404799</v>
      </c>
      <c r="BY213" s="38">
        <f t="shared" si="158"/>
        <v>6.8465237413690536</v>
      </c>
      <c r="BZ213" s="38">
        <f t="shared" ref="BZ213:BZ249" si="264">IF(BX213&lt;&gt;0,($C$12-$B213)*$BU213/BX213/$AC$51-$AC$60*$AC$51,0)</f>
        <v>8.9846123689818632E-4</v>
      </c>
      <c r="CA213" s="38">
        <f t="shared" ref="CA213:CA249" si="265">IF(BY213&lt;&gt;0,($C$18-$B213)*$BU213/BY213/$AD$51-$AC$60*$AD$51,0)</f>
        <v>8.9846191803733195E-4</v>
      </c>
      <c r="CB213" s="38">
        <f t="shared" si="159"/>
        <v>2.9927746463470503E-2</v>
      </c>
      <c r="CC213" s="38">
        <f t="shared" ref="CC213:CC244" si="266">-CB213*$AC$51</f>
        <v>-3.1340262809378947</v>
      </c>
      <c r="CD213" s="38">
        <f t="shared" ref="CD213:CD244" si="267">-CB213*$AD$51</f>
        <v>-1.5670131404689474</v>
      </c>
      <c r="CE213" s="38">
        <f t="shared" si="160"/>
        <v>15.445505231797494</v>
      </c>
      <c r="CF213" s="38">
        <f t="shared" si="161"/>
        <v>6.8474075499889437</v>
      </c>
      <c r="CG213" s="38">
        <f t="shared" ref="CG213:CG249" si="268">IF(CE213&lt;&gt;0,($C$12-$B213)*$CB213/CE213/$AC$51-$AC$60*$AC$51,0)</f>
        <v>8.9957497534924429E-4</v>
      </c>
      <c r="CH213" s="38">
        <f t="shared" ref="CH213:CH249" si="269">IF(CF213&lt;&gt;0,($C$18-$B213)*$CB213/CF213/$AD$51-$AC$60*$AD$51,0)</f>
        <v>8.9939974688971116E-4</v>
      </c>
      <c r="CI213" s="38">
        <f t="shared" si="162"/>
        <v>3.725145796961031E-2</v>
      </c>
      <c r="CJ213" s="38">
        <f t="shared" si="163"/>
        <v>3.1367770452664104E-2</v>
      </c>
      <c r="CK213" s="38">
        <f t="shared" si="164"/>
        <v>1.1576738969685264E-7</v>
      </c>
      <c r="CL213" s="38">
        <f t="shared" ref="CL213:CL244" si="270">IF(AND(BU213&gt;0,CE213&gt;0,CE213&lt;$C$7,CF213&lt;$C$7,CG213&gt;0,ABS(CK213)&lt;0.1*BU213),B213,"")</f>
        <v>22.086781233333344</v>
      </c>
      <c r="CM213" s="38">
        <f t="shared" ref="CM213:CM249" si="271">CG213+BU213^2/$C$30</f>
        <v>1.2188183152766821E-3</v>
      </c>
      <c r="CN213" s="38">
        <f t="shared" ref="CN213:CN249" si="272">-BU213*$C$7/$C$30</f>
        <v>-0.29897848614855654</v>
      </c>
      <c r="CO213" s="38">
        <f t="shared" ref="CO213:CO244" si="273">IF(CL213&lt;&gt;"",(-CM213+SQRT(CM213^2-4*$AC$60*CN213))/2/$AC$60,0)</f>
        <v>167.14944095138338</v>
      </c>
      <c r="CP213" s="38">
        <f t="shared" si="165"/>
        <v>1596.1595857475725</v>
      </c>
      <c r="CQ213" s="38"/>
      <c r="CR213" s="38"/>
      <c r="CS213" s="38"/>
      <c r="CT213" s="38"/>
      <c r="CU213" s="38"/>
      <c r="CV213" s="38"/>
      <c r="CW213" s="38"/>
      <c r="CX213" s="38"/>
      <c r="CY213" s="38"/>
      <c r="CZ213" s="38"/>
      <c r="DA213" s="38"/>
      <c r="DB213" s="8"/>
      <c r="DC213" s="38"/>
      <c r="DD213" s="38"/>
      <c r="DE213" s="38"/>
      <c r="DF213" s="38"/>
    </row>
    <row r="214" spans="1:110">
      <c r="A214" s="38">
        <f t="shared" si="166"/>
        <v>0.65000000000000036</v>
      </c>
      <c r="B214" s="38">
        <f t="shared" si="226"/>
        <v>22.431887190104177</v>
      </c>
      <c r="C214" s="38">
        <f t="shared" si="227"/>
        <v>-189.19071586770829</v>
      </c>
      <c r="D214" s="38">
        <f t="shared" si="228"/>
        <v>-35.190715867708299</v>
      </c>
      <c r="E214" s="38">
        <f t="shared" si="229"/>
        <v>0.21439182647108235</v>
      </c>
      <c r="F214" s="38">
        <f t="shared" si="230"/>
        <v>-22.451059567708334</v>
      </c>
      <c r="G214" s="38">
        <f t="shared" si="231"/>
        <v>-11.225529783854167</v>
      </c>
      <c r="H214" s="38">
        <f t="shared" ref="H214:H249" si="274">(-F214+SQRT(F214^2-4*$C214))/2</f>
        <v>28.979493701692494</v>
      </c>
      <c r="I214" s="38">
        <f t="shared" ref="I214:I249" si="275">(-G214+SQRT(G214^2-4*$D214))/2</f>
        <v>13.779394894551027</v>
      </c>
      <c r="J214" s="38">
        <f t="shared" si="232"/>
        <v>4.4164038957208423E-3</v>
      </c>
      <c r="K214" s="38">
        <f t="shared" si="233"/>
        <v>3.5561334267872448E-3</v>
      </c>
      <c r="L214" s="38">
        <f t="shared" ref="L214:L249" si="276">E214*1.001</f>
        <v>0.21460621829755341</v>
      </c>
      <c r="M214" s="38">
        <f t="shared" si="234"/>
        <v>-22.473510627276042</v>
      </c>
      <c r="N214" s="38">
        <f t="shared" si="235"/>
        <v>-11.236755313638021</v>
      </c>
      <c r="O214" s="38">
        <f t="shared" ref="O214:O249" si="277">(-M214+SQRT(M214^2-4*$C214))/2</f>
        <v>28.997819072497752</v>
      </c>
      <c r="P214" s="38">
        <f t="shared" ref="P214:P249" si="278">(-N214+SQRT(N214^2-4*$D214))/2</f>
        <v>13.788866220078333</v>
      </c>
      <c r="Q214" s="38">
        <f t="shared" si="236"/>
        <v>4.4181577074409607E-3</v>
      </c>
      <c r="R214" s="38">
        <f t="shared" si="237"/>
        <v>3.5573002462244326E-3</v>
      </c>
      <c r="S214" s="38">
        <f t="shared" ref="S214:S249" si="279">(Q214-J214)/($L214-$E214)</f>
        <v>8.1804038380869134E-3</v>
      </c>
      <c r="T214" s="38">
        <f t="shared" ref="T214:T249" si="280">(R214-K214)/($L214-$E214)</f>
        <v>5.44246231954746E-3</v>
      </c>
      <c r="U214" s="38">
        <f t="shared" ref="U214:U249" si="281">IF(S214&lt;&gt;T214,(K214-J214)/(S214-T214),0)</f>
        <v>-0.31420337618916938</v>
      </c>
      <c r="V214" s="38">
        <f t="shared" ref="V214:V249" si="282">E214+U214</f>
        <v>-9.9811549718087034E-2</v>
      </c>
      <c r="W214" s="38">
        <f t="shared" si="238"/>
        <v>10.452241044591819</v>
      </c>
      <c r="X214" s="38">
        <f t="shared" si="239"/>
        <v>5.2261205222959095</v>
      </c>
      <c r="Y214" s="38">
        <f t="shared" ref="Y214:Y249" si="283">(-W214+SQRT(W214^2-4*$C214))/2</f>
        <v>9.4879221438536891</v>
      </c>
      <c r="Z214" s="38">
        <f t="shared" ref="Z214:Z249" si="284">(-X214+SQRT(X214^2-4*$D214))/2</f>
        <v>3.8691307107456474</v>
      </c>
      <c r="AA214" s="38">
        <f t="shared" si="240"/>
        <v>-7.1447299936836977E-3</v>
      </c>
      <c r="AB214" s="38">
        <f t="shared" si="241"/>
        <v>-6.3706258871913243E-3</v>
      </c>
      <c r="AC214" s="38">
        <f t="shared" ref="AC214:AC249" si="285">V214*1.001</f>
        <v>-9.9911361267805116E-2</v>
      </c>
      <c r="AD214" s="38">
        <f t="shared" si="242"/>
        <v>10.46269328563641</v>
      </c>
      <c r="AE214" s="38">
        <f t="shared" si="243"/>
        <v>5.2313466428182052</v>
      </c>
      <c r="AF214" s="38">
        <f t="shared" ref="AF214:AF249" si="286">(-AD214+SQRT(AD214^2-4*$C214))/2</f>
        <v>9.48455304306691</v>
      </c>
      <c r="AG214" s="38">
        <f t="shared" ref="AG214:AG249" si="287">(-AE214+SQRT(AE214^2-4*$D214))/2</f>
        <v>3.8675714520079576</v>
      </c>
      <c r="AH214" s="38">
        <f t="shared" si="244"/>
        <v>-7.153931234692535E-3</v>
      </c>
      <c r="AI214" s="38">
        <f t="shared" si="245"/>
        <v>-6.3793169221464082E-3</v>
      </c>
      <c r="AJ214" s="38">
        <f t="shared" ref="AJ214:AJ249" si="288">(AH214-AA214)/($AC214-$V214)</f>
        <v>9.2186135119896595E-2</v>
      </c>
      <c r="AK214" s="38">
        <f t="shared" ref="AK214:AK249" si="289">(AI214-AB214)/($AC214-$V214)</f>
        <v>8.7074441581477716E-2</v>
      </c>
      <c r="AL214" s="38">
        <f t="shared" ref="AL214:AL249" si="290">IF(AJ214&lt;&gt;AK214,(AB214-AA214)/(AJ214-AK214),0)</f>
        <v>0.15143789444228203</v>
      </c>
      <c r="AM214" s="38">
        <f t="shared" ref="AM214:AM249" si="291">V214+AL214</f>
        <v>5.1626344724195E-2</v>
      </c>
      <c r="AN214" s="38">
        <f t="shared" si="246"/>
        <v>-5.4062981772408394</v>
      </c>
      <c r="AO214" s="38">
        <f t="shared" si="247"/>
        <v>-2.7031490886204197</v>
      </c>
      <c r="AP214" s="38">
        <f t="shared" ref="AP214:AP249" si="292">(-AN214+SQRT(AN214^2-4*$C214))/2</f>
        <v>16.720913919827201</v>
      </c>
      <c r="AQ214" s="38">
        <f t="shared" ref="AQ214:AQ249" si="293">(-AO214+SQRT(AO214^2-4*$D214))/2</f>
        <v>7.4357728987802254</v>
      </c>
      <c r="AR214" s="38">
        <f t="shared" si="248"/>
        <v>1.6351348918085872E-3</v>
      </c>
      <c r="AS214" s="38">
        <f t="shared" si="249"/>
        <v>1.4880304147912677E-3</v>
      </c>
      <c r="AT214" s="38">
        <f t="shared" ref="AT214:AT249" si="294">AM214*1.001</f>
        <v>5.1677971068919193E-2</v>
      </c>
      <c r="AU214" s="38">
        <f t="shared" si="250"/>
        <v>-5.4117044754180803</v>
      </c>
      <c r="AV214" s="38">
        <f t="shared" si="251"/>
        <v>-2.7058522377090402</v>
      </c>
      <c r="AW214" s="38">
        <f t="shared" ref="AW214:AW249" si="295">(-AU214+SQRT(AU214^2-4*$C214))/2</f>
        <v>16.724138588045278</v>
      </c>
      <c r="AX214" s="38">
        <f t="shared" ref="AX214:AX249" si="296">(-AV214+SQRT(AV214^2-4*$D214))/2</f>
        <v>7.4374248616259457</v>
      </c>
      <c r="AY214" s="38">
        <f t="shared" si="252"/>
        <v>1.636742550139479E-3</v>
      </c>
      <c r="AZ214" s="38">
        <f t="shared" si="253"/>
        <v>1.489326424151866E-3</v>
      </c>
      <c r="BA214" s="38">
        <f t="shared" ref="BA214:BA249" si="297">(AY214-AR214)/($AT214-$AM214)</f>
        <v>3.1140270330593973E-2</v>
      </c>
      <c r="BB214" s="38">
        <f t="shared" ref="BB214:BB249" si="298">(AZ214-AS214)/($AT214-$AM214)</f>
        <v>2.5103643643996591E-2</v>
      </c>
      <c r="BC214" s="38">
        <f t="shared" ref="BC214:BC249" si="299">IF(BA214&lt;&gt;BB214,(AS214-AR214)/(BA214-BB214),0)</f>
        <v>-2.4368655650667148E-2</v>
      </c>
      <c r="BD214" s="38">
        <f t="shared" ref="BD214:BD249" si="300">AM214+BC214</f>
        <v>2.7257689073527852E-2</v>
      </c>
      <c r="BE214" s="38">
        <f t="shared" si="254"/>
        <v>-2.8544185249076621</v>
      </c>
      <c r="BF214" s="38">
        <f t="shared" si="255"/>
        <v>-1.4272092624538311</v>
      </c>
      <c r="BG214" s="38">
        <f t="shared" ref="BG214:BG249" si="301">(-BE214+SQRT(BE214^2-4*$C214))/2</f>
        <v>15.255717574869248</v>
      </c>
      <c r="BH214" s="38">
        <f t="shared" ref="BH214:BH249" si="302">(-BF214+SQRT(BF214^2-4*$D214))/2</f>
        <v>6.6885479311601292</v>
      </c>
      <c r="BI214" s="38">
        <f t="shared" si="256"/>
        <v>7.9581481845230283E-4</v>
      </c>
      <c r="BJ214" s="38">
        <f t="shared" si="257"/>
        <v>7.9968891421190399E-4</v>
      </c>
      <c r="BK214" s="38">
        <f t="shared" ref="BK214:BK249" si="303">BD214*1.001</f>
        <v>2.7284946762601375E-2</v>
      </c>
      <c r="BL214" s="38">
        <f t="shared" si="258"/>
        <v>-2.8572729434325694</v>
      </c>
      <c r="BM214" s="38">
        <f t="shared" si="259"/>
        <v>-1.4286364717162847</v>
      </c>
      <c r="BN214" s="38">
        <f t="shared" ref="BN214:BN249" si="304">(-BL214+SQRT(BL214^2-4*$C214))/2</f>
        <v>15.257292156056186</v>
      </c>
      <c r="BO214" s="38">
        <f t="shared" ref="BO214:BO249" si="305">(-BM214+SQRT(BM214^2-4*$D214))/2</f>
        <v>6.689346805646557</v>
      </c>
      <c r="BP214" s="38">
        <f t="shared" si="260"/>
        <v>7.9684856548106124E-4</v>
      </c>
      <c r="BQ214" s="38">
        <f t="shared" si="261"/>
        <v>8.0055017790759797E-4</v>
      </c>
      <c r="BR214" s="38">
        <f t="shared" ref="BR214:BR249" si="306">(BP214-BI214)/($BK214-$BD214)</f>
        <v>3.7924969573540926E-2</v>
      </c>
      <c r="BS214" s="38">
        <f t="shared" ref="BS214:BS249" si="307">(BQ214-BJ214)/($BK214-$BD214)</f>
        <v>3.1597091498507229E-2</v>
      </c>
      <c r="BT214" s="38">
        <f t="shared" ref="BT214:BT249" si="308">IF(BR214&lt;&gt;BS214,(BJ214-BI214)/(BR214-BS214),0)</f>
        <v>6.1222667593520755E-4</v>
      </c>
      <c r="BU214" s="38">
        <f t="shared" ref="BU214:BU249" si="309">BD214+BT214</f>
        <v>2.786991574946306E-2</v>
      </c>
      <c r="BV214" s="38">
        <f t="shared" si="262"/>
        <v>-2.9185307524893207</v>
      </c>
      <c r="BW214" s="38">
        <f t="shared" si="263"/>
        <v>-1.4592653762446604</v>
      </c>
      <c r="BX214" s="38">
        <f t="shared" ref="BX214:BX249" si="310">(-BV214+SQRT(BV214^2-4*$C214))/2</f>
        <v>15.29111887843354</v>
      </c>
      <c r="BY214" s="38">
        <f t="shared" ref="BY214:BY249" si="311">(-BW214+SQRT(BW214^2-4*$D214))/2</f>
        <v>6.7065114494228233</v>
      </c>
      <c r="BZ214" s="38">
        <f t="shared" si="264"/>
        <v>8.1897948526578942E-4</v>
      </c>
      <c r="CA214" s="38">
        <f t="shared" si="265"/>
        <v>8.1898103365979325E-4</v>
      </c>
      <c r="CB214" s="38">
        <f t="shared" ref="CB214:CB249" si="312">BU214*1.001</f>
        <v>2.7897785665212518E-2</v>
      </c>
      <c r="CC214" s="38">
        <f t="shared" si="266"/>
        <v>-2.9214492832418095</v>
      </c>
      <c r="CD214" s="38">
        <f t="shared" si="267"/>
        <v>-1.4607246416209048</v>
      </c>
      <c r="CE214" s="38">
        <f t="shared" ref="CE214:CE249" si="313">(-CC214+SQRT(CC214^2-4*$C214))/2</f>
        <v>15.292732172935613</v>
      </c>
      <c r="CF214" s="38">
        <f t="shared" ref="CF214:CF249" si="314">(-CD214+SQRT(CD214^2-4*$D214))/2</f>
        <v>6.7073301965287024</v>
      </c>
      <c r="CG214" s="38">
        <f t="shared" si="268"/>
        <v>8.2003130545538552E-4</v>
      </c>
      <c r="CH214" s="38">
        <f t="shared" si="269"/>
        <v>8.1985664457285862E-4</v>
      </c>
      <c r="CI214" s="38">
        <f t="shared" ref="CI214:CI249" si="315">(CG214-BZ214)/($CB214-$BU214)</f>
        <v>3.7740343352725525E-2</v>
      </c>
      <c r="CJ214" s="38">
        <f t="shared" ref="CJ214:CJ249" si="316">(CH214-CA214)/($CB214-$BU214)</f>
        <v>3.1417781127751516E-2</v>
      </c>
      <c r="CK214" s="38">
        <f t="shared" ref="CK214:CK249" si="317">IF(CI214&lt;&gt;CJ214,(CA214-BZ214)/(CI214-CJ214),0)</f>
        <v>2.4489976511710577E-7</v>
      </c>
      <c r="CL214" s="38">
        <f t="shared" si="270"/>
        <v>22.431887190104177</v>
      </c>
      <c r="CM214" s="38">
        <f t="shared" si="271"/>
        <v>1.0974356639847317E-3</v>
      </c>
      <c r="CN214" s="38">
        <f t="shared" si="272"/>
        <v>-0.27869915749463059</v>
      </c>
      <c r="CO214" s="38">
        <f t="shared" si="273"/>
        <v>167.15378284300843</v>
      </c>
      <c r="CP214" s="38">
        <f t="shared" ref="CP214:CP249" si="318">CO214*30/PI()</f>
        <v>1596.2010477584424</v>
      </c>
      <c r="CQ214" s="38"/>
      <c r="CR214" s="38"/>
      <c r="CS214" s="38"/>
      <c r="CT214" s="38"/>
      <c r="CU214" s="38"/>
      <c r="CV214" s="38"/>
      <c r="CW214" s="38"/>
      <c r="CX214" s="38"/>
      <c r="CY214" s="38"/>
      <c r="CZ214" s="38"/>
      <c r="DA214" s="38"/>
      <c r="DB214" s="8"/>
      <c r="DC214" s="38"/>
      <c r="DD214" s="38"/>
      <c r="DE214" s="38"/>
      <c r="DF214" s="38"/>
    </row>
    <row r="215" spans="1:110">
      <c r="A215" s="38">
        <f t="shared" ref="A215:A249" si="319">A214+0.01</f>
        <v>0.66000000000000036</v>
      </c>
      <c r="B215" s="38">
        <f t="shared" si="226"/>
        <v>22.776993146875011</v>
      </c>
      <c r="C215" s="38">
        <f t="shared" si="227"/>
        <v>-188.22441918874995</v>
      </c>
      <c r="D215" s="38">
        <f t="shared" si="228"/>
        <v>-34.22441918874997</v>
      </c>
      <c r="E215" s="38">
        <f t="shared" si="229"/>
        <v>0.21439182647108235</v>
      </c>
      <c r="F215" s="38">
        <f t="shared" si="230"/>
        <v>-22.451059567708334</v>
      </c>
      <c r="G215" s="38">
        <f t="shared" si="231"/>
        <v>-11.225529783854167</v>
      </c>
      <c r="H215" s="38">
        <f t="shared" si="274"/>
        <v>28.952259265542178</v>
      </c>
      <c r="I215" s="38">
        <f t="shared" si="275"/>
        <v>13.72001775099095</v>
      </c>
      <c r="J215" s="38">
        <f t="shared" si="232"/>
        <v>4.3964907458145432E-3</v>
      </c>
      <c r="K215" s="38">
        <f t="shared" si="233"/>
        <v>3.4693032127013955E-3</v>
      </c>
      <c r="L215" s="38">
        <f t="shared" si="276"/>
        <v>0.21460621829755341</v>
      </c>
      <c r="M215" s="38">
        <f t="shared" si="234"/>
        <v>-22.473510627276042</v>
      </c>
      <c r="N215" s="38">
        <f t="shared" si="235"/>
        <v>-11.236755313638021</v>
      </c>
      <c r="O215" s="38">
        <f t="shared" si="277"/>
        <v>28.970595539807938</v>
      </c>
      <c r="P215" s="38">
        <f t="shared" si="278"/>
        <v>13.729517322944421</v>
      </c>
      <c r="Q215" s="38">
        <f t="shared" si="236"/>
        <v>4.3982326246992534E-3</v>
      </c>
      <c r="R215" s="38">
        <f t="shared" si="237"/>
        <v>3.4704245494149178E-3</v>
      </c>
      <c r="S215" s="38">
        <f t="shared" si="279"/>
        <v>8.1247448346417929E-3</v>
      </c>
      <c r="T215" s="38">
        <f t="shared" si="280"/>
        <v>5.2303146625489851E-3</v>
      </c>
      <c r="U215" s="38">
        <f t="shared" si="281"/>
        <v>-0.32033508427765867</v>
      </c>
      <c r="V215" s="38">
        <f t="shared" si="282"/>
        <v>-0.10594325780657632</v>
      </c>
      <c r="W215" s="38">
        <f t="shared" si="238"/>
        <v>11.094352014083654</v>
      </c>
      <c r="X215" s="38">
        <f t="shared" si="239"/>
        <v>5.547176007041827</v>
      </c>
      <c r="Y215" s="38">
        <f t="shared" si="283"/>
        <v>9.2513232696365506</v>
      </c>
      <c r="Z215" s="38">
        <f t="shared" si="284"/>
        <v>3.7007621261851638</v>
      </c>
      <c r="AA215" s="38">
        <f t="shared" si="240"/>
        <v>-7.7082358007949823E-3</v>
      </c>
      <c r="AB215" s="38">
        <f t="shared" si="241"/>
        <v>-6.8613613274303388E-3</v>
      </c>
      <c r="AC215" s="38">
        <f t="shared" si="285"/>
        <v>-0.10604920106438288</v>
      </c>
      <c r="AD215" s="38">
        <f t="shared" si="242"/>
        <v>11.105446366097738</v>
      </c>
      <c r="AE215" s="38">
        <f t="shared" si="243"/>
        <v>5.5527231830488688</v>
      </c>
      <c r="AF215" s="38">
        <f t="shared" si="286"/>
        <v>9.2478563304809409</v>
      </c>
      <c r="AG215" s="38">
        <f t="shared" si="287"/>
        <v>3.6991772181532641</v>
      </c>
      <c r="AH215" s="38">
        <f t="shared" si="244"/>
        <v>-7.7183456689251103E-3</v>
      </c>
      <c r="AI215" s="38">
        <f t="shared" si="245"/>
        <v>-6.8709102969319443E-3</v>
      </c>
      <c r="AJ215" s="38">
        <f t="shared" si="288"/>
        <v>9.5427196967899308E-2</v>
      </c>
      <c r="AK215" s="38">
        <f t="shared" si="289"/>
        <v>9.0132866397599667E-2</v>
      </c>
      <c r="AL215" s="38">
        <f t="shared" si="290"/>
        <v>0.1599587449479403</v>
      </c>
      <c r="AM215" s="38">
        <f t="shared" si="291"/>
        <v>5.4015487141363977E-2</v>
      </c>
      <c r="AN215" s="38">
        <f t="shared" si="246"/>
        <v>-5.6564885861127667</v>
      </c>
      <c r="AO215" s="38">
        <f t="shared" si="247"/>
        <v>-2.8282442930563834</v>
      </c>
      <c r="AP215" s="38">
        <f t="shared" si="292"/>
        <v>16.836220055812255</v>
      </c>
      <c r="AQ215" s="38">
        <f t="shared" si="293"/>
        <v>7.4327732108491222</v>
      </c>
      <c r="AR215" s="38">
        <f t="shared" si="248"/>
        <v>1.7024792211512362E-3</v>
      </c>
      <c r="AS215" s="38">
        <f t="shared" si="249"/>
        <v>1.517959303654249E-3</v>
      </c>
      <c r="AT215" s="38">
        <f t="shared" si="294"/>
        <v>5.4069502628505337E-2</v>
      </c>
      <c r="AU215" s="38">
        <f t="shared" si="250"/>
        <v>-5.6621450746988788</v>
      </c>
      <c r="AV215" s="38">
        <f t="shared" si="251"/>
        <v>-2.8310725373494394</v>
      </c>
      <c r="AW215" s="38">
        <f t="shared" si="295"/>
        <v>16.839619603354684</v>
      </c>
      <c r="AX215" s="38">
        <f t="shared" si="296"/>
        <v>7.4345197473597651</v>
      </c>
      <c r="AY215" s="38">
        <f t="shared" si="252"/>
        <v>1.7041225424178766E-3</v>
      </c>
      <c r="AZ215" s="38">
        <f t="shared" si="253"/>
        <v>1.5192568380016478E-3</v>
      </c>
      <c r="BA215" s="38">
        <f t="shared" si="297"/>
        <v>3.0423149981778676E-2</v>
      </c>
      <c r="BB215" s="38">
        <f t="shared" si="298"/>
        <v>2.4021524493578167E-2</v>
      </c>
      <c r="BC215" s="38">
        <f t="shared" si="299"/>
        <v>-2.8823916337669977E-2</v>
      </c>
      <c r="BD215" s="38">
        <f t="shared" si="300"/>
        <v>2.5191570803694E-2</v>
      </c>
      <c r="BE215" s="38">
        <f t="shared" si="254"/>
        <v>-2.6380551256424063</v>
      </c>
      <c r="BF215" s="38">
        <f t="shared" si="255"/>
        <v>-1.3190275628212031</v>
      </c>
      <c r="BG215" s="38">
        <f t="shared" si="301"/>
        <v>15.101779570320721</v>
      </c>
      <c r="BH215" s="38">
        <f t="shared" si="302"/>
        <v>6.5467353346240085</v>
      </c>
      <c r="BI215" s="38">
        <f t="shared" si="256"/>
        <v>7.1379332908915599E-4</v>
      </c>
      <c r="BJ215" s="38">
        <f t="shared" si="257"/>
        <v>7.1976291788864257E-4</v>
      </c>
      <c r="BK215" s="38">
        <f t="shared" si="303"/>
        <v>2.521676237449769E-2</v>
      </c>
      <c r="BL215" s="38">
        <f t="shared" si="258"/>
        <v>-2.6406931807680483</v>
      </c>
      <c r="BM215" s="38">
        <f t="shared" si="259"/>
        <v>-1.3203465903840241</v>
      </c>
      <c r="BN215" s="38">
        <f t="shared" si="304"/>
        <v>15.103224893100357</v>
      </c>
      <c r="BO215" s="38">
        <f t="shared" si="305"/>
        <v>6.5474687666657037</v>
      </c>
      <c r="BP215" s="38">
        <f t="shared" si="260"/>
        <v>7.1476157302049386E-4</v>
      </c>
      <c r="BQ215" s="38">
        <f t="shared" si="261"/>
        <v>7.2056047068792773E-4</v>
      </c>
      <c r="BR215" s="38">
        <f t="shared" si="306"/>
        <v>3.8435234502964995E-2</v>
      </c>
      <c r="BS215" s="38">
        <f t="shared" si="307"/>
        <v>3.1659510456900221E-2</v>
      </c>
      <c r="BT215" s="38">
        <f t="shared" si="308"/>
        <v>8.8102596252478981E-4</v>
      </c>
      <c r="BU215" s="38">
        <f t="shared" si="309"/>
        <v>2.607259676621879E-2</v>
      </c>
      <c r="BV215" s="38">
        <f t="shared" si="262"/>
        <v>-2.730315948692065</v>
      </c>
      <c r="BW215" s="38">
        <f t="shared" si="263"/>
        <v>-1.3651579743460325</v>
      </c>
      <c r="BX215" s="38">
        <f t="shared" si="310"/>
        <v>15.152401189857628</v>
      </c>
      <c r="BY215" s="38">
        <f t="shared" si="311"/>
        <v>6.5724290075453613</v>
      </c>
      <c r="BZ215" s="38">
        <f t="shared" si="264"/>
        <v>7.4754062051253316E-4</v>
      </c>
      <c r="CA215" s="38">
        <f t="shared" si="265"/>
        <v>7.4754391859020784E-4</v>
      </c>
      <c r="CB215" s="38">
        <f t="shared" si="312"/>
        <v>2.6098669362985005E-2</v>
      </c>
      <c r="CC215" s="38">
        <f t="shared" si="266"/>
        <v>-2.7330462646407563</v>
      </c>
      <c r="CD215" s="38">
        <f t="shared" si="267"/>
        <v>-1.3665231323203781</v>
      </c>
      <c r="CE215" s="38">
        <f t="shared" si="313"/>
        <v>15.153901587266649</v>
      </c>
      <c r="CF215" s="38">
        <f t="shared" si="314"/>
        <v>6.573190730126564</v>
      </c>
      <c r="CG215" s="38">
        <f t="shared" si="268"/>
        <v>7.485357144517426E-4</v>
      </c>
      <c r="CH215" s="38">
        <f t="shared" si="269"/>
        <v>7.4836255398355795E-4</v>
      </c>
      <c r="CI215" s="38">
        <f t="shared" si="315"/>
        <v>3.8166276575062635E-2</v>
      </c>
      <c r="CJ215" s="38">
        <f t="shared" si="316"/>
        <v>3.1398306838807323E-2</v>
      </c>
      <c r="CK215" s="38">
        <f t="shared" si="317"/>
        <v>4.8730680000097078E-7</v>
      </c>
      <c r="CL215" s="38">
        <f t="shared" si="270"/>
        <v>22.776993146875011</v>
      </c>
      <c r="CM215" s="38">
        <f t="shared" si="271"/>
        <v>9.9131439378525774E-4</v>
      </c>
      <c r="CN215" s="38">
        <f t="shared" si="272"/>
        <v>-0.26072596766218792</v>
      </c>
      <c r="CO215" s="38">
        <f t="shared" si="273"/>
        <v>167.04367028641246</v>
      </c>
      <c r="CP215" s="38">
        <f t="shared" si="318"/>
        <v>1595.1495502977182</v>
      </c>
      <c r="CQ215" s="38"/>
      <c r="CR215" s="38"/>
      <c r="CS215" s="38"/>
      <c r="CT215" s="38"/>
      <c r="CU215" s="38"/>
      <c r="CV215" s="38"/>
      <c r="CW215" s="38"/>
      <c r="CX215" s="38"/>
      <c r="CY215" s="38"/>
      <c r="CZ215" s="38"/>
      <c r="DA215" s="38"/>
      <c r="DB215" s="8"/>
      <c r="DC215" s="38"/>
      <c r="DD215" s="38"/>
      <c r="DE215" s="38"/>
      <c r="DF215" s="38"/>
    </row>
    <row r="216" spans="1:110">
      <c r="A216" s="38">
        <f t="shared" si="319"/>
        <v>0.67000000000000037</v>
      </c>
      <c r="B216" s="38">
        <f t="shared" si="226"/>
        <v>23.122099103645844</v>
      </c>
      <c r="C216" s="38">
        <f t="shared" si="227"/>
        <v>-187.25812250979163</v>
      </c>
      <c r="D216" s="38">
        <f t="shared" si="228"/>
        <v>-33.258122509791633</v>
      </c>
      <c r="E216" s="38">
        <f t="shared" si="229"/>
        <v>0.21439182647108235</v>
      </c>
      <c r="F216" s="38">
        <f t="shared" si="230"/>
        <v>-22.451059567708334</v>
      </c>
      <c r="G216" s="38">
        <f t="shared" si="231"/>
        <v>-11.225529783854167</v>
      </c>
      <c r="H216" s="38">
        <f t="shared" si="274"/>
        <v>28.924982923372028</v>
      </c>
      <c r="I216" s="38">
        <f t="shared" si="275"/>
        <v>13.660202511557376</v>
      </c>
      <c r="J216" s="38">
        <f t="shared" si="232"/>
        <v>4.3765469552571809E-3</v>
      </c>
      <c r="K216" s="38">
        <f t="shared" si="233"/>
        <v>3.3818323487593092E-3</v>
      </c>
      <c r="L216" s="38">
        <f t="shared" si="276"/>
        <v>0.21460621829755341</v>
      </c>
      <c r="M216" s="38">
        <f t="shared" si="234"/>
        <v>-22.473510627276042</v>
      </c>
      <c r="N216" s="38">
        <f t="shared" si="235"/>
        <v>-11.236755313638021</v>
      </c>
      <c r="O216" s="38">
        <f t="shared" si="277"/>
        <v>28.943330151487491</v>
      </c>
      <c r="P216" s="38">
        <f t="shared" si="278"/>
        <v>13.669730959490227</v>
      </c>
      <c r="Q216" s="38">
        <f t="shared" si="236"/>
        <v>4.378276907546024E-3</v>
      </c>
      <c r="R216" s="38">
        <f t="shared" si="237"/>
        <v>3.3829084836475847E-3</v>
      </c>
      <c r="S216" s="38">
        <f t="shared" si="279"/>
        <v>8.0691149346429417E-3</v>
      </c>
      <c r="T216" s="38">
        <f t="shared" si="280"/>
        <v>5.0194772160342691E-3</v>
      </c>
      <c r="U216" s="38">
        <f t="shared" si="281"/>
        <v>-0.32617467984088533</v>
      </c>
      <c r="V216" s="38">
        <f t="shared" si="282"/>
        <v>-0.11178285336980298</v>
      </c>
      <c r="W216" s="38">
        <f t="shared" si="238"/>
        <v>11.705873031462602</v>
      </c>
      <c r="X216" s="38">
        <f t="shared" si="239"/>
        <v>5.8529365157313009</v>
      </c>
      <c r="Y216" s="38">
        <f t="shared" si="283"/>
        <v>9.030443085924114</v>
      </c>
      <c r="Z216" s="38">
        <f t="shared" si="284"/>
        <v>3.540551069002551</v>
      </c>
      <c r="AA216" s="38">
        <f t="shared" si="240"/>
        <v>-8.2623591845484203E-3</v>
      </c>
      <c r="AB216" s="38">
        <f t="shared" si="241"/>
        <v>-7.3406961237522939E-3</v>
      </c>
      <c r="AC216" s="38">
        <f t="shared" si="285"/>
        <v>-0.11189463622317278</v>
      </c>
      <c r="AD216" s="38">
        <f t="shared" si="242"/>
        <v>11.717578904494065</v>
      </c>
      <c r="AE216" s="38">
        <f t="shared" si="243"/>
        <v>5.8587894522470325</v>
      </c>
      <c r="AF216" s="38">
        <f t="shared" si="286"/>
        <v>9.0268928080846287</v>
      </c>
      <c r="AG216" s="38">
        <f t="shared" si="287"/>
        <v>3.5389494183412715</v>
      </c>
      <c r="AH216" s="38">
        <f t="shared" si="244"/>
        <v>-8.2733767944181344E-3</v>
      </c>
      <c r="AI216" s="38">
        <f t="shared" si="245"/>
        <v>-7.3511029944366563E-3</v>
      </c>
      <c r="AJ216" s="38">
        <f t="shared" si="288"/>
        <v>9.8562610790279226E-2</v>
      </c>
      <c r="AK216" s="38">
        <f t="shared" si="289"/>
        <v>9.3098989430290879E-2</v>
      </c>
      <c r="AL216" s="38">
        <f t="shared" si="290"/>
        <v>0.16869087370250935</v>
      </c>
      <c r="AM216" s="38">
        <f t="shared" si="291"/>
        <v>5.6908020332706366E-2</v>
      </c>
      <c r="AN216" s="38">
        <f t="shared" si="246"/>
        <v>-5.9593939535856295</v>
      </c>
      <c r="AO216" s="38">
        <f t="shared" si="247"/>
        <v>-2.9796969767928148</v>
      </c>
      <c r="AP216" s="38">
        <f t="shared" si="292"/>
        <v>16.984578860739564</v>
      </c>
      <c r="AQ216" s="38">
        <f t="shared" si="293"/>
        <v>7.446170426318222</v>
      </c>
      <c r="AR216" s="38">
        <f t="shared" si="248"/>
        <v>1.7827710895214094E-3</v>
      </c>
      <c r="AS216" s="38">
        <f t="shared" si="249"/>
        <v>1.5552171756886631E-3</v>
      </c>
      <c r="AT216" s="38">
        <f t="shared" si="294"/>
        <v>5.6964928353039068E-2</v>
      </c>
      <c r="AU216" s="38">
        <f t="shared" si="250"/>
        <v>-5.9653533475392146</v>
      </c>
      <c r="AV216" s="38">
        <f t="shared" si="251"/>
        <v>-2.9826766737696073</v>
      </c>
      <c r="AW216" s="38">
        <f t="shared" si="295"/>
        <v>16.988192824559658</v>
      </c>
      <c r="AX216" s="38">
        <f t="shared" si="296"/>
        <v>7.4480331036874441</v>
      </c>
      <c r="AY216" s="38">
        <f t="shared" si="252"/>
        <v>1.784455224568982E-3</v>
      </c>
      <c r="AZ216" s="38">
        <f t="shared" si="253"/>
        <v>1.5565168842008119E-3</v>
      </c>
      <c r="BA216" s="38">
        <f t="shared" si="297"/>
        <v>2.959398407687696E-2</v>
      </c>
      <c r="BB216" s="38">
        <f t="shared" si="298"/>
        <v>2.2838758131988508E-2</v>
      </c>
      <c r="BC216" s="38">
        <f t="shared" si="299"/>
        <v>-3.3685611064561354E-2</v>
      </c>
      <c r="BD216" s="38">
        <f t="shared" si="300"/>
        <v>2.3222409268145013E-2</v>
      </c>
      <c r="BE216" s="38">
        <f t="shared" si="254"/>
        <v>-2.431845011848663</v>
      </c>
      <c r="BF216" s="38">
        <f t="shared" si="255"/>
        <v>-1.2159225059243315</v>
      </c>
      <c r="BG216" s="38">
        <f t="shared" si="301"/>
        <v>14.954066123247777</v>
      </c>
      <c r="BH216" s="38">
        <f t="shared" si="302"/>
        <v>6.4069042079234366</v>
      </c>
      <c r="BI216" s="38">
        <f t="shared" si="256"/>
        <v>6.347229255418258E-4</v>
      </c>
      <c r="BJ216" s="38">
        <f t="shared" si="257"/>
        <v>6.4372958441562224E-4</v>
      </c>
      <c r="BK216" s="38">
        <f t="shared" si="303"/>
        <v>2.3245631677413156E-2</v>
      </c>
      <c r="BL216" s="38">
        <f t="shared" si="258"/>
        <v>-2.4342768568605115</v>
      </c>
      <c r="BM216" s="38">
        <f t="shared" si="259"/>
        <v>-1.2171384284302558</v>
      </c>
      <c r="BN216" s="38">
        <f t="shared" si="304"/>
        <v>14.95538971684951</v>
      </c>
      <c r="BO216" s="38">
        <f t="shared" si="305"/>
        <v>6.4075759393605685</v>
      </c>
      <c r="BP216" s="38">
        <f t="shared" si="260"/>
        <v>6.3562681468591988E-4</v>
      </c>
      <c r="BQ216" s="38">
        <f t="shared" si="261"/>
        <v>6.4446554213109619E-4</v>
      </c>
      <c r="BR216" s="38">
        <f t="shared" si="306"/>
        <v>3.8923142455078594E-2</v>
      </c>
      <c r="BS216" s="38">
        <f t="shared" si="307"/>
        <v>3.169170377526425E-2</v>
      </c>
      <c r="BT216" s="38">
        <f t="shared" si="308"/>
        <v>1.2454864477987487E-3</v>
      </c>
      <c r="BU216" s="38">
        <f t="shared" si="309"/>
        <v>2.4467895715943763E-2</v>
      </c>
      <c r="BV216" s="38">
        <f t="shared" si="262"/>
        <v>-2.5622720476670029</v>
      </c>
      <c r="BW216" s="38">
        <f t="shared" si="263"/>
        <v>-1.2811360238335014</v>
      </c>
      <c r="BX216" s="38">
        <f t="shared" si="310"/>
        <v>15.02520499999029</v>
      </c>
      <c r="BY216" s="38">
        <f t="shared" si="311"/>
        <v>6.4430200701144411</v>
      </c>
      <c r="BZ216" s="38">
        <f t="shared" si="264"/>
        <v>6.8296597256414381E-4</v>
      </c>
      <c r="CA216" s="38">
        <f t="shared" si="265"/>
        <v>6.8297268444242722E-4</v>
      </c>
      <c r="CB216" s="38">
        <f t="shared" si="312"/>
        <v>2.4492363611659705E-2</v>
      </c>
      <c r="CC216" s="38">
        <f t="shared" si="266"/>
        <v>-2.5648343197146701</v>
      </c>
      <c r="CD216" s="38">
        <f t="shared" si="267"/>
        <v>-1.2824171598573351</v>
      </c>
      <c r="CE216" s="38">
        <f t="shared" si="313"/>
        <v>15.026605614680275</v>
      </c>
      <c r="CF216" s="38">
        <f t="shared" si="314"/>
        <v>6.4437313892561559</v>
      </c>
      <c r="CG216" s="38">
        <f t="shared" si="268"/>
        <v>6.839089315293762E-4</v>
      </c>
      <c r="CH216" s="38">
        <f t="shared" si="269"/>
        <v>6.8373897646593939E-4</v>
      </c>
      <c r="CI216" s="38">
        <f t="shared" si="315"/>
        <v>3.8538621227570034E-2</v>
      </c>
      <c r="CJ216" s="38">
        <f t="shared" si="316"/>
        <v>3.1318264243413191E-2</v>
      </c>
      <c r="CK216" s="38">
        <f t="shared" si="317"/>
        <v>9.2957706913106501E-7</v>
      </c>
      <c r="CL216" s="38">
        <f t="shared" si="270"/>
        <v>23.122099103645844</v>
      </c>
      <c r="CM216" s="38">
        <f t="shared" si="271"/>
        <v>8.9772247466019732E-4</v>
      </c>
      <c r="CN216" s="38">
        <f t="shared" si="272"/>
        <v>-0.24467895715943763</v>
      </c>
      <c r="CO216" s="38">
        <f t="shared" si="273"/>
        <v>166.8407910143396</v>
      </c>
      <c r="CP216" s="38">
        <f t="shared" si="318"/>
        <v>1593.2121959576414</v>
      </c>
      <c r="CQ216" s="38"/>
      <c r="CR216" s="38"/>
      <c r="CS216" s="38"/>
      <c r="CT216" s="38"/>
      <c r="CU216" s="38"/>
      <c r="CV216" s="38"/>
      <c r="CW216" s="38"/>
      <c r="CX216" s="38"/>
      <c r="CY216" s="38"/>
      <c r="CZ216" s="38"/>
      <c r="DA216" s="38"/>
      <c r="DB216" s="8"/>
      <c r="DC216" s="38"/>
      <c r="DD216" s="38"/>
      <c r="DE216" s="38"/>
      <c r="DF216" s="38"/>
    </row>
    <row r="217" spans="1:110">
      <c r="A217" s="38">
        <f t="shared" si="319"/>
        <v>0.68000000000000038</v>
      </c>
      <c r="B217" s="38">
        <f t="shared" si="226"/>
        <v>23.467205060416678</v>
      </c>
      <c r="C217" s="38">
        <f t="shared" si="227"/>
        <v>-186.29182583083329</v>
      </c>
      <c r="D217" s="38">
        <f t="shared" si="228"/>
        <v>-32.291825830833304</v>
      </c>
      <c r="E217" s="38">
        <f t="shared" si="229"/>
        <v>0.21439182647108235</v>
      </c>
      <c r="F217" s="38">
        <f t="shared" si="230"/>
        <v>-22.451059567708334</v>
      </c>
      <c r="G217" s="38">
        <f t="shared" si="231"/>
        <v>-11.225529783854167</v>
      </c>
      <c r="H217" s="38">
        <f t="shared" si="274"/>
        <v>28.897664481140467</v>
      </c>
      <c r="I217" s="38">
        <f t="shared" si="275"/>
        <v>13.599939333673209</v>
      </c>
      <c r="J217" s="38">
        <f t="shared" si="232"/>
        <v>4.3565723821703305E-3</v>
      </c>
      <c r="K217" s="38">
        <f t="shared" si="233"/>
        <v>3.2937064416603701E-3</v>
      </c>
      <c r="L217" s="38">
        <f t="shared" si="276"/>
        <v>0.21460621829755341</v>
      </c>
      <c r="M217" s="38">
        <f t="shared" si="234"/>
        <v>-22.473510627276042</v>
      </c>
      <c r="N217" s="38">
        <f t="shared" si="235"/>
        <v>-11.236755313638021</v>
      </c>
      <c r="O217" s="38">
        <f t="shared" si="277"/>
        <v>28.916022713884153</v>
      </c>
      <c r="P217" s="38">
        <f t="shared" si="278"/>
        <v>13.609497310877281</v>
      </c>
      <c r="Q217" s="38">
        <f t="shared" si="236"/>
        <v>4.3582904142459083E-3</v>
      </c>
      <c r="R217" s="38">
        <f t="shared" si="237"/>
        <v>3.2947376759774418E-3</v>
      </c>
      <c r="S217" s="38">
        <f t="shared" si="279"/>
        <v>8.0135148053775054E-3</v>
      </c>
      <c r="T217" s="38">
        <f t="shared" si="280"/>
        <v>4.8100449259004538E-3</v>
      </c>
      <c r="U217" s="38">
        <f t="shared" si="281"/>
        <v>-0.33178583863678068</v>
      </c>
      <c r="V217" s="38">
        <f t="shared" si="282"/>
        <v>-0.11739401216569834</v>
      </c>
      <c r="W217" s="38">
        <f t="shared" si="238"/>
        <v>12.293472206506289</v>
      </c>
      <c r="X217" s="38">
        <f t="shared" si="239"/>
        <v>6.1467361032531445</v>
      </c>
      <c r="Y217" s="38">
        <f t="shared" si="283"/>
        <v>8.822371771094911</v>
      </c>
      <c r="Z217" s="38">
        <f t="shared" si="284"/>
        <v>3.3870821657802774</v>
      </c>
      <c r="AA217" s="38">
        <f t="shared" si="240"/>
        <v>-8.8111335934864064E-3</v>
      </c>
      <c r="AB217" s="38">
        <f t="shared" si="241"/>
        <v>-7.8125837037171329E-3</v>
      </c>
      <c r="AC217" s="38">
        <f t="shared" si="285"/>
        <v>-0.11751140617786403</v>
      </c>
      <c r="AD217" s="38">
        <f t="shared" si="242"/>
        <v>12.305765678712795</v>
      </c>
      <c r="AE217" s="38">
        <f t="shared" si="243"/>
        <v>6.1528828393563977</v>
      </c>
      <c r="AF217" s="38">
        <f t="shared" si="286"/>
        <v>8.8187501065075828</v>
      </c>
      <c r="AG217" s="38">
        <f t="shared" si="287"/>
        <v>3.3854714271145303</v>
      </c>
      <c r="AH217" s="38">
        <f t="shared" si="244"/>
        <v>-8.8230630861875683E-3</v>
      </c>
      <c r="AI217" s="38">
        <f t="shared" si="245"/>
        <v>-7.8238535421899826E-3</v>
      </c>
      <c r="AJ217" s="38">
        <f t="shared" si="288"/>
        <v>0.10161926048088749</v>
      </c>
      <c r="AK217" s="38">
        <f t="shared" si="289"/>
        <v>9.6000113335791379E-2</v>
      </c>
      <c r="AL217" s="38">
        <f t="shared" si="290"/>
        <v>0.17770488367451265</v>
      </c>
      <c r="AM217" s="38">
        <f t="shared" si="291"/>
        <v>6.0310871508814312E-2</v>
      </c>
      <c r="AN217" s="38">
        <f t="shared" si="246"/>
        <v>-6.3157396954562994</v>
      </c>
      <c r="AO217" s="38">
        <f t="shared" si="247"/>
        <v>-3.1578698477281497</v>
      </c>
      <c r="AP217" s="38">
        <f t="shared" si="292"/>
        <v>17.167294097354681</v>
      </c>
      <c r="AQ217" s="38">
        <f t="shared" si="293"/>
        <v>7.4768041428813081</v>
      </c>
      <c r="AR217" s="38">
        <f t="shared" si="248"/>
        <v>1.8750079373714998E-3</v>
      </c>
      <c r="AS217" s="38">
        <f t="shared" si="249"/>
        <v>1.5981926216553709E-3</v>
      </c>
      <c r="AT217" s="38">
        <f t="shared" si="294"/>
        <v>6.0371182380323123E-2</v>
      </c>
      <c r="AU217" s="38">
        <f t="shared" si="250"/>
        <v>-6.3220554351517562</v>
      </c>
      <c r="AV217" s="38">
        <f t="shared" si="251"/>
        <v>-3.1610277175758781</v>
      </c>
      <c r="AW217" s="38">
        <f t="shared" si="295"/>
        <v>17.171164121698297</v>
      </c>
      <c r="AX217" s="38">
        <f t="shared" si="296"/>
        <v>7.4788059750410882</v>
      </c>
      <c r="AY217" s="38">
        <f t="shared" si="252"/>
        <v>1.876736414537833E-3</v>
      </c>
      <c r="AZ217" s="38">
        <f t="shared" si="253"/>
        <v>1.5994932858424695E-3</v>
      </c>
      <c r="BA217" s="38">
        <f t="shared" si="297"/>
        <v>2.8659462599222061E-2</v>
      </c>
      <c r="BB217" s="38">
        <f t="shared" si="298"/>
        <v>2.156599887482356E-2</v>
      </c>
      <c r="BC217" s="38">
        <f t="shared" si="299"/>
        <v>-3.9023998214581954E-2</v>
      </c>
      <c r="BD217" s="38">
        <f t="shared" si="300"/>
        <v>2.1286873294232359E-2</v>
      </c>
      <c r="BE217" s="38">
        <f t="shared" si="254"/>
        <v>-2.229156158635238</v>
      </c>
      <c r="BF217" s="38">
        <f t="shared" si="255"/>
        <v>-1.114578079317619</v>
      </c>
      <c r="BG217" s="38">
        <f t="shared" si="301"/>
        <v>14.808887485991933</v>
      </c>
      <c r="BH217" s="38">
        <f t="shared" si="302"/>
        <v>6.267139905010473</v>
      </c>
      <c r="BI217" s="38">
        <f t="shared" si="256"/>
        <v>5.5623795006782206E-4</v>
      </c>
      <c r="BJ217" s="38">
        <f t="shared" si="257"/>
        <v>5.6961905654164089E-4</v>
      </c>
      <c r="BK217" s="38">
        <f t="shared" si="303"/>
        <v>2.1308160167526589E-2</v>
      </c>
      <c r="BL217" s="38">
        <f t="shared" si="258"/>
        <v>-2.2313853147938727</v>
      </c>
      <c r="BM217" s="38">
        <f t="shared" si="259"/>
        <v>-1.1156926573969363</v>
      </c>
      <c r="BN217" s="38">
        <f t="shared" si="304"/>
        <v>14.810092824494534</v>
      </c>
      <c r="BO217" s="38">
        <f t="shared" si="305"/>
        <v>6.2677516131384534</v>
      </c>
      <c r="BP217" s="38">
        <f t="shared" si="260"/>
        <v>5.5707681306105131E-4</v>
      </c>
      <c r="BQ217" s="38">
        <f t="shared" si="261"/>
        <v>5.7029410107321387E-4</v>
      </c>
      <c r="BR217" s="38">
        <f t="shared" si="306"/>
        <v>3.9407525080566906E-2</v>
      </c>
      <c r="BS217" s="38">
        <f t="shared" si="307"/>
        <v>3.1711774775111445E-2</v>
      </c>
      <c r="BT217" s="38">
        <f t="shared" si="308"/>
        <v>1.7387656749119137E-3</v>
      </c>
      <c r="BU217" s="38">
        <f t="shared" si="309"/>
        <v>2.3025638969144273E-2</v>
      </c>
      <c r="BV217" s="38">
        <f t="shared" si="262"/>
        <v>-2.4112392743224835</v>
      </c>
      <c r="BW217" s="38">
        <f t="shared" si="263"/>
        <v>-1.2056196371612418</v>
      </c>
      <c r="BX217" s="38">
        <f t="shared" si="310"/>
        <v>14.907639362017212</v>
      </c>
      <c r="BY217" s="38">
        <f t="shared" si="311"/>
        <v>6.3172831546117294</v>
      </c>
      <c r="BZ217" s="38">
        <f t="shared" si="264"/>
        <v>6.2429186477404005E-4</v>
      </c>
      <c r="CA217" s="38">
        <f t="shared" si="265"/>
        <v>6.243050675947845E-4</v>
      </c>
      <c r="CB217" s="38">
        <f t="shared" si="312"/>
        <v>2.3048664608113414E-2</v>
      </c>
      <c r="CC217" s="38">
        <f t="shared" si="266"/>
        <v>-2.4136505135968056</v>
      </c>
      <c r="CD217" s="38">
        <f t="shared" si="267"/>
        <v>-1.2068252567984028</v>
      </c>
      <c r="CE217" s="38">
        <f t="shared" si="313"/>
        <v>14.908951114900855</v>
      </c>
      <c r="CF217" s="38">
        <f t="shared" si="314"/>
        <v>6.3179495852264944</v>
      </c>
      <c r="CG217" s="38">
        <f t="shared" si="268"/>
        <v>6.2518675631259503E-4</v>
      </c>
      <c r="CH217" s="38">
        <f t="shared" si="269"/>
        <v>6.2502311830087197E-4</v>
      </c>
      <c r="CI217" s="38">
        <f t="shared" si="315"/>
        <v>3.8865003475227054E-2</v>
      </c>
      <c r="CJ217" s="38">
        <f t="shared" si="316"/>
        <v>3.1184833005060378E-2</v>
      </c>
      <c r="CK217" s="38">
        <f t="shared" si="317"/>
        <v>1.7190791266599484E-6</v>
      </c>
      <c r="CL217" s="38">
        <f t="shared" si="270"/>
        <v>23.467205060416678</v>
      </c>
      <c r="CM217" s="38">
        <f t="shared" si="271"/>
        <v>8.1453677414737189E-4</v>
      </c>
      <c r="CN217" s="38">
        <f t="shared" si="272"/>
        <v>-0.23025638969144274</v>
      </c>
      <c r="CO217" s="38">
        <f t="shared" si="273"/>
        <v>166.56209458182036</v>
      </c>
      <c r="CP217" s="38">
        <f t="shared" si="318"/>
        <v>1590.5508410661905</v>
      </c>
      <c r="CQ217" s="38"/>
      <c r="CR217" s="38"/>
      <c r="CS217" s="38"/>
      <c r="CT217" s="38"/>
      <c r="CU217" s="38"/>
      <c r="CV217" s="38"/>
      <c r="CW217" s="38"/>
      <c r="CX217" s="38"/>
      <c r="CY217" s="38"/>
      <c r="CZ217" s="38"/>
      <c r="DA217" s="38"/>
      <c r="DB217" s="8"/>
      <c r="DC217" s="38"/>
      <c r="DD217" s="38"/>
      <c r="DE217" s="38"/>
      <c r="DF217" s="38"/>
    </row>
    <row r="218" spans="1:110">
      <c r="A218" s="38">
        <f t="shared" si="319"/>
        <v>0.69000000000000039</v>
      </c>
      <c r="B218" s="38">
        <f t="shared" si="226"/>
        <v>23.812311017187511</v>
      </c>
      <c r="C218" s="38">
        <f t="shared" si="227"/>
        <v>-185.32552915187495</v>
      </c>
      <c r="D218" s="38">
        <f t="shared" si="228"/>
        <v>-31.325529151874967</v>
      </c>
      <c r="E218" s="38">
        <f t="shared" si="229"/>
        <v>0.21439182647108235</v>
      </c>
      <c r="F218" s="38">
        <f t="shared" si="230"/>
        <v>-22.451059567708334</v>
      </c>
      <c r="G218" s="38">
        <f t="shared" si="231"/>
        <v>-11.225529783854167</v>
      </c>
      <c r="H218" s="38">
        <f t="shared" si="274"/>
        <v>28.870303743303801</v>
      </c>
      <c r="I218" s="38">
        <f t="shared" si="275"/>
        <v>13.539218000595817</v>
      </c>
      <c r="J218" s="38">
        <f t="shared" si="232"/>
        <v>4.3365668835772539E-3</v>
      </c>
      <c r="K218" s="38">
        <f t="shared" si="233"/>
        <v>3.2049105509426969E-3</v>
      </c>
      <c r="L218" s="38">
        <f t="shared" si="276"/>
        <v>0.21460621829755341</v>
      </c>
      <c r="M218" s="38">
        <f t="shared" si="234"/>
        <v>-22.473510627276042</v>
      </c>
      <c r="N218" s="38">
        <f t="shared" si="235"/>
        <v>-11.236755313638021</v>
      </c>
      <c r="O218" s="38">
        <f t="shared" si="277"/>
        <v>28.88867303184777</v>
      </c>
      <c r="P218" s="38">
        <f t="shared" si="278"/>
        <v>13.548806185373948</v>
      </c>
      <c r="Q218" s="38">
        <f t="shared" si="236"/>
        <v>4.3382730019672243E-3</v>
      </c>
      <c r="R218" s="38">
        <f t="shared" si="237"/>
        <v>3.2058972076135723E-3</v>
      </c>
      <c r="S218" s="38">
        <f t="shared" si="279"/>
        <v>7.9579451234377055E-3</v>
      </c>
      <c r="T218" s="38">
        <f t="shared" si="280"/>
        <v>4.6021188732608392E-3</v>
      </c>
      <c r="U218" s="38">
        <f t="shared" si="281"/>
        <v>-0.33722137210617326</v>
      </c>
      <c r="V218" s="38">
        <f t="shared" si="282"/>
        <v>-0.12282954563509091</v>
      </c>
      <c r="W218" s="38">
        <f t="shared" si="238"/>
        <v>12.862679940365794</v>
      </c>
      <c r="X218" s="38">
        <f t="shared" si="239"/>
        <v>6.431339970182897</v>
      </c>
      <c r="Y218" s="38">
        <f t="shared" si="283"/>
        <v>8.6248103666046276</v>
      </c>
      <c r="Z218" s="38">
        <f t="shared" si="284"/>
        <v>3.2392554679942025</v>
      </c>
      <c r="AA218" s="38">
        <f t="shared" si="240"/>
        <v>-9.3582572210905955E-3</v>
      </c>
      <c r="AB218" s="38">
        <f t="shared" si="241"/>
        <v>-8.2806470174443154E-3</v>
      </c>
      <c r="AC218" s="38">
        <f t="shared" si="285"/>
        <v>-0.12295237518072599</v>
      </c>
      <c r="AD218" s="38">
        <f t="shared" si="242"/>
        <v>12.87554262030616</v>
      </c>
      <c r="AE218" s="38">
        <f t="shared" si="243"/>
        <v>6.4377713101530798</v>
      </c>
      <c r="AF218" s="38">
        <f t="shared" si="286"/>
        <v>8.6211273412657903</v>
      </c>
      <c r="AG218" s="38">
        <f t="shared" si="287"/>
        <v>3.2376423602218134</v>
      </c>
      <c r="AH218" s="38">
        <f t="shared" si="244"/>
        <v>-9.371107706121996E-3</v>
      </c>
      <c r="AI218" s="38">
        <f t="shared" si="245"/>
        <v>-8.2927899571172987E-3</v>
      </c>
      <c r="AJ218" s="38">
        <f t="shared" si="288"/>
        <v>0.10462047193090004</v>
      </c>
      <c r="AK218" s="38">
        <f t="shared" si="289"/>
        <v>9.8860087857516737E-2</v>
      </c>
      <c r="AL218" s="38">
        <f t="shared" si="290"/>
        <v>0.18707263090763945</v>
      </c>
      <c r="AM218" s="38">
        <f t="shared" si="291"/>
        <v>6.4243085272548545E-2</v>
      </c>
      <c r="AN218" s="38">
        <f t="shared" si="246"/>
        <v>-6.7275201578727044</v>
      </c>
      <c r="AO218" s="38">
        <f t="shared" si="247"/>
        <v>-3.3637600789363522</v>
      </c>
      <c r="AP218" s="38">
        <f t="shared" si="292"/>
        <v>17.386613248691816</v>
      </c>
      <c r="AQ218" s="38">
        <f t="shared" si="293"/>
        <v>7.5260437622805716</v>
      </c>
      <c r="AR218" s="38">
        <f t="shared" si="248"/>
        <v>1.9783665331749014E-3</v>
      </c>
      <c r="AS218" s="38">
        <f t="shared" si="249"/>
        <v>1.6453883439069045E-3</v>
      </c>
      <c r="AT218" s="38">
        <f t="shared" si="294"/>
        <v>6.4307328357821089E-2</v>
      </c>
      <c r="AU218" s="38">
        <f t="shared" si="250"/>
        <v>-6.7342476780305764</v>
      </c>
      <c r="AV218" s="38">
        <f t="shared" si="251"/>
        <v>-3.3671238390152882</v>
      </c>
      <c r="AW218" s="38">
        <f t="shared" si="295"/>
        <v>17.39078427768607</v>
      </c>
      <c r="AX218" s="38">
        <f t="shared" si="296"/>
        <v>7.5282098891197773</v>
      </c>
      <c r="AY218" s="38">
        <f t="shared" si="252"/>
        <v>1.98014124235351E-3</v>
      </c>
      <c r="AZ218" s="38">
        <f t="shared" si="253"/>
        <v>1.6466869210431619E-3</v>
      </c>
      <c r="BA218" s="38">
        <f t="shared" si="297"/>
        <v>2.7624905794601487E-2</v>
      </c>
      <c r="BB218" s="38">
        <f t="shared" si="298"/>
        <v>2.0213492716739587E-2</v>
      </c>
      <c r="BC218" s="38">
        <f t="shared" si="299"/>
        <v>-4.4927760167978253E-2</v>
      </c>
      <c r="BD218" s="38">
        <f t="shared" si="300"/>
        <v>1.9315325104570291E-2</v>
      </c>
      <c r="BE218" s="38">
        <f t="shared" si="254"/>
        <v>-2.0226961150072174</v>
      </c>
      <c r="BF218" s="38">
        <f t="shared" si="255"/>
        <v>-1.0113480575036087</v>
      </c>
      <c r="BG218" s="38">
        <f t="shared" si="301"/>
        <v>14.662295059279392</v>
      </c>
      <c r="BH218" s="38">
        <f t="shared" si="302"/>
        <v>6.1253924714523862</v>
      </c>
      <c r="BI218" s="38">
        <f t="shared" si="256"/>
        <v>4.7559692320144086E-4</v>
      </c>
      <c r="BJ218" s="38">
        <f t="shared" si="257"/>
        <v>4.952539075430988E-4</v>
      </c>
      <c r="BK218" s="38">
        <f t="shared" si="303"/>
        <v>1.9334640429674858E-2</v>
      </c>
      <c r="BL218" s="38">
        <f t="shared" si="258"/>
        <v>-2.0247188111222245</v>
      </c>
      <c r="BM218" s="38">
        <f t="shared" si="259"/>
        <v>-1.0123594055611123</v>
      </c>
      <c r="BN218" s="38">
        <f t="shared" si="304"/>
        <v>14.663381371622958</v>
      </c>
      <c r="BO218" s="38">
        <f t="shared" si="305"/>
        <v>6.1259436696551415</v>
      </c>
      <c r="BP218" s="38">
        <f t="shared" si="260"/>
        <v>4.7636780148857104E-4</v>
      </c>
      <c r="BQ218" s="38">
        <f t="shared" si="261"/>
        <v>4.9586699010785613E-4</v>
      </c>
      <c r="BR218" s="38">
        <f t="shared" si="306"/>
        <v>3.9910189601100834E-2</v>
      </c>
      <c r="BS218" s="38">
        <f t="shared" si="307"/>
        <v>3.1740732368639661E-2</v>
      </c>
      <c r="BT218" s="38">
        <f t="shared" si="308"/>
        <v>2.4061554865054324E-3</v>
      </c>
      <c r="BU218" s="38">
        <f t="shared" si="309"/>
        <v>2.1721480591075724E-2</v>
      </c>
      <c r="BV218" s="38">
        <f t="shared" si="262"/>
        <v>-2.2746681283338925</v>
      </c>
      <c r="BW218" s="38">
        <f t="shared" si="263"/>
        <v>-1.1373340641669463</v>
      </c>
      <c r="BX218" s="38">
        <f t="shared" si="310"/>
        <v>14.798192672811918</v>
      </c>
      <c r="BY218" s="38">
        <f t="shared" si="311"/>
        <v>6.1944035478877453</v>
      </c>
      <c r="BZ218" s="38">
        <f t="shared" si="264"/>
        <v>5.7071996473831194E-4</v>
      </c>
      <c r="CA218" s="38">
        <f t="shared" si="265"/>
        <v>5.7074523178603264E-4</v>
      </c>
      <c r="CB218" s="38">
        <f t="shared" si="312"/>
        <v>2.1743202071666797E-2</v>
      </c>
      <c r="CC218" s="38">
        <f t="shared" si="266"/>
        <v>-2.276942796462226</v>
      </c>
      <c r="CD218" s="38">
        <f t="shared" si="267"/>
        <v>-1.138471398231113</v>
      </c>
      <c r="CE218" s="38">
        <f t="shared" si="313"/>
        <v>14.799424742579568</v>
      </c>
      <c r="CF218" s="38">
        <f t="shared" si="314"/>
        <v>6.1950297260083422</v>
      </c>
      <c r="CG218" s="38">
        <f t="shared" si="268"/>
        <v>5.7157039804209178E-4</v>
      </c>
      <c r="CH218" s="38">
        <f t="shared" si="269"/>
        <v>5.7141868139688301E-4</v>
      </c>
      <c r="CI218" s="38">
        <f t="shared" si="315"/>
        <v>3.9151718973031602E-2</v>
      </c>
      <c r="CJ218" s="38">
        <f t="shared" si="316"/>
        <v>3.1003853905205065E-2</v>
      </c>
      <c r="CK218" s="38">
        <f t="shared" si="317"/>
        <v>3.1010635927777168E-6</v>
      </c>
      <c r="CL218" s="38">
        <f t="shared" si="270"/>
        <v>23.812311017187511</v>
      </c>
      <c r="CM218" s="38">
        <f t="shared" si="271"/>
        <v>7.4007851199512015E-4</v>
      </c>
      <c r="CN218" s="38">
        <f t="shared" si="272"/>
        <v>-0.21721480591075726</v>
      </c>
      <c r="CO218" s="38">
        <f t="shared" si="273"/>
        <v>166.22087961537446</v>
      </c>
      <c r="CP218" s="38">
        <f t="shared" si="318"/>
        <v>1587.2924781521824</v>
      </c>
      <c r="CQ218" s="38"/>
      <c r="CR218" s="38"/>
      <c r="CS218" s="38"/>
      <c r="CT218" s="38"/>
      <c r="CU218" s="38"/>
      <c r="CV218" s="38"/>
      <c r="CW218" s="38"/>
      <c r="CX218" s="38"/>
      <c r="CY218" s="38"/>
      <c r="CZ218" s="38"/>
      <c r="DA218" s="38"/>
      <c r="DB218" s="8"/>
      <c r="DC218" s="38"/>
      <c r="DD218" s="38"/>
      <c r="DE218" s="38"/>
      <c r="DF218" s="38"/>
    </row>
    <row r="219" spans="1:110">
      <c r="A219" s="38">
        <f t="shared" si="319"/>
        <v>0.7000000000000004</v>
      </c>
      <c r="B219" s="38">
        <f t="shared" si="226"/>
        <v>24.157416973958345</v>
      </c>
      <c r="C219" s="38">
        <f t="shared" si="227"/>
        <v>-184.3592324729166</v>
      </c>
      <c r="D219" s="38">
        <f t="shared" si="228"/>
        <v>-30.359232472916634</v>
      </c>
      <c r="E219" s="38">
        <f t="shared" si="229"/>
        <v>0.21439182647108235</v>
      </c>
      <c r="F219" s="38">
        <f t="shared" si="230"/>
        <v>-22.451059567708334</v>
      </c>
      <c r="G219" s="38">
        <f t="shared" si="231"/>
        <v>-11.225529783854167</v>
      </c>
      <c r="H219" s="38">
        <f t="shared" si="274"/>
        <v>28.84290051279989</v>
      </c>
      <c r="I219" s="38">
        <f t="shared" si="275"/>
        <v>13.478027901195489</v>
      </c>
      <c r="J219" s="38">
        <f t="shared" si="232"/>
        <v>4.3165303153909537E-3</v>
      </c>
      <c r="K219" s="38">
        <f t="shared" si="233"/>
        <v>3.1154291594121504E-3</v>
      </c>
      <c r="L219" s="38">
        <f t="shared" si="276"/>
        <v>0.21460621829755341</v>
      </c>
      <c r="M219" s="38">
        <f t="shared" si="234"/>
        <v>-22.473510627276042</v>
      </c>
      <c r="N219" s="38">
        <f t="shared" si="235"/>
        <v>-11.236755313638021</v>
      </c>
      <c r="O219" s="38">
        <f t="shared" si="277"/>
        <v>28.861280908714019</v>
      </c>
      <c r="P219" s="38">
        <f t="shared" si="278"/>
        <v>13.487646998222932</v>
      </c>
      <c r="Q219" s="38">
        <f t="shared" si="236"/>
        <v>4.318224526770058E-3</v>
      </c>
      <c r="R219" s="38">
        <f t="shared" si="237"/>
        <v>3.1163715844489217E-3</v>
      </c>
      <c r="S219" s="38">
        <f t="shared" si="279"/>
        <v>7.9024065748745775E-3</v>
      </c>
      <c r="T219" s="38">
        <f t="shared" si="280"/>
        <v>4.3958067445190587E-3</v>
      </c>
      <c r="U219" s="38">
        <f t="shared" si="281"/>
        <v>-0.34252586952786934</v>
      </c>
      <c r="V219" s="38">
        <f t="shared" si="282"/>
        <v>-0.12813404305678699</v>
      </c>
      <c r="W219" s="38">
        <f t="shared" si="238"/>
        <v>13.418165611398674</v>
      </c>
      <c r="X219" s="38">
        <f t="shared" si="239"/>
        <v>6.709082805699337</v>
      </c>
      <c r="Y219" s="38">
        <f t="shared" si="283"/>
        <v>8.435917179993865</v>
      </c>
      <c r="Z219" s="38">
        <f t="shared" si="284"/>
        <v>3.0962089795747865</v>
      </c>
      <c r="AA219" s="38">
        <f t="shared" si="240"/>
        <v>-9.9071825542720905E-3</v>
      </c>
      <c r="AB219" s="38">
        <f t="shared" si="241"/>
        <v>-8.7482681324060028E-3</v>
      </c>
      <c r="AC219" s="38">
        <f t="shared" si="285"/>
        <v>-0.12826217709984378</v>
      </c>
      <c r="AD219" s="38">
        <f t="shared" si="242"/>
        <v>13.431583777010072</v>
      </c>
      <c r="AE219" s="38">
        <f t="shared" si="243"/>
        <v>6.7157918885050361</v>
      </c>
      <c r="AF219" s="38">
        <f t="shared" si="286"/>
        <v>8.4321813476287879</v>
      </c>
      <c r="AG219" s="38">
        <f t="shared" si="287"/>
        <v>3.0945995145094756</v>
      </c>
      <c r="AH219" s="38">
        <f t="shared" si="244"/>
        <v>-9.9209680863685465E-3</v>
      </c>
      <c r="AI219" s="38">
        <f t="shared" si="245"/>
        <v>-8.7612993736826735E-3</v>
      </c>
      <c r="AJ219" s="38">
        <f t="shared" si="288"/>
        <v>0.10758680337860674</v>
      </c>
      <c r="AK219" s="38">
        <f t="shared" si="289"/>
        <v>0.10170007100217625</v>
      </c>
      <c r="AL219" s="38">
        <f t="shared" si="290"/>
        <v>0.19686888204841635</v>
      </c>
      <c r="AM219" s="38">
        <f t="shared" si="291"/>
        <v>6.8734838991629355E-2</v>
      </c>
      <c r="AN219" s="38">
        <f t="shared" si="246"/>
        <v>-7.1978955073926674</v>
      </c>
      <c r="AO219" s="38">
        <f t="shared" si="247"/>
        <v>-3.5989477536963337</v>
      </c>
      <c r="AP219" s="38">
        <f t="shared" si="292"/>
        <v>17.645714549181779</v>
      </c>
      <c r="AQ219" s="38">
        <f t="shared" si="293"/>
        <v>7.5957950123940243</v>
      </c>
      <c r="AR219" s="38">
        <f t="shared" si="248"/>
        <v>2.0921263937919155E-3</v>
      </c>
      <c r="AS219" s="38">
        <f t="shared" si="249"/>
        <v>1.6953496306815166E-3</v>
      </c>
      <c r="AT219" s="38">
        <f t="shared" si="294"/>
        <v>6.8803573830620982E-2</v>
      </c>
      <c r="AU219" s="38">
        <f t="shared" si="250"/>
        <v>-7.2050934029000606</v>
      </c>
      <c r="AV219" s="38">
        <f t="shared" si="251"/>
        <v>-3.6025467014500303</v>
      </c>
      <c r="AW219" s="38">
        <f t="shared" si="295"/>
        <v>17.650236020659971</v>
      </c>
      <c r="AX219" s="38">
        <f t="shared" si="296"/>
        <v>7.5981533871712372</v>
      </c>
      <c r="AY219" s="38">
        <f t="shared" si="252"/>
        <v>2.0939475183896087E-3</v>
      </c>
      <c r="AZ219" s="38">
        <f t="shared" si="253"/>
        <v>1.6966412876254968E-3</v>
      </c>
      <c r="BA219" s="38">
        <f t="shared" si="297"/>
        <v>2.6494927818410341E-2</v>
      </c>
      <c r="BB219" s="38">
        <f t="shared" si="298"/>
        <v>1.8791881423298518E-2</v>
      </c>
      <c r="BC219" s="38">
        <f t="shared" si="299"/>
        <v>-5.1509070925781296E-2</v>
      </c>
      <c r="BD219" s="38">
        <f t="shared" si="300"/>
        <v>1.7225768065848059E-2</v>
      </c>
      <c r="BE219" s="38">
        <f t="shared" si="254"/>
        <v>-1.803878213603664</v>
      </c>
      <c r="BF219" s="38">
        <f t="shared" si="255"/>
        <v>-0.90193910680183198</v>
      </c>
      <c r="BG219" s="38">
        <f t="shared" si="301"/>
        <v>14.509757691178061</v>
      </c>
      <c r="BH219" s="38">
        <f t="shared" si="302"/>
        <v>5.9793152382338803</v>
      </c>
      <c r="BI219" s="38">
        <f t="shared" si="256"/>
        <v>3.8941646600400173E-4</v>
      </c>
      <c r="BJ219" s="38">
        <f t="shared" si="257"/>
        <v>4.1805652883743856E-4</v>
      </c>
      <c r="BK219" s="38">
        <f t="shared" si="303"/>
        <v>1.7242993833913905E-2</v>
      </c>
      <c r="BL219" s="38">
        <f t="shared" si="258"/>
        <v>-1.8056820918172674</v>
      </c>
      <c r="BM219" s="38">
        <f t="shared" si="259"/>
        <v>-0.90284104590863368</v>
      </c>
      <c r="BN219" s="38">
        <f t="shared" si="304"/>
        <v>14.510719441422536</v>
      </c>
      <c r="BO219" s="38">
        <f t="shared" si="305"/>
        <v>5.9798030134718632</v>
      </c>
      <c r="BP219" s="38">
        <f t="shared" si="260"/>
        <v>3.9011338637474577E-4</v>
      </c>
      <c r="BQ219" s="38">
        <f t="shared" si="261"/>
        <v>4.1860438752462192E-4</v>
      </c>
      <c r="BR219" s="38">
        <f t="shared" si="306"/>
        <v>4.045801430043805E-2</v>
      </c>
      <c r="BS219" s="38">
        <f t="shared" si="307"/>
        <v>3.1804601402338081E-2</v>
      </c>
      <c r="BT219" s="38">
        <f t="shared" si="308"/>
        <v>3.3096840715557824E-3</v>
      </c>
      <c r="BU219" s="38">
        <f t="shared" si="309"/>
        <v>2.0535452137403841E-2</v>
      </c>
      <c r="BV219" s="38">
        <f t="shared" si="262"/>
        <v>-2.1504675191004239</v>
      </c>
      <c r="BW219" s="38">
        <f t="shared" si="263"/>
        <v>-1.0752337595502119</v>
      </c>
      <c r="BX219" s="38">
        <f t="shared" si="310"/>
        <v>14.695636107153351</v>
      </c>
      <c r="BY219" s="38">
        <f t="shared" si="311"/>
        <v>6.0737043413616512</v>
      </c>
      <c r="BZ219" s="38">
        <f t="shared" si="264"/>
        <v>5.2157933147434644E-4</v>
      </c>
      <c r="CA219" s="38">
        <f t="shared" si="265"/>
        <v>5.2162649280281448E-4</v>
      </c>
      <c r="CB219" s="38">
        <f t="shared" si="312"/>
        <v>2.0555987589541243E-2</v>
      </c>
      <c r="CC219" s="38">
        <f t="shared" si="266"/>
        <v>-2.1526179866195241</v>
      </c>
      <c r="CD219" s="38">
        <f t="shared" si="267"/>
        <v>-1.076308993309762</v>
      </c>
      <c r="CE219" s="38">
        <f t="shared" si="313"/>
        <v>14.69679626513657</v>
      </c>
      <c r="CF219" s="38">
        <f t="shared" si="314"/>
        <v>6.0742941927957315</v>
      </c>
      <c r="CG219" s="38">
        <f t="shared" si="268"/>
        <v>5.2238851130557149E-4</v>
      </c>
      <c r="CH219" s="38">
        <f t="shared" si="269"/>
        <v>5.2225857670705792E-4</v>
      </c>
      <c r="CI219" s="38">
        <f t="shared" si="315"/>
        <v>3.940404261911723E-2</v>
      </c>
      <c r="CJ219" s="38">
        <f t="shared" si="316"/>
        <v>3.078013086900544E-2</v>
      </c>
      <c r="CK219" s="38">
        <f t="shared" si="317"/>
        <v>5.4686701156727364E-6</v>
      </c>
      <c r="CL219" s="38">
        <f t="shared" si="270"/>
        <v>24.157416973958345</v>
      </c>
      <c r="CM219" s="38">
        <f t="shared" si="271"/>
        <v>6.7299736647971576E-4</v>
      </c>
      <c r="CN219" s="38">
        <f t="shared" si="272"/>
        <v>-0.20535452137403842</v>
      </c>
      <c r="CO219" s="38">
        <f t="shared" si="273"/>
        <v>165.82754390967696</v>
      </c>
      <c r="CP219" s="38">
        <f t="shared" si="318"/>
        <v>1583.5363988408048</v>
      </c>
      <c r="CQ219" s="38"/>
      <c r="CR219" s="38"/>
      <c r="CS219" s="38"/>
      <c r="CT219" s="38"/>
      <c r="CU219" s="38"/>
      <c r="CV219" s="38"/>
      <c r="CW219" s="38"/>
      <c r="CX219" s="38"/>
      <c r="CY219" s="38"/>
      <c r="CZ219" s="38"/>
      <c r="DA219" s="38"/>
      <c r="DB219" s="8"/>
      <c r="DC219" s="38"/>
      <c r="DD219" s="38"/>
      <c r="DE219" s="38"/>
      <c r="DF219" s="38"/>
    </row>
    <row r="220" spans="1:110">
      <c r="A220" s="38">
        <f t="shared" si="319"/>
        <v>0.71000000000000041</v>
      </c>
      <c r="B220" s="38">
        <f t="shared" si="226"/>
        <v>24.502522930729178</v>
      </c>
      <c r="C220" s="38">
        <f t="shared" si="227"/>
        <v>-183.39293579395826</v>
      </c>
      <c r="D220" s="38">
        <f t="shared" si="228"/>
        <v>-29.392935793958298</v>
      </c>
      <c r="E220" s="38">
        <f t="shared" si="229"/>
        <v>0.21439182647108235</v>
      </c>
      <c r="F220" s="38">
        <f t="shared" si="230"/>
        <v>-22.451059567708334</v>
      </c>
      <c r="G220" s="38">
        <f t="shared" si="231"/>
        <v>-11.225529783854167</v>
      </c>
      <c r="H220" s="38">
        <f t="shared" si="274"/>
        <v>28.815454591031578</v>
      </c>
      <c r="I220" s="38">
        <f t="shared" si="275"/>
        <v>13.416358008306712</v>
      </c>
      <c r="J220" s="38">
        <f t="shared" si="232"/>
        <v>4.2964625324020756E-3</v>
      </c>
      <c r="K220" s="38">
        <f t="shared" si="233"/>
        <v>3.0252461414842905E-3</v>
      </c>
      <c r="L220" s="38">
        <f t="shared" si="276"/>
        <v>0.21460621829755341</v>
      </c>
      <c r="M220" s="38">
        <f t="shared" si="234"/>
        <v>-22.473510627276042</v>
      </c>
      <c r="N220" s="38">
        <f t="shared" si="235"/>
        <v>-11.236755313638021</v>
      </c>
      <c r="O220" s="38">
        <f t="shared" si="277"/>
        <v>28.833846146287904</v>
      </c>
      <c r="P220" s="38">
        <f t="shared" si="278"/>
        <v>13.426008750089323</v>
      </c>
      <c r="Q220" s="38">
        <f t="shared" si="236"/>
        <v>4.2981448435941922E-3</v>
      </c>
      <c r="R220" s="38">
        <f t="shared" si="237"/>
        <v>3.0261447055122711E-3</v>
      </c>
      <c r="S220" s="38">
        <f t="shared" si="279"/>
        <v>7.84689985531529E-3</v>
      </c>
      <c r="T220" s="38">
        <f t="shared" si="280"/>
        <v>4.1912233445237342E-3</v>
      </c>
      <c r="U220" s="38">
        <f t="shared" si="281"/>
        <v>-0.34773765872476808</v>
      </c>
      <c r="V220" s="38">
        <f t="shared" si="282"/>
        <v>-0.13334583225368574</v>
      </c>
      <c r="W220" s="38">
        <f t="shared" si="238"/>
        <v>13.963942899833199</v>
      </c>
      <c r="X220" s="38">
        <f t="shared" si="239"/>
        <v>6.9819714499165997</v>
      </c>
      <c r="Y220" s="38">
        <f t="shared" si="283"/>
        <v>8.2541980529935319</v>
      </c>
      <c r="Z220" s="38">
        <f t="shared" si="284"/>
        <v>2.9572634270069784</v>
      </c>
      <c r="AA220" s="38">
        <f t="shared" si="240"/>
        <v>-1.0461193559781437E-2</v>
      </c>
      <c r="AB220" s="38">
        <f t="shared" si="241"/>
        <v>-9.2186655738626701E-3</v>
      </c>
      <c r="AC220" s="38">
        <f t="shared" si="285"/>
        <v>-0.1334791780859394</v>
      </c>
      <c r="AD220" s="38">
        <f t="shared" si="242"/>
        <v>13.977906842733029</v>
      </c>
      <c r="AE220" s="38">
        <f t="shared" si="243"/>
        <v>6.9889534213665145</v>
      </c>
      <c r="AF220" s="38">
        <f t="shared" si="286"/>
        <v>8.2504168320261435</v>
      </c>
      <c r="AG220" s="38">
        <f t="shared" si="287"/>
        <v>2.9556630765977885</v>
      </c>
      <c r="AH220" s="38">
        <f t="shared" si="244"/>
        <v>-1.0475933164568126E-2</v>
      </c>
      <c r="AI220" s="38">
        <f t="shared" si="245"/>
        <v>-9.2326054317077438E-3</v>
      </c>
      <c r="AJ220" s="38">
        <f t="shared" si="288"/>
        <v>0.11053667398205795</v>
      </c>
      <c r="AK220" s="38">
        <f t="shared" si="289"/>
        <v>0.10453913414073696</v>
      </c>
      <c r="AL220" s="38">
        <f t="shared" si="290"/>
        <v>0.20717294403918332</v>
      </c>
      <c r="AM220" s="38">
        <f t="shared" si="291"/>
        <v>7.3827111785497584E-2</v>
      </c>
      <c r="AN220" s="38">
        <f t="shared" si="246"/>
        <v>-7.7311570673690548</v>
      </c>
      <c r="AO220" s="38">
        <f t="shared" si="247"/>
        <v>-3.8655785336845274</v>
      </c>
      <c r="AP220" s="38">
        <f t="shared" si="292"/>
        <v>17.948746969588463</v>
      </c>
      <c r="AQ220" s="38">
        <f t="shared" si="293"/>
        <v>7.6885351041755063</v>
      </c>
      <c r="AR220" s="38">
        <f t="shared" si="248"/>
        <v>2.2156055930983264E-3</v>
      </c>
      <c r="AS220" s="38">
        <f t="shared" si="249"/>
        <v>1.7466101816323567E-3</v>
      </c>
      <c r="AT220" s="38">
        <f t="shared" si="294"/>
        <v>7.3900938897283081E-2</v>
      </c>
      <c r="AU220" s="38">
        <f t="shared" si="250"/>
        <v>-7.7388882244364234</v>
      </c>
      <c r="AV220" s="38">
        <f t="shared" si="251"/>
        <v>-3.8694441122182117</v>
      </c>
      <c r="AW220" s="38">
        <f t="shared" si="295"/>
        <v>17.953674070989067</v>
      </c>
      <c r="AX220" s="38">
        <f t="shared" si="296"/>
        <v>7.6911172152649936</v>
      </c>
      <c r="AY220" s="38">
        <f t="shared" si="252"/>
        <v>2.2174715011142026E-3</v>
      </c>
      <c r="AZ220" s="38">
        <f t="shared" si="253"/>
        <v>1.7478883440184894E-3</v>
      </c>
      <c r="BA220" s="38">
        <f t="shared" si="297"/>
        <v>2.5274021572150994E-2</v>
      </c>
      <c r="BB220" s="38">
        <f t="shared" si="298"/>
        <v>1.7312913308140738E-2</v>
      </c>
      <c r="BC220" s="38">
        <f t="shared" si="299"/>
        <v>-5.8910819437810555E-2</v>
      </c>
      <c r="BD220" s="38">
        <f t="shared" si="300"/>
        <v>1.491629234768703E-2</v>
      </c>
      <c r="BE220" s="38">
        <f t="shared" si="254"/>
        <v>-1.5620304819430406</v>
      </c>
      <c r="BF220" s="38">
        <f t="shared" si="255"/>
        <v>-0.78101524097152031</v>
      </c>
      <c r="BG220" s="38">
        <f t="shared" si="301"/>
        <v>14.345782861560826</v>
      </c>
      <c r="BH220" s="38">
        <f t="shared" si="302"/>
        <v>5.8260786112479765</v>
      </c>
      <c r="BI220" s="38">
        <f t="shared" si="256"/>
        <v>2.933016187205012E-4</v>
      </c>
      <c r="BJ220" s="38">
        <f t="shared" si="257"/>
        <v>3.3478622962297992E-4</v>
      </c>
      <c r="BK220" s="38">
        <f t="shared" si="303"/>
        <v>1.4931208640034716E-2</v>
      </c>
      <c r="BL220" s="38">
        <f t="shared" si="258"/>
        <v>-1.5635925124249836</v>
      </c>
      <c r="BM220" s="38">
        <f t="shared" si="259"/>
        <v>-0.78179625621249182</v>
      </c>
      <c r="BN220" s="38">
        <f t="shared" si="304"/>
        <v>14.346608867531017</v>
      </c>
      <c r="BO220" s="38">
        <f t="shared" si="305"/>
        <v>5.8264971880549519</v>
      </c>
      <c r="BP220" s="38">
        <f t="shared" si="260"/>
        <v>2.9391446683402211E-4</v>
      </c>
      <c r="BQ220" s="38">
        <f t="shared" si="261"/>
        <v>3.3526261672046063E-4</v>
      </c>
      <c r="BR220" s="38">
        <f t="shared" si="306"/>
        <v>4.1085820741236505E-2</v>
      </c>
      <c r="BS220" s="38">
        <f t="shared" si="307"/>
        <v>3.1937366630830813E-2</v>
      </c>
      <c r="BT220" s="38">
        <f t="shared" si="308"/>
        <v>4.5346033769020095E-3</v>
      </c>
      <c r="BU220" s="38">
        <f t="shared" si="309"/>
        <v>1.9450895724589037E-2</v>
      </c>
      <c r="BV220" s="38">
        <f t="shared" si="262"/>
        <v>-2.0368930371370011</v>
      </c>
      <c r="BW220" s="38">
        <f t="shared" si="263"/>
        <v>-1.0184465185685005</v>
      </c>
      <c r="BX220" s="38">
        <f t="shared" si="310"/>
        <v>14.598953471740115</v>
      </c>
      <c r="BY220" s="38">
        <f t="shared" si="311"/>
        <v>5.9546106763331395</v>
      </c>
      <c r="BZ220" s="38">
        <f t="shared" si="264"/>
        <v>4.76297312265075E-4</v>
      </c>
      <c r="CA220" s="38">
        <f t="shared" si="265"/>
        <v>4.7638302319810808E-4</v>
      </c>
      <c r="CB220" s="38">
        <f t="shared" si="312"/>
        <v>1.9470346620313623E-2</v>
      </c>
      <c r="CC220" s="38">
        <f t="shared" si="266"/>
        <v>-2.0389299301741377</v>
      </c>
      <c r="CD220" s="38">
        <f t="shared" si="267"/>
        <v>-1.0194649650870689</v>
      </c>
      <c r="CE220" s="38">
        <f t="shared" si="313"/>
        <v>14.600048332858803</v>
      </c>
      <c r="CF220" s="38">
        <f t="shared" si="314"/>
        <v>5.9551675430064073</v>
      </c>
      <c r="CG220" s="38">
        <f t="shared" si="268"/>
        <v>4.7706808250991143E-4</v>
      </c>
      <c r="CH220" s="38">
        <f t="shared" si="269"/>
        <v>4.7697661903349964E-4</v>
      </c>
      <c r="CI220" s="38">
        <f t="shared" si="315"/>
        <v>3.9626465318108178E-2</v>
      </c>
      <c r="CJ220" s="38">
        <f t="shared" si="316"/>
        <v>3.0517660666972365E-2</v>
      </c>
      <c r="CK220" s="38">
        <f t="shared" si="317"/>
        <v>9.409679570017759E-6</v>
      </c>
      <c r="CL220" s="38">
        <f t="shared" si="270"/>
        <v>24.502522930729178</v>
      </c>
      <c r="CM220" s="38">
        <f t="shared" si="271"/>
        <v>6.1218856268449573E-4</v>
      </c>
      <c r="CN220" s="38">
        <f t="shared" si="272"/>
        <v>-0.1945089572458904</v>
      </c>
      <c r="CO220" s="38">
        <f t="shared" si="273"/>
        <v>165.39009241293866</v>
      </c>
      <c r="CP220" s="38">
        <f t="shared" si="318"/>
        <v>1579.3590447566739</v>
      </c>
      <c r="CQ220" s="38"/>
      <c r="CR220" s="38"/>
      <c r="CS220" s="38"/>
      <c r="CT220" s="38"/>
      <c r="CU220" s="38"/>
      <c r="CV220" s="38"/>
      <c r="CW220" s="38"/>
      <c r="CX220" s="38"/>
      <c r="CY220" s="38"/>
      <c r="CZ220" s="38"/>
      <c r="DA220" s="38"/>
      <c r="DB220" s="8"/>
      <c r="DC220" s="38"/>
      <c r="DD220" s="38"/>
      <c r="DE220" s="38"/>
      <c r="DF220" s="38"/>
    </row>
    <row r="221" spans="1:110">
      <c r="A221" s="38">
        <f t="shared" si="319"/>
        <v>0.72000000000000042</v>
      </c>
      <c r="B221" s="38">
        <f t="shared" si="226"/>
        <v>24.847628887500012</v>
      </c>
      <c r="C221" s="38">
        <f t="shared" si="227"/>
        <v>-182.42663911499997</v>
      </c>
      <c r="D221" s="38">
        <f t="shared" si="228"/>
        <v>-28.426639114999965</v>
      </c>
      <c r="E221" s="38">
        <f t="shared" si="229"/>
        <v>0.21439182647108235</v>
      </c>
      <c r="F221" s="38">
        <f t="shared" si="230"/>
        <v>-22.451059567708334</v>
      </c>
      <c r="G221" s="38">
        <f t="shared" si="231"/>
        <v>-11.225529783854167</v>
      </c>
      <c r="H221" s="38">
        <f t="shared" si="274"/>
        <v>28.787965777849902</v>
      </c>
      <c r="I221" s="38">
        <f t="shared" si="275"/>
        <v>13.354196855527178</v>
      </c>
      <c r="J221" s="38">
        <f t="shared" si="232"/>
        <v>4.2763633882666246E-3</v>
      </c>
      <c r="K221" s="38">
        <f t="shared" si="233"/>
        <v>2.9343447292563833E-3</v>
      </c>
      <c r="L221" s="38">
        <f t="shared" si="276"/>
        <v>0.21460621829755341</v>
      </c>
      <c r="M221" s="38">
        <f t="shared" si="234"/>
        <v>-22.473510627276042</v>
      </c>
      <c r="N221" s="38">
        <f t="shared" si="235"/>
        <v>-11.236755313638021</v>
      </c>
      <c r="O221" s="38">
        <f t="shared" si="277"/>
        <v>28.806368544827041</v>
      </c>
      <c r="P221" s="38">
        <f t="shared" si="278"/>
        <v>13.363880003964937</v>
      </c>
      <c r="Q221" s="38">
        <f t="shared" si="236"/>
        <v>4.2780338062468545E-3</v>
      </c>
      <c r="R221" s="38">
        <f t="shared" si="237"/>
        <v>2.9351998291604993E-3</v>
      </c>
      <c r="S221" s="38">
        <f t="shared" si="279"/>
        <v>7.7914256701168833E-3</v>
      </c>
      <c r="T221" s="38">
        <f t="shared" si="280"/>
        <v>3.9884911574804074E-3</v>
      </c>
      <c r="U221" s="38">
        <f t="shared" si="281"/>
        <v>-0.35289028894685187</v>
      </c>
      <c r="V221" s="38">
        <f t="shared" si="282"/>
        <v>-0.13849846247576952</v>
      </c>
      <c r="W221" s="38">
        <f t="shared" si="238"/>
        <v>14.503525074911972</v>
      </c>
      <c r="X221" s="38">
        <f t="shared" si="239"/>
        <v>7.2517625374559858</v>
      </c>
      <c r="Y221" s="38">
        <f t="shared" si="283"/>
        <v>8.0784266007983128</v>
      </c>
      <c r="Z221" s="38">
        <f t="shared" si="284"/>
        <v>2.8218822264626051</v>
      </c>
      <c r="AA221" s="38">
        <f t="shared" si="240"/>
        <v>-1.1023473503028987E-2</v>
      </c>
      <c r="AB221" s="38">
        <f t="shared" si="241"/>
        <v>-9.6949624198165388E-3</v>
      </c>
      <c r="AC221" s="38">
        <f t="shared" si="285"/>
        <v>-0.13863696093824529</v>
      </c>
      <c r="AD221" s="38">
        <f t="shared" si="242"/>
        <v>14.518028599986883</v>
      </c>
      <c r="AE221" s="38">
        <f t="shared" si="243"/>
        <v>7.2590142999934413</v>
      </c>
      <c r="AF221" s="38">
        <f t="shared" si="286"/>
        <v>8.0746065288424269</v>
      </c>
      <c r="AG221" s="38">
        <f t="shared" si="287"/>
        <v>2.8202960459835471</v>
      </c>
      <c r="AH221" s="38">
        <f t="shared" si="244"/>
        <v>-1.1039191260029465E-2</v>
      </c>
      <c r="AI221" s="38">
        <f t="shared" si="245"/>
        <v>-9.7098364273000663E-3</v>
      </c>
      <c r="AJ221" s="38">
        <f t="shared" si="288"/>
        <v>0.11348686995877834</v>
      </c>
      <c r="AK221" s="38">
        <f t="shared" si="289"/>
        <v>0.10739474805454967</v>
      </c>
      <c r="AL221" s="38">
        <f t="shared" si="290"/>
        <v>0.21807033806895768</v>
      </c>
      <c r="AM221" s="38">
        <f t="shared" si="291"/>
        <v>7.9571875593188152E-2</v>
      </c>
      <c r="AN221" s="38">
        <f t="shared" si="246"/>
        <v>-8.3327473265306953</v>
      </c>
      <c r="AO221" s="38">
        <f t="shared" si="247"/>
        <v>-4.1663736632653476</v>
      </c>
      <c r="AP221" s="38">
        <f t="shared" si="292"/>
        <v>18.300916762246334</v>
      </c>
      <c r="AQ221" s="38">
        <f t="shared" si="293"/>
        <v>7.8073729301525105</v>
      </c>
      <c r="AR221" s="38">
        <f t="shared" si="248"/>
        <v>2.3481047650094795E-3</v>
      </c>
      <c r="AS221" s="38">
        <f t="shared" si="249"/>
        <v>1.7976532087393489E-3</v>
      </c>
      <c r="AT221" s="38">
        <f t="shared" si="294"/>
        <v>7.9651447468781333E-2</v>
      </c>
      <c r="AU221" s="38">
        <f t="shared" si="250"/>
        <v>-8.3410800738572242</v>
      </c>
      <c r="AV221" s="38">
        <f t="shared" si="251"/>
        <v>-4.1705400369286121</v>
      </c>
      <c r="AW221" s="38">
        <f t="shared" si="295"/>
        <v>18.306311799185686</v>
      </c>
      <c r="AX221" s="38">
        <f t="shared" si="296"/>
        <v>7.8102145740828224</v>
      </c>
      <c r="AY221" s="38">
        <f t="shared" si="252"/>
        <v>2.3500118722658506E-3</v>
      </c>
      <c r="AZ221" s="38">
        <f t="shared" si="253"/>
        <v>1.7989096540268869E-3</v>
      </c>
      <c r="BA221" s="38">
        <f t="shared" si="297"/>
        <v>2.3967101971070149E-2</v>
      </c>
      <c r="BB221" s="38">
        <f t="shared" si="298"/>
        <v>1.5790067510305934E-2</v>
      </c>
      <c r="BC221" s="38">
        <f t="shared" si="299"/>
        <v>-6.7316771001927039E-2</v>
      </c>
      <c r="BD221" s="38">
        <f t="shared" si="300"/>
        <v>1.2255104591261112E-2</v>
      </c>
      <c r="BE221" s="38">
        <f t="shared" si="254"/>
        <v>-1.2833515517626817</v>
      </c>
      <c r="BF221" s="38">
        <f t="shared" si="255"/>
        <v>-0.64167577588134084</v>
      </c>
      <c r="BG221" s="38">
        <f t="shared" si="301"/>
        <v>14.163450323489835</v>
      </c>
      <c r="BH221" s="38">
        <f t="shared" si="302"/>
        <v>5.6621463479847254</v>
      </c>
      <c r="BI221" s="38">
        <f t="shared" si="256"/>
        <v>1.8130463699394552E-4</v>
      </c>
      <c r="BJ221" s="38">
        <f t="shared" si="257"/>
        <v>2.4115368374926952E-4</v>
      </c>
      <c r="BK221" s="38">
        <f t="shared" si="303"/>
        <v>1.2267359695852373E-2</v>
      </c>
      <c r="BL221" s="38">
        <f t="shared" si="258"/>
        <v>-1.2846349033144444</v>
      </c>
      <c r="BM221" s="38">
        <f t="shared" si="259"/>
        <v>-0.6423174516572222</v>
      </c>
      <c r="BN221" s="38">
        <f t="shared" si="304"/>
        <v>14.164122465179027</v>
      </c>
      <c r="BO221" s="38">
        <f t="shared" si="305"/>
        <v>5.6624864673340713</v>
      </c>
      <c r="BP221" s="38">
        <f t="shared" si="260"/>
        <v>1.8181739679539182E-4</v>
      </c>
      <c r="BQ221" s="38">
        <f t="shared" si="261"/>
        <v>2.4154811806411226E-4</v>
      </c>
      <c r="BR221" s="38">
        <f t="shared" si="306"/>
        <v>4.1840507979995216E-2</v>
      </c>
      <c r="BS221" s="38">
        <f t="shared" si="307"/>
        <v>3.218530791846793E-2</v>
      </c>
      <c r="BT221" s="38">
        <f t="shared" si="308"/>
        <v>6.1986335212050412E-3</v>
      </c>
      <c r="BU221" s="38">
        <f t="shared" si="309"/>
        <v>1.8453738112466152E-2</v>
      </c>
      <c r="BV221" s="38">
        <f t="shared" si="262"/>
        <v>-1.9324709361797878</v>
      </c>
      <c r="BW221" s="38">
        <f t="shared" si="263"/>
        <v>-0.96623546808989391</v>
      </c>
      <c r="BX221" s="38">
        <f t="shared" si="310"/>
        <v>14.507293406626117</v>
      </c>
      <c r="BY221" s="38">
        <f t="shared" si="311"/>
        <v>5.8366251693576769</v>
      </c>
      <c r="BZ221" s="38">
        <f t="shared" si="264"/>
        <v>4.343798327945611E-4</v>
      </c>
      <c r="CA221" s="38">
        <f t="shared" si="265"/>
        <v>4.345303779964007E-4</v>
      </c>
      <c r="CB221" s="38">
        <f t="shared" si="312"/>
        <v>1.8472191850578617E-2</v>
      </c>
      <c r="CC221" s="38">
        <f t="shared" si="266"/>
        <v>-1.9344034071159675</v>
      </c>
      <c r="CD221" s="38">
        <f t="shared" si="267"/>
        <v>-0.96720170355798374</v>
      </c>
      <c r="CE221" s="38">
        <f t="shared" si="313"/>
        <v>14.508328623071199</v>
      </c>
      <c r="CF221" s="38">
        <f t="shared" si="314"/>
        <v>5.8371519068116546</v>
      </c>
      <c r="CG221" s="38">
        <f t="shared" si="268"/>
        <v>4.351147133176697E-4</v>
      </c>
      <c r="CH221" s="38">
        <f t="shared" si="269"/>
        <v>4.3508804603364893E-4</v>
      </c>
      <c r="CI221" s="38">
        <f t="shared" si="315"/>
        <v>3.9822854243942898E-2</v>
      </c>
      <c r="CJ221" s="38">
        <f t="shared" si="316"/>
        <v>3.0219787115735402E-2</v>
      </c>
      <c r="CK221" s="38">
        <f t="shared" si="317"/>
        <v>1.567678324328219E-5</v>
      </c>
      <c r="CL221" s="38">
        <f t="shared" si="270"/>
        <v>24.847628887500012</v>
      </c>
      <c r="CM221" s="38">
        <f t="shared" si="271"/>
        <v>5.5673630271891466E-4</v>
      </c>
      <c r="CN221" s="38">
        <f t="shared" si="272"/>
        <v>-0.18453738112466153</v>
      </c>
      <c r="CO221" s="38">
        <f t="shared" si="273"/>
        <v>164.9145203899177</v>
      </c>
      <c r="CP221" s="38">
        <f t="shared" si="318"/>
        <v>1574.8176664610737</v>
      </c>
      <c r="CQ221" s="38"/>
      <c r="CR221" s="38"/>
      <c r="CS221" s="38"/>
      <c r="CT221" s="38"/>
      <c r="CU221" s="38"/>
      <c r="CV221" s="38"/>
      <c r="CW221" s="38"/>
      <c r="CX221" s="38"/>
      <c r="CY221" s="38"/>
      <c r="CZ221" s="38"/>
      <c r="DA221" s="38"/>
      <c r="DB221" s="8"/>
      <c r="DC221" s="38"/>
      <c r="DD221" s="38"/>
      <c r="DE221" s="38"/>
      <c r="DF221" s="38"/>
    </row>
    <row r="222" spans="1:110">
      <c r="A222" s="38">
        <f t="shared" si="319"/>
        <v>0.73000000000000043</v>
      </c>
      <c r="B222" s="38">
        <f t="shared" si="226"/>
        <v>25.192734844270845</v>
      </c>
      <c r="C222" s="38">
        <f t="shared" si="227"/>
        <v>-181.46034243604163</v>
      </c>
      <c r="D222" s="38">
        <f t="shared" si="228"/>
        <v>-27.460342436041632</v>
      </c>
      <c r="E222" s="38">
        <f t="shared" si="229"/>
        <v>0.21439182647108235</v>
      </c>
      <c r="F222" s="38">
        <f t="shared" si="230"/>
        <v>-22.451059567708334</v>
      </c>
      <c r="G222" s="38">
        <f t="shared" si="231"/>
        <v>-11.225529783854167</v>
      </c>
      <c r="H222" s="38">
        <f t="shared" si="274"/>
        <v>28.760433871537071</v>
      </c>
      <c r="I222" s="38">
        <f t="shared" si="275"/>
        <v>13.291532512326263</v>
      </c>
      <c r="J222" s="38">
        <f t="shared" si="232"/>
        <v>4.2562327354935094E-3</v>
      </c>
      <c r="K222" s="38">
        <f t="shared" si="233"/>
        <v>2.8427074761072976E-3</v>
      </c>
      <c r="L222" s="38">
        <f t="shared" si="276"/>
        <v>0.21460621829755341</v>
      </c>
      <c r="M222" s="38">
        <f t="shared" si="234"/>
        <v>-22.473510627276042</v>
      </c>
      <c r="N222" s="38">
        <f t="shared" si="235"/>
        <v>-11.236755313638021</v>
      </c>
      <c r="O222" s="38">
        <f t="shared" si="277"/>
        <v>28.778847903024669</v>
      </c>
      <c r="P222" s="38">
        <f t="shared" si="278"/>
        <v>13.301248860391585</v>
      </c>
      <c r="Q222" s="38">
        <f t="shared" si="236"/>
        <v>4.2578912673903058E-3</v>
      </c>
      <c r="R222" s="38">
        <f t="shared" si="237"/>
        <v>2.8435195368100847E-3</v>
      </c>
      <c r="S222" s="38">
        <f t="shared" si="279"/>
        <v>7.7359847345685531E-3</v>
      </c>
      <c r="T222" s="38">
        <f t="shared" si="280"/>
        <v>3.787740960809353E-3</v>
      </c>
      <c r="U222" s="38">
        <f t="shared" si="281"/>
        <v>-0.35801367402407552</v>
      </c>
      <c r="V222" s="38">
        <f t="shared" si="282"/>
        <v>-0.14362184755299318</v>
      </c>
      <c r="W222" s="38">
        <f t="shared" si="238"/>
        <v>15.040044705582552</v>
      </c>
      <c r="X222" s="38">
        <f t="shared" si="239"/>
        <v>7.5200223527912762</v>
      </c>
      <c r="Y222" s="38">
        <f t="shared" si="283"/>
        <v>7.907585323790407</v>
      </c>
      <c r="Z222" s="38">
        <f t="shared" si="284"/>
        <v>2.6896420299916439</v>
      </c>
      <c r="AA222" s="38">
        <f t="shared" si="240"/>
        <v>-1.1597166031246922E-2</v>
      </c>
      <c r="AB222" s="38">
        <f t="shared" si="241"/>
        <v>-1.0180247783460024E-2</v>
      </c>
      <c r="AC222" s="38">
        <f t="shared" si="285"/>
        <v>-0.14376546940054616</v>
      </c>
      <c r="AD222" s="38">
        <f t="shared" si="242"/>
        <v>15.055084750288133</v>
      </c>
      <c r="AE222" s="38">
        <f t="shared" si="243"/>
        <v>7.5275423751440664</v>
      </c>
      <c r="AF222" s="38">
        <f t="shared" si="286"/>
        <v>7.9037322528842742</v>
      </c>
      <c r="AG222" s="38">
        <f t="shared" si="287"/>
        <v>2.6880747489362951</v>
      </c>
      <c r="AH222" s="38">
        <f t="shared" si="244"/>
        <v>-1.1613891220285399E-2</v>
      </c>
      <c r="AI222" s="38">
        <f t="shared" si="245"/>
        <v>-1.0196086857306927E-2</v>
      </c>
      <c r="AJ222" s="38">
        <f t="shared" si="288"/>
        <v>0.11645295840040126</v>
      </c>
      <c r="AK222" s="38">
        <f t="shared" si="289"/>
        <v>0.11028317847714349</v>
      </c>
      <c r="AL222" s="38">
        <f t="shared" si="290"/>
        <v>0.22965458499510549</v>
      </c>
      <c r="AM222" s="38">
        <f t="shared" si="291"/>
        <v>8.6032737442112317E-2</v>
      </c>
      <c r="AN222" s="38">
        <f t="shared" si="246"/>
        <v>-9.0093271972119862</v>
      </c>
      <c r="AO222" s="38">
        <f t="shared" si="247"/>
        <v>-4.5046635986059931</v>
      </c>
      <c r="AP222" s="38">
        <f t="shared" si="292"/>
        <v>18.708618560962343</v>
      </c>
      <c r="AQ222" s="38">
        <f t="shared" si="293"/>
        <v>7.9561323717452961</v>
      </c>
      <c r="AR222" s="38">
        <f t="shared" si="248"/>
        <v>2.4888567892858695E-3</v>
      </c>
      <c r="AS222" s="38">
        <f t="shared" si="249"/>
        <v>1.8468877861752379E-3</v>
      </c>
      <c r="AT222" s="38">
        <f t="shared" si="294"/>
        <v>8.6118770179554424E-2</v>
      </c>
      <c r="AU222" s="38">
        <f t="shared" si="250"/>
        <v>-9.0183365244091966</v>
      </c>
      <c r="AV222" s="38">
        <f t="shared" si="251"/>
        <v>-4.5091682622045983</v>
      </c>
      <c r="AW222" s="38">
        <f t="shared" si="295"/>
        <v>18.71455248273573</v>
      </c>
      <c r="AX222" s="38">
        <f t="shared" si="296"/>
        <v>7.959274485561509</v>
      </c>
      <c r="AY222" s="38">
        <f t="shared" si="252"/>
        <v>2.4907994110607958E-3</v>
      </c>
      <c r="AZ222" s="38">
        <f t="shared" si="253"/>
        <v>1.8481128121980994E-3</v>
      </c>
      <c r="BA222" s="38">
        <f t="shared" si="297"/>
        <v>2.2580029796604763E-2</v>
      </c>
      <c r="BB222" s="38">
        <f t="shared" si="298"/>
        <v>1.4239068281255386E-2</v>
      </c>
      <c r="BC222" s="38">
        <f t="shared" si="299"/>
        <v>-7.6965827252560043E-2</v>
      </c>
      <c r="BD222" s="38">
        <f t="shared" si="300"/>
        <v>9.0669101895522741E-3</v>
      </c>
      <c r="BE222" s="38">
        <f t="shared" si="254"/>
        <v>-0.94948461474186208</v>
      </c>
      <c r="BF222" s="38">
        <f t="shared" si="255"/>
        <v>-0.47474230737093104</v>
      </c>
      <c r="BG222" s="38">
        <f t="shared" si="301"/>
        <v>13.953826945967482</v>
      </c>
      <c r="BH222" s="38">
        <f t="shared" si="302"/>
        <v>5.4830062439908902</v>
      </c>
      <c r="BI222" s="38">
        <f t="shared" si="256"/>
        <v>4.5098403385563919E-5</v>
      </c>
      <c r="BJ222" s="38">
        <f t="shared" si="257"/>
        <v>1.3122141315065718E-4</v>
      </c>
      <c r="BK222" s="38">
        <f t="shared" si="303"/>
        <v>9.0759770997418249E-3</v>
      </c>
      <c r="BL222" s="38">
        <f t="shared" si="258"/>
        <v>-0.95043409935660372</v>
      </c>
      <c r="BM222" s="38">
        <f t="shared" si="259"/>
        <v>-0.47521704967830186</v>
      </c>
      <c r="BN222" s="38">
        <f t="shared" si="304"/>
        <v>13.954318417364004</v>
      </c>
      <c r="BO222" s="38">
        <f t="shared" si="305"/>
        <v>5.483254361827945</v>
      </c>
      <c r="BP222" s="38">
        <f t="shared" si="260"/>
        <v>4.5486351357413289E-5</v>
      </c>
      <c r="BQ222" s="38">
        <f t="shared" si="261"/>
        <v>1.3151711831131278E-4</v>
      </c>
      <c r="BR222" s="38">
        <f t="shared" si="306"/>
        <v>4.2787230019821335E-2</v>
      </c>
      <c r="BS222" s="38">
        <f t="shared" si="307"/>
        <v>3.2613663803176006E-2</v>
      </c>
      <c r="BT222" s="38">
        <f t="shared" si="308"/>
        <v>8.4653707393366525E-3</v>
      </c>
      <c r="BU222" s="38">
        <f t="shared" si="309"/>
        <v>1.7532280928888928E-2</v>
      </c>
      <c r="BV222" s="38">
        <f t="shared" si="262"/>
        <v>-1.8359761655623297</v>
      </c>
      <c r="BW222" s="38">
        <f t="shared" si="263"/>
        <v>-0.91798808278116484</v>
      </c>
      <c r="BX222" s="38">
        <f t="shared" si="310"/>
        <v>14.419952553041405</v>
      </c>
      <c r="BY222" s="38">
        <f t="shared" si="311"/>
        <v>5.7193189330749057</v>
      </c>
      <c r="BZ222" s="38">
        <f t="shared" si="264"/>
        <v>3.954095918352968E-4</v>
      </c>
      <c r="CA222" s="38">
        <f t="shared" si="265"/>
        <v>3.9566054770885097E-4</v>
      </c>
      <c r="CB222" s="38">
        <f t="shared" si="312"/>
        <v>1.7549813209817817E-2</v>
      </c>
      <c r="CC222" s="38">
        <f t="shared" si="266"/>
        <v>-1.8378121417278919</v>
      </c>
      <c r="CD222" s="38">
        <f t="shared" si="267"/>
        <v>-0.91890607086394593</v>
      </c>
      <c r="CE222" s="38">
        <f t="shared" si="313"/>
        <v>14.420932985483551</v>
      </c>
      <c r="CF222" s="38">
        <f t="shared" si="314"/>
        <v>5.7198179968970315</v>
      </c>
      <c r="CG222" s="38">
        <f t="shared" si="268"/>
        <v>3.9611082115940379E-4</v>
      </c>
      <c r="CH222" s="38">
        <f t="shared" si="269"/>
        <v>3.9618457380858273E-4</v>
      </c>
      <c r="CI222" s="38">
        <f t="shared" si="315"/>
        <v>3.9996468625571449E-2</v>
      </c>
      <c r="CJ222" s="38">
        <f t="shared" si="316"/>
        <v>2.9889214179103663E-2</v>
      </c>
      <c r="CK222" s="38">
        <f t="shared" si="317"/>
        <v>2.4829282262887219E-5</v>
      </c>
      <c r="CL222" s="38">
        <f t="shared" si="270"/>
        <v>25.192734844270845</v>
      </c>
      <c r="CM222" s="38">
        <f t="shared" si="271"/>
        <v>5.05889704934219E-4</v>
      </c>
      <c r="CN222" s="38">
        <f t="shared" si="272"/>
        <v>-0.1753228092888893</v>
      </c>
      <c r="CO222" s="38">
        <f t="shared" si="273"/>
        <v>164.40537122063733</v>
      </c>
      <c r="CP222" s="38">
        <f t="shared" si="318"/>
        <v>1569.9556500373478</v>
      </c>
      <c r="CQ222" s="38"/>
      <c r="CR222" s="38"/>
      <c r="CS222" s="38"/>
      <c r="CT222" s="38"/>
      <c r="CU222" s="38"/>
      <c r="CV222" s="38"/>
      <c r="CW222" s="38"/>
      <c r="CX222" s="38"/>
      <c r="CY222" s="38"/>
      <c r="CZ222" s="38"/>
      <c r="DA222" s="38"/>
      <c r="DB222" s="8"/>
      <c r="DC222" s="38"/>
      <c r="DD222" s="38"/>
      <c r="DE222" s="38"/>
      <c r="DF222" s="38"/>
    </row>
    <row r="223" spans="1:110">
      <c r="A223" s="38">
        <f t="shared" si="319"/>
        <v>0.74000000000000044</v>
      </c>
      <c r="B223" s="38">
        <f t="shared" si="226"/>
        <v>25.537840801041678</v>
      </c>
      <c r="C223" s="38">
        <f t="shared" si="227"/>
        <v>-180.49404575708328</v>
      </c>
      <c r="D223" s="38">
        <f t="shared" si="228"/>
        <v>-26.494045757083299</v>
      </c>
      <c r="E223" s="38">
        <f t="shared" si="229"/>
        <v>0.21439182647108235</v>
      </c>
      <c r="F223" s="38">
        <f t="shared" si="230"/>
        <v>-22.451059567708334</v>
      </c>
      <c r="G223" s="38">
        <f t="shared" si="231"/>
        <v>-11.225529783854167</v>
      </c>
      <c r="H223" s="38">
        <f t="shared" si="274"/>
        <v>28.732858668789191</v>
      </c>
      <c r="I223" s="38">
        <f t="shared" si="275"/>
        <v>13.228352557310007</v>
      </c>
      <c r="J223" s="38">
        <f t="shared" si="232"/>
        <v>4.2360704254319256E-3</v>
      </c>
      <c r="K223" s="38">
        <f t="shared" si="233"/>
        <v>2.7503162176014885E-3</v>
      </c>
      <c r="L223" s="38">
        <f t="shared" si="276"/>
        <v>0.21460621829755341</v>
      </c>
      <c r="M223" s="38">
        <f t="shared" si="234"/>
        <v>-22.473510627276042</v>
      </c>
      <c r="N223" s="38">
        <f t="shared" si="235"/>
        <v>-11.236755313638021</v>
      </c>
      <c r="O223" s="38">
        <f t="shared" si="277"/>
        <v>28.751284017992461</v>
      </c>
      <c r="P223" s="38">
        <f t="shared" si="278"/>
        <v>13.238102930851294</v>
      </c>
      <c r="Q223" s="38">
        <f t="shared" si="236"/>
        <v>4.237717078529245E-3</v>
      </c>
      <c r="R223" s="38">
        <f t="shared" si="237"/>
        <v>2.7510856939853504E-3</v>
      </c>
      <c r="S223" s="38">
        <f t="shared" si="279"/>
        <v>7.6805777739927961E-3</v>
      </c>
      <c r="T223" s="38">
        <f t="shared" si="280"/>
        <v>3.5891124980258885E-3</v>
      </c>
      <c r="U223" s="38">
        <f t="shared" si="281"/>
        <v>-0.36313499140703787</v>
      </c>
      <c r="V223" s="38">
        <f t="shared" si="282"/>
        <v>-0.14874316493595552</v>
      </c>
      <c r="W223" s="38">
        <f t="shared" si="238"/>
        <v>15.576347807816425</v>
      </c>
      <c r="X223" s="38">
        <f t="shared" si="239"/>
        <v>7.7881739039082127</v>
      </c>
      <c r="Y223" s="38">
        <f t="shared" si="283"/>
        <v>7.740821508371365</v>
      </c>
      <c r="Z223" s="38">
        <f t="shared" si="284"/>
        <v>2.5602107593745647</v>
      </c>
      <c r="AA223" s="38">
        <f t="shared" si="240"/>
        <v>-1.2185431825096741E-2</v>
      </c>
      <c r="AB223" s="38">
        <f t="shared" si="241"/>
        <v>-1.0677633981759246E-2</v>
      </c>
      <c r="AC223" s="38">
        <f t="shared" si="285"/>
        <v>-0.14889190810089145</v>
      </c>
      <c r="AD223" s="38">
        <f t="shared" si="242"/>
        <v>15.591924155624239</v>
      </c>
      <c r="AE223" s="38">
        <f t="shared" si="243"/>
        <v>7.7959620778121197</v>
      </c>
      <c r="AF223" s="38">
        <f t="shared" si="286"/>
        <v>7.7369407570017232</v>
      </c>
      <c r="AG223" s="38">
        <f t="shared" si="287"/>
        <v>2.5586668480980364</v>
      </c>
      <c r="AH223" s="38">
        <f t="shared" si="244"/>
        <v>-1.2203199141388895E-2</v>
      </c>
      <c r="AI223" s="38">
        <f t="shared" si="245"/>
        <v>-1.0694474655103092E-2</v>
      </c>
      <c r="AJ223" s="38">
        <f t="shared" si="288"/>
        <v>0.11944963185237362</v>
      </c>
      <c r="AK223" s="38">
        <f t="shared" si="289"/>
        <v>0.11321981316654277</v>
      </c>
      <c r="AL223" s="38">
        <f t="shared" si="290"/>
        <v>0.24202916960759119</v>
      </c>
      <c r="AM223" s="38">
        <f t="shared" si="291"/>
        <v>9.3286004671635669E-2</v>
      </c>
      <c r="AN223" s="38">
        <f t="shared" si="246"/>
        <v>-9.7688875653051248</v>
      </c>
      <c r="AO223" s="38">
        <f t="shared" si="247"/>
        <v>-4.8844437826525624</v>
      </c>
      <c r="AP223" s="38">
        <f t="shared" si="292"/>
        <v>19.179612086068111</v>
      </c>
      <c r="AQ223" s="38">
        <f t="shared" si="293"/>
        <v>8.1394574949814977</v>
      </c>
      <c r="AR223" s="38">
        <f t="shared" si="248"/>
        <v>2.6369810591037202E-3</v>
      </c>
      <c r="AS223" s="38">
        <f t="shared" si="249"/>
        <v>1.8926419968011334E-3</v>
      </c>
      <c r="AT223" s="38">
        <f t="shared" si="294"/>
        <v>9.3379290676307292E-2</v>
      </c>
      <c r="AU223" s="38">
        <f t="shared" si="250"/>
        <v>-9.7786564528704272</v>
      </c>
      <c r="AV223" s="38">
        <f t="shared" si="251"/>
        <v>-4.8893282264352136</v>
      </c>
      <c r="AW223" s="38">
        <f t="shared" si="295"/>
        <v>19.186166207712731</v>
      </c>
      <c r="AX223" s="38">
        <f t="shared" si="296"/>
        <v>8.1429470461314626</v>
      </c>
      <c r="AY223" s="38">
        <f t="shared" si="252"/>
        <v>2.638951271101528E-3</v>
      </c>
      <c r="AZ223" s="38">
        <f t="shared" si="253"/>
        <v>1.8938246985993517E-3</v>
      </c>
      <c r="BA223" s="38">
        <f t="shared" si="297"/>
        <v>2.1120124125190629E-2</v>
      </c>
      <c r="BB223" s="38">
        <f t="shared" si="298"/>
        <v>1.2678234022150413E-2</v>
      </c>
      <c r="BC223" s="38">
        <f t="shared" si="299"/>
        <v>-8.8172086252878923E-2</v>
      </c>
      <c r="BD223" s="38">
        <f t="shared" si="300"/>
        <v>5.1139184187567466E-3</v>
      </c>
      <c r="BE223" s="38">
        <f t="shared" si="254"/>
        <v>-0.53552828451412415</v>
      </c>
      <c r="BF223" s="38">
        <f t="shared" si="255"/>
        <v>-0.26776414225706208</v>
      </c>
      <c r="BG223" s="38">
        <f t="shared" si="301"/>
        <v>13.705239477786499</v>
      </c>
      <c r="BH223" s="38">
        <f t="shared" si="302"/>
        <v>5.2828596556644136</v>
      </c>
      <c r="BI223" s="38">
        <f t="shared" si="256"/>
        <v>-1.2733588936307276E-4</v>
      </c>
      <c r="BJ223" s="38">
        <f t="shared" si="257"/>
        <v>-3.5784355263212913E-6</v>
      </c>
      <c r="BK223" s="38">
        <f t="shared" si="303"/>
        <v>5.1190323371755027E-3</v>
      </c>
      <c r="BL223" s="38">
        <f t="shared" si="258"/>
        <v>-0.53606381279863824</v>
      </c>
      <c r="BM223" s="38">
        <f t="shared" si="259"/>
        <v>-0.26803190639931912</v>
      </c>
      <c r="BN223" s="38">
        <f t="shared" si="304"/>
        <v>13.705512580243331</v>
      </c>
      <c r="BO223" s="38">
        <f t="shared" si="305"/>
        <v>5.2829970206338093</v>
      </c>
      <c r="BP223" s="38">
        <f t="shared" si="260"/>
        <v>-1.2711078017158095E-4</v>
      </c>
      <c r="BQ223" s="38">
        <f t="shared" si="261"/>
        <v>-3.4080537589714415E-6</v>
      </c>
      <c r="BR223" s="38">
        <f t="shared" si="306"/>
        <v>4.401892503137704E-2</v>
      </c>
      <c r="BS223" s="38">
        <f t="shared" si="307"/>
        <v>3.3317263475488065E-2</v>
      </c>
      <c r="BT223" s="38">
        <f t="shared" si="308"/>
        <v>1.1564321408449837E-2</v>
      </c>
      <c r="BU223" s="38">
        <f t="shared" si="309"/>
        <v>1.6678239827206585E-2</v>
      </c>
      <c r="BV223" s="38">
        <f t="shared" si="262"/>
        <v>-1.7465411905320303</v>
      </c>
      <c r="BW223" s="38">
        <f t="shared" si="263"/>
        <v>-0.87327059526601514</v>
      </c>
      <c r="BX223" s="38">
        <f t="shared" si="310"/>
        <v>14.336429484978323</v>
      </c>
      <c r="BY223" s="38">
        <f t="shared" si="311"/>
        <v>5.6023584938778823</v>
      </c>
      <c r="BZ223" s="38">
        <f t="shared" si="264"/>
        <v>3.5909282277628372E-4</v>
      </c>
      <c r="CA223" s="38">
        <f t="shared" si="265"/>
        <v>3.5947267549669515E-4</v>
      </c>
      <c r="CB223" s="38">
        <f t="shared" si="312"/>
        <v>1.6694918067033791E-2</v>
      </c>
      <c r="CC223" s="38">
        <f t="shared" si="266"/>
        <v>-1.7482877317225622</v>
      </c>
      <c r="CD223" s="38">
        <f t="shared" si="267"/>
        <v>-0.87414386586128112</v>
      </c>
      <c r="CE223" s="38">
        <f t="shared" si="313"/>
        <v>14.337359427357212</v>
      </c>
      <c r="CF223" s="38">
        <f t="shared" si="314"/>
        <v>5.6028320543105545</v>
      </c>
      <c r="CG223" s="38">
        <f t="shared" si="268"/>
        <v>3.5976244716668694E-4</v>
      </c>
      <c r="CH223" s="38">
        <f t="shared" si="269"/>
        <v>3.5996514454719936E-4</v>
      </c>
      <c r="CI223" s="38">
        <f t="shared" si="315"/>
        <v>4.0149583969341797E-2</v>
      </c>
      <c r="CJ223" s="38">
        <f t="shared" si="316"/>
        <v>2.9527639343624908E-2</v>
      </c>
      <c r="CK223" s="38">
        <f t="shared" si="317"/>
        <v>3.5761127909833494E-5</v>
      </c>
      <c r="CL223" s="38">
        <f t="shared" si="270"/>
        <v>25.537840801041678</v>
      </c>
      <c r="CM223" s="38">
        <f t="shared" si="271"/>
        <v>4.5910661992876547E-4</v>
      </c>
      <c r="CN223" s="38">
        <f t="shared" si="272"/>
        <v>-0.16678239827206587</v>
      </c>
      <c r="CO223" s="38">
        <f t="shared" si="273"/>
        <v>163.86743915289009</v>
      </c>
      <c r="CP223" s="38">
        <f t="shared" si="318"/>
        <v>1564.8187771795706</v>
      </c>
      <c r="CQ223" s="38"/>
      <c r="CR223" s="38"/>
      <c r="CS223" s="38"/>
      <c r="CT223" s="38"/>
      <c r="CU223" s="38"/>
      <c r="CV223" s="38"/>
      <c r="CW223" s="38"/>
      <c r="CX223" s="38"/>
      <c r="CY223" s="38"/>
      <c r="CZ223" s="38"/>
      <c r="DA223" s="38"/>
      <c r="DB223" s="8"/>
      <c r="DC223" s="38"/>
      <c r="DD223" s="38"/>
      <c r="DE223" s="38"/>
      <c r="DF223" s="38"/>
    </row>
    <row r="224" spans="1:110">
      <c r="A224" s="38">
        <f t="shared" si="319"/>
        <v>0.75000000000000044</v>
      </c>
      <c r="B224" s="38">
        <f t="shared" si="226"/>
        <v>25.882946757812512</v>
      </c>
      <c r="C224" s="38">
        <f t="shared" si="227"/>
        <v>-179.52774907812497</v>
      </c>
      <c r="D224" s="38">
        <f t="shared" si="228"/>
        <v>-25.527749078124966</v>
      </c>
      <c r="E224" s="38">
        <f t="shared" si="229"/>
        <v>0.21439182647108235</v>
      </c>
      <c r="F224" s="38">
        <f t="shared" si="230"/>
        <v>-22.451059567708334</v>
      </c>
      <c r="G224" s="38">
        <f t="shared" si="231"/>
        <v>-11.225529783854167</v>
      </c>
      <c r="H224" s="38">
        <f t="shared" si="274"/>
        <v>28.705239964698755</v>
      </c>
      <c r="I224" s="38">
        <f t="shared" si="275"/>
        <v>13.164644049472855</v>
      </c>
      <c r="J224" s="38">
        <f t="shared" si="232"/>
        <v>4.2158763082585397E-3</v>
      </c>
      <c r="K224" s="38">
        <f t="shared" si="233"/>
        <v>2.6571520294489709E-3</v>
      </c>
      <c r="L224" s="38">
        <f t="shared" si="276"/>
        <v>0.21460621829755341</v>
      </c>
      <c r="M224" s="38">
        <f t="shared" si="234"/>
        <v>-22.473510627276042</v>
      </c>
      <c r="N224" s="38">
        <f t="shared" si="235"/>
        <v>-11.236755313638021</v>
      </c>
      <c r="O224" s="38">
        <f t="shared" si="277"/>
        <v>28.723676685243067</v>
      </c>
      <c r="P224" s="38">
        <f t="shared" si="278"/>
        <v>13.174429309154906</v>
      </c>
      <c r="Q224" s="38">
        <f t="shared" si="236"/>
        <v>4.2175110899980326E-3</v>
      </c>
      <c r="R224" s="38">
        <f t="shared" si="237"/>
        <v>2.6578794084367273E-3</v>
      </c>
      <c r="S224" s="38">
        <f t="shared" si="279"/>
        <v>7.6252055239315062E-3</v>
      </c>
      <c r="T224" s="38">
        <f t="shared" si="280"/>
        <v>3.3927552170677187E-3</v>
      </c>
      <c r="U224" s="38">
        <f t="shared" si="281"/>
        <v>-0.36827940455243557</v>
      </c>
      <c r="V224" s="38">
        <f t="shared" si="282"/>
        <v>-0.15388757808135323</v>
      </c>
      <c r="W224" s="38">
        <f t="shared" si="238"/>
        <v>16.115069492636831</v>
      </c>
      <c r="X224" s="38">
        <f t="shared" si="239"/>
        <v>8.0575347463184155</v>
      </c>
      <c r="Y224" s="38">
        <f t="shared" si="283"/>
        <v>7.5774137750632118</v>
      </c>
      <c r="Z224" s="38">
        <f t="shared" si="284"/>
        <v>2.4333310186294153</v>
      </c>
      <c r="AA224" s="38">
        <f t="shared" si="240"/>
        <v>-1.2791502854384662E-2</v>
      </c>
      <c r="AB224" s="38">
        <f t="shared" si="241"/>
        <v>-1.1190311417611974E-2</v>
      </c>
      <c r="AC224" s="38">
        <f t="shared" si="285"/>
        <v>-0.15404146565943455</v>
      </c>
      <c r="AD224" s="38">
        <f t="shared" si="242"/>
        <v>16.131184562129466</v>
      </c>
      <c r="AE224" s="38">
        <f t="shared" si="243"/>
        <v>8.0655922810647329</v>
      </c>
      <c r="AF224" s="38">
        <f t="shared" si="286"/>
        <v>7.573510248252477</v>
      </c>
      <c r="AG224" s="38">
        <f t="shared" si="287"/>
        <v>2.4318147363277181</v>
      </c>
      <c r="AH224" s="38">
        <f t="shared" si="244"/>
        <v>-1.2810352697933985E-2</v>
      </c>
      <c r="AI224" s="38">
        <f t="shared" si="245"/>
        <v>-1.1208196145388273E-2</v>
      </c>
      <c r="AJ224" s="38">
        <f t="shared" si="288"/>
        <v>0.12249100144627824</v>
      </c>
      <c r="AK224" s="38">
        <f t="shared" si="289"/>
        <v>0.11621943758739967</v>
      </c>
      <c r="AL224" s="38">
        <f t="shared" si="290"/>
        <v>0.25530975571681397</v>
      </c>
      <c r="AM224" s="38">
        <f t="shared" si="291"/>
        <v>0.10142217763546074</v>
      </c>
      <c r="AN224" s="38">
        <f t="shared" si="246"/>
        <v>-10.620905605688082</v>
      </c>
      <c r="AO224" s="38">
        <f t="shared" si="247"/>
        <v>-5.3104528028440408</v>
      </c>
      <c r="AP224" s="38">
        <f t="shared" si="292"/>
        <v>19.723247745163835</v>
      </c>
      <c r="AQ224" s="38">
        <f t="shared" si="293"/>
        <v>8.3629384054507359</v>
      </c>
      <c r="AR224" s="38">
        <f t="shared" si="248"/>
        <v>2.7914425334778928E-3</v>
      </c>
      <c r="AS224" s="38">
        <f t="shared" si="249"/>
        <v>1.9331754365785468E-3</v>
      </c>
      <c r="AT224" s="38">
        <f t="shared" si="294"/>
        <v>0.10152359981309619</v>
      </c>
      <c r="AU224" s="38">
        <f t="shared" si="250"/>
        <v>-10.631526511293769</v>
      </c>
      <c r="AV224" s="38">
        <f t="shared" si="251"/>
        <v>-5.3157632556468846</v>
      </c>
      <c r="AW224" s="38">
        <f t="shared" si="295"/>
        <v>19.730515701256575</v>
      </c>
      <c r="AX224" s="38">
        <f t="shared" si="296"/>
        <v>8.3668293264493769</v>
      </c>
      <c r="AY224" s="38">
        <f t="shared" si="252"/>
        <v>2.7934300690134906E-3</v>
      </c>
      <c r="AZ224" s="38">
        <f t="shared" si="253"/>
        <v>1.9343041208601348E-3</v>
      </c>
      <c r="BA224" s="38">
        <f t="shared" si="297"/>
        <v>1.9596656095688787E-2</v>
      </c>
      <c r="BB224" s="38">
        <f t="shared" si="298"/>
        <v>1.112857471513648E-2</v>
      </c>
      <c r="BC224" s="38">
        <f t="shared" si="299"/>
        <v>-0.10135319422773047</v>
      </c>
      <c r="BD224" s="38">
        <f t="shared" si="300"/>
        <v>6.8983407730274782E-5</v>
      </c>
      <c r="BE224" s="38">
        <f t="shared" si="254"/>
        <v>-7.2239255648340198E-3</v>
      </c>
      <c r="BF224" s="38">
        <f t="shared" si="255"/>
        <v>-3.6119627824170099E-3</v>
      </c>
      <c r="BG224" s="38">
        <f t="shared" si="301"/>
        <v>13.402409002979724</v>
      </c>
      <c r="BH224" s="38">
        <f t="shared" si="302"/>
        <v>5.0543055944237274</v>
      </c>
      <c r="BI224" s="38">
        <f t="shared" si="256"/>
        <v>-3.5387515890225959E-4</v>
      </c>
      <c r="BJ224" s="38">
        <f t="shared" si="257"/>
        <v>-1.7613678444542547E-4</v>
      </c>
      <c r="BK224" s="38">
        <f t="shared" si="303"/>
        <v>6.9052391138005044E-5</v>
      </c>
      <c r="BL224" s="38">
        <f t="shared" si="258"/>
        <v>-7.2311494903988527E-3</v>
      </c>
      <c r="BM224" s="38">
        <f t="shared" si="259"/>
        <v>-3.6155747451994263E-3</v>
      </c>
      <c r="BN224" s="38">
        <f t="shared" si="304"/>
        <v>13.402412615916683</v>
      </c>
      <c r="BO224" s="38">
        <f t="shared" si="305"/>
        <v>5.054307401050977</v>
      </c>
      <c r="BP224" s="38">
        <f t="shared" si="260"/>
        <v>-3.5387200832955328E-4</v>
      </c>
      <c r="BQ224" s="38">
        <f t="shared" si="261"/>
        <v>-1.7613440878918687E-4</v>
      </c>
      <c r="BR224" s="38">
        <f t="shared" si="306"/>
        <v>4.5671456513629083E-2</v>
      </c>
      <c r="BS224" s="38">
        <f t="shared" si="307"/>
        <v>3.4438081804913138E-2</v>
      </c>
      <c r="BT224" s="38">
        <f t="shared" si="308"/>
        <v>1.5822348943717458E-2</v>
      </c>
      <c r="BU224" s="38">
        <f t="shared" si="309"/>
        <v>1.5891332351447733E-2</v>
      </c>
      <c r="BV224" s="38">
        <f t="shared" si="262"/>
        <v>-1.6641364323687335</v>
      </c>
      <c r="BW224" s="38">
        <f t="shared" si="263"/>
        <v>-0.83206821618436677</v>
      </c>
      <c r="BX224" s="38">
        <f t="shared" si="310"/>
        <v>14.256675718622164</v>
      </c>
      <c r="BY224" s="38">
        <f t="shared" si="311"/>
        <v>5.4856330525079073</v>
      </c>
      <c r="BZ224" s="38">
        <f t="shared" si="264"/>
        <v>3.2544877710843673E-4</v>
      </c>
      <c r="CA224" s="38">
        <f t="shared" si="265"/>
        <v>3.2590337359906217E-4</v>
      </c>
      <c r="CB224" s="38">
        <f t="shared" si="312"/>
        <v>1.5907223683799179E-2</v>
      </c>
      <c r="CC224" s="38">
        <f t="shared" si="266"/>
        <v>-1.6658005688011022</v>
      </c>
      <c r="CD224" s="38">
        <f t="shared" si="267"/>
        <v>-0.83290028440055108</v>
      </c>
      <c r="CE224" s="38">
        <f t="shared" si="313"/>
        <v>14.257559384797831</v>
      </c>
      <c r="CF224" s="38">
        <f t="shared" si="314"/>
        <v>5.4860832452032531</v>
      </c>
      <c r="CG224" s="38">
        <f t="shared" si="268"/>
        <v>3.2608891117653688E-4</v>
      </c>
      <c r="CH224" s="38">
        <f t="shared" si="269"/>
        <v>3.263663560067689E-4</v>
      </c>
      <c r="CI224" s="38">
        <f t="shared" si="315"/>
        <v>4.0281963396349284E-2</v>
      </c>
      <c r="CJ224" s="38">
        <f t="shared" si="316"/>
        <v>2.9134272537231404E-2</v>
      </c>
      <c r="CK224" s="38">
        <f t="shared" si="317"/>
        <v>4.0779431038278059E-5</v>
      </c>
      <c r="CL224" s="38">
        <f t="shared" si="270"/>
        <v>25.882946757812512</v>
      </c>
      <c r="CM224" s="38">
        <f t="shared" si="271"/>
        <v>4.1627978399945453E-4</v>
      </c>
      <c r="CN224" s="38">
        <f t="shared" si="272"/>
        <v>-0.15891332351447734</v>
      </c>
      <c r="CO224" s="38">
        <f t="shared" si="273"/>
        <v>163.31176666896516</v>
      </c>
      <c r="CP224" s="38">
        <f t="shared" si="318"/>
        <v>1559.5124958261626</v>
      </c>
      <c r="CQ224" s="38"/>
      <c r="CR224" s="38"/>
      <c r="CS224" s="38"/>
      <c r="CT224" s="38"/>
      <c r="CU224" s="38"/>
      <c r="CV224" s="38"/>
      <c r="CW224" s="38"/>
      <c r="CX224" s="38"/>
      <c r="CY224" s="38"/>
      <c r="CZ224" s="38"/>
      <c r="DA224" s="38"/>
      <c r="DB224" s="8"/>
      <c r="DC224" s="38"/>
      <c r="DD224" s="38"/>
      <c r="DE224" s="38"/>
      <c r="DF224" s="38"/>
    </row>
    <row r="225" spans="1:110">
      <c r="A225" s="38">
        <f t="shared" si="319"/>
        <v>0.76000000000000045</v>
      </c>
      <c r="B225" s="38">
        <f t="shared" si="226"/>
        <v>26.228052714583345</v>
      </c>
      <c r="C225" s="38">
        <f t="shared" si="227"/>
        <v>-178.56145239916663</v>
      </c>
      <c r="D225" s="38">
        <f t="shared" si="228"/>
        <v>-24.561452399166633</v>
      </c>
      <c r="E225" s="38">
        <f t="shared" si="229"/>
        <v>0.21439182647108235</v>
      </c>
      <c r="F225" s="38">
        <f t="shared" si="230"/>
        <v>-22.451059567708334</v>
      </c>
      <c r="G225" s="38">
        <f t="shared" si="231"/>
        <v>-11.225529783854167</v>
      </c>
      <c r="H225" s="38">
        <f t="shared" si="274"/>
        <v>28.677577552736867</v>
      </c>
      <c r="I225" s="38">
        <f t="shared" si="275"/>
        <v>13.100393497247723</v>
      </c>
      <c r="J225" s="38">
        <f t="shared" si="232"/>
        <v>4.1956502329645049E-3</v>
      </c>
      <c r="K225" s="38">
        <f t="shared" si="233"/>
        <v>2.5631951822456776E-3</v>
      </c>
      <c r="L225" s="38">
        <f t="shared" si="276"/>
        <v>0.21460621829755341</v>
      </c>
      <c r="M225" s="38">
        <f t="shared" si="234"/>
        <v>-22.473510627276042</v>
      </c>
      <c r="N225" s="38">
        <f t="shared" si="235"/>
        <v>-11.236755313638021</v>
      </c>
      <c r="O225" s="38">
        <f t="shared" si="277"/>
        <v>28.696025698672411</v>
      </c>
      <c r="P225" s="38">
        <f t="shared" si="278"/>
        <v>13.110214540641943</v>
      </c>
      <c r="Q225" s="38">
        <f t="shared" si="236"/>
        <v>4.1972731509477426E-3</v>
      </c>
      <c r="R225" s="38">
        <f t="shared" si="237"/>
        <v>2.5638809850551079E-3</v>
      </c>
      <c r="S225" s="38">
        <f t="shared" si="279"/>
        <v>7.5698687303118505E-3</v>
      </c>
      <c r="T225" s="38">
        <f t="shared" si="280"/>
        <v>3.1988290818673868E-3</v>
      </c>
      <c r="U225" s="38">
        <f t="shared" si="281"/>
        <v>-0.37347065732972123</v>
      </c>
      <c r="V225" s="38">
        <f t="shared" si="282"/>
        <v>-0.15907883085863889</v>
      </c>
      <c r="W225" s="38">
        <f t="shared" si="238"/>
        <v>16.658696212238439</v>
      </c>
      <c r="X225" s="38">
        <f t="shared" si="239"/>
        <v>8.3293481061192196</v>
      </c>
      <c r="Y225" s="38">
        <f t="shared" si="283"/>
        <v>7.416746402427286</v>
      </c>
      <c r="Z225" s="38">
        <f t="shared" si="284"/>
        <v>2.3088074188683505</v>
      </c>
      <c r="AA225" s="38">
        <f t="shared" si="240"/>
        <v>-1.3418736105018285E-2</v>
      </c>
      <c r="AB225" s="38">
        <f t="shared" si="241"/>
        <v>-1.1721603032032792E-2</v>
      </c>
      <c r="AC225" s="38">
        <f t="shared" si="285"/>
        <v>-0.1592379096894975</v>
      </c>
      <c r="AD225" s="38">
        <f t="shared" si="242"/>
        <v>16.675354908450675</v>
      </c>
      <c r="AE225" s="38">
        <f t="shared" si="243"/>
        <v>8.3376774542253376</v>
      </c>
      <c r="AF225" s="38">
        <f t="shared" si="286"/>
        <v>7.4128246879244202</v>
      </c>
      <c r="AG225" s="38">
        <f t="shared" si="287"/>
        <v>2.307322846832272</v>
      </c>
      <c r="AH225" s="38">
        <f t="shared" si="244"/>
        <v>-1.3438714951007222E-2</v>
      </c>
      <c r="AI225" s="38">
        <f t="shared" si="245"/>
        <v>-1.1740580575435682E-2</v>
      </c>
      <c r="AJ225" s="38">
        <f t="shared" si="288"/>
        <v>0.1255908525421236</v>
      </c>
      <c r="AK225" s="38">
        <f t="shared" si="289"/>
        <v>0.11929647270137078</v>
      </c>
      <c r="AL225" s="38">
        <f t="shared" si="290"/>
        <v>0.26962673304166418</v>
      </c>
      <c r="AM225" s="38">
        <f t="shared" si="291"/>
        <v>0.11054790218302529</v>
      </c>
      <c r="AN225" s="38">
        <f t="shared" si="246"/>
        <v>-11.57654924559851</v>
      </c>
      <c r="AO225" s="38">
        <f t="shared" si="247"/>
        <v>-5.7882746227992552</v>
      </c>
      <c r="AP225" s="38">
        <f t="shared" si="292"/>
        <v>20.350746099444574</v>
      </c>
      <c r="AQ225" s="38">
        <f t="shared" si="293"/>
        <v>8.6332559873290684</v>
      </c>
      <c r="AR225" s="38">
        <f t="shared" si="248"/>
        <v>2.9510170573087595E-3</v>
      </c>
      <c r="AS225" s="38">
        <f t="shared" si="249"/>
        <v>1.966713825202345E-3</v>
      </c>
      <c r="AT225" s="38">
        <f t="shared" si="294"/>
        <v>0.1106584500852083</v>
      </c>
      <c r="AU225" s="38">
        <f t="shared" si="250"/>
        <v>-11.588125794844107</v>
      </c>
      <c r="AV225" s="38">
        <f t="shared" si="251"/>
        <v>-5.7940628974220534</v>
      </c>
      <c r="AW225" s="38">
        <f t="shared" si="295"/>
        <v>20.358836059351127</v>
      </c>
      <c r="AX225" s="38">
        <f t="shared" si="296"/>
        <v>8.6376101315606348</v>
      </c>
      <c r="AY225" s="38">
        <f t="shared" si="252"/>
        <v>2.9530092741358932E-3</v>
      </c>
      <c r="AZ225" s="38">
        <f t="shared" si="253"/>
        <v>1.9677765805747103E-3</v>
      </c>
      <c r="BA225" s="38">
        <f t="shared" si="297"/>
        <v>1.8021299253924709E-2</v>
      </c>
      <c r="BB225" s="38">
        <f t="shared" si="298"/>
        <v>9.613528175378595E-3</v>
      </c>
      <c r="BC225" s="38">
        <f t="shared" si="299"/>
        <v>-0.11707065081945855</v>
      </c>
      <c r="BD225" s="38">
        <f t="shared" si="300"/>
        <v>-6.5227486364332621E-3</v>
      </c>
      <c r="BE225" s="38">
        <f t="shared" si="254"/>
        <v>0.68306063991438581</v>
      </c>
      <c r="BF225" s="38">
        <f t="shared" si="255"/>
        <v>0.34153031995719291</v>
      </c>
      <c r="BG225" s="38">
        <f t="shared" si="301"/>
        <v>13.02552228555823</v>
      </c>
      <c r="BH225" s="38">
        <f t="shared" si="302"/>
        <v>4.7881271698697887</v>
      </c>
      <c r="BI225" s="38">
        <f t="shared" si="256"/>
        <v>-6.6198214268396683E-4</v>
      </c>
      <c r="BJ225" s="38">
        <f t="shared" si="257"/>
        <v>-4.0673783972741326E-4</v>
      </c>
      <c r="BK225" s="38">
        <f t="shared" si="303"/>
        <v>-6.5292713850696946E-3</v>
      </c>
      <c r="BL225" s="38">
        <f t="shared" si="258"/>
        <v>0.68374370055430012</v>
      </c>
      <c r="BM225" s="38">
        <f t="shared" si="259"/>
        <v>0.34187185027715006</v>
      </c>
      <c r="BN225" s="38">
        <f t="shared" si="304"/>
        <v>13.025189485752492</v>
      </c>
      <c r="BO225" s="38">
        <f t="shared" si="305"/>
        <v>4.7879622881412276</v>
      </c>
      <c r="BP225" s="38">
        <f t="shared" si="260"/>
        <v>-6.6229489779648333E-4</v>
      </c>
      <c r="BQ225" s="38">
        <f t="shared" si="261"/>
        <v>-4.0697393144089439E-4</v>
      </c>
      <c r="BR225" s="38">
        <f t="shared" si="306"/>
        <v>4.7948361948154196E-2</v>
      </c>
      <c r="BS225" s="38">
        <f t="shared" si="307"/>
        <v>3.6195126723487903E-2</v>
      </c>
      <c r="BT225" s="38">
        <f t="shared" si="308"/>
        <v>2.1716939895908588E-2</v>
      </c>
      <c r="BU225" s="38">
        <f t="shared" si="309"/>
        <v>1.5194191259475326E-2</v>
      </c>
      <c r="BV225" s="38">
        <f t="shared" si="262"/>
        <v>-1.5911319879335308</v>
      </c>
      <c r="BW225" s="38">
        <f t="shared" si="263"/>
        <v>-0.79556599396676542</v>
      </c>
      <c r="BX225" s="38">
        <f t="shared" si="310"/>
        <v>14.181916417062784</v>
      </c>
      <c r="BY225" s="38">
        <f t="shared" si="311"/>
        <v>5.3696723473064276</v>
      </c>
      <c r="BZ225" s="38">
        <f t="shared" si="264"/>
        <v>2.95418148444068E-4</v>
      </c>
      <c r="CA225" s="38">
        <f t="shared" si="265"/>
        <v>2.9554003006566671E-4</v>
      </c>
      <c r="CB225" s="38">
        <f t="shared" si="312"/>
        <v>1.5209385450734799E-2</v>
      </c>
      <c r="CC225" s="38">
        <f t="shared" si="266"/>
        <v>-1.5927231199214642</v>
      </c>
      <c r="CD225" s="38">
        <f t="shared" si="267"/>
        <v>-0.7963615599607321</v>
      </c>
      <c r="CE225" s="38">
        <f t="shared" si="313"/>
        <v>14.182759288003542</v>
      </c>
      <c r="CF225" s="38">
        <f t="shared" si="314"/>
        <v>5.370101971301926</v>
      </c>
      <c r="CG225" s="38">
        <f t="shared" si="268"/>
        <v>2.9603178009030993E-4</v>
      </c>
      <c r="CH225" s="38">
        <f t="shared" si="269"/>
        <v>2.9597611979727902E-4</v>
      </c>
      <c r="CI225" s="38">
        <f t="shared" si="315"/>
        <v>4.0385936688755959E-2</v>
      </c>
      <c r="CJ225" s="38">
        <f t="shared" si="316"/>
        <v>2.8701082154696567E-2</v>
      </c>
      <c r="CK225" s="38">
        <f t="shared" si="317"/>
        <v>1.0430735037688261E-5</v>
      </c>
      <c r="CL225" s="38">
        <f t="shared" si="270"/>
        <v>26.228052714583345</v>
      </c>
      <c r="CM225" s="38">
        <f t="shared" si="271"/>
        <v>3.7848301152942291E-4</v>
      </c>
      <c r="CN225" s="38">
        <f t="shared" si="272"/>
        <v>-0.15194191259475326</v>
      </c>
      <c r="CO225" s="38">
        <f t="shared" si="273"/>
        <v>162.77577357397729</v>
      </c>
      <c r="CP225" s="38">
        <f t="shared" si="318"/>
        <v>1554.3941387943357</v>
      </c>
      <c r="CQ225" s="38"/>
      <c r="CR225" s="38"/>
      <c r="CS225" s="38"/>
      <c r="CT225" s="38"/>
      <c r="CU225" s="38"/>
      <c r="CV225" s="38"/>
      <c r="CW225" s="38"/>
      <c r="CX225" s="38"/>
      <c r="CY225" s="38"/>
      <c r="CZ225" s="38"/>
      <c r="DA225" s="38"/>
      <c r="DB225" s="8"/>
      <c r="DC225" s="38"/>
      <c r="DD225" s="38"/>
      <c r="DE225" s="38"/>
      <c r="DF225" s="38"/>
    </row>
    <row r="226" spans="1:110">
      <c r="A226" s="38">
        <f t="shared" si="319"/>
        <v>0.77000000000000046</v>
      </c>
      <c r="B226" s="38">
        <f t="shared" si="226"/>
        <v>26.573158671354179</v>
      </c>
      <c r="C226" s="38">
        <f t="shared" si="227"/>
        <v>-177.59515572020828</v>
      </c>
      <c r="D226" s="38">
        <f t="shared" si="228"/>
        <v>-23.595155720208297</v>
      </c>
      <c r="E226" s="38">
        <f t="shared" si="229"/>
        <v>0.21439182647108235</v>
      </c>
      <c r="F226" s="38">
        <f t="shared" si="230"/>
        <v>-22.451059567708334</v>
      </c>
      <c r="G226" s="38">
        <f t="shared" si="231"/>
        <v>-11.225529783854167</v>
      </c>
      <c r="H226" s="38">
        <f t="shared" si="274"/>
        <v>28.649871224735232</v>
      </c>
      <c r="I226" s="38">
        <f t="shared" si="275"/>
        <v>13.035586825144769</v>
      </c>
      <c r="J226" s="38">
        <f t="shared" si="232"/>
        <v>4.1753920473422837E-3</v>
      </c>
      <c r="K226" s="38">
        <f t="shared" si="233"/>
        <v>2.468425092687613E-3</v>
      </c>
      <c r="L226" s="38">
        <f t="shared" si="276"/>
        <v>0.21460621829755341</v>
      </c>
      <c r="M226" s="38">
        <f t="shared" si="234"/>
        <v>-22.473510627276042</v>
      </c>
      <c r="N226" s="38">
        <f t="shared" si="235"/>
        <v>-11.236755313638021</v>
      </c>
      <c r="O226" s="38">
        <f t="shared" si="277"/>
        <v>28.66833085054175</v>
      </c>
      <c r="P226" s="38">
        <f t="shared" si="278"/>
        <v>13.045444588983509</v>
      </c>
      <c r="Q226" s="38">
        <f t="shared" si="236"/>
        <v>4.1770031093330178E-3</v>
      </c>
      <c r="R226" s="38">
        <f t="shared" si="237"/>
        <v>2.4690698772775058E-3</v>
      </c>
      <c r="S226" s="38">
        <f t="shared" si="279"/>
        <v>7.5145681496000052E-3</v>
      </c>
      <c r="T226" s="38">
        <f t="shared" si="280"/>
        <v>3.0075054656050707E-3</v>
      </c>
      <c r="U226" s="38">
        <f t="shared" si="281"/>
        <v>-0.37873157626946136</v>
      </c>
      <c r="V226" s="38">
        <f t="shared" si="282"/>
        <v>-0.16433974979837901</v>
      </c>
      <c r="W226" s="38">
        <f t="shared" si="238"/>
        <v>17.209618355312404</v>
      </c>
      <c r="X226" s="38">
        <f t="shared" si="239"/>
        <v>8.6048091776562021</v>
      </c>
      <c r="Y226" s="38">
        <f t="shared" si="283"/>
        <v>7.2582894069231898</v>
      </c>
      <c r="Z226" s="38">
        <f t="shared" si="284"/>
        <v>2.1864967793680128</v>
      </c>
      <c r="AA226" s="38">
        <f t="shared" si="240"/>
        <v>-1.4070668547987168E-2</v>
      </c>
      <c r="AB226" s="38">
        <f t="shared" si="241"/>
        <v>-1.2275020084970306E-2</v>
      </c>
      <c r="AC226" s="38">
        <f t="shared" si="285"/>
        <v>-0.16450408954817736</v>
      </c>
      <c r="AD226" s="38">
        <f t="shared" si="242"/>
        <v>17.226827973667714</v>
      </c>
      <c r="AE226" s="38">
        <f t="shared" si="243"/>
        <v>8.6134139868338568</v>
      </c>
      <c r="AF226" s="38">
        <f t="shared" si="286"/>
        <v>7.2543538533128284</v>
      </c>
      <c r="AG226" s="38">
        <f t="shared" si="287"/>
        <v>2.185047842323141</v>
      </c>
      <c r="AH226" s="38">
        <f t="shared" si="244"/>
        <v>-1.4091829406482152E-2</v>
      </c>
      <c r="AI226" s="38">
        <f t="shared" si="245"/>
        <v>-1.2295145982949358E-2</v>
      </c>
      <c r="AJ226" s="38">
        <f t="shared" si="288"/>
        <v>0.12876287399092254</v>
      </c>
      <c r="AK226" s="38">
        <f t="shared" si="289"/>
        <v>0.12246518571281083</v>
      </c>
      <c r="AL226" s="38">
        <f t="shared" si="290"/>
        <v>0.28512819049139504</v>
      </c>
      <c r="AM226" s="38">
        <f t="shared" si="291"/>
        <v>0.12078844069301603</v>
      </c>
      <c r="AN226" s="38">
        <f t="shared" si="246"/>
        <v>-12.648935930658185</v>
      </c>
      <c r="AO226" s="38">
        <f t="shared" si="247"/>
        <v>-6.3244679653290925</v>
      </c>
      <c r="AP226" s="38">
        <f t="shared" si="292"/>
        <v>21.075537444003587</v>
      </c>
      <c r="AQ226" s="38">
        <f t="shared" si="293"/>
        <v>8.9583429776133787</v>
      </c>
      <c r="AR226" s="38">
        <f t="shared" si="248"/>
        <v>3.114265698374352E-3</v>
      </c>
      <c r="AS226" s="38">
        <f t="shared" si="249"/>
        <v>1.9915074423010235E-3</v>
      </c>
      <c r="AT226" s="38">
        <f t="shared" si="294"/>
        <v>0.12090922913370904</v>
      </c>
      <c r="AU226" s="38">
        <f t="shared" si="250"/>
        <v>-12.661584866588843</v>
      </c>
      <c r="AV226" s="38">
        <f t="shared" si="251"/>
        <v>-6.3307924332944214</v>
      </c>
      <c r="AW226" s="38">
        <f t="shared" si="295"/>
        <v>21.084574611219722</v>
      </c>
      <c r="AX226" s="38">
        <f t="shared" si="296"/>
        <v>8.9632310649826437</v>
      </c>
      <c r="AY226" s="38">
        <f t="shared" si="252"/>
        <v>3.1162476544920742E-3</v>
      </c>
      <c r="AZ226" s="38">
        <f t="shared" si="253"/>
        <v>1.9924928613977658E-3</v>
      </c>
      <c r="BA226" s="38">
        <f t="shared" si="297"/>
        <v>1.640849162677312E-2</v>
      </c>
      <c r="BB226" s="38">
        <f t="shared" si="298"/>
        <v>8.1582235111955989E-3</v>
      </c>
      <c r="BC226" s="38">
        <f t="shared" si="299"/>
        <v>-0.13608748713916616</v>
      </c>
      <c r="BD226" s="38">
        <f t="shared" si="300"/>
        <v>-1.5299046446150127E-2</v>
      </c>
      <c r="BE226" s="38">
        <f t="shared" si="254"/>
        <v>1.6021123974051423</v>
      </c>
      <c r="BF226" s="38">
        <f t="shared" si="255"/>
        <v>0.80105619870257116</v>
      </c>
      <c r="BG226" s="38">
        <f t="shared" si="301"/>
        <v>12.549481122082989</v>
      </c>
      <c r="BH226" s="38">
        <f t="shared" si="302"/>
        <v>4.4734413792747603</v>
      </c>
      <c r="BI226" s="38">
        <f t="shared" si="256"/>
        <v>-1.0954119116758682E-3</v>
      </c>
      <c r="BJ226" s="38">
        <f t="shared" si="257"/>
        <v>-7.2892644802410487E-4</v>
      </c>
      <c r="BK226" s="38">
        <f t="shared" si="303"/>
        <v>-1.5314345492596276E-2</v>
      </c>
      <c r="BL226" s="38">
        <f t="shared" si="258"/>
        <v>1.6037145098025474</v>
      </c>
      <c r="BM226" s="38">
        <f t="shared" si="259"/>
        <v>0.80185725490127369</v>
      </c>
      <c r="BN226" s="38">
        <f t="shared" si="304"/>
        <v>12.548728154639615</v>
      </c>
      <c r="BO226" s="38">
        <f t="shared" si="305"/>
        <v>4.4730737817114417</v>
      </c>
      <c r="BP226" s="38">
        <f t="shared" si="260"/>
        <v>-1.0961946470055745E-3</v>
      </c>
      <c r="BQ226" s="38">
        <f t="shared" si="261"/>
        <v>-7.2952213941166182E-4</v>
      </c>
      <c r="BR226" s="38">
        <f t="shared" si="306"/>
        <v>5.116236050799091E-2</v>
      </c>
      <c r="BS226" s="38">
        <f t="shared" si="307"/>
        <v>3.8936504288272153E-2</v>
      </c>
      <c r="BT226" s="38">
        <f t="shared" si="308"/>
        <v>2.9976261544828957E-2</v>
      </c>
      <c r="BU226" s="38">
        <f t="shared" si="309"/>
        <v>1.4677215098678829E-2</v>
      </c>
      <c r="BV226" s="38">
        <f t="shared" si="262"/>
        <v>-1.53699437097222</v>
      </c>
      <c r="BW226" s="38">
        <f t="shared" si="263"/>
        <v>-0.76849718548611001</v>
      </c>
      <c r="BX226" s="38">
        <f t="shared" si="310"/>
        <v>14.117120471964322</v>
      </c>
      <c r="BY226" s="38">
        <f t="shared" si="311"/>
        <v>5.2569072819222304</v>
      </c>
      <c r="BZ226" s="38">
        <f t="shared" si="264"/>
        <v>2.7268546824499654E-4</v>
      </c>
      <c r="CA226" s="38">
        <f t="shared" si="265"/>
        <v>2.7083131834258078E-4</v>
      </c>
      <c r="CB226" s="38">
        <f t="shared" si="312"/>
        <v>1.4691892313777507E-2</v>
      </c>
      <c r="CC226" s="38">
        <f t="shared" si="266"/>
        <v>-1.538531365343192</v>
      </c>
      <c r="CD226" s="38">
        <f t="shared" si="267"/>
        <v>-0.76926568267159601</v>
      </c>
      <c r="CE226" s="38">
        <f t="shared" si="313"/>
        <v>14.117933234556485</v>
      </c>
      <c r="CF226" s="38">
        <f t="shared" si="314"/>
        <v>5.2573218466841123</v>
      </c>
      <c r="CG226" s="38">
        <f t="shared" si="268"/>
        <v>2.7327889182467157E-4</v>
      </c>
      <c r="CH226" s="38">
        <f t="shared" si="269"/>
        <v>2.7124519456538419E-4</v>
      </c>
      <c r="CI226" s="38">
        <f t="shared" si="315"/>
        <v>4.0431619737486428E-2</v>
      </c>
      <c r="CJ226" s="38">
        <f t="shared" si="316"/>
        <v>2.8198552655993126E-2</v>
      </c>
      <c r="CK226" s="38">
        <f t="shared" si="317"/>
        <v>-1.5156868592838769E-4</v>
      </c>
      <c r="CL226" s="38">
        <f t="shared" si="270"/>
        <v>26.573158671354179</v>
      </c>
      <c r="CM226" s="38">
        <f t="shared" si="271"/>
        <v>3.5021483577213082E-4</v>
      </c>
      <c r="CN226" s="38">
        <f t="shared" si="272"/>
        <v>-0.14677215098678828</v>
      </c>
      <c r="CO226" s="38">
        <f t="shared" si="273"/>
        <v>162.38614861422607</v>
      </c>
      <c r="CP226" s="38">
        <f t="shared" si="318"/>
        <v>1550.6734944965526</v>
      </c>
      <c r="CQ226" s="38"/>
      <c r="CR226" s="38"/>
      <c r="CS226" s="38"/>
      <c r="CT226" s="38"/>
      <c r="CU226" s="38"/>
      <c r="CV226" s="38"/>
      <c r="CW226" s="38"/>
      <c r="CX226" s="38"/>
      <c r="CY226" s="38"/>
      <c r="CZ226" s="38"/>
      <c r="DA226" s="38"/>
      <c r="DB226" s="8"/>
      <c r="DC226" s="38"/>
      <c r="DD226" s="38"/>
      <c r="DE226" s="38"/>
      <c r="DF226" s="38"/>
    </row>
    <row r="227" spans="1:110">
      <c r="A227" s="38">
        <f t="shared" si="319"/>
        <v>0.78000000000000047</v>
      </c>
      <c r="B227" s="38">
        <f t="shared" si="226"/>
        <v>26.918264628125012</v>
      </c>
      <c r="C227" s="38">
        <f t="shared" si="227"/>
        <v>-176.62885904124994</v>
      </c>
      <c r="D227" s="38">
        <f t="shared" si="228"/>
        <v>-22.628859041249964</v>
      </c>
      <c r="E227" s="38">
        <f t="shared" si="229"/>
        <v>0.21439182647108235</v>
      </c>
      <c r="F227" s="38">
        <f t="shared" si="230"/>
        <v>-22.451059567708334</v>
      </c>
      <c r="G227" s="38">
        <f t="shared" si="231"/>
        <v>-11.225529783854167</v>
      </c>
      <c r="H227" s="38">
        <f t="shared" si="274"/>
        <v>28.622120770867884</v>
      </c>
      <c r="I227" s="38">
        <f t="shared" si="275"/>
        <v>12.970209337745157</v>
      </c>
      <c r="J227" s="38">
        <f t="shared" si="232"/>
        <v>4.1551015979722902E-3</v>
      </c>
      <c r="K227" s="38">
        <f t="shared" si="233"/>
        <v>2.3728202709171024E-3</v>
      </c>
      <c r="L227" s="38">
        <f t="shared" si="276"/>
        <v>0.21460621829755341</v>
      </c>
      <c r="M227" s="38">
        <f t="shared" si="234"/>
        <v>-22.473510627276042</v>
      </c>
      <c r="N227" s="38">
        <f t="shared" si="235"/>
        <v>-11.236755313638021</v>
      </c>
      <c r="O227" s="38">
        <f t="shared" si="277"/>
        <v>28.640591931459458</v>
      </c>
      <c r="P227" s="38">
        <f t="shared" si="278"/>
        <v>12.980104800356255</v>
      </c>
      <c r="Q227" s="38">
        <f t="shared" si="236"/>
        <v>4.1567008118987463E-3</v>
      </c>
      <c r="R227" s="38">
        <f t="shared" si="237"/>
        <v>2.3734246346444172E-3</v>
      </c>
      <c r="S227" s="38">
        <f t="shared" si="279"/>
        <v>7.4593045489629818E-3</v>
      </c>
      <c r="T227" s="38">
        <f t="shared" si="280"/>
        <v>2.8189681354120655E-3</v>
      </c>
      <c r="U227" s="38">
        <f t="shared" si="281"/>
        <v>-0.38408450772027886</v>
      </c>
      <c r="V227" s="38">
        <f t="shared" si="282"/>
        <v>-0.16969268124919651</v>
      </c>
      <c r="W227" s="38">
        <f t="shared" si="238"/>
        <v>17.77017602601434</v>
      </c>
      <c r="X227" s="38">
        <f t="shared" si="239"/>
        <v>8.8850880130071701</v>
      </c>
      <c r="Y227" s="38">
        <f t="shared" si="283"/>
        <v>7.101582936259712</v>
      </c>
      <c r="Z227" s="38">
        <f t="shared" si="284"/>
        <v>2.0663004601410817</v>
      </c>
      <c r="AA227" s="38">
        <f t="shared" si="240"/>
        <v>-1.4751075116821548E-2</v>
      </c>
      <c r="AB227" s="38">
        <f t="shared" si="241"/>
        <v>-1.2854321016966699E-2</v>
      </c>
      <c r="AC227" s="38">
        <f t="shared" si="285"/>
        <v>-0.16986237393044568</v>
      </c>
      <c r="AD227" s="38">
        <f t="shared" si="242"/>
        <v>17.787946202040349</v>
      </c>
      <c r="AE227" s="38">
        <f t="shared" si="243"/>
        <v>8.8939731010201744</v>
      </c>
      <c r="AF227" s="38">
        <f t="shared" si="286"/>
        <v>7.0976377172470198</v>
      </c>
      <c r="AG227" s="38">
        <f t="shared" si="287"/>
        <v>2.064890937716144</v>
      </c>
      <c r="AH227" s="38">
        <f t="shared" si="244"/>
        <v>-1.477347809225398E-2</v>
      </c>
      <c r="AI227" s="38">
        <f t="shared" si="245"/>
        <v>-1.2875658154815492E-2</v>
      </c>
      <c r="AJ227" s="38">
        <f t="shared" si="288"/>
        <v>0.1320208701254296</v>
      </c>
      <c r="AK227" s="38">
        <f t="shared" si="289"/>
        <v>0.12573988277940301</v>
      </c>
      <c r="AL227" s="38">
        <f t="shared" si="290"/>
        <v>0.30198342957254237</v>
      </c>
      <c r="AM227" s="38">
        <f t="shared" si="291"/>
        <v>0.13229074832334586</v>
      </c>
      <c r="AN227" s="38">
        <f t="shared" si="246"/>
        <v>-13.85345476901732</v>
      </c>
      <c r="AO227" s="38">
        <f t="shared" si="247"/>
        <v>-6.9267273845086601</v>
      </c>
      <c r="AP227" s="38">
        <f t="shared" si="292"/>
        <v>21.913668743590311</v>
      </c>
      <c r="AQ227" s="38">
        <f t="shared" si="293"/>
        <v>9.3475583785368563</v>
      </c>
      <c r="AR227" s="38">
        <f t="shared" si="248"/>
        <v>3.2795220094713291E-3</v>
      </c>
      <c r="AS227" s="38">
        <f t="shared" si="249"/>
        <v>2.0059124746917155E-3</v>
      </c>
      <c r="AT227" s="38">
        <f t="shared" si="294"/>
        <v>0.13242303907166919</v>
      </c>
      <c r="AU227" s="38">
        <f t="shared" si="250"/>
        <v>-13.867308223786335</v>
      </c>
      <c r="AV227" s="38">
        <f t="shared" si="251"/>
        <v>-6.9336541118931674</v>
      </c>
      <c r="AW227" s="38">
        <f t="shared" si="295"/>
        <v>21.923798153383327</v>
      </c>
      <c r="AX227" s="38">
        <f t="shared" si="296"/>
        <v>9.3530609008675647</v>
      </c>
      <c r="AY227" s="38">
        <f t="shared" si="252"/>
        <v>3.2814766904070139E-3</v>
      </c>
      <c r="AZ227" s="38">
        <f t="shared" si="253"/>
        <v>2.0068104904217431E-3</v>
      </c>
      <c r="BA227" s="38">
        <f t="shared" si="297"/>
        <v>1.4775643500839531E-2</v>
      </c>
      <c r="BB227" s="38">
        <f t="shared" si="298"/>
        <v>6.7881975225717222E-3</v>
      </c>
      <c r="BC227" s="38">
        <f t="shared" si="299"/>
        <v>-0.15945141140795718</v>
      </c>
      <c r="BD227" s="38">
        <f t="shared" si="300"/>
        <v>-2.716066308461132E-2</v>
      </c>
      <c r="BE227" s="38">
        <f t="shared" si="254"/>
        <v>2.8442579871080804</v>
      </c>
      <c r="BF227" s="38">
        <f t="shared" si="255"/>
        <v>1.4221289935540402</v>
      </c>
      <c r="BG227" s="38">
        <f t="shared" si="301"/>
        <v>11.943921654096409</v>
      </c>
      <c r="BH227" s="38">
        <f t="shared" si="302"/>
        <v>4.0987662445096964</v>
      </c>
      <c r="BI227" s="38">
        <f t="shared" si="256"/>
        <v>-1.7268621438974075E-3</v>
      </c>
      <c r="BJ227" s="38">
        <f t="shared" si="257"/>
        <v>-1.2013191824756593E-3</v>
      </c>
      <c r="BK227" s="38">
        <f t="shared" si="303"/>
        <v>-2.7187823747695929E-2</v>
      </c>
      <c r="BL227" s="38">
        <f t="shared" si="258"/>
        <v>2.8471022450951882</v>
      </c>
      <c r="BM227" s="38">
        <f t="shared" si="259"/>
        <v>1.4235511225475941</v>
      </c>
      <c r="BN227" s="38">
        <f t="shared" si="304"/>
        <v>11.942650912426906</v>
      </c>
      <c r="BO227" s="38">
        <f t="shared" si="305"/>
        <v>4.0981603521118064</v>
      </c>
      <c r="BP227" s="38">
        <f t="shared" si="260"/>
        <v>-1.7283778807209924E-3</v>
      </c>
      <c r="BQ227" s="38">
        <f t="shared" si="261"/>
        <v>-1.2024933562910767E-3</v>
      </c>
      <c r="BR227" s="38">
        <f t="shared" si="306"/>
        <v>5.5806326188102683E-2</v>
      </c>
      <c r="BS227" s="38">
        <f t="shared" si="307"/>
        <v>4.3230675619356868E-2</v>
      </c>
      <c r="BT227" s="38">
        <f t="shared" si="308"/>
        <v>4.179051879255271E-2</v>
      </c>
      <c r="BU227" s="38">
        <f t="shared" si="309"/>
        <v>1.462985570794139E-2</v>
      </c>
      <c r="BV227" s="38">
        <f t="shared" si="262"/>
        <v>-1.5320349071715791</v>
      </c>
      <c r="BW227" s="38">
        <f t="shared" si="263"/>
        <v>-0.76601745358578954</v>
      </c>
      <c r="BX227" s="38">
        <f t="shared" si="310"/>
        <v>14.078253996723385</v>
      </c>
      <c r="BY227" s="38">
        <f t="shared" si="311"/>
        <v>5.1553828452007835</v>
      </c>
      <c r="BZ227" s="38">
        <f t="shared" si="264"/>
        <v>2.6896178213781541E-4</v>
      </c>
      <c r="CA227" s="38">
        <f t="shared" si="265"/>
        <v>2.594978168064567E-4</v>
      </c>
      <c r="CB227" s="38">
        <f t="shared" si="312"/>
        <v>1.4644485563649329E-2</v>
      </c>
      <c r="CC227" s="38">
        <f t="shared" si="266"/>
        <v>-1.5335669420787503</v>
      </c>
      <c r="CD227" s="38">
        <f t="shared" si="267"/>
        <v>-0.76678347103937516</v>
      </c>
      <c r="CE227" s="38">
        <f t="shared" si="313"/>
        <v>14.079064114592121</v>
      </c>
      <c r="CF227" s="38">
        <f t="shared" si="314"/>
        <v>5.1557966077109354</v>
      </c>
      <c r="CG227" s="38">
        <f t="shared" si="268"/>
        <v>2.6955171473292934E-4</v>
      </c>
      <c r="CH227" s="38">
        <f t="shared" si="269"/>
        <v>2.5990064153632344E-4</v>
      </c>
      <c r="CI227" s="38">
        <f t="shared" si="315"/>
        <v>4.0323883358179879E-2</v>
      </c>
      <c r="CJ227" s="38">
        <f t="shared" si="316"/>
        <v>2.7534429450876263E-2</v>
      </c>
      <c r="CK227" s="38">
        <f t="shared" si="317"/>
        <v>-7.3998197264342686E-4</v>
      </c>
      <c r="CL227" s="38">
        <f t="shared" si="270"/>
        <v>26.918264628125012</v>
      </c>
      <c r="CM227" s="38">
        <f t="shared" si="271"/>
        <v>3.4599195688835265E-4</v>
      </c>
      <c r="CN227" s="38">
        <f t="shared" si="272"/>
        <v>-0.14629855707941389</v>
      </c>
      <c r="CO227" s="38">
        <f t="shared" si="273"/>
        <v>162.53207654078486</v>
      </c>
      <c r="CP227" s="38">
        <f t="shared" si="318"/>
        <v>1552.0670035473713</v>
      </c>
      <c r="CQ227" s="38"/>
      <c r="CR227" s="38"/>
      <c r="CS227" s="38"/>
      <c r="CT227" s="38"/>
      <c r="CU227" s="38"/>
      <c r="CV227" s="38"/>
      <c r="CW227" s="38"/>
      <c r="CX227" s="38"/>
      <c r="CY227" s="38"/>
      <c r="CZ227" s="38"/>
      <c r="DA227" s="38"/>
      <c r="DB227" s="8"/>
      <c r="DC227" s="38"/>
      <c r="DD227" s="38"/>
      <c r="DE227" s="38"/>
      <c r="DF227" s="38"/>
    </row>
    <row r="228" spans="1:110">
      <c r="A228" s="38">
        <f t="shared" si="319"/>
        <v>0.79000000000000048</v>
      </c>
      <c r="B228" s="38">
        <f t="shared" si="226"/>
        <v>27.263370584895846</v>
      </c>
      <c r="C228" s="38">
        <f t="shared" si="227"/>
        <v>-175.66256236229162</v>
      </c>
      <c r="D228" s="38">
        <f t="shared" si="228"/>
        <v>-21.662562362291631</v>
      </c>
      <c r="E228" s="38">
        <f t="shared" si="229"/>
        <v>0.21439182647108235</v>
      </c>
      <c r="F228" s="38">
        <f t="shared" si="230"/>
        <v>-22.451059567708334</v>
      </c>
      <c r="G228" s="38">
        <f t="shared" si="231"/>
        <v>-11.225529783854167</v>
      </c>
      <c r="H228" s="38">
        <f t="shared" si="274"/>
        <v>28.594325979632636</v>
      </c>
      <c r="I228" s="38">
        <f t="shared" si="275"/>
        <v>12.904245680788897</v>
      </c>
      <c r="J228" s="38">
        <f t="shared" si="232"/>
        <v>4.134778730209324E-3</v>
      </c>
      <c r="K228" s="38">
        <f t="shared" si="233"/>
        <v>2.2763582636195915E-3</v>
      </c>
      <c r="L228" s="38">
        <f t="shared" si="276"/>
        <v>0.21460621829755341</v>
      </c>
      <c r="M228" s="38">
        <f t="shared" si="234"/>
        <v>-22.473510627276042</v>
      </c>
      <c r="N228" s="38">
        <f t="shared" si="235"/>
        <v>-11.236755313638021</v>
      </c>
      <c r="O228" s="38">
        <f t="shared" si="277"/>
        <v>28.612808730362545</v>
      </c>
      <c r="P228" s="38">
        <f t="shared" si="278"/>
        <v>12.914179864728343</v>
      </c>
      <c r="Q228" s="38">
        <f t="shared" si="236"/>
        <v>4.1363661041665441E-3</v>
      </c>
      <c r="R228" s="38">
        <f t="shared" si="237"/>
        <v>2.2769228461297199E-3</v>
      </c>
      <c r="S228" s="38">
        <f t="shared" si="279"/>
        <v>7.4040787064911422E-3</v>
      </c>
      <c r="T228" s="38">
        <f t="shared" si="280"/>
        <v>2.6334143396303466E-3</v>
      </c>
      <c r="U228" s="38">
        <f t="shared" si="281"/>
        <v>-0.38955171097324853</v>
      </c>
      <c r="V228" s="38">
        <f t="shared" si="282"/>
        <v>-0.17515988450216619</v>
      </c>
      <c r="W228" s="38">
        <f t="shared" si="238"/>
        <v>18.34270021185473</v>
      </c>
      <c r="X228" s="38">
        <f t="shared" si="239"/>
        <v>9.171350105927365</v>
      </c>
      <c r="Y228" s="38">
        <f t="shared" si="283"/>
        <v>6.9462249327620942</v>
      </c>
      <c r="Z228" s="38">
        <f t="shared" si="284"/>
        <v>1.948158282350672</v>
      </c>
      <c r="AA228" s="38">
        <f t="shared" si="240"/>
        <v>-1.5464031540318984E-2</v>
      </c>
      <c r="AB228" s="38">
        <f t="shared" si="241"/>
        <v>-1.3463575221878481E-2</v>
      </c>
      <c r="AC228" s="38">
        <f t="shared" si="285"/>
        <v>-0.17533504438666833</v>
      </c>
      <c r="AD228" s="38">
        <f t="shared" si="242"/>
        <v>18.361042912066583</v>
      </c>
      <c r="AE228" s="38">
        <f t="shared" si="243"/>
        <v>9.1805214560332917</v>
      </c>
      <c r="AF228" s="38">
        <f t="shared" si="286"/>
        <v>6.9422741007856086</v>
      </c>
      <c r="AG228" s="38">
        <f t="shared" si="287"/>
        <v>1.9467918121931644</v>
      </c>
      <c r="AH228" s="38">
        <f t="shared" si="244"/>
        <v>-1.5487744503876627E-2</v>
      </c>
      <c r="AI228" s="38">
        <f t="shared" si="245"/>
        <v>-1.348619450958329E-2</v>
      </c>
      <c r="AJ228" s="38">
        <f t="shared" si="288"/>
        <v>0.13537896319721096</v>
      </c>
      <c r="AK228" s="38">
        <f t="shared" si="289"/>
        <v>0.12913509145715518</v>
      </c>
      <c r="AL228" s="38">
        <f t="shared" si="290"/>
        <v>0.32038715747588881</v>
      </c>
      <c r="AM228" s="38">
        <f t="shared" si="291"/>
        <v>0.14522727297372262</v>
      </c>
      <c r="AN228" s="38">
        <f t="shared" si="246"/>
        <v>-15.208164462504216</v>
      </c>
      <c r="AO228" s="38">
        <f t="shared" si="247"/>
        <v>-7.6040822312521081</v>
      </c>
      <c r="AP228" s="38">
        <f t="shared" si="292"/>
        <v>22.88428605652668</v>
      </c>
      <c r="AQ228" s="38">
        <f t="shared" si="293"/>
        <v>9.8118729774340565</v>
      </c>
      <c r="AR228" s="38">
        <f t="shared" si="248"/>
        <v>3.4448969588732831E-3</v>
      </c>
      <c r="AS228" s="38">
        <f t="shared" si="249"/>
        <v>2.0084900044578012E-3</v>
      </c>
      <c r="AT228" s="38">
        <f t="shared" si="294"/>
        <v>0.14537250024669632</v>
      </c>
      <c r="AU228" s="38">
        <f t="shared" si="250"/>
        <v>-15.223372626966718</v>
      </c>
      <c r="AV228" s="38">
        <f t="shared" si="251"/>
        <v>-7.611686313483359</v>
      </c>
      <c r="AW228" s="38">
        <f t="shared" si="295"/>
        <v>22.895675678081908</v>
      </c>
      <c r="AX228" s="38">
        <f t="shared" si="296"/>
        <v>9.8180810509046417</v>
      </c>
      <c r="AY228" s="38">
        <f t="shared" si="252"/>
        <v>3.4468056964085444E-3</v>
      </c>
      <c r="AZ228" s="38">
        <f t="shared" si="253"/>
        <v>2.0092927602465113E-3</v>
      </c>
      <c r="BA228" s="38">
        <f t="shared" si="297"/>
        <v>1.3143106636774649E-2</v>
      </c>
      <c r="BB228" s="38">
        <f t="shared" si="298"/>
        <v>5.5275828862770713E-3</v>
      </c>
      <c r="BC228" s="38">
        <f t="shared" si="299"/>
        <v>-0.18861564896592056</v>
      </c>
      <c r="BD228" s="38">
        <f t="shared" si="300"/>
        <v>-4.3388375992197942E-2</v>
      </c>
      <c r="BE228" s="38">
        <f t="shared" si="254"/>
        <v>4.5436201089426929</v>
      </c>
      <c r="BF228" s="38">
        <f t="shared" si="255"/>
        <v>2.2718100544713464</v>
      </c>
      <c r="BG228" s="38">
        <f t="shared" si="301"/>
        <v>11.175259636947997</v>
      </c>
      <c r="BH228" s="38">
        <f t="shared" si="302"/>
        <v>3.6550074738637681</v>
      </c>
      <c r="BI228" s="38">
        <f t="shared" si="256"/>
        <v>-2.6830192271561247E-3</v>
      </c>
      <c r="BJ228" s="38">
        <f t="shared" si="257"/>
        <v>-1.9325484643648787E-3</v>
      </c>
      <c r="BK228" s="38">
        <f t="shared" si="303"/>
        <v>-4.3431764368190136E-2</v>
      </c>
      <c r="BL228" s="38">
        <f t="shared" si="258"/>
        <v>4.5481637290516357</v>
      </c>
      <c r="BM228" s="38">
        <f t="shared" si="259"/>
        <v>2.2740818645258178</v>
      </c>
      <c r="BN228" s="38">
        <f t="shared" si="304"/>
        <v>11.173371823398035</v>
      </c>
      <c r="BO228" s="38">
        <f t="shared" si="305"/>
        <v>3.654141014181302</v>
      </c>
      <c r="BP228" s="38">
        <f t="shared" si="260"/>
        <v>-2.6857386043178397E-3</v>
      </c>
      <c r="BQ228" s="38">
        <f t="shared" si="261"/>
        <v>-1.9347188273576149E-3</v>
      </c>
      <c r="BR228" s="38">
        <f t="shared" si="306"/>
        <v>6.2675246526956371E-2</v>
      </c>
      <c r="BS228" s="38">
        <f t="shared" si="307"/>
        <v>5.0021761430451291E-2</v>
      </c>
      <c r="BT228" s="38">
        <f t="shared" si="308"/>
        <v>5.9309412155432784E-2</v>
      </c>
      <c r="BU228" s="38">
        <f t="shared" si="309"/>
        <v>1.5921036163234842E-2</v>
      </c>
      <c r="BV228" s="38">
        <f t="shared" si="262"/>
        <v>-1.6672470082652</v>
      </c>
      <c r="BW228" s="38">
        <f t="shared" si="263"/>
        <v>-0.8336235041326</v>
      </c>
      <c r="BX228" s="38">
        <f t="shared" si="310"/>
        <v>14.113589261201929</v>
      </c>
      <c r="BY228" s="38">
        <f t="shared" si="311"/>
        <v>5.0897438507546822</v>
      </c>
      <c r="BZ228" s="38">
        <f t="shared" si="264"/>
        <v>3.1878622661395606E-4</v>
      </c>
      <c r="CA228" s="38">
        <f t="shared" si="265"/>
        <v>2.836852548530165E-4</v>
      </c>
      <c r="CB228" s="38">
        <f t="shared" si="312"/>
        <v>1.5936957199398076E-2</v>
      </c>
      <c r="CC228" s="38">
        <f t="shared" si="266"/>
        <v>-1.6689142552734653</v>
      </c>
      <c r="CD228" s="38">
        <f t="shared" si="267"/>
        <v>-0.83445712763673263</v>
      </c>
      <c r="CE228" s="38">
        <f t="shared" si="313"/>
        <v>14.114475239829025</v>
      </c>
      <c r="CF228" s="38">
        <f t="shared" si="314"/>
        <v>5.0901978593260484</v>
      </c>
      <c r="CG228" s="38">
        <f t="shared" si="268"/>
        <v>3.1941957560794806E-4</v>
      </c>
      <c r="CH228" s="38">
        <f t="shared" si="269"/>
        <v>2.8410618743055155E-4</v>
      </c>
      <c r="CI228" s="38">
        <f t="shared" si="315"/>
        <v>3.9780639117859423E-2</v>
      </c>
      <c r="CJ228" s="38">
        <f t="shared" si="316"/>
        <v>2.6438767754770508E-2</v>
      </c>
      <c r="CK228" s="38">
        <f t="shared" si="317"/>
        <v>-2.6308881869486832E-3</v>
      </c>
      <c r="CL228" s="38" t="str">
        <f t="shared" si="270"/>
        <v/>
      </c>
      <c r="CM228" s="38">
        <f t="shared" si="271"/>
        <v>4.0994793007617365E-4</v>
      </c>
      <c r="CN228" s="38">
        <f t="shared" si="272"/>
        <v>-0.15921036163234842</v>
      </c>
      <c r="CO228" s="38">
        <f t="shared" si="273"/>
        <v>0</v>
      </c>
      <c r="CP228" s="38">
        <f t="shared" si="318"/>
        <v>0</v>
      </c>
      <c r="CQ228" s="38"/>
      <c r="CR228" s="38"/>
      <c r="CS228" s="38"/>
      <c r="CT228" s="38"/>
      <c r="CU228" s="38"/>
      <c r="CV228" s="38"/>
      <c r="CW228" s="38"/>
      <c r="CX228" s="38"/>
      <c r="CY228" s="38"/>
      <c r="CZ228" s="38"/>
      <c r="DA228" s="38"/>
      <c r="DB228" s="8"/>
      <c r="DC228" s="38"/>
      <c r="DD228" s="38"/>
      <c r="DE228" s="38"/>
      <c r="DF228" s="38"/>
    </row>
    <row r="229" spans="1:110">
      <c r="A229" s="38">
        <f t="shared" si="319"/>
        <v>0.80000000000000049</v>
      </c>
      <c r="B229" s="38">
        <f t="shared" si="226"/>
        <v>27.608476541666683</v>
      </c>
      <c r="C229" s="38">
        <f t="shared" si="227"/>
        <v>-174.69626568333328</v>
      </c>
      <c r="D229" s="38">
        <f t="shared" si="228"/>
        <v>-20.696265683333287</v>
      </c>
      <c r="E229" s="38">
        <f t="shared" si="229"/>
        <v>0.21439182647108235</v>
      </c>
      <c r="F229" s="38">
        <f t="shared" si="230"/>
        <v>-22.451059567708334</v>
      </c>
      <c r="G229" s="38">
        <f t="shared" si="231"/>
        <v>-11.225529783854167</v>
      </c>
      <c r="H229" s="38">
        <f t="shared" si="274"/>
        <v>28.566486637832273</v>
      </c>
      <c r="I229" s="38">
        <f t="shared" si="275"/>
        <v>12.837679799064921</v>
      </c>
      <c r="J229" s="38">
        <f t="shared" si="232"/>
        <v>4.1144232881688298E-3</v>
      </c>
      <c r="K229" s="38">
        <f t="shared" si="233"/>
        <v>2.1790155924441426E-3</v>
      </c>
      <c r="L229" s="38">
        <f t="shared" si="276"/>
        <v>0.21460621829755341</v>
      </c>
      <c r="M229" s="38">
        <f t="shared" si="234"/>
        <v>-22.473510627276042</v>
      </c>
      <c r="N229" s="38">
        <f t="shared" si="235"/>
        <v>-11.236755313638021</v>
      </c>
      <c r="O229" s="38">
        <f t="shared" si="277"/>
        <v>28.584981034497936</v>
      </c>
      <c r="P229" s="38">
        <f t="shared" si="278"/>
        <v>12.847653773967696</v>
      </c>
      <c r="Q229" s="38">
        <f t="shared" si="236"/>
        <v>4.1159988304210358E-3</v>
      </c>
      <c r="R229" s="38">
        <f t="shared" si="237"/>
        <v>2.1795410788189654E-3</v>
      </c>
      <c r="S229" s="38">
        <f t="shared" si="279"/>
        <v>7.3488914112993372E-3</v>
      </c>
      <c r="T229" s="38">
        <f t="shared" si="280"/>
        <v>2.4510560102608708E-3</v>
      </c>
      <c r="U229" s="38">
        <f t="shared" si="281"/>
        <v>-0.39515572436638668</v>
      </c>
      <c r="V229" s="38">
        <f t="shared" si="282"/>
        <v>-0.18076389789530434</v>
      </c>
      <c r="W229" s="38">
        <f t="shared" si="238"/>
        <v>18.929551122071452</v>
      </c>
      <c r="X229" s="38">
        <f t="shared" si="239"/>
        <v>9.4647755610357258</v>
      </c>
      <c r="Y229" s="38">
        <f t="shared" si="283"/>
        <v>6.7918613022306893</v>
      </c>
      <c r="Z229" s="38">
        <f t="shared" si="284"/>
        <v>1.8320436334378094</v>
      </c>
      <c r="AA229" s="38">
        <f t="shared" si="240"/>
        <v>-1.621398405276956E-2</v>
      </c>
      <c r="AB229" s="38">
        <f t="shared" si="241"/>
        <v>-1.4107233733466666E-2</v>
      </c>
      <c r="AC229" s="38">
        <f t="shared" si="285"/>
        <v>-0.18094466179319962</v>
      </c>
      <c r="AD229" s="38">
        <f t="shared" si="242"/>
        <v>18.948480673193522</v>
      </c>
      <c r="AE229" s="38">
        <f t="shared" si="243"/>
        <v>9.4742403365967611</v>
      </c>
      <c r="AF229" s="38">
        <f t="shared" si="286"/>
        <v>6.7879088337598539</v>
      </c>
      <c r="AG229" s="38">
        <f t="shared" si="287"/>
        <v>1.8307237071475457</v>
      </c>
      <c r="AH229" s="38">
        <f t="shared" si="244"/>
        <v>-1.6239083444119087E-2</v>
      </c>
      <c r="AI229" s="38">
        <f t="shared" si="245"/>
        <v>-1.4131214909729852E-2</v>
      </c>
      <c r="AJ229" s="38">
        <f t="shared" si="288"/>
        <v>0.13885179309458145</v>
      </c>
      <c r="AK229" s="38">
        <f t="shared" si="289"/>
        <v>0.13266573990940139</v>
      </c>
      <c r="AL229" s="38">
        <f t="shared" si="290"/>
        <v>0.34056453383718704</v>
      </c>
      <c r="AM229" s="38">
        <f t="shared" si="291"/>
        <v>0.15980063594188271</v>
      </c>
      <c r="AN229" s="38">
        <f t="shared" si="246"/>
        <v>-16.734283463799859</v>
      </c>
      <c r="AO229" s="38">
        <f t="shared" si="247"/>
        <v>-8.3671417318999293</v>
      </c>
      <c r="AP229" s="38">
        <f t="shared" si="292"/>
        <v>24.01020174089544</v>
      </c>
      <c r="AQ229" s="38">
        <f t="shared" si="293"/>
        <v>10.364066871430321</v>
      </c>
      <c r="AR229" s="38">
        <f t="shared" si="248"/>
        <v>3.6083064374508745E-3</v>
      </c>
      <c r="AS229" s="38">
        <f t="shared" si="249"/>
        <v>1.9981118143364163E-3</v>
      </c>
      <c r="AT229" s="38">
        <f t="shared" si="294"/>
        <v>0.15996043657782458</v>
      </c>
      <c r="AU229" s="38">
        <f t="shared" si="250"/>
        <v>-16.751017747263656</v>
      </c>
      <c r="AV229" s="38">
        <f t="shared" si="251"/>
        <v>-8.3755088736318282</v>
      </c>
      <c r="AW229" s="38">
        <f t="shared" si="295"/>
        <v>24.023045886708957</v>
      </c>
      <c r="AX229" s="38">
        <f t="shared" si="296"/>
        <v>10.371083063567418</v>
      </c>
      <c r="AY229" s="38">
        <f t="shared" si="252"/>
        <v>3.6101495480403744E-3</v>
      </c>
      <c r="AZ229" s="38">
        <f t="shared" si="253"/>
        <v>1.9988144476247244E-3</v>
      </c>
      <c r="BA229" s="38">
        <f t="shared" si="297"/>
        <v>1.1533812607418694E-2</v>
      </c>
      <c r="BB229" s="38">
        <f t="shared" si="298"/>
        <v>4.3969367466326348E-3</v>
      </c>
      <c r="BC229" s="38">
        <f t="shared" si="299"/>
        <v>-0.22561617359239178</v>
      </c>
      <c r="BD229" s="38">
        <f t="shared" si="300"/>
        <v>-6.5815537650509071E-2</v>
      </c>
      <c r="BE229" s="38">
        <f t="shared" si="254"/>
        <v>6.8921869858300573</v>
      </c>
      <c r="BF229" s="38">
        <f t="shared" si="255"/>
        <v>3.4460934929150286</v>
      </c>
      <c r="BG229" s="38">
        <f t="shared" si="301"/>
        <v>10.213036276043336</v>
      </c>
      <c r="BH229" s="38">
        <f t="shared" si="302"/>
        <v>3.1416378038305215</v>
      </c>
      <c r="BI229" s="38">
        <f t="shared" si="256"/>
        <v>-4.1964899748478945E-3</v>
      </c>
      <c r="BJ229" s="38">
        <f t="shared" si="257"/>
        <v>-3.1358968654258898E-3</v>
      </c>
      <c r="BK229" s="38">
        <f t="shared" si="303"/>
        <v>-6.5881353188159575E-2</v>
      </c>
      <c r="BL229" s="38">
        <f t="shared" si="258"/>
        <v>6.8990791728158865</v>
      </c>
      <c r="BM229" s="38">
        <f t="shared" si="259"/>
        <v>3.4495395864079432</v>
      </c>
      <c r="BN229" s="38">
        <f t="shared" si="304"/>
        <v>10.210460012476705</v>
      </c>
      <c r="BO229" s="38">
        <f t="shared" si="305"/>
        <v>3.1405253183881467</v>
      </c>
      <c r="BP229" s="38">
        <f t="shared" si="260"/>
        <v>-4.2012991654726186E-3</v>
      </c>
      <c r="BQ229" s="38">
        <f t="shared" si="261"/>
        <v>-3.1399029067522401E-3</v>
      </c>
      <c r="BR229" s="38">
        <f t="shared" si="306"/>
        <v>7.307074889005645E-2</v>
      </c>
      <c r="BS229" s="38">
        <f t="shared" si="307"/>
        <v>6.0867714059000891E-2</v>
      </c>
      <c r="BT229" s="38">
        <f t="shared" si="308"/>
        <v>8.6912241430541243E-2</v>
      </c>
      <c r="BU229" s="38">
        <f t="shared" si="309"/>
        <v>2.1096703780032172E-2</v>
      </c>
      <c r="BV229" s="38">
        <f t="shared" si="262"/>
        <v>-2.2092416536769695</v>
      </c>
      <c r="BW229" s="38">
        <f t="shared" si="263"/>
        <v>-1.1046208268384847</v>
      </c>
      <c r="BX229" s="38">
        <f t="shared" si="310"/>
        <v>14.367970812962602</v>
      </c>
      <c r="BY229" s="38">
        <f t="shared" si="311"/>
        <v>5.1350293090209158</v>
      </c>
      <c r="BZ229" s="38">
        <f t="shared" si="264"/>
        <v>5.1778825499849686E-4</v>
      </c>
      <c r="CA229" s="38">
        <f t="shared" si="265"/>
        <v>4.0145869343782522E-4</v>
      </c>
      <c r="CB229" s="38">
        <f t="shared" si="312"/>
        <v>2.1117800483812201E-2</v>
      </c>
      <c r="CC229" s="38">
        <f t="shared" si="266"/>
        <v>-2.2114508953306462</v>
      </c>
      <c r="CD229" s="38">
        <f t="shared" si="267"/>
        <v>-1.1057254476653231</v>
      </c>
      <c r="CE229" s="38">
        <f t="shared" si="313"/>
        <v>14.369167476375214</v>
      </c>
      <c r="CF229" s="38">
        <f t="shared" si="314"/>
        <v>5.1356482168201909</v>
      </c>
      <c r="CG229" s="38">
        <f t="shared" si="268"/>
        <v>5.1859014245338392E-4</v>
      </c>
      <c r="CH229" s="38">
        <f t="shared" si="269"/>
        <v>4.0196870188143074E-4</v>
      </c>
      <c r="CI229" s="38">
        <f t="shared" si="315"/>
        <v>3.8010082676809637E-2</v>
      </c>
      <c r="CJ229" s="38">
        <f t="shared" si="316"/>
        <v>2.4174792845521056E-2</v>
      </c>
      <c r="CK229" s="38">
        <f t="shared" si="317"/>
        <v>-8.4081766973606673E-3</v>
      </c>
      <c r="CL229" s="38" t="str">
        <f t="shared" si="270"/>
        <v/>
      </c>
      <c r="CM229" s="38">
        <f t="shared" si="271"/>
        <v>6.7754403901853523E-4</v>
      </c>
      <c r="CN229" s="38">
        <f t="shared" si="272"/>
        <v>-0.21096703780032172</v>
      </c>
      <c r="CO229" s="38">
        <f t="shared" si="273"/>
        <v>0</v>
      </c>
      <c r="CP229" s="38">
        <f t="shared" si="318"/>
        <v>0</v>
      </c>
      <c r="CQ229" s="38"/>
      <c r="CR229" s="38"/>
      <c r="CS229" s="38"/>
      <c r="CT229" s="38"/>
      <c r="CU229" s="38"/>
      <c r="CV229" s="38"/>
      <c r="CW229" s="38"/>
      <c r="CX229" s="38"/>
      <c r="CY229" s="38"/>
      <c r="CZ229" s="38"/>
      <c r="DA229" s="38"/>
      <c r="DB229" s="8"/>
      <c r="DC229" s="38"/>
      <c r="DD229" s="38"/>
      <c r="DE229" s="38"/>
      <c r="DF229" s="38"/>
    </row>
    <row r="230" spans="1:110">
      <c r="A230" s="38">
        <f t="shared" si="319"/>
        <v>0.8100000000000005</v>
      </c>
      <c r="B230" s="38">
        <f t="shared" si="226"/>
        <v>27.953582498437516</v>
      </c>
      <c r="C230" s="38">
        <f t="shared" si="227"/>
        <v>-173.72996900437496</v>
      </c>
      <c r="D230" s="38">
        <f t="shared" si="228"/>
        <v>-19.729969004374954</v>
      </c>
      <c r="E230" s="38">
        <f t="shared" si="229"/>
        <v>0.21439182647108235</v>
      </c>
      <c r="F230" s="38">
        <f t="shared" si="230"/>
        <v>-22.451059567708334</v>
      </c>
      <c r="G230" s="38">
        <f t="shared" si="231"/>
        <v>-11.225529783854167</v>
      </c>
      <c r="H230" s="38">
        <f t="shared" si="274"/>
        <v>28.538602530555487</v>
      </c>
      <c r="I230" s="38">
        <f t="shared" si="275"/>
        <v>12.770494890776174</v>
      </c>
      <c r="J230" s="38">
        <f t="shared" si="232"/>
        <v>4.0940351147129399E-3</v>
      </c>
      <c r="K230" s="38">
        <f t="shared" si="233"/>
        <v>2.0807676872691928E-3</v>
      </c>
      <c r="L230" s="38">
        <f t="shared" si="276"/>
        <v>0.21460621829755341</v>
      </c>
      <c r="M230" s="38">
        <f t="shared" si="234"/>
        <v>-22.473510627276042</v>
      </c>
      <c r="N230" s="38">
        <f t="shared" si="235"/>
        <v>-11.236755313638021</v>
      </c>
      <c r="O230" s="38">
        <f t="shared" si="277"/>
        <v>28.557108629403473</v>
      </c>
      <c r="P230" s="38">
        <f t="shared" si="278"/>
        <v>12.780509776447776</v>
      </c>
      <c r="Q230" s="38">
        <f t="shared" si="236"/>
        <v>4.0955988336959471E-3</v>
      </c>
      <c r="R230" s="38">
        <f t="shared" si="237"/>
        <v>2.0812548114607404E-3</v>
      </c>
      <c r="S230" s="38">
        <f t="shared" si="279"/>
        <v>7.2937434637615605E-3</v>
      </c>
      <c r="T230" s="38">
        <f t="shared" si="280"/>
        <v>2.2721210951266433E-3</v>
      </c>
      <c r="U230" s="38">
        <f t="shared" si="281"/>
        <v>-0.40091971869860765</v>
      </c>
      <c r="V230" s="38">
        <f t="shared" si="282"/>
        <v>-0.1865278922275253</v>
      </c>
      <c r="W230" s="38">
        <f t="shared" si="238"/>
        <v>19.533155197052739</v>
      </c>
      <c r="X230" s="38">
        <f t="shared" si="239"/>
        <v>9.7665775985263696</v>
      </c>
      <c r="Y230" s="38">
        <f t="shared" si="283"/>
        <v>6.6381780227077396</v>
      </c>
      <c r="Z230" s="38">
        <f t="shared" si="284"/>
        <v>1.7179594540131777</v>
      </c>
      <c r="AA230" s="38">
        <f t="shared" si="240"/>
        <v>-1.7005828276878764E-2</v>
      </c>
      <c r="AB230" s="38">
        <f t="shared" si="241"/>
        <v>-1.4790209098751818E-2</v>
      </c>
      <c r="AC230" s="38">
        <f t="shared" si="285"/>
        <v>-0.18671442011975281</v>
      </c>
      <c r="AD230" s="38">
        <f t="shared" si="242"/>
        <v>19.552688352249788</v>
      </c>
      <c r="AE230" s="38">
        <f t="shared" si="243"/>
        <v>9.7763441761248941</v>
      </c>
      <c r="AF230" s="38">
        <f t="shared" si="286"/>
        <v>6.634227857001374</v>
      </c>
      <c r="AG230" s="38">
        <f t="shared" si="287"/>
        <v>1.7166894068432361</v>
      </c>
      <c r="AH230" s="38">
        <f t="shared" si="244"/>
        <v>-1.7032400055663317E-2</v>
      </c>
      <c r="AI230" s="38">
        <f t="shared" si="245"/>
        <v>-1.4815641680607762E-2</v>
      </c>
      <c r="AJ230" s="38">
        <f t="shared" si="288"/>
        <v>0.1424547206706461</v>
      </c>
      <c r="AK230" s="38">
        <f t="shared" si="289"/>
        <v>0.13634733954385964</v>
      </c>
      <c r="AL230" s="38">
        <f t="shared" si="290"/>
        <v>0.36277729064744696</v>
      </c>
      <c r="AM230" s="38">
        <f t="shared" si="291"/>
        <v>0.17624939841992165</v>
      </c>
      <c r="AN230" s="38">
        <f t="shared" si="246"/>
        <v>-18.456793842521545</v>
      </c>
      <c r="AO230" s="38">
        <f t="shared" si="247"/>
        <v>-9.2283969212607726</v>
      </c>
      <c r="AP230" s="38">
        <f t="shared" si="292"/>
        <v>25.318557850869595</v>
      </c>
      <c r="AQ230" s="38">
        <f t="shared" si="293"/>
        <v>11.01894642120298</v>
      </c>
      <c r="AR230" s="38">
        <f t="shared" si="248"/>
        <v>3.76752530681875E-3</v>
      </c>
      <c r="AS230" s="38">
        <f t="shared" si="249"/>
        <v>1.9740568973728766E-3</v>
      </c>
      <c r="AT230" s="38">
        <f t="shared" si="294"/>
        <v>0.17642564781834155</v>
      </c>
      <c r="AU230" s="38">
        <f t="shared" si="250"/>
        <v>-18.475250636364063</v>
      </c>
      <c r="AV230" s="38">
        <f t="shared" si="251"/>
        <v>-9.2376253181820314</v>
      </c>
      <c r="AW230" s="38">
        <f t="shared" si="295"/>
        <v>25.333080904262616</v>
      </c>
      <c r="AX230" s="38">
        <f t="shared" si="296"/>
        <v>11.026885644330367</v>
      </c>
      <c r="AY230" s="38">
        <f t="shared" si="252"/>
        <v>3.7692829540023126E-3</v>
      </c>
      <c r="AZ230" s="38">
        <f t="shared" si="253"/>
        <v>1.9746580934643684E-3</v>
      </c>
      <c r="BA230" s="38">
        <f t="shared" si="297"/>
        <v>9.9725003280589277E-3</v>
      </c>
      <c r="BB230" s="38">
        <f t="shared" si="298"/>
        <v>3.4110532965311051E-3</v>
      </c>
      <c r="BC230" s="38">
        <f t="shared" si="299"/>
        <v>-0.27333428142119243</v>
      </c>
      <c r="BD230" s="38">
        <f t="shared" si="300"/>
        <v>-9.7084883001270772E-2</v>
      </c>
      <c r="BE230" s="38">
        <f t="shared" si="254"/>
        <v>10.166705173713895</v>
      </c>
      <c r="BF230" s="38">
        <f t="shared" si="255"/>
        <v>5.0833525868569476</v>
      </c>
      <c r="BG230" s="38">
        <f t="shared" si="301"/>
        <v>9.0435877232979784</v>
      </c>
      <c r="BH230" s="38">
        <f t="shared" si="302"/>
        <v>2.5759488769949388</v>
      </c>
      <c r="BI230" s="38">
        <f t="shared" si="256"/>
        <v>-6.717639234704237E-3</v>
      </c>
      <c r="BJ230" s="38">
        <f t="shared" si="257"/>
        <v>-5.250570241202371E-3</v>
      </c>
      <c r="BK230" s="38">
        <f t="shared" si="303"/>
        <v>-9.7181967884272039E-2</v>
      </c>
      <c r="BL230" s="38">
        <f t="shared" si="258"/>
        <v>10.176871878887608</v>
      </c>
      <c r="BM230" s="38">
        <f t="shared" si="259"/>
        <v>5.0884359394438041</v>
      </c>
      <c r="BN230" s="38">
        <f t="shared" si="304"/>
        <v>9.0403343295569023</v>
      </c>
      <c r="BO230" s="38">
        <f t="shared" si="305"/>
        <v>2.5746700034448078</v>
      </c>
      <c r="BP230" s="38">
        <f t="shared" si="260"/>
        <v>-6.7262911642724443E-3</v>
      </c>
      <c r="BQ230" s="38">
        <f t="shared" si="261"/>
        <v>-5.2581641770687703E-3</v>
      </c>
      <c r="BR230" s="38">
        <f t="shared" si="306"/>
        <v>8.9117165317018507E-2</v>
      </c>
      <c r="BS230" s="38">
        <f t="shared" si="307"/>
        <v>7.8219550064248855E-2</v>
      </c>
      <c r="BT230" s="38">
        <f t="shared" si="308"/>
        <v>0.13462293900759686</v>
      </c>
      <c r="BU230" s="38">
        <f t="shared" si="309"/>
        <v>3.7538056006326093E-2</v>
      </c>
      <c r="BV230" s="38">
        <f t="shared" si="262"/>
        <v>-3.9309760326505421</v>
      </c>
      <c r="BW230" s="38">
        <f t="shared" si="263"/>
        <v>-1.965488016325271</v>
      </c>
      <c r="BX230" s="38">
        <f t="shared" si="310"/>
        <v>15.291894589242563</v>
      </c>
      <c r="BY230" s="38">
        <f t="shared" si="311"/>
        <v>5.532002715903328</v>
      </c>
      <c r="BZ230" s="38">
        <f t="shared" si="264"/>
        <v>1.0974226783607333E-3</v>
      </c>
      <c r="CA230" s="38">
        <f t="shared" si="265"/>
        <v>7.3467249429130571E-4</v>
      </c>
      <c r="CB230" s="38">
        <f t="shared" si="312"/>
        <v>3.7575594062332414E-2</v>
      </c>
      <c r="CC230" s="38">
        <f t="shared" si="266"/>
        <v>-3.9349070086831919</v>
      </c>
      <c r="CD230" s="38">
        <f t="shared" si="267"/>
        <v>-1.9674535043415959</v>
      </c>
      <c r="CE230" s="38">
        <f t="shared" si="313"/>
        <v>15.294150105379718</v>
      </c>
      <c r="CF230" s="38">
        <f t="shared" si="314"/>
        <v>5.5331978563005357</v>
      </c>
      <c r="CG230" s="38">
        <f t="shared" si="268"/>
        <v>1.0986624171410357E-3</v>
      </c>
      <c r="CH230" s="38">
        <f t="shared" si="269"/>
        <v>7.3538823971105137E-4</v>
      </c>
      <c r="CI230" s="38">
        <f t="shared" si="315"/>
        <v>3.3026184949313198E-2</v>
      </c>
      <c r="CJ230" s="38">
        <f t="shared" si="316"/>
        <v>1.9067194625772062E-2</v>
      </c>
      <c r="CK230" s="38">
        <f t="shared" si="317"/>
        <v>-2.5986849740676988E-2</v>
      </c>
      <c r="CL230" s="38" t="str">
        <f t="shared" si="270"/>
        <v/>
      </c>
      <c r="CM230" s="38">
        <f t="shared" si="271"/>
        <v>1.6019144345460622E-3</v>
      </c>
      <c r="CN230" s="38">
        <f t="shared" si="272"/>
        <v>-0.37538056006326093</v>
      </c>
      <c r="CO230" s="38">
        <f t="shared" si="273"/>
        <v>0</v>
      </c>
      <c r="CP230" s="38">
        <f t="shared" si="318"/>
        <v>0</v>
      </c>
      <c r="CQ230" s="38"/>
      <c r="CR230" s="38"/>
      <c r="CS230" s="38"/>
      <c r="CT230" s="38"/>
      <c r="CU230" s="38"/>
      <c r="CV230" s="38"/>
      <c r="CW230" s="38"/>
      <c r="CX230" s="38"/>
      <c r="CY230" s="38"/>
      <c r="CZ230" s="38"/>
      <c r="DA230" s="38"/>
      <c r="DB230" s="8"/>
      <c r="DC230" s="38"/>
      <c r="DD230" s="38"/>
      <c r="DE230" s="38"/>
      <c r="DF230" s="38"/>
    </row>
    <row r="231" spans="1:110">
      <c r="A231" s="38">
        <f t="shared" si="319"/>
        <v>0.82000000000000051</v>
      </c>
      <c r="B231" s="38">
        <f t="shared" si="226"/>
        <v>28.29868845520835</v>
      </c>
      <c r="C231" s="38">
        <f t="shared" si="227"/>
        <v>-172.76367232541662</v>
      </c>
      <c r="D231" s="38">
        <f t="shared" si="228"/>
        <v>-18.763672325416621</v>
      </c>
      <c r="E231" s="38">
        <f t="shared" si="229"/>
        <v>0.21439182647108235</v>
      </c>
      <c r="F231" s="38">
        <f t="shared" si="230"/>
        <v>-22.451059567708334</v>
      </c>
      <c r="G231" s="38">
        <f t="shared" si="231"/>
        <v>-11.225529783854167</v>
      </c>
      <c r="H231" s="38">
        <f t="shared" si="274"/>
        <v>28.5106734411575</v>
      </c>
      <c r="I231" s="38">
        <f t="shared" si="275"/>
        <v>12.702673358012232</v>
      </c>
      <c r="J231" s="38">
        <f t="shared" si="232"/>
        <v>4.0736140514363254E-3</v>
      </c>
      <c r="K231" s="38">
        <f t="shared" si="233"/>
        <v>1.9815888137761457E-3</v>
      </c>
      <c r="L231" s="38">
        <f t="shared" si="276"/>
        <v>0.21460621829755341</v>
      </c>
      <c r="M231" s="38">
        <f t="shared" si="234"/>
        <v>-22.473510627276042</v>
      </c>
      <c r="N231" s="38">
        <f t="shared" si="235"/>
        <v>-11.236755313638021</v>
      </c>
      <c r="O231" s="38">
        <f t="shared" si="277"/>
        <v>28.529191298888591</v>
      </c>
      <c r="P231" s="38">
        <f t="shared" si="278"/>
        <v>12.712730327786229</v>
      </c>
      <c r="Q231" s="38">
        <f t="shared" si="236"/>
        <v>4.0751659557599906E-3</v>
      </c>
      <c r="R231" s="38">
        <f t="shared" si="237"/>
        <v>1.9820383623572204E-3</v>
      </c>
      <c r="S231" s="38">
        <f t="shared" si="279"/>
        <v>7.2386356756687243E-3</v>
      </c>
      <c r="T231" s="38">
        <f t="shared" si="280"/>
        <v>2.0968550362872873E-3</v>
      </c>
      <c r="U231" s="38">
        <f t="shared" si="281"/>
        <v>-0.40686785072804138</v>
      </c>
      <c r="V231" s="38">
        <f t="shared" si="282"/>
        <v>-0.19247602425695903</v>
      </c>
      <c r="W231" s="38">
        <f t="shared" si="238"/>
        <v>20.156042126594443</v>
      </c>
      <c r="X231" s="38">
        <f t="shared" si="239"/>
        <v>10.078021063297221</v>
      </c>
      <c r="Y231" s="38">
        <f t="shared" si="283"/>
        <v>6.4848947692993768</v>
      </c>
      <c r="Z231" s="38">
        <f t="shared" si="284"/>
        <v>1.6059348754621379</v>
      </c>
      <c r="AA231" s="38">
        <f t="shared" si="240"/>
        <v>-1.7844999977354399E-2</v>
      </c>
      <c r="AB231" s="38">
        <f t="shared" si="241"/>
        <v>-1.5517967110359986E-2</v>
      </c>
      <c r="AC231" s="38">
        <f t="shared" si="285"/>
        <v>-0.19266850028121596</v>
      </c>
      <c r="AD231" s="38">
        <f t="shared" si="242"/>
        <v>20.176198168721033</v>
      </c>
      <c r="AE231" s="38">
        <f t="shared" si="243"/>
        <v>10.088099084360516</v>
      </c>
      <c r="AF231" s="38">
        <f t="shared" si="286"/>
        <v>6.4809508419717741</v>
      </c>
      <c r="AG231" s="38">
        <f t="shared" si="287"/>
        <v>1.6047178706102878</v>
      </c>
      <c r="AH231" s="38">
        <f t="shared" si="244"/>
        <v>-1.7873140749877219E-2</v>
      </c>
      <c r="AI231" s="38">
        <f t="shared" si="245"/>
        <v>-1.5544951513272799E-2</v>
      </c>
      <c r="AJ231" s="38">
        <f t="shared" si="288"/>
        <v>0.14620404090046926</v>
      </c>
      <c r="AK231" s="38">
        <f t="shared" si="289"/>
        <v>0.14019617776805834</v>
      </c>
      <c r="AL231" s="38">
        <f t="shared" si="290"/>
        <v>0.38733120507367313</v>
      </c>
      <c r="AM231" s="38">
        <f t="shared" si="291"/>
        <v>0.1948551808167141</v>
      </c>
      <c r="AN231" s="38">
        <f t="shared" si="246"/>
        <v>-20.405186818923326</v>
      </c>
      <c r="AO231" s="38">
        <f t="shared" si="247"/>
        <v>-10.202593409461663</v>
      </c>
      <c r="AP231" s="38">
        <f t="shared" si="292"/>
        <v>26.841601330735308</v>
      </c>
      <c r="AQ231" s="38">
        <f t="shared" si="293"/>
        <v>11.79359828155134</v>
      </c>
      <c r="AR231" s="38">
        <f t="shared" si="248"/>
        <v>3.9202694942811278E-3</v>
      </c>
      <c r="AS231" s="38">
        <f t="shared" si="249"/>
        <v>1.9360798211261955E-3</v>
      </c>
      <c r="AT231" s="38">
        <f t="shared" si="294"/>
        <v>0.19505003599753079</v>
      </c>
      <c r="AU231" s="38">
        <f t="shared" si="250"/>
        <v>-20.425592005742246</v>
      </c>
      <c r="AV231" s="38">
        <f t="shared" si="251"/>
        <v>-10.212796002871123</v>
      </c>
      <c r="AW231" s="38">
        <f t="shared" si="295"/>
        <v>26.85806183197932</v>
      </c>
      <c r="AX231" s="38">
        <f t="shared" si="296"/>
        <v>11.802588924227543</v>
      </c>
      <c r="AY231" s="38">
        <f t="shared" si="252"/>
        <v>3.9219227423429644E-3</v>
      </c>
      <c r="AZ231" s="38">
        <f t="shared" si="253"/>
        <v>1.9365820084560025E-3</v>
      </c>
      <c r="BA231" s="38">
        <f t="shared" si="297"/>
        <v>8.4844963059611846E-3</v>
      </c>
      <c r="BB231" s="38">
        <f t="shared" si="298"/>
        <v>2.5772336547693099E-3</v>
      </c>
      <c r="BC231" s="38">
        <f t="shared" si="299"/>
        <v>-0.33588986817008953</v>
      </c>
      <c r="BD231" s="38">
        <f t="shared" si="300"/>
        <v>-0.14103468735337543</v>
      </c>
      <c r="BE231" s="38">
        <f t="shared" si="254"/>
        <v>14.769117923023252</v>
      </c>
      <c r="BF231" s="38">
        <f t="shared" si="255"/>
        <v>7.3845589615116261</v>
      </c>
      <c r="BG231" s="38">
        <f t="shared" si="301"/>
        <v>7.6917596667695598</v>
      </c>
      <c r="BH231" s="38">
        <f t="shared" si="302"/>
        <v>1.9995216480106377</v>
      </c>
      <c r="BI231" s="38">
        <f t="shared" si="256"/>
        <v>-1.1160564779663101E-2</v>
      </c>
      <c r="BJ231" s="38">
        <f t="shared" si="257"/>
        <v>-9.2058785762282498E-3</v>
      </c>
      <c r="BK231" s="38">
        <f t="shared" si="303"/>
        <v>-0.14117572204072878</v>
      </c>
      <c r="BL231" s="38">
        <f t="shared" si="258"/>
        <v>14.783887040946272</v>
      </c>
      <c r="BM231" s="38">
        <f t="shared" si="259"/>
        <v>7.3919435204731361</v>
      </c>
      <c r="BN231" s="38">
        <f t="shared" si="304"/>
        <v>7.6879935263212378</v>
      </c>
      <c r="BO231" s="38">
        <f t="shared" si="305"/>
        <v>1.9982252488142089</v>
      </c>
      <c r="BP231" s="38">
        <f t="shared" si="260"/>
        <v>-1.1176665971883749E-2</v>
      </c>
      <c r="BQ231" s="38">
        <f t="shared" si="261"/>
        <v>-9.2207685299167085E-3</v>
      </c>
      <c r="BR231" s="38">
        <f t="shared" si="306"/>
        <v>0.11416476700024814</v>
      </c>
      <c r="BS231" s="38">
        <f t="shared" si="307"/>
        <v>0.10557653558768028</v>
      </c>
      <c r="BT231" s="38">
        <f t="shared" si="308"/>
        <v>0.22760055121178968</v>
      </c>
      <c r="BU231" s="38">
        <f t="shared" si="309"/>
        <v>8.6565863858414249E-2</v>
      </c>
      <c r="BV231" s="38">
        <f t="shared" si="262"/>
        <v>-9.0651560649749463</v>
      </c>
      <c r="BW231" s="38">
        <f t="shared" si="263"/>
        <v>-4.5325780324874732</v>
      </c>
      <c r="BX231" s="38">
        <f t="shared" si="310"/>
        <v>18.436100461929755</v>
      </c>
      <c r="BY231" s="38">
        <f t="shared" si="311"/>
        <v>7.1550248682369313</v>
      </c>
      <c r="BZ231" s="38">
        <f t="shared" si="264"/>
        <v>2.4095543475520396E-3</v>
      </c>
      <c r="CA231" s="38">
        <f t="shared" si="265"/>
        <v>1.3699349970734687E-3</v>
      </c>
      <c r="CB231" s="38">
        <f t="shared" si="312"/>
        <v>8.6652429722272648E-2</v>
      </c>
      <c r="CC231" s="38">
        <f t="shared" si="266"/>
        <v>-9.0742212210399185</v>
      </c>
      <c r="CD231" s="38">
        <f t="shared" si="267"/>
        <v>-4.5371106105199592</v>
      </c>
      <c r="CE231" s="38">
        <f t="shared" si="313"/>
        <v>18.442111330315317</v>
      </c>
      <c r="CF231" s="38">
        <f t="shared" si="314"/>
        <v>7.1583421613959217</v>
      </c>
      <c r="CG231" s="38">
        <f t="shared" si="268"/>
        <v>2.4114183103864468E-3</v>
      </c>
      <c r="CH231" s="38">
        <f t="shared" si="269"/>
        <v>1.3707651514529716E-3</v>
      </c>
      <c r="CI231" s="38">
        <f t="shared" si="315"/>
        <v>2.1532307902064247E-2</v>
      </c>
      <c r="CJ231" s="38">
        <f t="shared" si="316"/>
        <v>9.5898584326598608E-3</v>
      </c>
      <c r="CK231" s="38">
        <f t="shared" si="317"/>
        <v>-8.7052438709662852E-2</v>
      </c>
      <c r="CL231" s="38" t="str">
        <f t="shared" si="270"/>
        <v/>
      </c>
      <c r="CM231" s="38">
        <f t="shared" si="271"/>
        <v>5.0877214480841287E-3</v>
      </c>
      <c r="CN231" s="38">
        <f t="shared" si="272"/>
        <v>-0.86565863858414249</v>
      </c>
      <c r="CO231" s="38">
        <f t="shared" si="273"/>
        <v>0</v>
      </c>
      <c r="CP231" s="38">
        <f t="shared" si="318"/>
        <v>0</v>
      </c>
      <c r="CQ231" s="38"/>
      <c r="CR231" s="38"/>
      <c r="CS231" s="38"/>
      <c r="CT231" s="38"/>
      <c r="CU231" s="38"/>
      <c r="CV231" s="38"/>
      <c r="CW231" s="38"/>
      <c r="CX231" s="38"/>
      <c r="CY231" s="38"/>
      <c r="CZ231" s="38"/>
      <c r="DA231" s="38"/>
      <c r="DB231" s="8"/>
      <c r="DC231" s="38"/>
      <c r="DD231" s="38"/>
      <c r="DE231" s="38"/>
      <c r="DF231" s="38"/>
    </row>
    <row r="232" spans="1:110">
      <c r="A232" s="38">
        <f t="shared" si="319"/>
        <v>0.83000000000000052</v>
      </c>
      <c r="B232" s="38">
        <f t="shared" si="226"/>
        <v>28.643794411979183</v>
      </c>
      <c r="C232" s="38">
        <f t="shared" si="227"/>
        <v>-171.79737564645828</v>
      </c>
      <c r="D232" s="38">
        <f t="shared" si="228"/>
        <v>-17.797375646458285</v>
      </c>
      <c r="E232" s="38">
        <f t="shared" si="229"/>
        <v>0.21439182647108235</v>
      </c>
      <c r="F232" s="38">
        <f t="shared" si="230"/>
        <v>-22.451059567708334</v>
      </c>
      <c r="G232" s="38">
        <f t="shared" si="231"/>
        <v>-11.225529783854167</v>
      </c>
      <c r="H232" s="38">
        <f t="shared" si="274"/>
        <v>28.482699151240443</v>
      </c>
      <c r="I232" s="38">
        <f t="shared" si="275"/>
        <v>12.634196752915805</v>
      </c>
      <c r="J232" s="38">
        <f t="shared" si="232"/>
        <v>4.053159938651834E-3</v>
      </c>
      <c r="K232" s="38">
        <f t="shared" si="233"/>
        <v>1.8814519947259177E-3</v>
      </c>
      <c r="L232" s="38">
        <f t="shared" si="276"/>
        <v>0.21460621829755341</v>
      </c>
      <c r="M232" s="38">
        <f t="shared" si="234"/>
        <v>-22.473510627276042</v>
      </c>
      <c r="N232" s="38">
        <f t="shared" si="235"/>
        <v>-11.236755313638021</v>
      </c>
      <c r="O232" s="38">
        <f t="shared" si="277"/>
        <v>28.501228825014802</v>
      </c>
      <c r="P232" s="38">
        <f t="shared" si="278"/>
        <v>12.644297037305906</v>
      </c>
      <c r="Q232" s="38">
        <f t="shared" si="236"/>
        <v>4.0547000371025455E-3</v>
      </c>
      <c r="R232" s="38">
        <f t="shared" si="237"/>
        <v>1.8818648109931303E-3</v>
      </c>
      <c r="S232" s="38">
        <f t="shared" si="279"/>
        <v>7.1835688704269063E-3</v>
      </c>
      <c r="T232" s="38">
        <f t="shared" si="280"/>
        <v>1.9255224138331145E-3</v>
      </c>
      <c r="U232" s="38">
        <f t="shared" si="281"/>
        <v>-0.41302562878700155</v>
      </c>
      <c r="V232" s="38">
        <f t="shared" si="282"/>
        <v>-0.19863380231591921</v>
      </c>
      <c r="W232" s="38">
        <f t="shared" si="238"/>
        <v>20.800883137009965</v>
      </c>
      <c r="X232" s="38">
        <f t="shared" si="239"/>
        <v>10.400441568504982</v>
      </c>
      <c r="Y232" s="38">
        <f t="shared" si="283"/>
        <v>6.3317597351593005</v>
      </c>
      <c r="Z232" s="38">
        <f t="shared" si="284"/>
        <v>1.4960223304671265</v>
      </c>
      <c r="AA232" s="38">
        <f t="shared" si="240"/>
        <v>-1.8737580929240397E-2</v>
      </c>
      <c r="AB232" s="38">
        <f t="shared" si="241"/>
        <v>-1.6296633613096346E-2</v>
      </c>
      <c r="AC232" s="38">
        <f t="shared" si="285"/>
        <v>-0.19883243611823509</v>
      </c>
      <c r="AD232" s="38">
        <f t="shared" si="242"/>
        <v>20.821684020146972</v>
      </c>
      <c r="AE232" s="38">
        <f t="shared" si="243"/>
        <v>10.410842010073486</v>
      </c>
      <c r="AF232" s="38">
        <f t="shared" si="286"/>
        <v>6.3278260075786132</v>
      </c>
      <c r="AG232" s="38">
        <f t="shared" si="287"/>
        <v>1.4948613387257952</v>
      </c>
      <c r="AH232" s="38">
        <f t="shared" si="244"/>
        <v>-1.876739928190746E-2</v>
      </c>
      <c r="AI232" s="38">
        <f t="shared" si="245"/>
        <v>-1.6325282472624183E-2</v>
      </c>
      <c r="AJ232" s="38">
        <f t="shared" si="288"/>
        <v>0.15011721227408964</v>
      </c>
      <c r="AK232" s="38">
        <f t="shared" si="289"/>
        <v>0.14422952787399781</v>
      </c>
      <c r="AL232" s="38">
        <f t="shared" si="290"/>
        <v>0.41458528519395188</v>
      </c>
      <c r="AM232" s="38">
        <f t="shared" si="291"/>
        <v>0.21595148287803267</v>
      </c>
      <c r="AN232" s="38">
        <f t="shared" si="246"/>
        <v>-22.614386404714981</v>
      </c>
      <c r="AO232" s="38">
        <f t="shared" si="247"/>
        <v>-11.307193202357491</v>
      </c>
      <c r="AP232" s="38">
        <f t="shared" si="292"/>
        <v>28.61759451953953</v>
      </c>
      <c r="AQ232" s="38">
        <f t="shared" si="293"/>
        <v>12.707711015853215</v>
      </c>
      <c r="AR232" s="38">
        <f t="shared" si="248"/>
        <v>4.0643035158571487E-3</v>
      </c>
      <c r="AS232" s="38">
        <f t="shared" si="249"/>
        <v>1.8844342007262103E-3</v>
      </c>
      <c r="AT232" s="38">
        <f t="shared" si="294"/>
        <v>0.21616743436091068</v>
      </c>
      <c r="AU232" s="38">
        <f t="shared" si="250"/>
        <v>-22.637000791119693</v>
      </c>
      <c r="AV232" s="38">
        <f t="shared" si="251"/>
        <v>-11.318500395559846</v>
      </c>
      <c r="AW232" s="38">
        <f t="shared" si="295"/>
        <v>28.636289713216613</v>
      </c>
      <c r="AX232" s="38">
        <f t="shared" si="296"/>
        <v>12.717896558629175</v>
      </c>
      <c r="AY232" s="38">
        <f t="shared" si="252"/>
        <v>4.0658354953812797E-3</v>
      </c>
      <c r="AZ232" s="38">
        <f t="shared" si="253"/>
        <v>1.8848433171724881E-3</v>
      </c>
      <c r="BA232" s="38">
        <f t="shared" si="297"/>
        <v>7.0940912454693916E-3</v>
      </c>
      <c r="BB232" s="38">
        <f t="shared" si="298"/>
        <v>1.8944831534632551E-3</v>
      </c>
      <c r="BC232" s="38">
        <f t="shared" si="299"/>
        <v>-0.41923723414506248</v>
      </c>
      <c r="BD232" s="38">
        <f t="shared" si="300"/>
        <v>-0.2032857512670298</v>
      </c>
      <c r="BE232" s="38">
        <f t="shared" si="254"/>
        <v>21.288034091999425</v>
      </c>
      <c r="BF232" s="38">
        <f t="shared" si="255"/>
        <v>10.644017045999712</v>
      </c>
      <c r="BG232" s="38">
        <f t="shared" si="301"/>
        <v>6.2406646069658169</v>
      </c>
      <c r="BH232" s="38">
        <f t="shared" si="302"/>
        <v>1.4692469106693409</v>
      </c>
      <c r="BI232" s="38">
        <f t="shared" si="256"/>
        <v>-1.9442633379562708E-2</v>
      </c>
      <c r="BJ232" s="38">
        <f t="shared" si="257"/>
        <v>-1.6974729882289239E-2</v>
      </c>
      <c r="BK232" s="38">
        <f t="shared" si="303"/>
        <v>-0.20348903701829682</v>
      </c>
      <c r="BL232" s="38">
        <f t="shared" si="258"/>
        <v>21.309322126091423</v>
      </c>
      <c r="BM232" s="38">
        <f t="shared" si="259"/>
        <v>10.654661063045712</v>
      </c>
      <c r="BN232" s="38">
        <f t="shared" si="304"/>
        <v>6.2367325447902218</v>
      </c>
      <c r="BO232" s="38">
        <f t="shared" si="305"/>
        <v>1.4680963306068424</v>
      </c>
      <c r="BP232" s="38">
        <f t="shared" si="260"/>
        <v>-1.9473763889334719E-2</v>
      </c>
      <c r="BQ232" s="38">
        <f t="shared" si="261"/>
        <v>-1.7004702834578302E-2</v>
      </c>
      <c r="BR232" s="38">
        <f t="shared" si="306"/>
        <v>0.1531367032759702</v>
      </c>
      <c r="BS232" s="38">
        <f t="shared" si="307"/>
        <v>0.14744246511253697</v>
      </c>
      <c r="BT232" s="38">
        <f t="shared" si="308"/>
        <v>0.43340363125688008</v>
      </c>
      <c r="BU232" s="38">
        <f t="shared" si="309"/>
        <v>0.23011787998985028</v>
      </c>
      <c r="BV232" s="38">
        <f t="shared" si="262"/>
        <v>-24.097888041192377</v>
      </c>
      <c r="BW232" s="38">
        <f t="shared" si="263"/>
        <v>-12.048944020596188</v>
      </c>
      <c r="BX232" s="38">
        <f t="shared" si="310"/>
        <v>29.85271967796502</v>
      </c>
      <c r="BY232" s="38">
        <f t="shared" si="311"/>
        <v>13.379173815899968</v>
      </c>
      <c r="BZ232" s="38">
        <f t="shared" si="264"/>
        <v>4.1594143786512156E-3</v>
      </c>
      <c r="CA232" s="38">
        <f t="shared" si="265"/>
        <v>1.90943809100015E-3</v>
      </c>
      <c r="CB232" s="38">
        <f t="shared" si="312"/>
        <v>0.23034799786984012</v>
      </c>
      <c r="CC232" s="38">
        <f t="shared" si="266"/>
        <v>-24.121985929233567</v>
      </c>
      <c r="CD232" s="38">
        <f t="shared" si="267"/>
        <v>-12.060992964616783</v>
      </c>
      <c r="CE232" s="38">
        <f t="shared" si="313"/>
        <v>29.872925115256528</v>
      </c>
      <c r="CF232" s="38">
        <f t="shared" si="314"/>
        <v>13.390133937345983</v>
      </c>
      <c r="CG232" s="38">
        <f t="shared" si="268"/>
        <v>4.1608729362300608E-3</v>
      </c>
      <c r="CH232" s="38">
        <f t="shared" si="269"/>
        <v>1.9098152988579996E-3</v>
      </c>
      <c r="CI232" s="38">
        <f t="shared" si="315"/>
        <v>6.3383061712097505E-3</v>
      </c>
      <c r="CJ232" s="38">
        <f t="shared" si="316"/>
        <v>1.6391940420547831E-3</v>
      </c>
      <c r="CK232" s="38">
        <f t="shared" si="317"/>
        <v>-0.47880881022000105</v>
      </c>
      <c r="CL232" s="38" t="str">
        <f t="shared" si="270"/>
        <v/>
      </c>
      <c r="CM232" s="38">
        <f t="shared" si="271"/>
        <v>2.3073101040166896E-2</v>
      </c>
      <c r="CN232" s="38">
        <f t="shared" si="272"/>
        <v>-2.3011787998985032</v>
      </c>
      <c r="CO232" s="38">
        <f t="shared" si="273"/>
        <v>0</v>
      </c>
      <c r="CP232" s="38">
        <f t="shared" si="318"/>
        <v>0</v>
      </c>
      <c r="CQ232" s="38"/>
      <c r="CR232" s="38"/>
      <c r="CS232" s="38"/>
      <c r="CT232" s="38"/>
      <c r="CU232" s="38"/>
      <c r="CV232" s="38"/>
      <c r="CW232" s="38"/>
      <c r="CX232" s="38"/>
      <c r="CY232" s="38"/>
      <c r="CZ232" s="38"/>
      <c r="DA232" s="38"/>
      <c r="DB232" s="8"/>
      <c r="DC232" s="38"/>
      <c r="DD232" s="38"/>
      <c r="DE232" s="38"/>
      <c r="DF232" s="38"/>
    </row>
    <row r="233" spans="1:110">
      <c r="A233" s="38">
        <f t="shared" si="319"/>
        <v>0.84000000000000052</v>
      </c>
      <c r="B233" s="38">
        <f t="shared" si="226"/>
        <v>28.988900368750016</v>
      </c>
      <c r="C233" s="38">
        <f t="shared" si="227"/>
        <v>-170.83107896749993</v>
      </c>
      <c r="D233" s="38">
        <f t="shared" si="228"/>
        <v>-16.831078967499952</v>
      </c>
      <c r="E233" s="38">
        <f t="shared" si="229"/>
        <v>0.21439182647108235</v>
      </c>
      <c r="F233" s="38">
        <f t="shared" si="230"/>
        <v>-22.451059567708334</v>
      </c>
      <c r="G233" s="38">
        <f t="shared" si="231"/>
        <v>-11.225529783854167</v>
      </c>
      <c r="H233" s="38">
        <f t="shared" si="274"/>
        <v>28.454679440633427</v>
      </c>
      <c r="I233" s="38">
        <f t="shared" si="275"/>
        <v>12.565045719076487</v>
      </c>
      <c r="J233" s="38">
        <f t="shared" si="232"/>
        <v>4.0326726153759257E-3</v>
      </c>
      <c r="K233" s="38">
        <f t="shared" si="233"/>
        <v>1.7803289242560427E-3</v>
      </c>
      <c r="L233" s="38">
        <f t="shared" si="276"/>
        <v>0.21460621829755341</v>
      </c>
      <c r="M233" s="38">
        <f t="shared" si="234"/>
        <v>-22.473510627276042</v>
      </c>
      <c r="N233" s="38">
        <f t="shared" si="235"/>
        <v>-11.236755313638021</v>
      </c>
      <c r="O233" s="38">
        <f t="shared" si="277"/>
        <v>28.473220988075813</v>
      </c>
      <c r="P233" s="38">
        <f t="shared" si="278"/>
        <v>12.575190609755364</v>
      </c>
      <c r="Q233" s="38">
        <f t="shared" si="236"/>
        <v>4.0342009169191334E-3</v>
      </c>
      <c r="R233" s="38">
        <f t="shared" si="237"/>
        <v>1.7807059127254283E-3</v>
      </c>
      <c r="S233" s="38">
        <f t="shared" si="279"/>
        <v>7.1285438832434439E-3</v>
      </c>
      <c r="T233" s="38">
        <f t="shared" si="280"/>
        <v>1.7584087770085575E-3</v>
      </c>
      <c r="U233" s="38">
        <f t="shared" si="281"/>
        <v>-0.41942030257392321</v>
      </c>
      <c r="V233" s="38">
        <f t="shared" si="282"/>
        <v>-0.20502847610284086</v>
      </c>
      <c r="W233" s="38">
        <f t="shared" si="238"/>
        <v>21.470531810046509</v>
      </c>
      <c r="X233" s="38">
        <f t="shared" si="239"/>
        <v>10.735265905023255</v>
      </c>
      <c r="Y233" s="38">
        <f t="shared" si="283"/>
        <v>6.1785454046447903</v>
      </c>
      <c r="Z233" s="38">
        <f t="shared" si="284"/>
        <v>1.3882949985835173</v>
      </c>
      <c r="AA233" s="38">
        <f t="shared" si="240"/>
        <v>-1.9690423883683725E-2</v>
      </c>
      <c r="AB233" s="38">
        <f t="shared" si="241"/>
        <v>-1.7133120335610787E-2</v>
      </c>
      <c r="AC233" s="38">
        <f t="shared" si="285"/>
        <v>-0.20523350457894368</v>
      </c>
      <c r="AD233" s="38">
        <f t="shared" si="242"/>
        <v>21.492002341856555</v>
      </c>
      <c r="AE233" s="38">
        <f t="shared" si="243"/>
        <v>10.746001170928277</v>
      </c>
      <c r="AF233" s="38">
        <f t="shared" si="286"/>
        <v>6.1746258899430728</v>
      </c>
      <c r="AG233" s="38">
        <f t="shared" si="287"/>
        <v>1.3871927741150039</v>
      </c>
      <c r="AH233" s="38">
        <f t="shared" si="244"/>
        <v>-1.9722041962494063E-2</v>
      </c>
      <c r="AI233" s="38">
        <f t="shared" si="245"/>
        <v>-1.7163560069503231E-2</v>
      </c>
      <c r="AJ233" s="38">
        <f t="shared" si="288"/>
        <v>0.15421310937550539</v>
      </c>
      <c r="AK233" s="38">
        <f t="shared" si="289"/>
        <v>0.14846588372035829</v>
      </c>
      <c r="AL233" s="38">
        <f t="shared" si="290"/>
        <v>0.44496313552307959</v>
      </c>
      <c r="AM233" s="38">
        <f t="shared" si="291"/>
        <v>0.23993465942023873</v>
      </c>
      <c r="AN233" s="38">
        <f t="shared" si="246"/>
        <v>-25.125898779206366</v>
      </c>
      <c r="AO233" s="38">
        <f t="shared" si="247"/>
        <v>-12.562949389603183</v>
      </c>
      <c r="AP233" s="38">
        <f t="shared" si="292"/>
        <v>30.691897961796521</v>
      </c>
      <c r="AQ233" s="38">
        <f t="shared" si="293"/>
        <v>13.784007820948567</v>
      </c>
      <c r="AR233" s="38">
        <f t="shared" si="248"/>
        <v>4.1975653950155033E-3</v>
      </c>
      <c r="AS233" s="38">
        <f t="shared" si="249"/>
        <v>1.8198423509729897E-3</v>
      </c>
      <c r="AT233" s="38">
        <f t="shared" si="294"/>
        <v>0.24017459407965894</v>
      </c>
      <c r="AU233" s="38">
        <f t="shared" si="250"/>
        <v>-25.151024677985571</v>
      </c>
      <c r="AV233" s="38">
        <f t="shared" si="251"/>
        <v>-12.575512338992786</v>
      </c>
      <c r="AW233" s="38">
        <f t="shared" si="295"/>
        <v>30.713169011111702</v>
      </c>
      <c r="AX233" s="38">
        <f t="shared" si="296"/>
        <v>13.795549228347969</v>
      </c>
      <c r="AY233" s="38">
        <f t="shared" si="252"/>
        <v>4.1989624544217464E-3</v>
      </c>
      <c r="AZ233" s="38">
        <f t="shared" si="253"/>
        <v>1.8201672030778897E-3</v>
      </c>
      <c r="BA233" s="38">
        <f t="shared" si="297"/>
        <v>5.8226660942569631E-3</v>
      </c>
      <c r="BB233" s="38">
        <f t="shared" si="298"/>
        <v>1.3539190448140362E-3</v>
      </c>
      <c r="BC233" s="38">
        <f t="shared" si="299"/>
        <v>-0.53207823529392206</v>
      </c>
      <c r="BD233" s="38">
        <f t="shared" si="300"/>
        <v>-0.29214357587368334</v>
      </c>
      <c r="BE233" s="38">
        <f t="shared" si="254"/>
        <v>30.593203725273863</v>
      </c>
      <c r="BF233" s="38">
        <f t="shared" si="255"/>
        <v>15.296601862636932</v>
      </c>
      <c r="BG233" s="38">
        <f t="shared" si="301"/>
        <v>4.8234654213342534</v>
      </c>
      <c r="BH233" s="38">
        <f t="shared" si="302"/>
        <v>1.0308456916800681</v>
      </c>
      <c r="BI233" s="38">
        <f t="shared" si="256"/>
        <v>-3.564424339565514E-2</v>
      </c>
      <c r="BJ233" s="38">
        <f t="shared" si="257"/>
        <v>-3.2714050694463356E-2</v>
      </c>
      <c r="BK233" s="38">
        <f t="shared" si="303"/>
        <v>-0.29243571944955699</v>
      </c>
      <c r="BL233" s="38">
        <f t="shared" si="258"/>
        <v>30.623796928999131</v>
      </c>
      <c r="BM233" s="38">
        <f t="shared" si="259"/>
        <v>15.311898464499565</v>
      </c>
      <c r="BN233" s="38">
        <f t="shared" si="304"/>
        <v>4.8198007572413584</v>
      </c>
      <c r="BO233" s="38">
        <f t="shared" si="305"/>
        <v>1.0299380347072313</v>
      </c>
      <c r="BP233" s="38">
        <f t="shared" si="260"/>
        <v>-3.5706387555050303E-2</v>
      </c>
      <c r="BQ233" s="38">
        <f t="shared" si="261"/>
        <v>-3.2775287607581166E-2</v>
      </c>
      <c r="BR233" s="38">
        <f t="shared" si="306"/>
        <v>0.2127178706884896</v>
      </c>
      <c r="BS233" s="38">
        <f t="shared" si="307"/>
        <v>0.20961238984866296</v>
      </c>
      <c r="BT233" s="38">
        <f t="shared" si="308"/>
        <v>0.94355523422110432</v>
      </c>
      <c r="BU233" s="38">
        <f t="shared" si="309"/>
        <v>0.65141165834742099</v>
      </c>
      <c r="BV233" s="38">
        <f t="shared" si="262"/>
        <v>-68.21566934423339</v>
      </c>
      <c r="BW233" s="38">
        <f t="shared" si="263"/>
        <v>-34.107834672116695</v>
      </c>
      <c r="BX233" s="38">
        <f t="shared" si="310"/>
        <v>70.634201381494535</v>
      </c>
      <c r="BY233" s="38">
        <f t="shared" si="311"/>
        <v>34.594361329088038</v>
      </c>
      <c r="BZ233" s="38">
        <f t="shared" si="264"/>
        <v>5.0160214415381306E-3</v>
      </c>
      <c r="CA233" s="38">
        <f t="shared" si="265"/>
        <v>1.9832369379521146E-3</v>
      </c>
      <c r="CB233" s="38">
        <f t="shared" si="312"/>
        <v>0.65206307000576835</v>
      </c>
      <c r="CC233" s="38">
        <f t="shared" si="266"/>
        <v>-68.283885013577631</v>
      </c>
      <c r="CD233" s="38">
        <f t="shared" si="267"/>
        <v>-34.141942506788816</v>
      </c>
      <c r="CE233" s="38">
        <f t="shared" si="313"/>
        <v>70.700160695102824</v>
      </c>
      <c r="CF233" s="38">
        <f t="shared" si="314"/>
        <v>34.627996585201565</v>
      </c>
      <c r="CG233" s="38">
        <f t="shared" si="268"/>
        <v>5.0163767221522498E-3</v>
      </c>
      <c r="CH233" s="38">
        <f t="shared" si="269"/>
        <v>1.9832968127968583E-3</v>
      </c>
      <c r="CI233" s="38">
        <f t="shared" si="315"/>
        <v>5.4540106792161001E-4</v>
      </c>
      <c r="CJ233" s="38">
        <f t="shared" si="316"/>
        <v>9.191552526952879E-5</v>
      </c>
      <c r="CK233" s="38">
        <f t="shared" si="317"/>
        <v>-6.6877203754934245</v>
      </c>
      <c r="CL233" s="38" t="str">
        <f t="shared" si="270"/>
        <v/>
      </c>
      <c r="CM233" s="38">
        <f t="shared" si="271"/>
        <v>0.15656535837605837</v>
      </c>
      <c r="CN233" s="38">
        <f t="shared" si="272"/>
        <v>-6.5141165834742107</v>
      </c>
      <c r="CO233" s="38">
        <f t="shared" si="273"/>
        <v>0</v>
      </c>
      <c r="CP233" s="38">
        <f t="shared" si="318"/>
        <v>0</v>
      </c>
      <c r="CQ233" s="38"/>
      <c r="CR233" s="38"/>
      <c r="CS233" s="38"/>
      <c r="CT233" s="38"/>
      <c r="CU233" s="38"/>
      <c r="CV233" s="38"/>
      <c r="CW233" s="38"/>
      <c r="CX233" s="38"/>
      <c r="CY233" s="38"/>
      <c r="CZ233" s="38"/>
      <c r="DA233" s="38"/>
      <c r="DB233" s="8"/>
      <c r="DC233" s="38"/>
      <c r="DD233" s="38"/>
      <c r="DE233" s="38"/>
      <c r="DF233" s="38"/>
    </row>
    <row r="234" spans="1:110">
      <c r="A234" s="38">
        <f t="shared" si="319"/>
        <v>0.85000000000000053</v>
      </c>
      <c r="B234" s="38">
        <f t="shared" si="226"/>
        <v>29.33400632552085</v>
      </c>
      <c r="C234" s="38">
        <f t="shared" si="227"/>
        <v>-169.86478228854162</v>
      </c>
      <c r="D234" s="38">
        <f t="shared" si="228"/>
        <v>-15.864782288541619</v>
      </c>
      <c r="E234" s="38">
        <f t="shared" si="229"/>
        <v>0.21439182647108235</v>
      </c>
      <c r="F234" s="38">
        <f t="shared" si="230"/>
        <v>-22.451059567708334</v>
      </c>
      <c r="G234" s="38">
        <f t="shared" si="231"/>
        <v>-11.225529783854167</v>
      </c>
      <c r="H234" s="38">
        <f t="shared" si="274"/>
        <v>28.426614087372322</v>
      </c>
      <c r="I234" s="38">
        <f t="shared" si="275"/>
        <v>12.495199927624178</v>
      </c>
      <c r="J234" s="38">
        <f t="shared" si="232"/>
        <v>4.0121519193138857E-3</v>
      </c>
      <c r="K234" s="38">
        <f t="shared" si="233"/>
        <v>1.6781898744268227E-3</v>
      </c>
      <c r="L234" s="38">
        <f t="shared" si="276"/>
        <v>0.21460621829755341</v>
      </c>
      <c r="M234" s="38">
        <f t="shared" si="234"/>
        <v>-22.473510627276042</v>
      </c>
      <c r="N234" s="38">
        <f t="shared" si="235"/>
        <v>-11.236755313638021</v>
      </c>
      <c r="O234" s="38">
        <f t="shared" si="277"/>
        <v>28.445167566577393</v>
      </c>
      <c r="P234" s="38">
        <f t="shared" si="278"/>
        <v>12.505390781765463</v>
      </c>
      <c r="Q234" s="38">
        <f t="shared" si="236"/>
        <v>4.0136684330966694E-3</v>
      </c>
      <c r="R234" s="38">
        <f t="shared" si="237"/>
        <v>1.6785320057676493E-3</v>
      </c>
      <c r="S234" s="38">
        <f t="shared" si="279"/>
        <v>7.073561561304946E-3</v>
      </c>
      <c r="T234" s="38">
        <f t="shared" si="280"/>
        <v>1.5958226881042316E-3</v>
      </c>
      <c r="U234" s="38">
        <f t="shared" si="281"/>
        <v>-0.42608128991064859</v>
      </c>
      <c r="V234" s="38">
        <f t="shared" si="282"/>
        <v>-0.21168946343956624</v>
      </c>
      <c r="W234" s="38">
        <f t="shared" si="238"/>
        <v>22.168068772803544</v>
      </c>
      <c r="X234" s="38">
        <f t="shared" si="239"/>
        <v>11.084034386401772</v>
      </c>
      <c r="Y234" s="38">
        <f t="shared" si="283"/>
        <v>6.025045091100182</v>
      </c>
      <c r="Z234" s="38">
        <f t="shared" si="284"/>
        <v>1.2828444799962968</v>
      </c>
      <c r="AA234" s="38">
        <f t="shared" si="240"/>
        <v>-2.071130159684572E-2</v>
      </c>
      <c r="AB234" s="38">
        <f t="shared" si="241"/>
        <v>-1.8035274678697442E-2</v>
      </c>
      <c r="AC234" s="38">
        <f t="shared" si="285"/>
        <v>-0.21190115290300579</v>
      </c>
      <c r="AD234" s="38">
        <f t="shared" si="242"/>
        <v>22.190236841576347</v>
      </c>
      <c r="AE234" s="38">
        <f t="shared" si="243"/>
        <v>11.095118420788173</v>
      </c>
      <c r="AF234" s="38">
        <f t="shared" si="286"/>
        <v>6.0211438773847146</v>
      </c>
      <c r="AG234" s="38">
        <f t="shared" si="287"/>
        <v>1.2818035330373885</v>
      </c>
      <c r="AH234" s="38">
        <f t="shared" si="244"/>
        <v>-2.0744856981957219E-2</v>
      </c>
      <c r="AI234" s="38">
        <f t="shared" si="245"/>
        <v>-1.8067647338133763E-2</v>
      </c>
      <c r="AJ234" s="38">
        <f t="shared" si="288"/>
        <v>0.15851230649975709</v>
      </c>
      <c r="AK234" s="38">
        <f t="shared" si="289"/>
        <v>0.15292522788015314</v>
      </c>
      <c r="AL234" s="38">
        <f t="shared" si="290"/>
        <v>0.47896711328862135</v>
      </c>
      <c r="AM234" s="38">
        <f t="shared" si="291"/>
        <v>0.26727764984905511</v>
      </c>
      <c r="AN234" s="38">
        <f t="shared" si="246"/>
        <v>-27.98925004115122</v>
      </c>
      <c r="AO234" s="38">
        <f t="shared" si="247"/>
        <v>-13.99462502057561</v>
      </c>
      <c r="AP234" s="38">
        <f t="shared" si="292"/>
        <v>33.1182834507783</v>
      </c>
      <c r="AQ234" s="38">
        <f t="shared" si="293"/>
        <v>15.048844330703833</v>
      </c>
      <c r="AR234" s="38">
        <f t="shared" si="248"/>
        <v>4.3182953698280265E-3</v>
      </c>
      <c r="AS234" s="38">
        <f t="shared" si="249"/>
        <v>1.7434140153936395E-3</v>
      </c>
      <c r="AT234" s="38">
        <f t="shared" si="294"/>
        <v>0.26754492749890413</v>
      </c>
      <c r="AU234" s="38">
        <f t="shared" si="250"/>
        <v>-28.017239291192368</v>
      </c>
      <c r="AV234" s="38">
        <f t="shared" si="251"/>
        <v>-14.008619645596184</v>
      </c>
      <c r="AW234" s="38">
        <f t="shared" si="295"/>
        <v>33.142521669582948</v>
      </c>
      <c r="AX234" s="38">
        <f t="shared" si="296"/>
        <v>15.061923513109106</v>
      </c>
      <c r="AY234" s="38">
        <f t="shared" si="252"/>
        <v>4.3195480554742054E-3</v>
      </c>
      <c r="AZ234" s="38">
        <f t="shared" si="253"/>
        <v>1.7436653476378614E-3</v>
      </c>
      <c r="BA234" s="38">
        <f t="shared" si="297"/>
        <v>4.6868327631829527E-3</v>
      </c>
      <c r="BB234" s="38">
        <f t="shared" si="298"/>
        <v>9.4034141786209879E-4</v>
      </c>
      <c r="BC234" s="38">
        <f t="shared" si="299"/>
        <v>-0.68727807356348536</v>
      </c>
      <c r="BD234" s="38">
        <f t="shared" si="300"/>
        <v>-0.42000042371443025</v>
      </c>
      <c r="BE234" s="38">
        <f t="shared" si="254"/>
        <v>43.982341521528475</v>
      </c>
      <c r="BF234" s="38">
        <f t="shared" si="255"/>
        <v>21.991170760764238</v>
      </c>
      <c r="BG234" s="38">
        <f t="shared" si="301"/>
        <v>3.5720131903329637</v>
      </c>
      <c r="BH234" s="38">
        <f t="shared" si="302"/>
        <v>0.69918610715942364</v>
      </c>
      <c r="BI234" s="38">
        <f t="shared" si="256"/>
        <v>-6.8473690862452363E-2</v>
      </c>
      <c r="BJ234" s="38">
        <f t="shared" si="257"/>
        <v>-6.5181663077848437E-2</v>
      </c>
      <c r="BK234" s="38">
        <f t="shared" si="303"/>
        <v>-0.42042042413814462</v>
      </c>
      <c r="BL234" s="38">
        <f t="shared" si="258"/>
        <v>44.026323863050003</v>
      </c>
      <c r="BM234" s="38">
        <f t="shared" si="259"/>
        <v>22.013161931525001</v>
      </c>
      <c r="BN234" s="38">
        <f t="shared" si="304"/>
        <v>3.5689427612496551</v>
      </c>
      <c r="BO234" s="38">
        <f t="shared" si="305"/>
        <v>0.69852932181817629</v>
      </c>
      <c r="BP234" s="38">
        <f t="shared" si="260"/>
        <v>-6.8600468185773034E-2</v>
      </c>
      <c r="BQ234" s="38">
        <f t="shared" si="261"/>
        <v>-6.5307845920020383E-2</v>
      </c>
      <c r="BR234" s="38">
        <f t="shared" si="306"/>
        <v>0.30185046529116616</v>
      </c>
      <c r="BS234" s="38">
        <f t="shared" si="307"/>
        <v>0.30043503541262651</v>
      </c>
      <c r="BT234" s="38">
        <f t="shared" si="308"/>
        <v>2.3258148174746895</v>
      </c>
      <c r="BU234" s="38">
        <f t="shared" si="309"/>
        <v>1.9058143937602594</v>
      </c>
      <c r="BV234" s="38">
        <f t="shared" si="262"/>
        <v>-199.5764166180972</v>
      </c>
      <c r="BW234" s="38">
        <f t="shared" si="263"/>
        <v>-99.788208309048599</v>
      </c>
      <c r="BX234" s="38">
        <f t="shared" si="310"/>
        <v>200.42394400874235</v>
      </c>
      <c r="BY234" s="38">
        <f t="shared" si="311"/>
        <v>99.946940354594531</v>
      </c>
      <c r="BZ234" s="38">
        <f t="shared" si="264"/>
        <v>5.1516553361359175E-3</v>
      </c>
      <c r="CA234" s="38">
        <f t="shared" si="265"/>
        <v>1.88491110986102E-3</v>
      </c>
      <c r="CB234" s="38">
        <f t="shared" si="312"/>
        <v>1.9077202081540194</v>
      </c>
      <c r="CC234" s="38">
        <f t="shared" si="266"/>
        <v>-199.77599303471527</v>
      </c>
      <c r="CD234" s="38">
        <f t="shared" si="267"/>
        <v>-99.887996517357635</v>
      </c>
      <c r="CE234" s="38">
        <f t="shared" si="313"/>
        <v>200.62268086460813</v>
      </c>
      <c r="CF234" s="38">
        <f t="shared" si="314"/>
        <v>100.04657049156377</v>
      </c>
      <c r="CG234" s="38">
        <f t="shared" si="268"/>
        <v>5.1517016600705155E-3</v>
      </c>
      <c r="CH234" s="38">
        <f t="shared" si="269"/>
        <v>1.8849176438164804E-3</v>
      </c>
      <c r="CI234" s="38">
        <f t="shared" si="315"/>
        <v>2.4306634869398624E-5</v>
      </c>
      <c r="CJ234" s="38">
        <f t="shared" si="316"/>
        <v>3.4284322134656258E-6</v>
      </c>
      <c r="CK234" s="38">
        <f t="shared" si="317"/>
        <v>-156.46673615109205</v>
      </c>
      <c r="CL234" s="38" t="str">
        <f t="shared" si="270"/>
        <v/>
      </c>
      <c r="CM234" s="38">
        <f t="shared" si="271"/>
        <v>1.3023404528971367</v>
      </c>
      <c r="CN234" s="38">
        <f t="shared" si="272"/>
        <v>-19.058143937602594</v>
      </c>
      <c r="CO234" s="38">
        <f t="shared" si="273"/>
        <v>0</v>
      </c>
      <c r="CP234" s="38">
        <f t="shared" si="318"/>
        <v>0</v>
      </c>
      <c r="CQ234" s="38"/>
      <c r="CR234" s="38"/>
      <c r="CS234" s="38"/>
      <c r="CT234" s="38"/>
      <c r="CU234" s="38"/>
      <c r="CV234" s="38"/>
      <c r="CW234" s="38"/>
      <c r="CX234" s="38"/>
      <c r="CY234" s="38"/>
      <c r="CZ234" s="38"/>
      <c r="DA234" s="38"/>
      <c r="DB234" s="8"/>
      <c r="DC234" s="38"/>
      <c r="DD234" s="38"/>
      <c r="DE234" s="38"/>
      <c r="DF234" s="38"/>
    </row>
    <row r="235" spans="1:110">
      <c r="A235" s="38">
        <f t="shared" si="319"/>
        <v>0.86000000000000054</v>
      </c>
      <c r="B235" s="38">
        <f t="shared" si="226"/>
        <v>29.679112282291683</v>
      </c>
      <c r="C235" s="38">
        <f t="shared" si="227"/>
        <v>-168.89848560958328</v>
      </c>
      <c r="D235" s="38">
        <f t="shared" si="228"/>
        <v>-14.898485609583286</v>
      </c>
      <c r="E235" s="38">
        <f t="shared" si="229"/>
        <v>0.21439182647108235</v>
      </c>
      <c r="F235" s="38">
        <f t="shared" si="230"/>
        <v>-22.451059567708334</v>
      </c>
      <c r="G235" s="38">
        <f t="shared" si="231"/>
        <v>-11.225529783854167</v>
      </c>
      <c r="H235" s="38">
        <f t="shared" si="274"/>
        <v>28.398502867679237</v>
      </c>
      <c r="I235" s="38">
        <f t="shared" si="275"/>
        <v>12.42463800742421</v>
      </c>
      <c r="J235" s="38">
        <f t="shared" si="232"/>
        <v>3.991597686844827E-3</v>
      </c>
      <c r="K235" s="38">
        <f t="shared" si="233"/>
        <v>1.5750035931421302E-3</v>
      </c>
      <c r="L235" s="38">
        <f t="shared" si="276"/>
        <v>0.21460621829755341</v>
      </c>
      <c r="M235" s="38">
        <f t="shared" si="234"/>
        <v>-22.473510627276042</v>
      </c>
      <c r="N235" s="38">
        <f t="shared" si="235"/>
        <v>-11.236755313638021</v>
      </c>
      <c r="O235" s="38">
        <f t="shared" si="277"/>
        <v>28.417068337216943</v>
      </c>
      <c r="P235" s="38">
        <f t="shared" si="278"/>
        <v>12.434876252449055</v>
      </c>
      <c r="Q235" s="38">
        <f t="shared" si="236"/>
        <v>3.9931024221985115E-3</v>
      </c>
      <c r="R235" s="38">
        <f t="shared" si="237"/>
        <v>1.5753119096008133E-3</v>
      </c>
      <c r="S235" s="38">
        <f t="shared" si="279"/>
        <v>7.0186227639957646E-3</v>
      </c>
      <c r="T235" s="38">
        <f t="shared" si="280"/>
        <v>1.4380980084832266E-3</v>
      </c>
      <c r="U235" s="38">
        <f t="shared" si="281"/>
        <v>-0.43304065470107339</v>
      </c>
      <c r="V235" s="38">
        <f t="shared" si="282"/>
        <v>-0.21864882822999104</v>
      </c>
      <c r="W235" s="38">
        <f t="shared" si="238"/>
        <v>22.896851749445215</v>
      </c>
      <c r="X235" s="38">
        <f t="shared" si="239"/>
        <v>11.448425874722608</v>
      </c>
      <c r="Y235" s="38">
        <f t="shared" si="283"/>
        <v>5.871070094231035</v>
      </c>
      <c r="Z235" s="38">
        <f t="shared" si="284"/>
        <v>1.1797786154896857</v>
      </c>
      <c r="AA235" s="38">
        <f t="shared" si="240"/>
        <v>-2.180908619217414E-2</v>
      </c>
      <c r="AB235" s="38">
        <f t="shared" si="241"/>
        <v>-1.9012059694913038E-2</v>
      </c>
      <c r="AC235" s="38">
        <f t="shared" si="285"/>
        <v>-0.21886747705822102</v>
      </c>
      <c r="AD235" s="38">
        <f t="shared" si="242"/>
        <v>22.919748601194655</v>
      </c>
      <c r="AE235" s="38">
        <f t="shared" si="243"/>
        <v>11.459874300597328</v>
      </c>
      <c r="AF235" s="38">
        <f t="shared" si="286"/>
        <v>5.8671913654372503</v>
      </c>
      <c r="AG235" s="38">
        <f t="shared" si="287"/>
        <v>1.1788011828527711</v>
      </c>
      <c r="AH235" s="38">
        <f t="shared" si="244"/>
        <v>-2.1844734128964653E-2</v>
      </c>
      <c r="AI235" s="38">
        <f t="shared" si="245"/>
        <v>-1.9046525166119026E-2</v>
      </c>
      <c r="AJ235" s="38">
        <f t="shared" si="288"/>
        <v>0.16303740147657619</v>
      </c>
      <c r="AK235" s="38">
        <f t="shared" si="289"/>
        <v>0.15762934329443506</v>
      </c>
      <c r="AL235" s="38">
        <f t="shared" si="290"/>
        <v>0.51719608093301206</v>
      </c>
      <c r="AM235" s="38">
        <f t="shared" si="291"/>
        <v>0.29854725270302102</v>
      </c>
      <c r="AN235" s="38">
        <f t="shared" si="246"/>
        <v>-31.263795194707544</v>
      </c>
      <c r="AO235" s="38">
        <f t="shared" si="247"/>
        <v>-15.631897597353772</v>
      </c>
      <c r="AP235" s="38">
        <f t="shared" si="292"/>
        <v>35.96056474755666</v>
      </c>
      <c r="AQ235" s="38">
        <f t="shared" si="293"/>
        <v>16.533032097184588</v>
      </c>
      <c r="AR235" s="38">
        <f t="shared" si="248"/>
        <v>4.4251508078904621E-3</v>
      </c>
      <c r="AS235" s="38">
        <f t="shared" si="249"/>
        <v>1.6565288509877529E-3</v>
      </c>
      <c r="AT235" s="38">
        <f t="shared" si="294"/>
        <v>0.29884579995572402</v>
      </c>
      <c r="AU235" s="38">
        <f t="shared" si="250"/>
        <v>-31.295058989902248</v>
      </c>
      <c r="AV235" s="38">
        <f t="shared" si="251"/>
        <v>-15.647529494951124</v>
      </c>
      <c r="AW235" s="38">
        <f t="shared" si="295"/>
        <v>35.988219377670163</v>
      </c>
      <c r="AX235" s="38">
        <f t="shared" si="296"/>
        <v>16.547856702139075</v>
      </c>
      <c r="AY235" s="38">
        <f t="shared" si="252"/>
        <v>4.4262545149783856E-3</v>
      </c>
      <c r="AZ235" s="38">
        <f t="shared" si="253"/>
        <v>1.6567183036679273E-3</v>
      </c>
      <c r="BA235" s="38">
        <f t="shared" si="297"/>
        <v>3.6969259570492729E-3</v>
      </c>
      <c r="BB235" s="38">
        <f t="shared" si="298"/>
        <v>6.3458189100434599E-4</v>
      </c>
      <c r="BC235" s="38">
        <f t="shared" si="299"/>
        <v>-0.90408585619134385</v>
      </c>
      <c r="BD235" s="38">
        <f t="shared" si="300"/>
        <v>-0.60553860348832278</v>
      </c>
      <c r="BE235" s="38">
        <f t="shared" si="254"/>
        <v>63.411854272797918</v>
      </c>
      <c r="BF235" s="38">
        <f t="shared" si="255"/>
        <v>31.705927136398959</v>
      </c>
      <c r="BG235" s="38">
        <f t="shared" si="301"/>
        <v>2.5601537773592291</v>
      </c>
      <c r="BH235" s="38">
        <f t="shared" si="302"/>
        <v>0.46313092479250351</v>
      </c>
      <c r="BI235" s="38">
        <f t="shared" si="256"/>
        <v>-0.13660024332737175</v>
      </c>
      <c r="BJ235" s="38">
        <f t="shared" si="257"/>
        <v>-0.13304747027630795</v>
      </c>
      <c r="BK235" s="38">
        <f t="shared" si="303"/>
        <v>-0.606144142091811</v>
      </c>
      <c r="BL235" s="38">
        <f t="shared" si="258"/>
        <v>63.475266127070704</v>
      </c>
      <c r="BM235" s="38">
        <f t="shared" si="259"/>
        <v>31.737633063535352</v>
      </c>
      <c r="BN235" s="38">
        <f t="shared" si="304"/>
        <v>2.5577870109468357</v>
      </c>
      <c r="BO235" s="38">
        <f t="shared" si="305"/>
        <v>0.46268137039936441</v>
      </c>
      <c r="BP235" s="38">
        <f t="shared" si="260"/>
        <v>-0.13686268091596948</v>
      </c>
      <c r="BQ235" s="38">
        <f t="shared" si="261"/>
        <v>-0.13330956759426285</v>
      </c>
      <c r="BR235" s="38">
        <f t="shared" si="306"/>
        <v>0.43339530640317891</v>
      </c>
      <c r="BS235" s="38">
        <f t="shared" si="307"/>
        <v>0.4328333758493399</v>
      </c>
      <c r="BT235" s="38">
        <f t="shared" si="308"/>
        <v>6.3224414952912449</v>
      </c>
      <c r="BU235" s="38">
        <f t="shared" si="309"/>
        <v>5.7169028918029223</v>
      </c>
      <c r="BV235" s="38">
        <f t="shared" si="262"/>
        <v>-598.67267087247683</v>
      </c>
      <c r="BW235" s="38">
        <f t="shared" si="263"/>
        <v>-299.33633543623841</v>
      </c>
      <c r="BX235" s="38">
        <f t="shared" si="310"/>
        <v>598.95465963889092</v>
      </c>
      <c r="BY235" s="38">
        <f t="shared" si="311"/>
        <v>299.38609888773112</v>
      </c>
      <c r="BZ235" s="38">
        <f t="shared" si="264"/>
        <v>5.1409890923359508E-3</v>
      </c>
      <c r="CA235" s="38">
        <f t="shared" si="265"/>
        <v>1.7619912177081112E-3</v>
      </c>
      <c r="CB235" s="38">
        <f t="shared" si="312"/>
        <v>5.722619794694725</v>
      </c>
      <c r="CC235" s="38">
        <f t="shared" si="266"/>
        <v>-599.2713435433493</v>
      </c>
      <c r="CD235" s="38">
        <f t="shared" si="267"/>
        <v>-299.63567177167465</v>
      </c>
      <c r="CE235" s="38">
        <f t="shared" si="313"/>
        <v>599.55305086743886</v>
      </c>
      <c r="CF235" s="38">
        <f t="shared" si="314"/>
        <v>299.68538552592872</v>
      </c>
      <c r="CG235" s="38">
        <f t="shared" si="268"/>
        <v>5.1409942591063712E-3</v>
      </c>
      <c r="CH235" s="38">
        <f t="shared" si="269"/>
        <v>1.7619918617298985E-3</v>
      </c>
      <c r="CI235" s="38">
        <f t="shared" si="315"/>
        <v>9.0377089101317708E-7</v>
      </c>
      <c r="CJ235" s="38">
        <f t="shared" si="316"/>
        <v>1.1265221737660221E-7</v>
      </c>
      <c r="CK235" s="38">
        <f t="shared" si="317"/>
        <v>-4271.1643489534008</v>
      </c>
      <c r="CL235" s="38" t="str">
        <f t="shared" si="270"/>
        <v/>
      </c>
      <c r="CM235" s="38">
        <f t="shared" si="271"/>
        <v>11.677633377939326</v>
      </c>
      <c r="CN235" s="38">
        <f t="shared" si="272"/>
        <v>-57.169028918029227</v>
      </c>
      <c r="CO235" s="38">
        <f t="shared" si="273"/>
        <v>0</v>
      </c>
      <c r="CP235" s="38">
        <f t="shared" si="318"/>
        <v>0</v>
      </c>
      <c r="CQ235" s="38"/>
      <c r="CR235" s="38"/>
      <c r="CS235" s="38"/>
      <c r="CT235" s="38"/>
      <c r="CU235" s="38"/>
      <c r="CV235" s="38"/>
      <c r="CW235" s="38"/>
      <c r="CX235" s="38"/>
      <c r="CY235" s="38"/>
      <c r="CZ235" s="38"/>
      <c r="DA235" s="38"/>
      <c r="DB235" s="8"/>
      <c r="DC235" s="38"/>
      <c r="DD235" s="38"/>
      <c r="DE235" s="38"/>
      <c r="DF235" s="38"/>
    </row>
    <row r="236" spans="1:110">
      <c r="A236" s="38">
        <f t="shared" si="319"/>
        <v>0.87000000000000055</v>
      </c>
      <c r="B236" s="38">
        <f t="shared" si="226"/>
        <v>30.024218239062517</v>
      </c>
      <c r="C236" s="38">
        <f t="shared" si="227"/>
        <v>-167.93218893062493</v>
      </c>
      <c r="D236" s="38">
        <f t="shared" si="228"/>
        <v>-13.932188930624953</v>
      </c>
      <c r="E236" s="38">
        <f t="shared" si="229"/>
        <v>0.21439182647108235</v>
      </c>
      <c r="F236" s="38">
        <f t="shared" si="230"/>
        <v>-22.451059567708334</v>
      </c>
      <c r="G236" s="38">
        <f t="shared" si="231"/>
        <v>-11.225529783854167</v>
      </c>
      <c r="H236" s="38">
        <f t="shared" si="274"/>
        <v>28.370345555941714</v>
      </c>
      <c r="I236" s="38">
        <f t="shared" si="275"/>
        <v>12.353337468694891</v>
      </c>
      <c r="J236" s="38">
        <f t="shared" si="232"/>
        <v>3.9710097530064716E-3</v>
      </c>
      <c r="K236" s="38">
        <f t="shared" si="233"/>
        <v>1.4707371924514499E-3</v>
      </c>
      <c r="L236" s="38">
        <f t="shared" si="276"/>
        <v>0.21460621829755341</v>
      </c>
      <c r="M236" s="38">
        <f t="shared" si="234"/>
        <v>-22.473510627276042</v>
      </c>
      <c r="N236" s="38">
        <f t="shared" si="235"/>
        <v>-11.236755313638021</v>
      </c>
      <c r="O236" s="38">
        <f t="shared" si="277"/>
        <v>28.388923074862756</v>
      </c>
      <c r="P236" s="38">
        <f t="shared" si="278"/>
        <v>12.363624607470115</v>
      </c>
      <c r="Q236" s="38">
        <f t="shared" si="236"/>
        <v>3.9725027194492807E-3</v>
      </c>
      <c r="R236" s="38">
        <f t="shared" si="237"/>
        <v>1.4710128138248173E-3</v>
      </c>
      <c r="S236" s="38">
        <f t="shared" si="279"/>
        <v>6.9637283630800424E-3</v>
      </c>
      <c r="T236" s="38">
        <f t="shared" si="280"/>
        <v>1.285596460947894E-3</v>
      </c>
      <c r="U236" s="38">
        <f t="shared" si="281"/>
        <v>-0.44033365262546387</v>
      </c>
      <c r="V236" s="38">
        <f t="shared" si="282"/>
        <v>-0.22594182615438152</v>
      </c>
      <c r="W236" s="38">
        <f t="shared" si="238"/>
        <v>23.660572706175572</v>
      </c>
      <c r="X236" s="38">
        <f t="shared" si="239"/>
        <v>11.830286353087786</v>
      </c>
      <c r="Y236" s="38">
        <f t="shared" si="283"/>
        <v>5.7164473636664539</v>
      </c>
      <c r="Z236" s="38">
        <f t="shared" si="284"/>
        <v>1.0792193912415895</v>
      </c>
      <c r="AA236" s="38">
        <f t="shared" si="240"/>
        <v>-2.2993966868035634E-2</v>
      </c>
      <c r="AB236" s="38">
        <f t="shared" si="241"/>
        <v>-2.0073772235703231E-2</v>
      </c>
      <c r="AC236" s="38">
        <f t="shared" si="285"/>
        <v>-0.22616776798053587</v>
      </c>
      <c r="AD236" s="38">
        <f t="shared" si="242"/>
        <v>23.684233278881742</v>
      </c>
      <c r="AE236" s="38">
        <f t="shared" si="243"/>
        <v>11.842116639440871</v>
      </c>
      <c r="AF236" s="38">
        <f t="shared" si="286"/>
        <v>5.7125954183727572</v>
      </c>
      <c r="AG236" s="38">
        <f t="shared" si="287"/>
        <v>1.0783074055546438</v>
      </c>
      <c r="AH236" s="38">
        <f t="shared" si="244"/>
        <v>-2.3031882931988181E-2</v>
      </c>
      <c r="AI236" s="38">
        <f t="shared" si="245"/>
        <v>-2.0110510869267718E-2</v>
      </c>
      <c r="AJ236" s="38">
        <f t="shared" si="288"/>
        <v>0.16781339072051951</v>
      </c>
      <c r="AK236" s="38">
        <f t="shared" si="289"/>
        <v>0.1626021803479181</v>
      </c>
      <c r="AL236" s="38">
        <f t="shared" si="290"/>
        <v>0.56036782696121568</v>
      </c>
      <c r="AM236" s="38">
        <f t="shared" si="291"/>
        <v>0.33442600080683416</v>
      </c>
      <c r="AN236" s="38">
        <f t="shared" si="246"/>
        <v>-35.021008910138811</v>
      </c>
      <c r="AO236" s="38">
        <f t="shared" si="247"/>
        <v>-17.510504455069405</v>
      </c>
      <c r="AP236" s="38">
        <f t="shared" si="292"/>
        <v>39.294671990268689</v>
      </c>
      <c r="AQ236" s="38">
        <f t="shared" si="293"/>
        <v>18.272953131554345</v>
      </c>
      <c r="AR236" s="38">
        <f t="shared" si="248"/>
        <v>4.5172892630820681E-3</v>
      </c>
      <c r="AS236" s="38">
        <f t="shared" si="249"/>
        <v>1.560704609508834E-3</v>
      </c>
      <c r="AT236" s="38">
        <f t="shared" si="294"/>
        <v>0.33476042680764095</v>
      </c>
      <c r="AU236" s="38">
        <f t="shared" si="250"/>
        <v>-35.056029919048946</v>
      </c>
      <c r="AV236" s="38">
        <f t="shared" si="251"/>
        <v>-17.528014959524473</v>
      </c>
      <c r="AW236" s="38">
        <f t="shared" si="295"/>
        <v>39.326260241013046</v>
      </c>
      <c r="AX236" s="38">
        <f t="shared" si="296"/>
        <v>18.289762884765736</v>
      </c>
      <c r="AY236" s="38">
        <f t="shared" si="252"/>
        <v>4.5182444398763439E-3</v>
      </c>
      <c r="AZ236" s="38">
        <f t="shared" si="253"/>
        <v>1.5608437487371119E-3</v>
      </c>
      <c r="BA236" s="38">
        <f t="shared" si="297"/>
        <v>2.8561678576768845E-3</v>
      </c>
      <c r="BB236" s="38">
        <f t="shared" si="298"/>
        <v>4.1605385927599996E-4</v>
      </c>
      <c r="BC236" s="38">
        <f t="shared" si="299"/>
        <v>-1.2116584124802432</v>
      </c>
      <c r="BD236" s="38">
        <f t="shared" si="300"/>
        <v>-0.87723241167340904</v>
      </c>
      <c r="BE236" s="38">
        <f t="shared" si="254"/>
        <v>91.863563333467965</v>
      </c>
      <c r="BF236" s="38">
        <f t="shared" si="255"/>
        <v>45.931781666733983</v>
      </c>
      <c r="BG236" s="38">
        <f t="shared" si="301"/>
        <v>1.7930625552343571</v>
      </c>
      <c r="BH236" s="38">
        <f t="shared" si="302"/>
        <v>0.30134644785647069</v>
      </c>
      <c r="BI236" s="38">
        <f t="shared" si="256"/>
        <v>-0.28055599225969419</v>
      </c>
      <c r="BJ236" s="38">
        <f t="shared" si="257"/>
        <v>-0.27681616823165839</v>
      </c>
      <c r="BK236" s="38">
        <f t="shared" si="303"/>
        <v>-0.87810964408508241</v>
      </c>
      <c r="BL236" s="38">
        <f t="shared" si="258"/>
        <v>91.955426896801427</v>
      </c>
      <c r="BM236" s="38">
        <f t="shared" si="259"/>
        <v>45.977713448400714</v>
      </c>
      <c r="BN236" s="38">
        <f t="shared" si="304"/>
        <v>1.7913384876998464</v>
      </c>
      <c r="BO236" s="38">
        <f t="shared" si="305"/>
        <v>0.30104929571387018</v>
      </c>
      <c r="BP236" s="38">
        <f t="shared" si="260"/>
        <v>-0.28110613742771645</v>
      </c>
      <c r="BQ236" s="38">
        <f t="shared" si="261"/>
        <v>-0.27736613545930688</v>
      </c>
      <c r="BR236" s="38">
        <f t="shared" si="306"/>
        <v>0.62713730215785501</v>
      </c>
      <c r="BS236" s="38">
        <f t="shared" si="307"/>
        <v>0.62693445924940672</v>
      </c>
      <c r="BT236" s="38">
        <f t="shared" si="308"/>
        <v>18.437045971410143</v>
      </c>
      <c r="BU236" s="38">
        <f t="shared" si="309"/>
        <v>17.559813559736735</v>
      </c>
      <c r="BV236" s="38">
        <f t="shared" si="262"/>
        <v>-1838.8593759225121</v>
      </c>
      <c r="BW236" s="38">
        <f t="shared" si="263"/>
        <v>-919.42968796125604</v>
      </c>
      <c r="BX236" s="38">
        <f t="shared" si="310"/>
        <v>1838.9506954936905</v>
      </c>
      <c r="BY236" s="38">
        <f t="shared" si="311"/>
        <v>919.44484078860637</v>
      </c>
      <c r="BZ236" s="38">
        <f t="shared" si="264"/>
        <v>5.1118373069274229E-3</v>
      </c>
      <c r="CA236" s="38">
        <f t="shared" si="265"/>
        <v>1.636404349152981E-3</v>
      </c>
      <c r="CB236" s="38">
        <f t="shared" si="312"/>
        <v>17.577373373296471</v>
      </c>
      <c r="CC236" s="38">
        <f t="shared" si="266"/>
        <v>-1840.6982352984344</v>
      </c>
      <c r="CD236" s="38">
        <f t="shared" si="267"/>
        <v>-920.34911764921719</v>
      </c>
      <c r="CE236" s="38">
        <f t="shared" si="313"/>
        <v>1840.7894636503165</v>
      </c>
      <c r="CF236" s="38">
        <f t="shared" si="314"/>
        <v>920.36425533937609</v>
      </c>
      <c r="CG236" s="38">
        <f t="shared" si="268"/>
        <v>5.1118378492383395E-3</v>
      </c>
      <c r="CH236" s="38">
        <f t="shared" si="269"/>
        <v>1.6364044088835595E-3</v>
      </c>
      <c r="CI236" s="38">
        <f t="shared" si="315"/>
        <v>3.0883637506448153E-8</v>
      </c>
      <c r="CJ236" s="38">
        <f t="shared" si="316"/>
        <v>3.4015497005684104E-9</v>
      </c>
      <c r="CK236" s="38">
        <f t="shared" si="317"/>
        <v>-126461.75146237903</v>
      </c>
      <c r="CL236" s="38" t="str">
        <f t="shared" si="270"/>
        <v/>
      </c>
      <c r="CM236" s="38">
        <f t="shared" si="271"/>
        <v>110.12905907096142</v>
      </c>
      <c r="CN236" s="38">
        <f t="shared" si="272"/>
        <v>-175.59813559736736</v>
      </c>
      <c r="CO236" s="38">
        <f t="shared" si="273"/>
        <v>0</v>
      </c>
      <c r="CP236" s="38">
        <f t="shared" si="318"/>
        <v>0</v>
      </c>
      <c r="CQ236" s="38"/>
      <c r="CR236" s="38"/>
      <c r="CS236" s="38"/>
      <c r="CT236" s="38"/>
      <c r="CU236" s="38"/>
      <c r="CV236" s="38"/>
      <c r="CW236" s="38"/>
      <c r="CX236" s="38"/>
      <c r="CY236" s="38"/>
      <c r="CZ236" s="38"/>
      <c r="DA236" s="38"/>
      <c r="DB236" s="8"/>
      <c r="DC236" s="38"/>
      <c r="DD236" s="38"/>
      <c r="DE236" s="38"/>
      <c r="DF236" s="38"/>
    </row>
    <row r="237" spans="1:110">
      <c r="A237" s="38">
        <f t="shared" si="319"/>
        <v>0.88000000000000056</v>
      </c>
      <c r="B237" s="38">
        <f t="shared" si="226"/>
        <v>30.36932419583335</v>
      </c>
      <c r="C237" s="38">
        <f t="shared" si="227"/>
        <v>-166.96589225166662</v>
      </c>
      <c r="D237" s="38">
        <f t="shared" si="228"/>
        <v>-12.965892251666618</v>
      </c>
      <c r="E237" s="38">
        <f t="shared" si="229"/>
        <v>0.21439182647108235</v>
      </c>
      <c r="F237" s="38">
        <f t="shared" si="230"/>
        <v>-22.451059567708334</v>
      </c>
      <c r="G237" s="38">
        <f t="shared" si="231"/>
        <v>-11.225529783854167</v>
      </c>
      <c r="H237" s="38">
        <f t="shared" si="274"/>
        <v>28.342141924691607</v>
      </c>
      <c r="I237" s="38">
        <f t="shared" si="275"/>
        <v>12.281274619273656</v>
      </c>
      <c r="J237" s="38">
        <f t="shared" si="232"/>
        <v>3.9503879514796985E-3</v>
      </c>
      <c r="K237" s="38">
        <f t="shared" si="233"/>
        <v>1.3653560261016242E-3</v>
      </c>
      <c r="L237" s="38">
        <f t="shared" si="276"/>
        <v>0.21460621829755341</v>
      </c>
      <c r="M237" s="38">
        <f t="shared" si="234"/>
        <v>-22.473510627276042</v>
      </c>
      <c r="N237" s="38">
        <f t="shared" si="235"/>
        <v>-11.236755313638021</v>
      </c>
      <c r="O237" s="38">
        <f t="shared" si="277"/>
        <v>28.360731552532972</v>
      </c>
      <c r="P237" s="38">
        <f t="shared" si="278"/>
        <v>12.291612235815144</v>
      </c>
      <c r="Q237" s="38">
        <f t="shared" si="236"/>
        <v>3.9518691587194571E-3</v>
      </c>
      <c r="R237" s="38">
        <f t="shared" si="237"/>
        <v>1.3656001563273142E-3</v>
      </c>
      <c r="S237" s="38">
        <f t="shared" si="279"/>
        <v>6.9088792429242343E-3</v>
      </c>
      <c r="T237" s="38">
        <f t="shared" si="280"/>
        <v>1.138710508270828E-3</v>
      </c>
      <c r="U237" s="38">
        <f t="shared" si="281"/>
        <v>-0.44799936436058968</v>
      </c>
      <c r="V237" s="38">
        <f t="shared" si="282"/>
        <v>-0.23360753788950733</v>
      </c>
      <c r="W237" s="38">
        <f t="shared" si="238"/>
        <v>24.463324161895848</v>
      </c>
      <c r="X237" s="38">
        <f t="shared" si="239"/>
        <v>12.231662080947924</v>
      </c>
      <c r="Y237" s="38">
        <f t="shared" si="283"/>
        <v>5.5610175799172694</v>
      </c>
      <c r="Z237" s="38">
        <f t="shared" si="284"/>
        <v>0.98130088497954748</v>
      </c>
      <c r="AA237" s="38">
        <f t="shared" si="240"/>
        <v>-2.4277716287324089E-2</v>
      </c>
      <c r="AB237" s="38">
        <f t="shared" si="241"/>
        <v>-2.1232309568287575E-2</v>
      </c>
      <c r="AC237" s="38">
        <f t="shared" si="285"/>
        <v>-0.23384114542739681</v>
      </c>
      <c r="AD237" s="38">
        <f t="shared" si="242"/>
        <v>24.487787486057741</v>
      </c>
      <c r="AE237" s="38">
        <f t="shared" si="243"/>
        <v>12.24389374302887</v>
      </c>
      <c r="AF237" s="38">
        <f t="shared" si="286"/>
        <v>5.5571968483435619</v>
      </c>
      <c r="AG237" s="38">
        <f t="shared" si="287"/>
        <v>0.98045594368212274</v>
      </c>
      <c r="AH237" s="38">
        <f t="shared" si="244"/>
        <v>-2.4318099580650107E-2</v>
      </c>
      <c r="AI237" s="38">
        <f t="shared" si="245"/>
        <v>-2.1271525334288173E-2</v>
      </c>
      <c r="AJ237" s="38">
        <f t="shared" si="288"/>
        <v>0.17286810901248895</v>
      </c>
      <c r="AK237" s="38">
        <f t="shared" si="289"/>
        <v>0.16787029371950968</v>
      </c>
      <c r="AL237" s="38">
        <f t="shared" si="290"/>
        <v>0.60934759300020169</v>
      </c>
      <c r="AM237" s="38">
        <f t="shared" si="291"/>
        <v>0.37574005511069436</v>
      </c>
      <c r="AN237" s="38">
        <f t="shared" si="246"/>
        <v>-39.347406559839378</v>
      </c>
      <c r="AO237" s="38">
        <f t="shared" si="247"/>
        <v>-19.673703279919689</v>
      </c>
      <c r="AP237" s="38">
        <f t="shared" si="292"/>
        <v>43.211343199800979</v>
      </c>
      <c r="AQ237" s="38">
        <f t="shared" si="293"/>
        <v>20.312038628183362</v>
      </c>
      <c r="AR237" s="38">
        <f t="shared" si="248"/>
        <v>4.594405676360244E-3</v>
      </c>
      <c r="AS237" s="38">
        <f t="shared" si="249"/>
        <v>1.457473284119523E-3</v>
      </c>
      <c r="AT237" s="38">
        <f t="shared" si="294"/>
        <v>0.37611579516580501</v>
      </c>
      <c r="AU237" s="38">
        <f t="shared" si="250"/>
        <v>-39.386753966399212</v>
      </c>
      <c r="AV237" s="38">
        <f t="shared" si="251"/>
        <v>-19.693376983199606</v>
      </c>
      <c r="AW237" s="38">
        <f t="shared" si="295"/>
        <v>43.247463449332876</v>
      </c>
      <c r="AX237" s="38">
        <f t="shared" si="296"/>
        <v>20.331113440173311</v>
      </c>
      <c r="AY237" s="38">
        <f t="shared" si="252"/>
        <v>4.5952175406208011E-3</v>
      </c>
      <c r="AZ237" s="38">
        <f t="shared" si="253"/>
        <v>1.457572840210068E-3</v>
      </c>
      <c r="BA237" s="38">
        <f t="shared" si="297"/>
        <v>2.1607072483076088E-3</v>
      </c>
      <c r="BB237" s="38">
        <f t="shared" si="298"/>
        <v>2.6496001475209729E-4</v>
      </c>
      <c r="BC237" s="38">
        <f t="shared" si="299"/>
        <v>-1.6547208070336161</v>
      </c>
      <c r="BD237" s="38">
        <f t="shared" si="300"/>
        <v>-1.2789807519229217</v>
      </c>
      <c r="BE237" s="38">
        <f t="shared" si="254"/>
        <v>133.93455114412669</v>
      </c>
      <c r="BF237" s="38">
        <f t="shared" si="255"/>
        <v>66.967275572063343</v>
      </c>
      <c r="BG237" s="38">
        <f t="shared" si="301"/>
        <v>1.2352309053113544</v>
      </c>
      <c r="BH237" s="38">
        <f t="shared" si="302"/>
        <v>0.19305878055327952</v>
      </c>
      <c r="BI237" s="38">
        <f t="shared" si="256"/>
        <v>-0.58995634500404004</v>
      </c>
      <c r="BJ237" s="38">
        <f t="shared" si="257"/>
        <v>-0.58607407010732981</v>
      </c>
      <c r="BK237" s="38">
        <f t="shared" si="303"/>
        <v>-1.2802597326748444</v>
      </c>
      <c r="BL237" s="38">
        <f t="shared" si="258"/>
        <v>134.06848569527077</v>
      </c>
      <c r="BM237" s="38">
        <f t="shared" si="259"/>
        <v>67.034242847635383</v>
      </c>
      <c r="BN237" s="38">
        <f t="shared" si="304"/>
        <v>1.234019224922335</v>
      </c>
      <c r="BO237" s="38">
        <f t="shared" si="305"/>
        <v>0.19286701863961753</v>
      </c>
      <c r="BP237" s="38">
        <f t="shared" si="260"/>
        <v>-0.59112544934393985</v>
      </c>
      <c r="BQ237" s="38">
        <f t="shared" si="261"/>
        <v>-0.58724308664785596</v>
      </c>
      <c r="BR237" s="38">
        <f t="shared" si="306"/>
        <v>0.91409064455607081</v>
      </c>
      <c r="BS237" s="38">
        <f t="shared" si="307"/>
        <v>0.91402199663191064</v>
      </c>
      <c r="BT237" s="38">
        <f t="shared" si="308"/>
        <v>56.553420139144478</v>
      </c>
      <c r="BU237" s="38">
        <f t="shared" si="309"/>
        <v>55.274439387221555</v>
      </c>
      <c r="BV237" s="38">
        <f t="shared" si="262"/>
        <v>-5788.3257570063179</v>
      </c>
      <c r="BW237" s="38">
        <f t="shared" si="263"/>
        <v>-2894.1628785031589</v>
      </c>
      <c r="BX237" s="38">
        <f t="shared" si="310"/>
        <v>5788.3546021451748</v>
      </c>
      <c r="BY237" s="38">
        <f t="shared" si="311"/>
        <v>2894.1673585109284</v>
      </c>
      <c r="BZ237" s="38">
        <f t="shared" si="264"/>
        <v>5.0806119089365411E-3</v>
      </c>
      <c r="CA237" s="38">
        <f t="shared" si="265"/>
        <v>1.5105520871702728E-3</v>
      </c>
      <c r="CB237" s="38">
        <f t="shared" si="312"/>
        <v>55.329713826608774</v>
      </c>
      <c r="CC237" s="38">
        <f t="shared" si="266"/>
        <v>-5794.1140827633235</v>
      </c>
      <c r="CD237" s="38">
        <f t="shared" si="267"/>
        <v>-2897.0570413816617</v>
      </c>
      <c r="CE237" s="38">
        <f t="shared" si="313"/>
        <v>5794.1428990861441</v>
      </c>
      <c r="CF237" s="38">
        <f t="shared" si="314"/>
        <v>2897.0615169139128</v>
      </c>
      <c r="CG237" s="38">
        <f t="shared" si="268"/>
        <v>5.0806119630499164E-3</v>
      </c>
      <c r="CH237" s="38">
        <f t="shared" si="269"/>
        <v>1.5105520923915871E-3</v>
      </c>
      <c r="CI237" s="38">
        <f t="shared" si="315"/>
        <v>9.7899455587417468E-10</v>
      </c>
      <c r="CJ237" s="38">
        <f t="shared" si="316"/>
        <v>9.4461641298345888E-11</v>
      </c>
      <c r="CK237" s="38">
        <f t="shared" si="317"/>
        <v>-4036096.0716518546</v>
      </c>
      <c r="CL237" s="38" t="str">
        <f t="shared" si="270"/>
        <v/>
      </c>
      <c r="CM237" s="38">
        <f t="shared" si="271"/>
        <v>1091.170669744688</v>
      </c>
      <c r="CN237" s="38">
        <f t="shared" si="272"/>
        <v>-552.7443938722156</v>
      </c>
      <c r="CO237" s="38">
        <f t="shared" si="273"/>
        <v>0</v>
      </c>
      <c r="CP237" s="38">
        <f t="shared" si="318"/>
        <v>0</v>
      </c>
      <c r="CQ237" s="38"/>
      <c r="CR237" s="38"/>
      <c r="CS237" s="38"/>
      <c r="CT237" s="38"/>
      <c r="CU237" s="38"/>
      <c r="CV237" s="38"/>
      <c r="CW237" s="38"/>
      <c r="CX237" s="38"/>
      <c r="CY237" s="38"/>
      <c r="CZ237" s="38"/>
      <c r="DA237" s="38"/>
      <c r="DB237" s="8"/>
      <c r="DC237" s="38"/>
      <c r="DD237" s="38"/>
      <c r="DE237" s="38"/>
      <c r="DF237" s="38"/>
    </row>
    <row r="238" spans="1:110">
      <c r="A238" s="38">
        <f t="shared" si="319"/>
        <v>0.89000000000000057</v>
      </c>
      <c r="B238" s="38">
        <f t="shared" si="226"/>
        <v>30.714430152604184</v>
      </c>
      <c r="C238" s="38">
        <f t="shared" si="227"/>
        <v>-165.99959557270827</v>
      </c>
      <c r="D238" s="38">
        <f t="shared" si="228"/>
        <v>-11.999595572708285</v>
      </c>
      <c r="E238" s="38">
        <f t="shared" si="229"/>
        <v>0.21439182647108235</v>
      </c>
      <c r="F238" s="38">
        <f t="shared" si="230"/>
        <v>-22.451059567708334</v>
      </c>
      <c r="G238" s="38">
        <f t="shared" si="231"/>
        <v>-11.225529783854167</v>
      </c>
      <c r="H238" s="38">
        <f t="shared" si="274"/>
        <v>28.313891744583618</v>
      </c>
      <c r="I238" s="38">
        <f t="shared" si="275"/>
        <v>12.208424472648145</v>
      </c>
      <c r="J238" s="38">
        <f t="shared" si="232"/>
        <v>3.9297321145728729E-3</v>
      </c>
      <c r="K238" s="38">
        <f t="shared" si="233"/>
        <v>1.2588235550460175E-3</v>
      </c>
      <c r="L238" s="38">
        <f t="shared" si="276"/>
        <v>0.21460621829755341</v>
      </c>
      <c r="M238" s="38">
        <f t="shared" si="234"/>
        <v>-22.473510627276042</v>
      </c>
      <c r="N238" s="38">
        <f t="shared" si="235"/>
        <v>-11.236755313638021</v>
      </c>
      <c r="O238" s="38">
        <f t="shared" si="277"/>
        <v>28.332493541374212</v>
      </c>
      <c r="P238" s="38">
        <f t="shared" si="278"/>
        <v>12.21881423839082</v>
      </c>
      <c r="Q238" s="38">
        <f t="shared" si="236"/>
        <v>3.931201572509751E-3</v>
      </c>
      <c r="R238" s="38">
        <f t="shared" si="237"/>
        <v>1.2590374894877699E-3</v>
      </c>
      <c r="S238" s="38">
        <f t="shared" si="279"/>
        <v>6.8540763006953382E-3</v>
      </c>
      <c r="T238" s="38">
        <f t="shared" si="280"/>
        <v>9.9786659442148103E-4</v>
      </c>
      <c r="U238" s="38">
        <f t="shared" si="281"/>
        <v>-0.45608144063991862</v>
      </c>
      <c r="V238" s="38">
        <f t="shared" si="282"/>
        <v>-0.24168961416883628</v>
      </c>
      <c r="W238" s="38">
        <f t="shared" si="238"/>
        <v>25.309677210725585</v>
      </c>
      <c r="X238" s="38">
        <f t="shared" si="239"/>
        <v>12.654838605362793</v>
      </c>
      <c r="Y238" s="38">
        <f t="shared" si="283"/>
        <v>5.4046335823975351</v>
      </c>
      <c r="Z238" s="38">
        <f t="shared" si="284"/>
        <v>0.88616722585303354</v>
      </c>
      <c r="AA238" s="38">
        <f t="shared" si="240"/>
        <v>-2.567401912001209E-2</v>
      </c>
      <c r="AB238" s="38">
        <f t="shared" si="241"/>
        <v>-2.2501497901993354E-2</v>
      </c>
      <c r="AC238" s="38">
        <f t="shared" si="285"/>
        <v>-0.24193130378300509</v>
      </c>
      <c r="AD238" s="38">
        <f t="shared" si="242"/>
        <v>25.33498688793631</v>
      </c>
      <c r="AE238" s="38">
        <f t="shared" si="243"/>
        <v>12.667493443968155</v>
      </c>
      <c r="AF238" s="38">
        <f t="shared" si="286"/>
        <v>5.400848641726494</v>
      </c>
      <c r="AG238" s="38">
        <f t="shared" si="287"/>
        <v>0.88539056102642988</v>
      </c>
      <c r="AH238" s="38">
        <f t="shared" si="244"/>
        <v>-2.5717096124800626E-2</v>
      </c>
      <c r="AI238" s="38">
        <f t="shared" si="245"/>
        <v>-2.2543422196142845E-2</v>
      </c>
      <c r="AJ238" s="38">
        <f t="shared" si="288"/>
        <v>0.17823275086387466</v>
      </c>
      <c r="AK238" s="38">
        <f t="shared" si="289"/>
        <v>0.17346336661453832</v>
      </c>
      <c r="AL238" s="38">
        <f t="shared" si="290"/>
        <v>0.6651846553274019</v>
      </c>
      <c r="AM238" s="38">
        <f t="shared" si="291"/>
        <v>0.42349504115856562</v>
      </c>
      <c r="AN238" s="38">
        <f t="shared" si="246"/>
        <v>-44.348297004515224</v>
      </c>
      <c r="AO238" s="38">
        <f t="shared" si="247"/>
        <v>-22.174148502257612</v>
      </c>
      <c r="AP238" s="38">
        <f t="shared" si="292"/>
        <v>47.819663848471301</v>
      </c>
      <c r="AQ238" s="38">
        <f t="shared" si="293"/>
        <v>22.702702130100811</v>
      </c>
      <c r="AR238" s="38">
        <f t="shared" si="248"/>
        <v>4.6567178323800949E-3</v>
      </c>
      <c r="AS238" s="38">
        <f t="shared" si="249"/>
        <v>1.3482817257315428E-3</v>
      </c>
      <c r="AT238" s="38">
        <f t="shared" si="294"/>
        <v>0.42391853619972414</v>
      </c>
      <c r="AU238" s="38">
        <f t="shared" si="250"/>
        <v>-44.392645301519735</v>
      </c>
      <c r="AV238" s="38">
        <f t="shared" si="251"/>
        <v>-22.196322650759868</v>
      </c>
      <c r="AW238" s="38">
        <f t="shared" si="295"/>
        <v>47.861013079232677</v>
      </c>
      <c r="AX238" s="38">
        <f t="shared" si="296"/>
        <v>22.724372246263279</v>
      </c>
      <c r="AY238" s="38">
        <f t="shared" si="252"/>
        <v>4.6573956512489792E-3</v>
      </c>
      <c r="AZ238" s="38">
        <f t="shared" si="253"/>
        <v>1.3483511026583348E-3</v>
      </c>
      <c r="BA238" s="38">
        <f t="shared" si="297"/>
        <v>1.6005355506172017E-3</v>
      </c>
      <c r="BB238" s="38">
        <f t="shared" si="298"/>
        <v>1.6381992715235654E-4</v>
      </c>
      <c r="BC238" s="38">
        <f t="shared" si="299"/>
        <v>-2.302777287734775</v>
      </c>
      <c r="BD238" s="38">
        <f t="shared" si="300"/>
        <v>-1.8792822465762093</v>
      </c>
      <c r="BE238" s="38">
        <f t="shared" si="254"/>
        <v>196.79797666218471</v>
      </c>
      <c r="BF238" s="38">
        <f t="shared" si="255"/>
        <v>98.398988331092355</v>
      </c>
      <c r="BG238" s="38">
        <f t="shared" si="301"/>
        <v>0.83991785068272407</v>
      </c>
      <c r="BH238" s="38">
        <f t="shared" si="302"/>
        <v>0.12179760300262643</v>
      </c>
      <c r="BI238" s="38">
        <f t="shared" si="256"/>
        <v>-1.2670623050939218</v>
      </c>
      <c r="BJ238" s="38">
        <f t="shared" si="257"/>
        <v>-1.2630618271763505</v>
      </c>
      <c r="BK238" s="38">
        <f t="shared" si="303"/>
        <v>-1.8811615288227854</v>
      </c>
      <c r="BL238" s="38">
        <f t="shared" si="258"/>
        <v>196.99477463884688</v>
      </c>
      <c r="BM238" s="38">
        <f t="shared" si="259"/>
        <v>98.497387319423439</v>
      </c>
      <c r="BN238" s="38">
        <f t="shared" si="304"/>
        <v>0.83908586301457433</v>
      </c>
      <c r="BO238" s="38">
        <f t="shared" si="305"/>
        <v>0.12167622710234838</v>
      </c>
      <c r="BP238" s="38">
        <f t="shared" si="260"/>
        <v>-1.2695862560257964</v>
      </c>
      <c r="BQ238" s="38">
        <f t="shared" si="261"/>
        <v>-1.26558573646402</v>
      </c>
      <c r="BR238" s="38">
        <f t="shared" si="306"/>
        <v>1.3430398421913992</v>
      </c>
      <c r="BS238" s="38">
        <f t="shared" si="307"/>
        <v>1.3430176825582354</v>
      </c>
      <c r="BT238" s="38">
        <f t="shared" si="308"/>
        <v>180.52997032968759</v>
      </c>
      <c r="BU238" s="38">
        <f t="shared" si="309"/>
        <v>178.65068808311139</v>
      </c>
      <c r="BV238" s="38">
        <f t="shared" si="262"/>
        <v>-18708.256308022144</v>
      </c>
      <c r="BW238" s="38">
        <f t="shared" si="263"/>
        <v>-9354.1281540110722</v>
      </c>
      <c r="BX238" s="38">
        <f t="shared" si="310"/>
        <v>18708.265181084076</v>
      </c>
      <c r="BY238" s="38">
        <f t="shared" si="311"/>
        <v>9354.1294368237213</v>
      </c>
      <c r="BZ238" s="38">
        <f t="shared" si="264"/>
        <v>5.049166552783993E-3</v>
      </c>
      <c r="CA238" s="38">
        <f t="shared" si="265"/>
        <v>1.3846749288993223E-3</v>
      </c>
      <c r="CB238" s="38">
        <f t="shared" si="312"/>
        <v>178.82933877119447</v>
      </c>
      <c r="CC238" s="38">
        <f t="shared" si="266"/>
        <v>-18726.964564330163</v>
      </c>
      <c r="CD238" s="38">
        <f t="shared" si="267"/>
        <v>-9363.4822821650814</v>
      </c>
      <c r="CE238" s="38">
        <f t="shared" si="313"/>
        <v>18726.973428527905</v>
      </c>
      <c r="CF238" s="38">
        <f t="shared" si="314"/>
        <v>9363.4835636962016</v>
      </c>
      <c r="CG238" s="38">
        <f t="shared" si="268"/>
        <v>5.049166557904469E-3</v>
      </c>
      <c r="CH238" s="38">
        <f t="shared" si="269"/>
        <v>1.3846749293274269E-3</v>
      </c>
      <c r="CI238" s="38">
        <f t="shared" si="315"/>
        <v>2.8661944416163864E-11</v>
      </c>
      <c r="CJ238" s="38">
        <f t="shared" si="316"/>
        <v>2.396322146722349E-12</v>
      </c>
      <c r="CK238" s="38">
        <f t="shared" si="317"/>
        <v>-139516649.7977125</v>
      </c>
      <c r="CL238" s="38" t="str">
        <f t="shared" si="270"/>
        <v/>
      </c>
      <c r="CM238" s="38">
        <f t="shared" si="271"/>
        <v>11398.600889369827</v>
      </c>
      <c r="CN238" s="38">
        <f t="shared" si="272"/>
        <v>-1786.5068808311139</v>
      </c>
      <c r="CO238" s="38">
        <f t="shared" si="273"/>
        <v>0</v>
      </c>
      <c r="CP238" s="38">
        <f t="shared" si="318"/>
        <v>0</v>
      </c>
      <c r="CQ238" s="38"/>
      <c r="CR238" s="38"/>
      <c r="CS238" s="38"/>
      <c r="CT238" s="38"/>
      <c r="CU238" s="38"/>
      <c r="CV238" s="38"/>
      <c r="CW238" s="38"/>
      <c r="CX238" s="38"/>
      <c r="CY238" s="38"/>
      <c r="CZ238" s="38"/>
      <c r="DA238" s="38"/>
      <c r="DB238" s="8"/>
      <c r="DC238" s="38"/>
      <c r="DD238" s="38"/>
      <c r="DE238" s="38"/>
      <c r="DF238" s="38"/>
    </row>
    <row r="239" spans="1:110">
      <c r="A239" s="38">
        <f t="shared" si="319"/>
        <v>0.90000000000000058</v>
      </c>
      <c r="B239" s="38">
        <f t="shared" si="226"/>
        <v>31.059536109375017</v>
      </c>
      <c r="C239" s="38">
        <f t="shared" si="227"/>
        <v>-165.03329889374993</v>
      </c>
      <c r="D239" s="38">
        <f t="shared" si="228"/>
        <v>-11.033298893749951</v>
      </c>
      <c r="E239" s="38">
        <f t="shared" si="229"/>
        <v>0.21439182647108235</v>
      </c>
      <c r="F239" s="38">
        <f t="shared" si="230"/>
        <v>-22.451059567708334</v>
      </c>
      <c r="G239" s="38">
        <f t="shared" si="231"/>
        <v>-11.225529783854167</v>
      </c>
      <c r="H239" s="38">
        <f t="shared" si="274"/>
        <v>28.285594784373565</v>
      </c>
      <c r="I239" s="38">
        <f t="shared" si="275"/>
        <v>12.134760646740116</v>
      </c>
      <c r="J239" s="38">
        <f t="shared" si="232"/>
        <v>3.9090420732059315E-3</v>
      </c>
      <c r="K239" s="38">
        <f t="shared" si="233"/>
        <v>1.1511011994310956E-3</v>
      </c>
      <c r="L239" s="38">
        <f t="shared" si="276"/>
        <v>0.21460621829755341</v>
      </c>
      <c r="M239" s="38">
        <f t="shared" si="234"/>
        <v>-22.473510627276042</v>
      </c>
      <c r="N239" s="38">
        <f t="shared" si="235"/>
        <v>-11.236755313638021</v>
      </c>
      <c r="O239" s="38">
        <f t="shared" si="277"/>
        <v>28.304208810639917</v>
      </c>
      <c r="P239" s="38">
        <f t="shared" si="278"/>
        <v>12.145204327444869</v>
      </c>
      <c r="Q239" s="38">
        <f t="shared" si="236"/>
        <v>3.9104997919352348E-3</v>
      </c>
      <c r="R239" s="38">
        <f t="shared" si="237"/>
        <v>1.1512863329483846E-3</v>
      </c>
      <c r="S239" s="38">
        <f t="shared" si="279"/>
        <v>6.7993204465753221E-3</v>
      </c>
      <c r="T239" s="38">
        <f t="shared" si="280"/>
        <v>8.6352880301615522E-4</v>
      </c>
      <c r="U239" s="38">
        <f t="shared" si="281"/>
        <v>-0.46462898959188259</v>
      </c>
      <c r="V239" s="38">
        <f t="shared" si="282"/>
        <v>-0.25023716312080024</v>
      </c>
      <c r="W239" s="38">
        <f t="shared" si="238"/>
        <v>26.204774443848557</v>
      </c>
      <c r="X239" s="38">
        <f t="shared" si="239"/>
        <v>13.102387221924278</v>
      </c>
      <c r="Y239" s="38">
        <f t="shared" si="283"/>
        <v>5.2471590887340476</v>
      </c>
      <c r="Z239" s="38">
        <f t="shared" si="284"/>
        <v>0.79397055480441647</v>
      </c>
      <c r="AA239" s="38">
        <f t="shared" si="240"/>
        <v>-2.7198880458921854E-2</v>
      </c>
      <c r="AB239" s="38">
        <f t="shared" si="241"/>
        <v>-2.3897500518158751E-2</v>
      </c>
      <c r="AC239" s="38">
        <f t="shared" si="285"/>
        <v>-0.25048740028392102</v>
      </c>
      <c r="AD239" s="38">
        <f t="shared" si="242"/>
        <v>26.230979218292404</v>
      </c>
      <c r="AE239" s="38">
        <f t="shared" si="243"/>
        <v>13.115489609146202</v>
      </c>
      <c r="AF239" s="38">
        <f t="shared" si="286"/>
        <v>5.2434146768228267</v>
      </c>
      <c r="AG239" s="38">
        <f t="shared" si="287"/>
        <v>0.79326300494903634</v>
      </c>
      <c r="AH239" s="38">
        <f t="shared" si="244"/>
        <v>-2.7244909706994027E-2</v>
      </c>
      <c r="AI239" s="38">
        <f t="shared" si="245"/>
        <v>-2.394239677981257E-2</v>
      </c>
      <c r="AJ239" s="38">
        <f t="shared" si="288"/>
        <v>0.1839424947842645</v>
      </c>
      <c r="AK239" s="38">
        <f t="shared" si="289"/>
        <v>0.1794148442777436</v>
      </c>
      <c r="AL239" s="38">
        <f t="shared" si="290"/>
        <v>0.72915962396132916</v>
      </c>
      <c r="AM239" s="38">
        <f t="shared" si="291"/>
        <v>0.47892246084052892</v>
      </c>
      <c r="AN239" s="38">
        <f t="shared" si="246"/>
        <v>-50.152642820525031</v>
      </c>
      <c r="AO239" s="38">
        <f t="shared" si="247"/>
        <v>-25.076321410262516</v>
      </c>
      <c r="AP239" s="38">
        <f t="shared" si="292"/>
        <v>53.25175742045657</v>
      </c>
      <c r="AQ239" s="38">
        <f t="shared" si="293"/>
        <v>25.508849690742142</v>
      </c>
      <c r="AR239" s="38">
        <f t="shared" si="248"/>
        <v>4.7049040814524188E-3</v>
      </c>
      <c r="AS239" s="38">
        <f t="shared" si="249"/>
        <v>1.2344245628108821E-3</v>
      </c>
      <c r="AT239" s="38">
        <f t="shared" si="294"/>
        <v>0.47940138330136939</v>
      </c>
      <c r="AU239" s="38">
        <f t="shared" si="250"/>
        <v>-50.202795463345552</v>
      </c>
      <c r="AV239" s="38">
        <f t="shared" si="251"/>
        <v>-25.101397731672776</v>
      </c>
      <c r="AW239" s="38">
        <f t="shared" si="295"/>
        <v>53.299154149114521</v>
      </c>
      <c r="AX239" s="38">
        <f t="shared" si="296"/>
        <v>25.53350830426907</v>
      </c>
      <c r="AY239" s="38">
        <f t="shared" si="252"/>
        <v>4.7054601456170651E-3</v>
      </c>
      <c r="AZ239" s="38">
        <f t="shared" si="253"/>
        <v>1.2344716119999793E-3</v>
      </c>
      <c r="BA239" s="38">
        <f t="shared" si="297"/>
        <v>1.1610734724583312E-3</v>
      </c>
      <c r="BB239" s="38">
        <f t="shared" si="298"/>
        <v>9.8239679581227927E-5</v>
      </c>
      <c r="BC239" s="38">
        <f t="shared" si="299"/>
        <v>-3.2653078420163029</v>
      </c>
      <c r="BD239" s="38">
        <f t="shared" si="300"/>
        <v>-2.7863853811757737</v>
      </c>
      <c r="BE239" s="38">
        <f t="shared" si="254"/>
        <v>291.78959478572688</v>
      </c>
      <c r="BF239" s="38">
        <f t="shared" si="255"/>
        <v>145.89479739286344</v>
      </c>
      <c r="BG239" s="38">
        <f t="shared" si="301"/>
        <v>0.56449799393823241</v>
      </c>
      <c r="BH239" s="38">
        <f t="shared" si="302"/>
        <v>7.5585873290691552E-2</v>
      </c>
      <c r="BI239" s="38">
        <f t="shared" si="256"/>
        <v>-2.7785583360719985</v>
      </c>
      <c r="BJ239" s="38">
        <f t="shared" si="257"/>
        <v>-2.7744520394868895</v>
      </c>
      <c r="BK239" s="38">
        <f t="shared" si="303"/>
        <v>-2.7891717665569491</v>
      </c>
      <c r="BL239" s="38">
        <f t="shared" si="258"/>
        <v>292.08138438051253</v>
      </c>
      <c r="BM239" s="38">
        <f t="shared" si="259"/>
        <v>146.04069219025627</v>
      </c>
      <c r="BN239" s="38">
        <f t="shared" si="304"/>
        <v>0.56393623020980499</v>
      </c>
      <c r="BO239" s="38">
        <f t="shared" si="305"/>
        <v>7.5510440971399362E-2</v>
      </c>
      <c r="BP239" s="38">
        <f t="shared" si="260"/>
        <v>-2.7841068034771523</v>
      </c>
      <c r="BQ239" s="38">
        <f t="shared" si="261"/>
        <v>-2.7800004877314883</v>
      </c>
      <c r="BR239" s="38">
        <f t="shared" si="306"/>
        <v>1.9912778191555505</v>
      </c>
      <c r="BS239" s="38">
        <f t="shared" si="307"/>
        <v>1.9912709426642188</v>
      </c>
      <c r="BT239" s="38">
        <f t="shared" si="308"/>
        <v>597.14996893655029</v>
      </c>
      <c r="BU239" s="38">
        <f t="shared" si="309"/>
        <v>594.36358355537448</v>
      </c>
      <c r="BV239" s="38">
        <f t="shared" si="262"/>
        <v>-62241.608921962252</v>
      </c>
      <c r="BW239" s="38">
        <f t="shared" si="263"/>
        <v>-31120.804460981126</v>
      </c>
      <c r="BX239" s="38">
        <f t="shared" si="310"/>
        <v>62241.611573456881</v>
      </c>
      <c r="BY239" s="38">
        <f t="shared" si="311"/>
        <v>31120.804815512409</v>
      </c>
      <c r="BZ239" s="38">
        <f t="shared" si="264"/>
        <v>5.0176989982817699E-3</v>
      </c>
      <c r="CA239" s="38">
        <f t="shared" si="265"/>
        <v>1.2587955684195515E-3</v>
      </c>
      <c r="CB239" s="38">
        <f t="shared" si="312"/>
        <v>594.95794713892974</v>
      </c>
      <c r="CC239" s="38">
        <f t="shared" si="266"/>
        <v>-62303.8505308842</v>
      </c>
      <c r="CD239" s="38">
        <f t="shared" si="267"/>
        <v>-31151.9252654421</v>
      </c>
      <c r="CE239" s="38">
        <f t="shared" si="313"/>
        <v>62303.85317972998</v>
      </c>
      <c r="CF239" s="38">
        <f t="shared" si="314"/>
        <v>31151.925619619207</v>
      </c>
      <c r="CG239" s="38">
        <f t="shared" si="268"/>
        <v>5.0176989987390109E-3</v>
      </c>
      <c r="CH239" s="38">
        <f t="shared" si="269"/>
        <v>1.2587955684522502E-3</v>
      </c>
      <c r="CI239" s="38">
        <f t="shared" si="315"/>
        <v>7.6929513942986446E-13</v>
      </c>
      <c r="CJ239" s="38">
        <f t="shared" si="316"/>
        <v>5.5014592187551974E-14</v>
      </c>
      <c r="CK239" s="38">
        <f t="shared" si="317"/>
        <v>-5262502870.0201302</v>
      </c>
      <c r="CL239" s="38" t="str">
        <f t="shared" si="270"/>
        <v/>
      </c>
      <c r="CM239" s="38">
        <f t="shared" si="271"/>
        <v>126167.17268083709</v>
      </c>
      <c r="CN239" s="38">
        <f t="shared" si="272"/>
        <v>-5943.6358355537459</v>
      </c>
      <c r="CO239" s="38">
        <f t="shared" si="273"/>
        <v>0</v>
      </c>
      <c r="CP239" s="38">
        <f t="shared" si="318"/>
        <v>0</v>
      </c>
      <c r="CQ239" s="38"/>
      <c r="CR239" s="38"/>
      <c r="CS239" s="38"/>
      <c r="CT239" s="38"/>
      <c r="CU239" s="38"/>
      <c r="CV239" s="38"/>
      <c r="CW239" s="38"/>
      <c r="CX239" s="38"/>
      <c r="CY239" s="38"/>
      <c r="CZ239" s="38"/>
      <c r="DA239" s="38"/>
      <c r="DB239" s="8"/>
      <c r="DC239" s="38"/>
      <c r="DD239" s="38"/>
      <c r="DE239" s="38"/>
      <c r="DF239" s="38"/>
    </row>
    <row r="240" spans="1:110">
      <c r="A240" s="38">
        <f t="shared" si="319"/>
        <v>0.91000000000000059</v>
      </c>
      <c r="B240" s="38">
        <f t="shared" si="226"/>
        <v>31.404642066145851</v>
      </c>
      <c r="C240" s="38">
        <f t="shared" si="227"/>
        <v>-164.06700221479159</v>
      </c>
      <c r="D240" s="38">
        <f t="shared" si="228"/>
        <v>-10.067002214791618</v>
      </c>
      <c r="E240" s="38">
        <f t="shared" si="229"/>
        <v>0.21439182647108235</v>
      </c>
      <c r="F240" s="38">
        <f t="shared" si="230"/>
        <v>-22.451059567708334</v>
      </c>
      <c r="G240" s="38">
        <f t="shared" si="231"/>
        <v>-11.225529783854167</v>
      </c>
      <c r="H240" s="38">
        <f t="shared" si="274"/>
        <v>28.257250810896284</v>
      </c>
      <c r="I240" s="38">
        <f t="shared" si="275"/>
        <v>12.060255252279774</v>
      </c>
      <c r="J240" s="38">
        <f t="shared" si="232"/>
        <v>3.8883176568942426E-3</v>
      </c>
      <c r="K240" s="38">
        <f t="shared" si="233"/>
        <v>1.0421481753605404E-3</v>
      </c>
      <c r="L240" s="38">
        <f t="shared" si="276"/>
        <v>0.21460621829755341</v>
      </c>
      <c r="M240" s="38">
        <f t="shared" si="234"/>
        <v>-22.473510627276042</v>
      </c>
      <c r="N240" s="38">
        <f t="shared" si="235"/>
        <v>-11.236755313638021</v>
      </c>
      <c r="O240" s="38">
        <f t="shared" si="277"/>
        <v>28.275877127668341</v>
      </c>
      <c r="P240" s="38">
        <f t="shared" si="278"/>
        <v>12.070754715658232</v>
      </c>
      <c r="Q240" s="38">
        <f t="shared" si="236"/>
        <v>3.889763646709247E-3</v>
      </c>
      <c r="R240" s="38">
        <f t="shared" si="237"/>
        <v>1.0423060112657724E-3</v>
      </c>
      <c r="S240" s="38">
        <f t="shared" si="279"/>
        <v>6.7446126039674504E-3</v>
      </c>
      <c r="T240" s="38">
        <f t="shared" si="280"/>
        <v>7.362029972408855E-4</v>
      </c>
      <c r="U240" s="38">
        <f t="shared" si="281"/>
        <v>-0.47369764510517798</v>
      </c>
      <c r="V240" s="38">
        <f t="shared" si="282"/>
        <v>-0.25930581863409563</v>
      </c>
      <c r="W240" s="38">
        <f t="shared" si="238"/>
        <v>27.154441828465401</v>
      </c>
      <c r="X240" s="38">
        <f t="shared" si="239"/>
        <v>13.577220914232701</v>
      </c>
      <c r="Y240" s="38">
        <f t="shared" si="283"/>
        <v>5.0884676604936416</v>
      </c>
      <c r="Z240" s="38">
        <f t="shared" si="284"/>
        <v>0.70486898525626973</v>
      </c>
      <c r="AA240" s="38">
        <f t="shared" si="240"/>
        <v>-2.8871137651333874E-2</v>
      </c>
      <c r="AB240" s="38">
        <f t="shared" si="241"/>
        <v>-2.5439329026980678E-2</v>
      </c>
      <c r="AC240" s="38">
        <f t="shared" si="285"/>
        <v>-0.25956512445272972</v>
      </c>
      <c r="AD240" s="38">
        <f t="shared" si="242"/>
        <v>27.181596270293866</v>
      </c>
      <c r="AE240" s="38">
        <f t="shared" si="243"/>
        <v>13.590798135146933</v>
      </c>
      <c r="AF240" s="38">
        <f t="shared" si="286"/>
        <v>5.0847686879806844</v>
      </c>
      <c r="AG240" s="38">
        <f t="shared" si="287"/>
        <v>0.70423097012639069</v>
      </c>
      <c r="AH240" s="38">
        <f t="shared" si="244"/>
        <v>-2.8920415418032124E-2</v>
      </c>
      <c r="AI240" s="38">
        <f t="shared" si="245"/>
        <v>-2.5487498377131691E-2</v>
      </c>
      <c r="AJ240" s="38">
        <f t="shared" si="288"/>
        <v>0.19003725777471445</v>
      </c>
      <c r="AK240" s="38">
        <f t="shared" si="289"/>
        <v>0.18576270445741527</v>
      </c>
      <c r="AL240" s="38">
        <f t="shared" si="290"/>
        <v>0.80284613844085673</v>
      </c>
      <c r="AM240" s="38">
        <f t="shared" si="291"/>
        <v>0.5435403198067611</v>
      </c>
      <c r="AN240" s="38">
        <f t="shared" si="246"/>
        <v>-56.919409187825579</v>
      </c>
      <c r="AO240" s="38">
        <f t="shared" si="247"/>
        <v>-28.45970459391279</v>
      </c>
      <c r="AP240" s="38">
        <f t="shared" si="292"/>
        <v>59.669026723487669</v>
      </c>
      <c r="AQ240" s="38">
        <f t="shared" si="293"/>
        <v>28.809142355391572</v>
      </c>
      <c r="AR240" s="38">
        <f t="shared" si="248"/>
        <v>4.7400059453416412E-3</v>
      </c>
      <c r="AS240" s="38">
        <f t="shared" si="249"/>
        <v>1.1170091687157492E-3</v>
      </c>
      <c r="AT240" s="38">
        <f t="shared" si="294"/>
        <v>0.54408386012656784</v>
      </c>
      <c r="AU240" s="38">
        <f t="shared" si="250"/>
        <v>-56.976328597013399</v>
      </c>
      <c r="AV240" s="38">
        <f t="shared" si="251"/>
        <v>-28.4881642985067</v>
      </c>
      <c r="AW240" s="38">
        <f t="shared" si="295"/>
        <v>59.723440947089522</v>
      </c>
      <c r="AX240" s="38">
        <f t="shared" si="296"/>
        <v>28.837261326165745</v>
      </c>
      <c r="AY240" s="38">
        <f t="shared" si="252"/>
        <v>4.7404544108354402E-3</v>
      </c>
      <c r="AZ240" s="38">
        <f t="shared" si="253"/>
        <v>1.1170401748773402E-3</v>
      </c>
      <c r="BA240" s="38">
        <f t="shared" si="297"/>
        <v>8.250822937265344E-4</v>
      </c>
      <c r="BB240" s="38">
        <f t="shared" si="298"/>
        <v>5.7044823467660791E-5</v>
      </c>
      <c r="BC240" s="38">
        <f t="shared" si="299"/>
        <v>-4.7172135695472388</v>
      </c>
      <c r="BD240" s="38">
        <f t="shared" si="300"/>
        <v>-4.173673249740478</v>
      </c>
      <c r="BE240" s="38">
        <f t="shared" si="254"/>
        <v>437.06604066229744</v>
      </c>
      <c r="BF240" s="38">
        <f t="shared" si="255"/>
        <v>218.53302033114872</v>
      </c>
      <c r="BG240" s="38">
        <f t="shared" si="301"/>
        <v>0.37506078343474769</v>
      </c>
      <c r="BH240" s="38">
        <f t="shared" si="302"/>
        <v>4.6056568440064893E-2</v>
      </c>
      <c r="BI240" s="38">
        <f t="shared" si="256"/>
        <v>-6.2269629853513102</v>
      </c>
      <c r="BJ240" s="38">
        <f t="shared" si="257"/>
        <v>-6.2227569504206919</v>
      </c>
      <c r="BK240" s="38">
        <f t="shared" si="303"/>
        <v>-4.1778469229902182</v>
      </c>
      <c r="BL240" s="38">
        <f t="shared" si="258"/>
        <v>437.50310670295971</v>
      </c>
      <c r="BM240" s="38">
        <f t="shared" si="259"/>
        <v>218.75155335147986</v>
      </c>
      <c r="BN240" s="38">
        <f t="shared" si="304"/>
        <v>0.37468673833714661</v>
      </c>
      <c r="BO240" s="38">
        <f t="shared" si="305"/>
        <v>4.6010577238746464E-2</v>
      </c>
      <c r="BP240" s="38">
        <f t="shared" si="260"/>
        <v>-6.2394117503204338</v>
      </c>
      <c r="BQ240" s="38">
        <f t="shared" si="261"/>
        <v>-6.2352057068080109</v>
      </c>
      <c r="BR240" s="38">
        <f t="shared" si="306"/>
        <v>2.9826879643485822</v>
      </c>
      <c r="BS240" s="38">
        <f t="shared" si="307"/>
        <v>2.9826859081731016</v>
      </c>
      <c r="BT240" s="38">
        <f t="shared" si="308"/>
        <v>2045.5622442785502</v>
      </c>
      <c r="BU240" s="38">
        <f t="shared" si="309"/>
        <v>2041.3885710288098</v>
      </c>
      <c r="BV240" s="38">
        <f t="shared" si="262"/>
        <v>-213773.71126220914</v>
      </c>
      <c r="BW240" s="38">
        <f t="shared" si="263"/>
        <v>-106886.85563110457</v>
      </c>
      <c r="BX240" s="38">
        <f t="shared" si="310"/>
        <v>213773.71202968893</v>
      </c>
      <c r="BY240" s="38">
        <f t="shared" si="311"/>
        <v>106886.8557252883</v>
      </c>
      <c r="BZ240" s="38">
        <f t="shared" si="264"/>
        <v>4.9862293184423281E-3</v>
      </c>
      <c r="CA240" s="38">
        <f t="shared" si="265"/>
        <v>1.1329160251585934E-3</v>
      </c>
      <c r="CB240" s="38">
        <f t="shared" si="312"/>
        <v>2043.4299595998384</v>
      </c>
      <c r="CC240" s="38">
        <f t="shared" si="266"/>
        <v>-213987.48497347132</v>
      </c>
      <c r="CD240" s="38">
        <f t="shared" si="267"/>
        <v>-106993.74248673566</v>
      </c>
      <c r="CE240" s="38">
        <f t="shared" si="313"/>
        <v>213987.48574018438</v>
      </c>
      <c r="CF240" s="38">
        <f t="shared" si="314"/>
        <v>106993.74258082529</v>
      </c>
      <c r="CG240" s="38">
        <f t="shared" si="268"/>
        <v>4.9862293184806386E-3</v>
      </c>
      <c r="CH240" s="38">
        <f t="shared" si="269"/>
        <v>1.1329160251609014E-3</v>
      </c>
      <c r="CI240" s="38">
        <f t="shared" si="315"/>
        <v>1.8766883066218901E-14</v>
      </c>
      <c r="CJ240" s="38">
        <f t="shared" si="316"/>
        <v>1.1306272688810816E-15</v>
      </c>
      <c r="CK240" s="38">
        <f t="shared" si="317"/>
        <v>-218488172181.38727</v>
      </c>
      <c r="CL240" s="38" t="str">
        <f t="shared" si="270"/>
        <v/>
      </c>
      <c r="CM240" s="38">
        <f t="shared" si="271"/>
        <v>1488309.7542458889</v>
      </c>
      <c r="CN240" s="38">
        <f t="shared" si="272"/>
        <v>-20413.885710288097</v>
      </c>
      <c r="CO240" s="38">
        <f t="shared" si="273"/>
        <v>0</v>
      </c>
      <c r="CP240" s="38">
        <f t="shared" si="318"/>
        <v>0</v>
      </c>
      <c r="CQ240" s="38"/>
      <c r="CR240" s="38"/>
      <c r="CS240" s="38"/>
      <c r="CT240" s="38"/>
      <c r="CU240" s="38"/>
      <c r="CV240" s="38"/>
      <c r="CW240" s="38"/>
      <c r="CX240" s="38"/>
      <c r="CY240" s="38"/>
      <c r="CZ240" s="38"/>
      <c r="DA240" s="38"/>
      <c r="DB240" s="8"/>
      <c r="DC240" s="38"/>
      <c r="DD240" s="38"/>
      <c r="DE240" s="38"/>
      <c r="DF240" s="38"/>
    </row>
    <row r="241" spans="1:110">
      <c r="A241" s="38">
        <f t="shared" si="319"/>
        <v>0.9200000000000006</v>
      </c>
      <c r="B241" s="38">
        <f t="shared" si="226"/>
        <v>31.749748022916684</v>
      </c>
      <c r="C241" s="38">
        <f t="shared" si="227"/>
        <v>-163.10070553583327</v>
      </c>
      <c r="D241" s="38">
        <f t="shared" si="228"/>
        <v>-9.1007055358332849</v>
      </c>
      <c r="E241" s="38">
        <f t="shared" si="229"/>
        <v>0.21439182647108235</v>
      </c>
      <c r="F241" s="38">
        <f t="shared" si="230"/>
        <v>-22.451059567708334</v>
      </c>
      <c r="G241" s="38">
        <f t="shared" si="231"/>
        <v>-11.225529783854167</v>
      </c>
      <c r="H241" s="38">
        <f t="shared" si="274"/>
        <v>28.228859589043218</v>
      </c>
      <c r="I241" s="38">
        <f t="shared" si="275"/>
        <v>11.984878769431356</v>
      </c>
      <c r="J241" s="38">
        <f t="shared" si="232"/>
        <v>3.8675586937322098E-3</v>
      </c>
      <c r="K241" s="38">
        <f t="shared" si="233"/>
        <v>9.3192131447855403E-4</v>
      </c>
      <c r="L241" s="38">
        <f t="shared" si="276"/>
        <v>0.21460621829755341</v>
      </c>
      <c r="M241" s="38">
        <f t="shared" si="234"/>
        <v>-22.473510627276042</v>
      </c>
      <c r="N241" s="38">
        <f t="shared" si="235"/>
        <v>-11.236755313638021</v>
      </c>
      <c r="O241" s="38">
        <f t="shared" si="277"/>
        <v>28.247498257860226</v>
      </c>
      <c r="P241" s="38">
        <f t="shared" si="278"/>
        <v>11.995435993581843</v>
      </c>
      <c r="Q241" s="38">
        <f t="shared" si="236"/>
        <v>3.8689929651270485E-3</v>
      </c>
      <c r="R241" s="38">
        <f t="shared" si="237"/>
        <v>9.3205347450128209E-4</v>
      </c>
      <c r="S241" s="38">
        <f t="shared" si="279"/>
        <v>6.6899537097430727E-3</v>
      </c>
      <c r="T241" s="38">
        <f t="shared" si="280"/>
        <v>6.1644151693388894E-4</v>
      </c>
      <c r="U241" s="38">
        <f t="shared" si="281"/>
        <v>-0.48335086619721335</v>
      </c>
      <c r="V241" s="38">
        <f t="shared" si="282"/>
        <v>-0.268959039726131</v>
      </c>
      <c r="W241" s="38">
        <f t="shared" si="238"/>
        <v>28.165324777339283</v>
      </c>
      <c r="X241" s="38">
        <f t="shared" si="239"/>
        <v>14.082662388669641</v>
      </c>
      <c r="Y241" s="38">
        <f t="shared" si="283"/>
        <v>4.9284418793386688</v>
      </c>
      <c r="Z241" s="38">
        <f t="shared" si="284"/>
        <v>0.61902457574178271</v>
      </c>
      <c r="AA241" s="38">
        <f t="shared" si="240"/>
        <v>-3.0713107133541872E-2</v>
      </c>
      <c r="AB241" s="38">
        <f t="shared" si="241"/>
        <v>-2.7149489327973998E-2</v>
      </c>
      <c r="AC241" s="38">
        <f t="shared" si="285"/>
        <v>-0.26922799876585712</v>
      </c>
      <c r="AD241" s="38">
        <f t="shared" si="242"/>
        <v>28.19349010211662</v>
      </c>
      <c r="AE241" s="38">
        <f t="shared" si="243"/>
        <v>14.09674505105831</v>
      </c>
      <c r="AF241" s="38">
        <f t="shared" si="286"/>
        <v>4.9247934400935094</v>
      </c>
      <c r="AG241" s="38">
        <f t="shared" si="287"/>
        <v>0.61845607529840763</v>
      </c>
      <c r="AH241" s="38">
        <f t="shared" si="244"/>
        <v>-3.0765974425838161E-2</v>
      </c>
      <c r="AI241" s="38">
        <f t="shared" si="245"/>
        <v>-2.7201277498732048E-2</v>
      </c>
      <c r="AJ241" s="38">
        <f t="shared" si="288"/>
        <v>0.19656261544554576</v>
      </c>
      <c r="AK241" s="38">
        <f t="shared" si="289"/>
        <v>0.19255040027948292</v>
      </c>
      <c r="AL241" s="38">
        <f t="shared" si="290"/>
        <v>0.88819209789908293</v>
      </c>
      <c r="AM241" s="38">
        <f t="shared" si="291"/>
        <v>0.61923305817295193</v>
      </c>
      <c r="AN241" s="38">
        <f t="shared" si="246"/>
        <v>-64.845934213869555</v>
      </c>
      <c r="AO241" s="38">
        <f t="shared" si="247"/>
        <v>-32.422967106934777</v>
      </c>
      <c r="AP241" s="38">
        <f t="shared" si="292"/>
        <v>67.270484974829003</v>
      </c>
      <c r="AQ241" s="38">
        <f t="shared" si="293"/>
        <v>32.701265375558819</v>
      </c>
      <c r="AR241" s="38">
        <f t="shared" si="248"/>
        <v>4.7633130080710498E-3</v>
      </c>
      <c r="AS241" s="38">
        <f t="shared" si="249"/>
        <v>9.9694705871066804E-4</v>
      </c>
      <c r="AT241" s="38">
        <f t="shared" si="294"/>
        <v>0.61985229123112484</v>
      </c>
      <c r="AU241" s="38">
        <f t="shared" si="250"/>
        <v>-64.910780148083418</v>
      </c>
      <c r="AV241" s="38">
        <f t="shared" si="251"/>
        <v>-32.455390074041709</v>
      </c>
      <c r="AW241" s="38">
        <f t="shared" si="295"/>
        <v>67.333077072953188</v>
      </c>
      <c r="AX241" s="38">
        <f t="shared" si="296"/>
        <v>32.733415007697218</v>
      </c>
      <c r="AY241" s="38">
        <f t="shared" si="252"/>
        <v>4.7636687757033986E-3</v>
      </c>
      <c r="AZ241" s="38">
        <f t="shared" si="253"/>
        <v>9.9696686791779553E-4</v>
      </c>
      <c r="BA241" s="38">
        <f t="shared" si="297"/>
        <v>5.7452945648367589E-4</v>
      </c>
      <c r="BB241" s="38">
        <f t="shared" si="298"/>
        <v>3.1989905684207692E-5</v>
      </c>
      <c r="BC241" s="38">
        <f t="shared" si="299"/>
        <v>-6.9421039329029384</v>
      </c>
      <c r="BD241" s="38">
        <f t="shared" si="300"/>
        <v>-6.3228708747299862</v>
      </c>
      <c r="BE241" s="38">
        <f t="shared" si="254"/>
        <v>662.12948965495309</v>
      </c>
      <c r="BF241" s="38">
        <f t="shared" si="255"/>
        <v>331.06474482747655</v>
      </c>
      <c r="BG241" s="38">
        <f t="shared" si="301"/>
        <v>0.24623593413053868</v>
      </c>
      <c r="BH241" s="38">
        <f t="shared" si="302"/>
        <v>2.7486919544486454E-2</v>
      </c>
      <c r="BI241" s="38">
        <f t="shared" si="256"/>
        <v>-14.283772587441975</v>
      </c>
      <c r="BJ241" s="38">
        <f t="shared" si="257"/>
        <v>-14.279469714091753</v>
      </c>
      <c r="BK241" s="38">
        <f t="shared" si="303"/>
        <v>-6.3291937456047158</v>
      </c>
      <c r="BL241" s="38">
        <f t="shared" si="258"/>
        <v>662.79161914460803</v>
      </c>
      <c r="BM241" s="38">
        <f t="shared" si="259"/>
        <v>331.39580957230402</v>
      </c>
      <c r="BN241" s="38">
        <f t="shared" si="304"/>
        <v>0.24599012673667175</v>
      </c>
      <c r="BO241" s="38">
        <f t="shared" si="305"/>
        <v>2.7459464636507391E-2</v>
      </c>
      <c r="BP241" s="38">
        <f t="shared" si="260"/>
        <v>-14.312343080985643</v>
      </c>
      <c r="BQ241" s="38">
        <f t="shared" si="261"/>
        <v>-14.308040203891832</v>
      </c>
      <c r="BR241" s="38">
        <f t="shared" si="306"/>
        <v>4.5185951302366556</v>
      </c>
      <c r="BS241" s="38">
        <f t="shared" si="307"/>
        <v>4.5185945381653632</v>
      </c>
      <c r="BT241" s="38">
        <f t="shared" si="308"/>
        <v>7267.4919476406922</v>
      </c>
      <c r="BU241" s="38">
        <f t="shared" si="309"/>
        <v>7261.169076765962</v>
      </c>
      <c r="BV241" s="38">
        <f t="shared" si="262"/>
        <v>-760387.84760137752</v>
      </c>
      <c r="BW241" s="38">
        <f t="shared" si="263"/>
        <v>-380193.92380068876</v>
      </c>
      <c r="BX241" s="38">
        <f t="shared" si="310"/>
        <v>760387.84781587427</v>
      </c>
      <c r="BY241" s="38">
        <f t="shared" si="311"/>
        <v>380193.92382462579</v>
      </c>
      <c r="BZ241" s="38">
        <f t="shared" si="264"/>
        <v>4.9547594465071901E-3</v>
      </c>
      <c r="CA241" s="38">
        <f t="shared" si="265"/>
        <v>1.0070364677601694E-3</v>
      </c>
      <c r="CB241" s="38">
        <f t="shared" si="312"/>
        <v>7268.4302458427273</v>
      </c>
      <c r="CC241" s="38">
        <f t="shared" si="266"/>
        <v>-761148.23544897884</v>
      </c>
      <c r="CD241" s="38">
        <f t="shared" si="267"/>
        <v>-380574.11772448942</v>
      </c>
      <c r="CE241" s="38">
        <f t="shared" si="313"/>
        <v>761148.23566326126</v>
      </c>
      <c r="CF241" s="38">
        <f t="shared" si="314"/>
        <v>380574.11774840252</v>
      </c>
      <c r="CG241" s="38">
        <f t="shared" si="268"/>
        <v>4.9547594465101817E-3</v>
      </c>
      <c r="CH241" s="38">
        <f t="shared" si="269"/>
        <v>1.0070364677603185E-3</v>
      </c>
      <c r="CI241" s="38">
        <f t="shared" si="315"/>
        <v>4.1199021847521246E-16</v>
      </c>
      <c r="CJ241" s="38">
        <f t="shared" si="316"/>
        <v>2.0545757488471019E-17</v>
      </c>
      <c r="CK241" s="38">
        <f t="shared" si="317"/>
        <v>-10085014279664.91</v>
      </c>
      <c r="CL241" s="38" t="str">
        <f t="shared" si="270"/>
        <v/>
      </c>
      <c r="CM241" s="38">
        <f t="shared" si="271"/>
        <v>18830205.848305564</v>
      </c>
      <c r="CN241" s="38">
        <f t="shared" si="272"/>
        <v>-72611.690767659631</v>
      </c>
      <c r="CO241" s="38">
        <f t="shared" si="273"/>
        <v>0</v>
      </c>
      <c r="CP241" s="38">
        <f t="shared" si="318"/>
        <v>0</v>
      </c>
      <c r="CQ241" s="38"/>
      <c r="CR241" s="38"/>
      <c r="CS241" s="38"/>
      <c r="CT241" s="38"/>
      <c r="CU241" s="38"/>
      <c r="CV241" s="38"/>
      <c r="CW241" s="38"/>
      <c r="CX241" s="38"/>
      <c r="CY241" s="38"/>
      <c r="CZ241" s="38"/>
      <c r="DA241" s="38"/>
      <c r="DB241" s="8"/>
      <c r="DC241" s="38"/>
      <c r="DD241" s="38"/>
      <c r="DE241" s="38"/>
      <c r="DF241" s="38"/>
    </row>
    <row r="242" spans="1:110">
      <c r="A242" s="38">
        <f t="shared" si="319"/>
        <v>0.9300000000000006</v>
      </c>
      <c r="B242" s="38">
        <f t="shared" si="226"/>
        <v>32.094853979687521</v>
      </c>
      <c r="C242" s="38">
        <f t="shared" si="227"/>
        <v>-162.13440885687493</v>
      </c>
      <c r="D242" s="38">
        <f t="shared" si="228"/>
        <v>-8.1344088568749413</v>
      </c>
      <c r="E242" s="38">
        <f t="shared" si="229"/>
        <v>0.21439182647108235</v>
      </c>
      <c r="F242" s="38">
        <f t="shared" si="230"/>
        <v>-22.451059567708334</v>
      </c>
      <c r="G242" s="38">
        <f t="shared" si="231"/>
        <v>-11.225529783854167</v>
      </c>
      <c r="H242" s="38">
        <f t="shared" si="274"/>
        <v>28.200420881739653</v>
      </c>
      <c r="I242" s="38">
        <f t="shared" si="275"/>
        <v>11.908599911122248</v>
      </c>
      <c r="J242" s="38">
        <f t="shared" si="232"/>
        <v>3.846765010376639E-3</v>
      </c>
      <c r="K242" s="38">
        <f t="shared" si="233"/>
        <v>8.2037486410910557E-4</v>
      </c>
      <c r="L242" s="38">
        <f t="shared" si="276"/>
        <v>0.21460621829755341</v>
      </c>
      <c r="M242" s="38">
        <f t="shared" si="234"/>
        <v>-22.473510627276042</v>
      </c>
      <c r="N242" s="38">
        <f t="shared" si="235"/>
        <v>-11.236755313638021</v>
      </c>
      <c r="O242" s="38">
        <f t="shared" si="277"/>
        <v>28.219071964656138</v>
      </c>
      <c r="P242" s="38">
        <f t="shared" si="278"/>
        <v>11.919216993884987</v>
      </c>
      <c r="Q242" s="38">
        <f t="shared" si="236"/>
        <v>3.8481875740492269E-3</v>
      </c>
      <c r="R242" s="38">
        <f t="shared" si="237"/>
        <v>8.2048309950596922E-4</v>
      </c>
      <c r="S242" s="38">
        <f t="shared" si="279"/>
        <v>6.6353447144115417E-3</v>
      </c>
      <c r="T242" s="38">
        <f t="shared" si="280"/>
        <v>5.0484852265694758E-4</v>
      </c>
      <c r="U242" s="38">
        <f t="shared" si="281"/>
        <v>-0.49366153270561908</v>
      </c>
      <c r="V242" s="38">
        <f t="shared" si="282"/>
        <v>-0.27926970623453673</v>
      </c>
      <c r="W242" s="38">
        <f t="shared" si="238"/>
        <v>29.245055249220005</v>
      </c>
      <c r="X242" s="38">
        <f t="shared" si="239"/>
        <v>14.622527624610003</v>
      </c>
      <c r="Y242" s="38">
        <f t="shared" si="283"/>
        <v>4.7669727039017555</v>
      </c>
      <c r="Z242" s="38">
        <f t="shared" si="284"/>
        <v>0.5366013362558224</v>
      </c>
      <c r="AA242" s="38">
        <f t="shared" si="240"/>
        <v>-3.275140910751545E-2</v>
      </c>
      <c r="AB242" s="38">
        <f t="shared" si="241"/>
        <v>-2.9054805112749112E-2</v>
      </c>
      <c r="AC242" s="38">
        <f t="shared" si="285"/>
        <v>-0.27954897594077122</v>
      </c>
      <c r="AD242" s="38">
        <f t="shared" si="242"/>
        <v>29.274300304469222</v>
      </c>
      <c r="AE242" s="38">
        <f t="shared" si="243"/>
        <v>14.637150152234611</v>
      </c>
      <c r="AF242" s="38">
        <f t="shared" si="286"/>
        <v>4.7633800837134928</v>
      </c>
      <c r="AG242" s="38">
        <f t="shared" si="287"/>
        <v>0.53610187469616299</v>
      </c>
      <c r="AH242" s="38">
        <f t="shared" si="244"/>
        <v>-3.2808260302496145E-2</v>
      </c>
      <c r="AI242" s="38">
        <f t="shared" si="245"/>
        <v>-2.9110611025655288E-2</v>
      </c>
      <c r="AJ242" s="38">
        <f t="shared" si="288"/>
        <v>0.2035709341598273</v>
      </c>
      <c r="AK242" s="38">
        <f t="shared" si="289"/>
        <v>0.19982802165917657</v>
      </c>
      <c r="AL242" s="38">
        <f t="shared" si="290"/>
        <v>0.98762768141752155</v>
      </c>
      <c r="AM242" s="38">
        <f t="shared" si="291"/>
        <v>0.70835797518298482</v>
      </c>
      <c r="AN242" s="38">
        <f t="shared" si="246"/>
        <v>-74.179073698220193</v>
      </c>
      <c r="AO242" s="38">
        <f t="shared" si="247"/>
        <v>-37.089536849110097</v>
      </c>
      <c r="AP242" s="38">
        <f t="shared" si="292"/>
        <v>76.303923909707777</v>
      </c>
      <c r="AQ242" s="38">
        <f t="shared" si="293"/>
        <v>37.307573246256112</v>
      </c>
      <c r="AR242" s="38">
        <f t="shared" si="248"/>
        <v>4.776247567715726E-3</v>
      </c>
      <c r="AS242" s="38">
        <f t="shared" si="249"/>
        <v>8.7496388599467062E-4</v>
      </c>
      <c r="AT242" s="38">
        <f t="shared" si="294"/>
        <v>0.70906633315816769</v>
      </c>
      <c r="AU242" s="38">
        <f t="shared" si="250"/>
        <v>-74.253252771918412</v>
      </c>
      <c r="AV242" s="38">
        <f t="shared" si="251"/>
        <v>-37.126626385959206</v>
      </c>
      <c r="AW242" s="38">
        <f t="shared" si="295"/>
        <v>76.376095116879341</v>
      </c>
      <c r="AX242" s="38">
        <f t="shared" si="296"/>
        <v>37.344447491991616</v>
      </c>
      <c r="AY242" s="38">
        <f t="shared" si="252"/>
        <v>4.776525329598779E-3</v>
      </c>
      <c r="AZ242" s="38">
        <f t="shared" si="253"/>
        <v>8.749761100513481E-4</v>
      </c>
      <c r="BA242" s="38">
        <f t="shared" si="297"/>
        <v>3.9212078184251763E-4</v>
      </c>
      <c r="BB242" s="38">
        <f t="shared" si="298"/>
        <v>1.7256891438717177E-5</v>
      </c>
      <c r="BC242" s="38">
        <f t="shared" si="299"/>
        <v>-10.407200537556772</v>
      </c>
      <c r="BD242" s="38">
        <f t="shared" si="300"/>
        <v>-9.6988425623737875</v>
      </c>
      <c r="BE242" s="38">
        <f t="shared" si="254"/>
        <v>1015.6604180759165</v>
      </c>
      <c r="BF242" s="38">
        <f t="shared" si="255"/>
        <v>507.83020903795824</v>
      </c>
      <c r="BG242" s="38">
        <f t="shared" si="301"/>
        <v>0.15960938401883595</v>
      </c>
      <c r="BH242" s="38">
        <f t="shared" si="302"/>
        <v>1.6017464406303361E-2</v>
      </c>
      <c r="BI242" s="38">
        <f t="shared" si="256"/>
        <v>-33.601189030813941</v>
      </c>
      <c r="BJ242" s="38">
        <f t="shared" si="257"/>
        <v>-33.59679066781522</v>
      </c>
      <c r="BK242" s="38">
        <f t="shared" si="303"/>
        <v>-9.7085414049361596</v>
      </c>
      <c r="BL242" s="38">
        <f t="shared" si="258"/>
        <v>1016.6760784939922</v>
      </c>
      <c r="BM242" s="38">
        <f t="shared" si="259"/>
        <v>508.33803924699612</v>
      </c>
      <c r="BN242" s="38">
        <f t="shared" si="304"/>
        <v>0.15944998410861899</v>
      </c>
      <c r="BO242" s="38">
        <f t="shared" si="305"/>
        <v>1.6001463951170081E-2</v>
      </c>
      <c r="BP242" s="38">
        <f t="shared" si="260"/>
        <v>-33.66841373305099</v>
      </c>
      <c r="BQ242" s="38">
        <f t="shared" si="261"/>
        <v>-33.664015368508146</v>
      </c>
      <c r="BR242" s="38">
        <f t="shared" si="306"/>
        <v>6.9312087297772456</v>
      </c>
      <c r="BS242" s="38">
        <f t="shared" si="307"/>
        <v>6.9312085705703055</v>
      </c>
      <c r="BT242" s="38">
        <f t="shared" si="308"/>
        <v>27626.70394034281</v>
      </c>
      <c r="BU242" s="38">
        <f t="shared" si="309"/>
        <v>27617.005097780435</v>
      </c>
      <c r="BV242" s="38">
        <f t="shared" si="262"/>
        <v>-2892046.0109779625</v>
      </c>
      <c r="BW242" s="38">
        <f t="shared" si="263"/>
        <v>-1446023.0054889813</v>
      </c>
      <c r="BX242" s="38">
        <f t="shared" si="310"/>
        <v>2892046.0110340249</v>
      </c>
      <c r="BY242" s="38">
        <f t="shared" si="311"/>
        <v>1446023.0054946067</v>
      </c>
      <c r="BZ242" s="38">
        <f t="shared" si="264"/>
        <v>4.9232895582833865E-3</v>
      </c>
      <c r="CA242" s="38">
        <f t="shared" si="265"/>
        <v>8.8115690935133579E-4</v>
      </c>
      <c r="CB242" s="38">
        <f t="shared" si="312"/>
        <v>27644.622102878213</v>
      </c>
      <c r="CC242" s="38">
        <f t="shared" si="266"/>
        <v>-2894938.0569889401</v>
      </c>
      <c r="CD242" s="38">
        <f t="shared" si="267"/>
        <v>-1447469.0284944701</v>
      </c>
      <c r="CE242" s="38">
        <f t="shared" si="313"/>
        <v>2894938.0570449466</v>
      </c>
      <c r="CF242" s="38">
        <f t="shared" si="314"/>
        <v>1447469.0285000899</v>
      </c>
      <c r="CG242" s="38">
        <f t="shared" si="268"/>
        <v>4.9232895582835903E-3</v>
      </c>
      <c r="CH242" s="38">
        <f t="shared" si="269"/>
        <v>8.8115690935134381E-4</v>
      </c>
      <c r="CI242" s="38">
        <f t="shared" si="315"/>
        <v>7.3805978492459478E-18</v>
      </c>
      <c r="CJ242" s="38">
        <f t="shared" si="316"/>
        <v>2.905128940660639E-19</v>
      </c>
      <c r="CK242" s="38">
        <f t="shared" si="317"/>
        <v>-570110608615337.5</v>
      </c>
      <c r="CL242" s="38" t="str">
        <f t="shared" si="270"/>
        <v/>
      </c>
      <c r="CM242" s="38">
        <f t="shared" si="271"/>
        <v>272392489.49450564</v>
      </c>
      <c r="CN242" s="38">
        <f t="shared" si="272"/>
        <v>-276170.05097780435</v>
      </c>
      <c r="CO242" s="38">
        <f t="shared" si="273"/>
        <v>0</v>
      </c>
      <c r="CP242" s="38">
        <f t="shared" si="318"/>
        <v>0</v>
      </c>
      <c r="CQ242" s="38"/>
      <c r="CR242" s="38"/>
      <c r="CS242" s="38"/>
      <c r="CT242" s="38"/>
      <c r="CU242" s="38"/>
      <c r="CV242" s="38"/>
      <c r="CW242" s="38"/>
      <c r="CX242" s="38"/>
      <c r="CY242" s="38"/>
      <c r="CZ242" s="38"/>
      <c r="DA242" s="38"/>
      <c r="DB242" s="8"/>
      <c r="DC242" s="38"/>
      <c r="DD242" s="38"/>
      <c r="DE242" s="38"/>
      <c r="DF242" s="38"/>
    </row>
    <row r="243" spans="1:110">
      <c r="A243" s="38">
        <f t="shared" si="319"/>
        <v>0.94000000000000061</v>
      </c>
      <c r="B243" s="38">
        <f t="shared" si="226"/>
        <v>32.439959936458351</v>
      </c>
      <c r="C243" s="38">
        <f t="shared" si="227"/>
        <v>-161.16811217791661</v>
      </c>
      <c r="D243" s="38">
        <f t="shared" si="228"/>
        <v>-7.1681121779166173</v>
      </c>
      <c r="E243" s="38">
        <f t="shared" si="229"/>
        <v>0.21439182647108235</v>
      </c>
      <c r="F243" s="38">
        <f t="shared" si="230"/>
        <v>-22.451059567708334</v>
      </c>
      <c r="G243" s="38">
        <f t="shared" si="231"/>
        <v>-11.225529783854167</v>
      </c>
      <c r="H243" s="38">
        <f t="shared" si="274"/>
        <v>28.171934449921647</v>
      </c>
      <c r="I243" s="38">
        <f t="shared" si="275"/>
        <v>11.831385471281147</v>
      </c>
      <c r="J243" s="38">
        <f t="shared" si="232"/>
        <v>3.8259364320298471E-3</v>
      </c>
      <c r="K243" s="38">
        <f t="shared" si="233"/>
        <v>7.0746026532686359E-4</v>
      </c>
      <c r="L243" s="38">
        <f t="shared" si="276"/>
        <v>0.21460621829755341</v>
      </c>
      <c r="M243" s="38">
        <f t="shared" si="234"/>
        <v>-22.473510627276042</v>
      </c>
      <c r="N243" s="38">
        <f t="shared" si="235"/>
        <v>-11.236755313638021</v>
      </c>
      <c r="O243" s="38">
        <f t="shared" si="277"/>
        <v>28.190598009513458</v>
      </c>
      <c r="P243" s="38">
        <f t="shared" si="278"/>
        <v>11.842064640638142</v>
      </c>
      <c r="Q243" s="38">
        <f t="shared" si="236"/>
        <v>3.8273472988848735E-3</v>
      </c>
      <c r="R243" s="38">
        <f t="shared" si="237"/>
        <v>7.0754646929884043E-4</v>
      </c>
      <c r="S243" s="38">
        <f t="shared" si="279"/>
        <v>6.5807865824438682E-3</v>
      </c>
      <c r="T243" s="38">
        <f t="shared" si="280"/>
        <v>4.0208609346622598E-4</v>
      </c>
      <c r="U243" s="38">
        <f t="shared" si="281"/>
        <v>-0.50471392362619305</v>
      </c>
      <c r="V243" s="38">
        <f t="shared" si="282"/>
        <v>-0.2903220971551107</v>
      </c>
      <c r="W243" s="38">
        <f t="shared" si="238"/>
        <v>30.402458919909265</v>
      </c>
      <c r="X243" s="38">
        <f t="shared" si="239"/>
        <v>15.201229459954632</v>
      </c>
      <c r="Y243" s="38">
        <f t="shared" si="283"/>
        <v>4.6039589832818848</v>
      </c>
      <c r="Z243" s="38">
        <f t="shared" si="284"/>
        <v>0.45776329860044207</v>
      </c>
      <c r="AA243" s="38">
        <f t="shared" si="240"/>
        <v>-3.5018028796670132E-2</v>
      </c>
      <c r="AB243" s="38">
        <f t="shared" si="241"/>
        <v>-3.118747765774911E-2</v>
      </c>
      <c r="AC243" s="38">
        <f t="shared" si="285"/>
        <v>-0.29061241925226577</v>
      </c>
      <c r="AD243" s="38">
        <f t="shared" si="242"/>
        <v>30.43286137882917</v>
      </c>
      <c r="AE243" s="38">
        <f t="shared" si="243"/>
        <v>15.216430689414585</v>
      </c>
      <c r="AF243" s="38">
        <f t="shared" si="286"/>
        <v>4.6004276666335446</v>
      </c>
      <c r="AG243" s="38">
        <f t="shared" si="287"/>
        <v>0.45733193426616392</v>
      </c>
      <c r="AH243" s="38">
        <f t="shared" si="244"/>
        <v>-3.5079322403942723E-2</v>
      </c>
      <c r="AI243" s="38">
        <f t="shared" si="245"/>
        <v>-3.1247764125891038E-2</v>
      </c>
      <c r="AJ243" s="38">
        <f t="shared" si="288"/>
        <v>0.21112277664435314</v>
      </c>
      <c r="AK243" s="38">
        <f t="shared" si="289"/>
        <v>0.20765373608377644</v>
      </c>
      <c r="AL243" s="38">
        <f t="shared" si="290"/>
        <v>1.1042105366113739</v>
      </c>
      <c r="AM243" s="38">
        <f t="shared" si="291"/>
        <v>0.81388843945626321</v>
      </c>
      <c r="AN243" s="38">
        <f t="shared" si="246"/>
        <v>-85.230198074581921</v>
      </c>
      <c r="AO243" s="38">
        <f t="shared" si="247"/>
        <v>-42.61509903729096</v>
      </c>
      <c r="AP243" s="38">
        <f t="shared" si="292"/>
        <v>87.080982342764983</v>
      </c>
      <c r="AQ243" s="38">
        <f t="shared" si="293"/>
        <v>42.782646227797827</v>
      </c>
      <c r="AR243" s="38">
        <f t="shared" si="248"/>
        <v>4.7802627960059178E-3</v>
      </c>
      <c r="AS243" s="38">
        <f t="shared" si="249"/>
        <v>7.5162040086570352E-4</v>
      </c>
      <c r="AT243" s="38">
        <f t="shared" si="294"/>
        <v>0.81470232789571939</v>
      </c>
      <c r="AU243" s="38">
        <f t="shared" si="250"/>
        <v>-85.31542827265649</v>
      </c>
      <c r="AV243" s="38">
        <f t="shared" si="251"/>
        <v>-42.657714136328245</v>
      </c>
      <c r="AW243" s="38">
        <f t="shared" si="295"/>
        <v>87.16444045398292</v>
      </c>
      <c r="AX243" s="38">
        <f t="shared" si="296"/>
        <v>42.825095250973952</v>
      </c>
      <c r="AY243" s="38">
        <f t="shared" si="252"/>
        <v>4.7804763204345778E-3</v>
      </c>
      <c r="AZ243" s="38">
        <f t="shared" si="253"/>
        <v>7.5162764694510918E-4</v>
      </c>
      <c r="BA243" s="38">
        <f t="shared" si="297"/>
        <v>2.6235097871972252E-4</v>
      </c>
      <c r="BB243" s="38">
        <f t="shared" si="298"/>
        <v>8.9030376331458207E-6</v>
      </c>
      <c r="BC243" s="38">
        <f t="shared" si="299"/>
        <v>-15.895344731816339</v>
      </c>
      <c r="BD243" s="38">
        <f t="shared" si="300"/>
        <v>-15.081456292360075</v>
      </c>
      <c r="BE243" s="38">
        <f t="shared" si="254"/>
        <v>1579.3264097837989</v>
      </c>
      <c r="BF243" s="38">
        <f t="shared" si="255"/>
        <v>789.66320489189945</v>
      </c>
      <c r="BG243" s="38">
        <f t="shared" si="301"/>
        <v>0.10204204691331142</v>
      </c>
      <c r="BH243" s="38">
        <f t="shared" si="302"/>
        <v>9.0773252896951817E-3</v>
      </c>
      <c r="BI243" s="38">
        <f t="shared" si="256"/>
        <v>-81.237864068846093</v>
      </c>
      <c r="BJ243" s="38">
        <f t="shared" si="257"/>
        <v>-81.233370828049217</v>
      </c>
      <c r="BK243" s="38">
        <f t="shared" si="303"/>
        <v>-15.096537748652434</v>
      </c>
      <c r="BL243" s="38">
        <f t="shared" si="258"/>
        <v>1580.9057361935827</v>
      </c>
      <c r="BM243" s="38">
        <f t="shared" si="259"/>
        <v>790.45286809679135</v>
      </c>
      <c r="BN243" s="38">
        <f t="shared" si="304"/>
        <v>0.10194011995793062</v>
      </c>
      <c r="BO243" s="38">
        <f t="shared" si="305"/>
        <v>9.0682572408127271E-3</v>
      </c>
      <c r="BP243" s="38">
        <f t="shared" si="260"/>
        <v>-81.400409818911029</v>
      </c>
      <c r="BQ243" s="38">
        <f t="shared" si="261"/>
        <v>-81.395916577536269</v>
      </c>
      <c r="BR243" s="38">
        <f t="shared" si="306"/>
        <v>10.777855063459004</v>
      </c>
      <c r="BS243" s="38">
        <f t="shared" si="307"/>
        <v>10.777855025141456</v>
      </c>
      <c r="BT243" s="38">
        <f t="shared" si="308"/>
        <v>117263.26455159743</v>
      </c>
      <c r="BU243" s="38">
        <f t="shared" si="309"/>
        <v>117248.18309530507</v>
      </c>
      <c r="BV243" s="38">
        <f t="shared" si="262"/>
        <v>-12278201.021965379</v>
      </c>
      <c r="BW243" s="38">
        <f t="shared" si="263"/>
        <v>-6139100.5109826894</v>
      </c>
      <c r="BX243" s="38">
        <f t="shared" si="310"/>
        <v>12278201.021978505</v>
      </c>
      <c r="BY243" s="38">
        <f t="shared" si="311"/>
        <v>6139100.5109838573</v>
      </c>
      <c r="BZ243" s="38">
        <f t="shared" si="264"/>
        <v>4.8918196687602958E-3</v>
      </c>
      <c r="CA243" s="38">
        <f t="shared" si="265"/>
        <v>7.5527735087592949E-4</v>
      </c>
      <c r="CB243" s="38">
        <f t="shared" si="312"/>
        <v>117365.43127840036</v>
      </c>
      <c r="CC243" s="38">
        <f t="shared" si="266"/>
        <v>-12290479.222987343</v>
      </c>
      <c r="CD243" s="38">
        <f t="shared" si="267"/>
        <v>-6145239.6114936713</v>
      </c>
      <c r="CE243" s="38">
        <f t="shared" si="313"/>
        <v>12290479.223000456</v>
      </c>
      <c r="CF243" s="38">
        <f t="shared" si="314"/>
        <v>6145239.6114948373</v>
      </c>
      <c r="CG243" s="38">
        <f t="shared" si="268"/>
        <v>4.8918196687603071E-3</v>
      </c>
      <c r="CH243" s="38">
        <f t="shared" si="269"/>
        <v>7.5527735087592982E-4</v>
      </c>
      <c r="CI243" s="38">
        <f t="shared" si="315"/>
        <v>9.6169529421921369E-20</v>
      </c>
      <c r="CJ243" s="38">
        <f t="shared" si="316"/>
        <v>2.7741210410169625E-21</v>
      </c>
      <c r="CK243" s="38">
        <f t="shared" si="317"/>
        <v>-4.4290639011008624E+16</v>
      </c>
      <c r="CL243" s="38" t="str">
        <f t="shared" si="270"/>
        <v/>
      </c>
      <c r="CM243" s="38">
        <f t="shared" si="271"/>
        <v>4909691585.4156704</v>
      </c>
      <c r="CN243" s="38">
        <f t="shared" si="272"/>
        <v>-1172481.8309530506</v>
      </c>
      <c r="CO243" s="38">
        <f t="shared" si="273"/>
        <v>0</v>
      </c>
      <c r="CP243" s="38">
        <f t="shared" si="318"/>
        <v>0</v>
      </c>
      <c r="CQ243" s="38"/>
      <c r="CR243" s="38"/>
      <c r="CS243" s="38"/>
      <c r="CT243" s="38"/>
      <c r="CU243" s="38"/>
      <c r="CV243" s="38"/>
      <c r="CW243" s="38"/>
      <c r="CX243" s="38"/>
      <c r="CY243" s="38"/>
      <c r="CZ243" s="38"/>
      <c r="DA243" s="38"/>
      <c r="DB243" s="8"/>
      <c r="DC243" s="38"/>
      <c r="DD243" s="38"/>
      <c r="DE243" s="38"/>
      <c r="DF243" s="38"/>
    </row>
    <row r="244" spans="1:110">
      <c r="A244" s="38">
        <f t="shared" si="319"/>
        <v>0.95000000000000062</v>
      </c>
      <c r="B244" s="38">
        <f t="shared" si="226"/>
        <v>32.785065893229188</v>
      </c>
      <c r="C244" s="38">
        <f t="shared" si="227"/>
        <v>-160.20181549895827</v>
      </c>
      <c r="D244" s="38">
        <f t="shared" si="228"/>
        <v>-6.2018154989582737</v>
      </c>
      <c r="E244" s="38">
        <f t="shared" si="229"/>
        <v>0.21439182647108235</v>
      </c>
      <c r="F244" s="38">
        <f t="shared" si="230"/>
        <v>-22.451059567708334</v>
      </c>
      <c r="G244" s="38">
        <f t="shared" si="231"/>
        <v>-11.225529783854167</v>
      </c>
      <c r="H244" s="38">
        <f t="shared" si="274"/>
        <v>28.143400052512551</v>
      </c>
      <c r="I244" s="38">
        <f t="shared" si="275"/>
        <v>11.753200155897181</v>
      </c>
      <c r="J244" s="38">
        <f t="shared" si="232"/>
        <v>3.805072782422524E-3</v>
      </c>
      <c r="K244" s="38">
        <f t="shared" si="233"/>
        <v>5.9312590590638442E-4</v>
      </c>
      <c r="L244" s="38">
        <f t="shared" si="276"/>
        <v>0.21460621829755341</v>
      </c>
      <c r="M244" s="38">
        <f t="shared" si="234"/>
        <v>-22.473510627276042</v>
      </c>
      <c r="N244" s="38">
        <f t="shared" si="235"/>
        <v>-11.236755313638021</v>
      </c>
      <c r="O244" s="38">
        <f t="shared" si="277"/>
        <v>28.162076151883024</v>
      </c>
      <c r="P244" s="38">
        <f t="shared" si="278"/>
        <v>11.763943781563039</v>
      </c>
      <c r="Q244" s="38">
        <f t="shared" si="236"/>
        <v>3.8064719635744733E-3</v>
      </c>
      <c r="R244" s="38">
        <f t="shared" si="237"/>
        <v>5.9319212751226559E-4</v>
      </c>
      <c r="S244" s="38">
        <f t="shared" si="279"/>
        <v>6.5262802923981358E-3</v>
      </c>
      <c r="T244" s="38">
        <f t="shared" si="280"/>
        <v>3.0888120583322189E-4</v>
      </c>
      <c r="U244" s="38">
        <f t="shared" si="281"/>
        <v>-0.51660619365045879</v>
      </c>
      <c r="V244" s="38">
        <f t="shared" si="282"/>
        <v>-0.30221436717937644</v>
      </c>
      <c r="W244" s="38">
        <f t="shared" si="238"/>
        <v>31.647814524667243</v>
      </c>
      <c r="X244" s="38">
        <f t="shared" si="239"/>
        <v>15.823907262333622</v>
      </c>
      <c r="Y244" s="38">
        <f t="shared" si="283"/>
        <v>4.4393071062183989</v>
      </c>
      <c r="Z244" s="38">
        <f t="shared" si="284"/>
        <v>0.38267268716073399</v>
      </c>
      <c r="AA244" s="38">
        <f t="shared" si="240"/>
        <v>-3.7551695802247216E-2</v>
      </c>
      <c r="AB244" s="38">
        <f t="shared" si="241"/>
        <v>-3.3586463449985796E-2</v>
      </c>
      <c r="AC244" s="38">
        <f t="shared" si="285"/>
        <v>-0.30251658154655581</v>
      </c>
      <c r="AD244" s="38">
        <f t="shared" si="242"/>
        <v>31.679462339191907</v>
      </c>
      <c r="AE244" s="38">
        <f t="shared" si="243"/>
        <v>15.839731169595954</v>
      </c>
      <c r="AF244" s="38">
        <f t="shared" si="286"/>
        <v>4.4358427809492653</v>
      </c>
      <c r="AG244" s="38">
        <f t="shared" si="287"/>
        <v>0.38230800891985517</v>
      </c>
      <c r="AH244" s="38">
        <f t="shared" si="244"/>
        <v>-3.7617967986893208E-2</v>
      </c>
      <c r="AI244" s="38">
        <f t="shared" si="245"/>
        <v>-3.3651770642021232E-2</v>
      </c>
      <c r="AJ244" s="38">
        <f t="shared" si="288"/>
        <v>0.21928866342300438</v>
      </c>
      <c r="AK244" s="38">
        <f t="shared" si="289"/>
        <v>0.21609559017648114</v>
      </c>
      <c r="AL244" s="38">
        <f t="shared" si="290"/>
        <v>1.2418231735144019</v>
      </c>
      <c r="AM244" s="38">
        <f t="shared" si="291"/>
        <v>0.93960880633502541</v>
      </c>
      <c r="AN244" s="38">
        <f t="shared" si="246"/>
        <v>-98.395604107679674</v>
      </c>
      <c r="AO244" s="38">
        <f t="shared" si="247"/>
        <v>-49.197802053839837</v>
      </c>
      <c r="AP244" s="38">
        <f t="shared" si="292"/>
        <v>99.997659754701218</v>
      </c>
      <c r="AQ244" s="38">
        <f t="shared" si="293"/>
        <v>49.323539492045349</v>
      </c>
      <c r="AR244" s="38">
        <f t="shared" si="248"/>
        <v>4.7767625503797907E-3</v>
      </c>
      <c r="AS244" s="38">
        <f t="shared" si="249"/>
        <v>6.2733823481085789E-4</v>
      </c>
      <c r="AT244" s="38">
        <f t="shared" si="294"/>
        <v>0.94054841514136034</v>
      </c>
      <c r="AU244" s="38">
        <f t="shared" si="250"/>
        <v>-98.493999711787353</v>
      </c>
      <c r="AV244" s="38">
        <f t="shared" si="251"/>
        <v>-49.246999855893677</v>
      </c>
      <c r="AW244" s="38">
        <f t="shared" si="295"/>
        <v>100.09450530409978</v>
      </c>
      <c r="AX244" s="38">
        <f t="shared" si="296"/>
        <v>49.372612320122769</v>
      </c>
      <c r="AY244" s="38">
        <f t="shared" si="252"/>
        <v>4.7769242202920521E-3</v>
      </c>
      <c r="AZ244" s="38">
        <f t="shared" si="253"/>
        <v>6.2734232688066167E-4</v>
      </c>
      <c r="BA244" s="38">
        <f t="shared" si="297"/>
        <v>1.7206087381402402E-4</v>
      </c>
      <c r="BB244" s="38">
        <f t="shared" si="298"/>
        <v>4.3550781731570936E-6</v>
      </c>
      <c r="BC244" s="38">
        <f t="shared" si="299"/>
        <v>-24.742283352298124</v>
      </c>
      <c r="BD244" s="38">
        <f t="shared" si="300"/>
        <v>-23.802674545963097</v>
      </c>
      <c r="BE244" s="38">
        <f t="shared" si="254"/>
        <v>2492.610249646214</v>
      </c>
      <c r="BF244" s="38">
        <f t="shared" si="255"/>
        <v>1246.305124823107</v>
      </c>
      <c r="BG244" s="38">
        <f t="shared" si="301"/>
        <v>6.4269046880326641E-2</v>
      </c>
      <c r="BH244" s="38">
        <f t="shared" si="302"/>
        <v>4.9761415671127907E-3</v>
      </c>
      <c r="BI244" s="38">
        <f t="shared" si="256"/>
        <v>-202.35104410409912</v>
      </c>
      <c r="BJ244" s="38">
        <f t="shared" si="257"/>
        <v>-202.34645625838982</v>
      </c>
      <c r="BK244" s="38">
        <f t="shared" si="303"/>
        <v>-23.826477220509059</v>
      </c>
      <c r="BL244" s="38">
        <f t="shared" si="258"/>
        <v>2495.1028598958601</v>
      </c>
      <c r="BM244" s="38">
        <f t="shared" si="259"/>
        <v>1247.55142994793</v>
      </c>
      <c r="BN244" s="38">
        <f t="shared" si="304"/>
        <v>6.4204845343965644E-2</v>
      </c>
      <c r="BO244" s="38">
        <f t="shared" si="305"/>
        <v>4.971170436419925E-3</v>
      </c>
      <c r="BP244" s="38">
        <f t="shared" si="260"/>
        <v>-202.75593738978282</v>
      </c>
      <c r="BQ244" s="38">
        <f t="shared" si="261"/>
        <v>-202.75134954082034</v>
      </c>
      <c r="BR244" s="38">
        <f t="shared" si="306"/>
        <v>17.010411367926935</v>
      </c>
      <c r="BS244" s="38">
        <f t="shared" si="307"/>
        <v>17.010411231254174</v>
      </c>
      <c r="BT244" s="38">
        <f t="shared" si="308"/>
        <v>33568.106050533657</v>
      </c>
      <c r="BU244" s="38">
        <f t="shared" si="309"/>
        <v>33544.303375987693</v>
      </c>
      <c r="BV244" s="38">
        <f t="shared" si="262"/>
        <v>-3512751.2351930076</v>
      </c>
      <c r="BW244" s="38">
        <f t="shared" si="263"/>
        <v>-1756375.6175965038</v>
      </c>
      <c r="BX244" s="38">
        <f t="shared" si="310"/>
        <v>3512751.2352386136</v>
      </c>
      <c r="BY244" s="38">
        <f t="shared" si="311"/>
        <v>1756375.6176000349</v>
      </c>
      <c r="BZ244" s="38">
        <f t="shared" si="264"/>
        <v>4.8603497790783321E-3</v>
      </c>
      <c r="CA244" s="38">
        <f t="shared" si="265"/>
        <v>6.2939779239512919E-4</v>
      </c>
      <c r="CB244" s="38">
        <f t="shared" si="312"/>
        <v>33577.84767936368</v>
      </c>
      <c r="CC244" s="38">
        <f t="shared" si="266"/>
        <v>-3516263.9864282007</v>
      </c>
      <c r="CD244" s="38">
        <f t="shared" si="267"/>
        <v>-1758131.9932141004</v>
      </c>
      <c r="CE244" s="38">
        <f t="shared" si="313"/>
        <v>3516263.9864737606</v>
      </c>
      <c r="CF244" s="38">
        <f t="shared" si="314"/>
        <v>1758131.993217628</v>
      </c>
      <c r="CG244" s="38">
        <f t="shared" si="268"/>
        <v>4.8603497790784683E-3</v>
      </c>
      <c r="CH244" s="38">
        <f t="shared" si="269"/>
        <v>6.2939779239513233E-4</v>
      </c>
      <c r="CI244" s="38">
        <f t="shared" si="315"/>
        <v>4.0595802911101737E-18</v>
      </c>
      <c r="CJ244" s="38">
        <f t="shared" si="316"/>
        <v>9.3732347485824074E-20</v>
      </c>
      <c r="CK244" s="38">
        <f t="shared" si="317"/>
        <v>-1066846749251958.9</v>
      </c>
      <c r="CL244" s="38" t="str">
        <f t="shared" si="270"/>
        <v/>
      </c>
      <c r="CM244" s="38">
        <f t="shared" si="271"/>
        <v>401864388.92639583</v>
      </c>
      <c r="CN244" s="38">
        <f t="shared" si="272"/>
        <v>-335443.03375987697</v>
      </c>
      <c r="CO244" s="38">
        <f t="shared" si="273"/>
        <v>0</v>
      </c>
      <c r="CP244" s="38">
        <f t="shared" si="318"/>
        <v>0</v>
      </c>
      <c r="CQ244" s="38"/>
      <c r="CR244" s="38"/>
      <c r="CS244" s="38"/>
      <c r="CT244" s="38"/>
      <c r="CU244" s="38"/>
      <c r="CV244" s="38"/>
      <c r="CW244" s="38"/>
      <c r="CX244" s="38"/>
      <c r="CY244" s="38"/>
      <c r="CZ244" s="38"/>
      <c r="DA244" s="38"/>
      <c r="DB244" s="8"/>
      <c r="DC244" s="38"/>
      <c r="DD244" s="38"/>
      <c r="DE244" s="38"/>
      <c r="DF244" s="38"/>
    </row>
    <row r="245" spans="1:110">
      <c r="A245" s="38">
        <f t="shared" si="319"/>
        <v>0.96000000000000063</v>
      </c>
      <c r="B245" s="38">
        <f t="shared" ref="B245:B249" si="320">A245*$AC$68</f>
        <v>33.130171850000018</v>
      </c>
      <c r="C245" s="38">
        <f t="shared" si="227"/>
        <v>-159.23551881999995</v>
      </c>
      <c r="D245" s="38">
        <f t="shared" si="228"/>
        <v>-5.2355188199999496</v>
      </c>
      <c r="E245" s="38">
        <f t="shared" si="229"/>
        <v>0.21439182647108235</v>
      </c>
      <c r="F245" s="38">
        <f t="shared" ref="F245:F249" si="321">-E245*$AC$51</f>
        <v>-22.451059567708334</v>
      </c>
      <c r="G245" s="38">
        <f t="shared" ref="G245:G249" si="322">-E245*$AD$51</f>
        <v>-11.225529783854167</v>
      </c>
      <c r="H245" s="38">
        <f t="shared" si="274"/>
        <v>28.114817446399233</v>
      </c>
      <c r="I245" s="38">
        <f t="shared" si="275"/>
        <v>11.674006394461792</v>
      </c>
      <c r="J245" s="38">
        <f t="shared" si="232"/>
        <v>3.7841738837963226E-3</v>
      </c>
      <c r="K245" s="38">
        <f t="shared" si="233"/>
        <v>4.7731684458397555E-4</v>
      </c>
      <c r="L245" s="38">
        <f t="shared" si="276"/>
        <v>0.21460621829755341</v>
      </c>
      <c r="M245" s="38">
        <f t="shared" ref="M245:M249" si="323">-L245*$AC$51</f>
        <v>-22.473510627276042</v>
      </c>
      <c r="N245" s="38">
        <f t="shared" ref="N245:N249" si="324">-L245*$AD$51</f>
        <v>-11.236755313638021</v>
      </c>
      <c r="O245" s="38">
        <f t="shared" si="277"/>
        <v>28.133506149185436</v>
      </c>
      <c r="P245" s="38">
        <f t="shared" si="278"/>
        <v>11.684817000836473</v>
      </c>
      <c r="Q245" s="38">
        <f t="shared" si="236"/>
        <v>3.7855613905725637E-3</v>
      </c>
      <c r="R245" s="38">
        <f t="shared" si="237"/>
        <v>4.7736530437174915E-4</v>
      </c>
      <c r="S245" s="38">
        <f t="shared" si="279"/>
        <v>6.4718268372431602E-3</v>
      </c>
      <c r="T245" s="38">
        <f t="shared" si="280"/>
        <v>2.2603374658103652E-4</v>
      </c>
      <c r="U245" s="38">
        <f t="shared" si="281"/>
        <v>-0.52945350433659388</v>
      </c>
      <c r="V245" s="38">
        <f t="shared" si="282"/>
        <v>-0.31506167786551154</v>
      </c>
      <c r="W245" s="38">
        <f t="shared" ref="W245:W249" si="325">-V245*$AC$51</f>
        <v>32.993181753665496</v>
      </c>
      <c r="X245" s="38">
        <f t="shared" ref="X245:X249" si="326">-V245*$AD$51</f>
        <v>16.496590876832748</v>
      </c>
      <c r="Y245" s="38">
        <f t="shared" si="283"/>
        <v>4.2729307685398616</v>
      </c>
      <c r="Z245" s="38">
        <f t="shared" si="284"/>
        <v>0.31148823054397567</v>
      </c>
      <c r="AA245" s="38">
        <f t="shared" si="240"/>
        <v>-4.0399696131498339E-2</v>
      </c>
      <c r="AB245" s="38">
        <f t="shared" si="241"/>
        <v>-3.6299284249198906E-2</v>
      </c>
      <c r="AC245" s="38">
        <f t="shared" si="285"/>
        <v>-0.31537673954337703</v>
      </c>
      <c r="AD245" s="38">
        <f t="shared" ref="AD245:AD249" si="327">-AC245*$AC$51</f>
        <v>33.026174935419164</v>
      </c>
      <c r="AE245" s="38">
        <f t="shared" ref="AE245:AE249" si="328">-AC245*$AD$51</f>
        <v>16.513087467709582</v>
      </c>
      <c r="AF245" s="38">
        <f t="shared" si="286"/>
        <v>4.2695393281559291</v>
      </c>
      <c r="AG245" s="38">
        <f t="shared" si="287"/>
        <v>0.31118836099135727</v>
      </c>
      <c r="AH245" s="38">
        <f t="shared" si="244"/>
        <v>-4.047157786340775E-2</v>
      </c>
      <c r="AI245" s="38">
        <f t="shared" si="245"/>
        <v>-3.6370246782594345E-2</v>
      </c>
      <c r="AJ245" s="38">
        <f t="shared" si="288"/>
        <v>0.22815130166385775</v>
      </c>
      <c r="AK245" s="38">
        <f t="shared" si="289"/>
        <v>0.22523378240160211</v>
      </c>
      <c r="AL245" s="38">
        <f t="shared" si="290"/>
        <v>1.4054446650437038</v>
      </c>
      <c r="AM245" s="38">
        <f t="shared" si="291"/>
        <v>1.0903829871781923</v>
      </c>
      <c r="AN245" s="38">
        <f t="shared" ref="AN245:AN249" si="329">-AM245*$AC$51</f>
        <v>-114.18463940394341</v>
      </c>
      <c r="AO245" s="38">
        <f t="shared" ref="AO245:AO249" si="330">-AM245*$AD$51</f>
        <v>-57.092319701971704</v>
      </c>
      <c r="AP245" s="38">
        <f t="shared" si="292"/>
        <v>115.56255561540159</v>
      </c>
      <c r="AQ245" s="38">
        <f t="shared" si="293"/>
        <v>57.18387556048399</v>
      </c>
      <c r="AR245" s="38">
        <f t="shared" si="248"/>
        <v>4.7670454608900077E-3</v>
      </c>
      <c r="AS245" s="38">
        <f t="shared" si="249"/>
        <v>5.0242624808775806E-4</v>
      </c>
      <c r="AT245" s="38">
        <f t="shared" si="294"/>
        <v>1.0914733701653703</v>
      </c>
      <c r="AU245" s="38">
        <f t="shared" ref="AU245:AU249" si="331">-AT245*$AC$51</f>
        <v>-114.29882404334734</v>
      </c>
      <c r="AV245" s="38">
        <f t="shared" ref="AV245:AV249" si="332">-AT245*$AD$51</f>
        <v>-57.149412021673669</v>
      </c>
      <c r="AW245" s="38">
        <f t="shared" si="295"/>
        <v>115.67539610774452</v>
      </c>
      <c r="AX245" s="38">
        <f t="shared" si="296"/>
        <v>57.240876707770781</v>
      </c>
      <c r="AY245" s="38">
        <f t="shared" si="252"/>
        <v>4.767166040103763E-3</v>
      </c>
      <c r="AZ245" s="38">
        <f t="shared" si="253"/>
        <v>5.0242842182990908E-4</v>
      </c>
      <c r="BA245" s="38">
        <f t="shared" si="297"/>
        <v>1.1058427650940006E-4</v>
      </c>
      <c r="BB245" s="38">
        <f t="shared" si="298"/>
        <v>1.9935583887275624E-6</v>
      </c>
      <c r="BC245" s="38">
        <f t="shared" si="299"/>
        <v>-39.27241007894569</v>
      </c>
      <c r="BD245" s="38">
        <f t="shared" si="300"/>
        <v>-38.182027091767495</v>
      </c>
      <c r="BE245" s="38">
        <f t="shared" ref="BE245:BE249" si="333">-BD245*$AC$51</f>
        <v>3998.412527022107</v>
      </c>
      <c r="BF245" s="38">
        <f t="shared" ref="BF245:BF249" si="334">-BD245*$AD$51</f>
        <v>1999.2062635110535</v>
      </c>
      <c r="BG245" s="38">
        <f t="shared" si="301"/>
        <v>3.9824288207000791E-2</v>
      </c>
      <c r="BH245" s="38">
        <f t="shared" si="302"/>
        <v>2.6187952976215456E-3</v>
      </c>
      <c r="BI245" s="38">
        <f t="shared" si="256"/>
        <v>-520.67239746408268</v>
      </c>
      <c r="BJ245" s="38">
        <f t="shared" si="257"/>
        <v>-520.66771513363108</v>
      </c>
      <c r="BK245" s="38">
        <f t="shared" si="303"/>
        <v>-38.220209118859259</v>
      </c>
      <c r="BL245" s="38">
        <f t="shared" ref="BL245:BL249" si="335">-BK245*$AC$51</f>
        <v>4002.4109395491287</v>
      </c>
      <c r="BM245" s="38">
        <f t="shared" ref="BM245:BM249" si="336">-BK245*$AD$51</f>
        <v>2001.2054697745643</v>
      </c>
      <c r="BN245" s="38">
        <f t="shared" si="304"/>
        <v>3.9784504494491557E-2</v>
      </c>
      <c r="BO245" s="38">
        <f t="shared" si="305"/>
        <v>2.616179125425333E-3</v>
      </c>
      <c r="BP245" s="38">
        <f t="shared" si="260"/>
        <v>-521.71425184167856</v>
      </c>
      <c r="BQ245" s="38">
        <f t="shared" si="261"/>
        <v>-521.70956949398908</v>
      </c>
      <c r="BR245" s="38">
        <f t="shared" si="306"/>
        <v>27.286512973550458</v>
      </c>
      <c r="BS245" s="38">
        <f t="shared" si="307"/>
        <v>27.286512522084632</v>
      </c>
      <c r="BT245" s="38">
        <f t="shared" si="308"/>
        <v>10371.395079648702</v>
      </c>
      <c r="BU245" s="38">
        <f t="shared" si="309"/>
        <v>10333.213052556936</v>
      </c>
      <c r="BV245" s="38">
        <f t="shared" ref="BV245:BV249" si="337">-BU245*$AC$51</f>
        <v>-1082091.5404630343</v>
      </c>
      <c r="BW245" s="38">
        <f t="shared" ref="BW245:BW249" si="338">-BU245*$AD$51</f>
        <v>-541045.77023151715</v>
      </c>
      <c r="BX245" s="38">
        <f t="shared" si="310"/>
        <v>1082091.5406101895</v>
      </c>
      <c r="BY245" s="38">
        <f t="shared" si="311"/>
        <v>541045.77024119382</v>
      </c>
      <c r="BZ245" s="38">
        <f t="shared" si="264"/>
        <v>4.828879888820992E-3</v>
      </c>
      <c r="CA245" s="38">
        <f t="shared" si="265"/>
        <v>5.0351823390520434E-4</v>
      </c>
      <c r="CB245" s="38">
        <f t="shared" si="312"/>
        <v>10343.546265609491</v>
      </c>
      <c r="CC245" s="38">
        <f t="shared" ref="CC245:CC249" si="339">-CB245*$AC$51</f>
        <v>-1083173.6320034971</v>
      </c>
      <c r="CD245" s="38">
        <f t="shared" ref="CD245:CD249" si="340">-CB245*$AD$51</f>
        <v>-541586.81600174855</v>
      </c>
      <c r="CE245" s="38">
        <f t="shared" si="313"/>
        <v>1083173.6321505054</v>
      </c>
      <c r="CF245" s="38">
        <f t="shared" si="314"/>
        <v>541586.81601141556</v>
      </c>
      <c r="CG245" s="38">
        <f t="shared" si="268"/>
        <v>4.8288798888223997E-3</v>
      </c>
      <c r="CH245" s="38">
        <f t="shared" si="269"/>
        <v>5.0351823390522863E-4</v>
      </c>
      <c r="CI245" s="38">
        <f t="shared" si="315"/>
        <v>1.3623333745228196E-16</v>
      </c>
      <c r="CJ245" s="38">
        <f t="shared" si="316"/>
        <v>2.3502978734836073E-18</v>
      </c>
      <c r="CK245" s="38">
        <f t="shared" si="317"/>
        <v>-32307017143646.848</v>
      </c>
      <c r="CL245" s="38" t="str">
        <f t="shared" ref="CL245:CL249" si="341">IF(AND(BU245&gt;0,CE245&gt;0,CE245&lt;$C$7,CF245&lt;$C$7,CG245&gt;0,ABS(CK245)&lt;0.1*BU245),B245,"")</f>
        <v/>
      </c>
      <c r="CM245" s="38">
        <f t="shared" si="271"/>
        <v>38134032.858233534</v>
      </c>
      <c r="CN245" s="38">
        <f t="shared" si="272"/>
        <v>-103332.13052556936</v>
      </c>
      <c r="CO245" s="38">
        <f t="shared" ref="CO245:CO249" si="342">IF(CL245&lt;&gt;"",(-CM245+SQRT(CM245^2-4*$AC$60*CN245))/2/$AC$60,0)</f>
        <v>0</v>
      </c>
      <c r="CP245" s="38">
        <f t="shared" si="318"/>
        <v>0</v>
      </c>
      <c r="CQ245" s="38"/>
      <c r="CR245" s="38"/>
      <c r="CS245" s="38"/>
      <c r="CT245" s="38"/>
      <c r="CU245" s="38"/>
      <c r="CV245" s="38"/>
      <c r="CW245" s="38"/>
      <c r="CX245" s="38"/>
      <c r="CY245" s="38"/>
      <c r="CZ245" s="38"/>
      <c r="DA245" s="38"/>
      <c r="DB245" s="8"/>
      <c r="DC245" s="38"/>
      <c r="DD245" s="38"/>
      <c r="DE245" s="38"/>
      <c r="DF245" s="38"/>
    </row>
    <row r="246" spans="1:110">
      <c r="A246" s="38">
        <f t="shared" si="319"/>
        <v>0.97000000000000064</v>
      </c>
      <c r="B246" s="38">
        <f t="shared" si="320"/>
        <v>33.475277806770855</v>
      </c>
      <c r="C246" s="38">
        <f t="shared" si="227"/>
        <v>-158.26922214104161</v>
      </c>
      <c r="D246" s="38">
        <f t="shared" si="228"/>
        <v>-4.269222141041606</v>
      </c>
      <c r="E246" s="38">
        <f t="shared" si="229"/>
        <v>0.21439182647108235</v>
      </c>
      <c r="F246" s="38">
        <f t="shared" si="321"/>
        <v>-22.451059567708334</v>
      </c>
      <c r="G246" s="38">
        <f t="shared" si="322"/>
        <v>-11.225529783854167</v>
      </c>
      <c r="H246" s="38">
        <f t="shared" si="274"/>
        <v>28.086186386407896</v>
      </c>
      <c r="I246" s="38">
        <f t="shared" si="275"/>
        <v>11.593764128935131</v>
      </c>
      <c r="J246" s="38">
        <f t="shared" si="232"/>
        <v>3.7632395568861932E-3</v>
      </c>
      <c r="K246" s="38">
        <f t="shared" si="233"/>
        <v>3.5997450245255178E-4</v>
      </c>
      <c r="L246" s="38">
        <f t="shared" si="276"/>
        <v>0.21460621829755341</v>
      </c>
      <c r="M246" s="38">
        <f t="shared" si="323"/>
        <v>-22.473510627276042</v>
      </c>
      <c r="N246" s="38">
        <f t="shared" si="324"/>
        <v>-11.236755313638021</v>
      </c>
      <c r="O246" s="38">
        <f t="shared" si="277"/>
        <v>28.104887756786965</v>
      </c>
      <c r="P246" s="38">
        <f t="shared" si="278"/>
        <v>11.604644409619514</v>
      </c>
      <c r="Q246" s="38">
        <f t="shared" si="236"/>
        <v>3.7646154008301128E-3</v>
      </c>
      <c r="R246" s="38">
        <f t="shared" si="237"/>
        <v>3.6000761006982644E-4</v>
      </c>
      <c r="S246" s="38">
        <f t="shared" si="279"/>
        <v>6.4174272245648119E-3</v>
      </c>
      <c r="T246" s="38">
        <f t="shared" si="280"/>
        <v>1.5442574383370559E-4</v>
      </c>
      <c r="U246" s="38">
        <f t="shared" si="281"/>
        <v>-0.54339202455950308</v>
      </c>
      <c r="V246" s="38">
        <f t="shared" si="282"/>
        <v>-0.32900019808842074</v>
      </c>
      <c r="W246" s="38">
        <f t="shared" si="325"/>
        <v>34.452820178138971</v>
      </c>
      <c r="X246" s="38">
        <f t="shared" si="326"/>
        <v>17.226410089069486</v>
      </c>
      <c r="Y246" s="38">
        <f t="shared" si="283"/>
        <v>4.1047508427184631</v>
      </c>
      <c r="Z246" s="38">
        <f t="shared" si="284"/>
        <v>0.2443636557486677</v>
      </c>
      <c r="AA246" s="38">
        <f t="shared" si="240"/>
        <v>-4.3620280182645244E-2</v>
      </c>
      <c r="AB246" s="38">
        <f t="shared" si="241"/>
        <v>-3.9384432912477459E-2</v>
      </c>
      <c r="AC246" s="38">
        <f t="shared" si="285"/>
        <v>-0.32932919828650914</v>
      </c>
      <c r="AD246" s="38">
        <f t="shared" si="327"/>
        <v>34.48727299831711</v>
      </c>
      <c r="AE246" s="38">
        <f t="shared" si="328"/>
        <v>17.243636499158555</v>
      </c>
      <c r="AF246" s="38">
        <f t="shared" si="286"/>
        <v>4.1014383860732764</v>
      </c>
      <c r="AG246" s="38">
        <f t="shared" si="287"/>
        <v>0.24412626129038451</v>
      </c>
      <c r="AH246" s="38">
        <f t="shared" si="244"/>
        <v>-4.3698519204752088E-2</v>
      </c>
      <c r="AI246" s="38">
        <f t="shared" si="245"/>
        <v>-3.9461801769870727E-2</v>
      </c>
      <c r="AJ246" s="38">
        <f t="shared" si="288"/>
        <v>0.23780843464970192</v>
      </c>
      <c r="AK246" s="38">
        <f t="shared" si="289"/>
        <v>0.235163558693298</v>
      </c>
      <c r="AL246" s="38">
        <f t="shared" si="290"/>
        <v>1.6015296520472797</v>
      </c>
      <c r="AM246" s="38">
        <f t="shared" si="291"/>
        <v>1.272529453958859</v>
      </c>
      <c r="AN246" s="38">
        <f t="shared" si="329"/>
        <v>-133.25897280112608</v>
      </c>
      <c r="AO246" s="38">
        <f t="shared" si="330"/>
        <v>-66.629486400563039</v>
      </c>
      <c r="AP246" s="38">
        <f t="shared" si="292"/>
        <v>134.43625361552364</v>
      </c>
      <c r="AQ246" s="38">
        <f t="shared" si="293"/>
        <v>66.693498968610356</v>
      </c>
      <c r="AR246" s="38">
        <f t="shared" si="248"/>
        <v>4.7522717344928057E-3</v>
      </c>
      <c r="AS246" s="38">
        <f t="shared" si="249"/>
        <v>3.7710487954869273E-4</v>
      </c>
      <c r="AT246" s="38">
        <f t="shared" si="294"/>
        <v>1.2738019834128176</v>
      </c>
      <c r="AU246" s="38">
        <f t="shared" si="331"/>
        <v>-133.39223177392716</v>
      </c>
      <c r="AV246" s="38">
        <f t="shared" si="332"/>
        <v>-66.696115886963582</v>
      </c>
      <c r="AW246" s="38">
        <f t="shared" si="295"/>
        <v>134.568356873602</v>
      </c>
      <c r="AX246" s="38">
        <f t="shared" si="296"/>
        <v>66.760064628846578</v>
      </c>
      <c r="AY246" s="38">
        <f t="shared" si="252"/>
        <v>4.7523603137877247E-3</v>
      </c>
      <c r="AZ246" s="38">
        <f t="shared" si="253"/>
        <v>3.7710594350096722E-4</v>
      </c>
      <c r="BA246" s="38">
        <f t="shared" si="297"/>
        <v>6.9608836670476961E-5</v>
      </c>
      <c r="BB246" s="38">
        <f t="shared" si="298"/>
        <v>8.360924544195463E-7</v>
      </c>
      <c r="BC246" s="38">
        <f t="shared" si="299"/>
        <v>-63.617744279609191</v>
      </c>
      <c r="BD246" s="38">
        <f t="shared" si="300"/>
        <v>-62.345214825650331</v>
      </c>
      <c r="BE246" s="38">
        <f t="shared" si="333"/>
        <v>6528.7756294246838</v>
      </c>
      <c r="BF246" s="38">
        <f t="shared" si="334"/>
        <v>3264.3878147123419</v>
      </c>
      <c r="BG246" s="38">
        <f t="shared" si="301"/>
        <v>2.4241702190920478E-2</v>
      </c>
      <c r="BH246" s="38">
        <f t="shared" si="302"/>
        <v>1.307816556391117E-3</v>
      </c>
      <c r="BI246" s="38">
        <f t="shared" si="256"/>
        <v>-1388.1933013306743</v>
      </c>
      <c r="BJ246" s="38">
        <f t="shared" si="257"/>
        <v>-1388.1885245733217</v>
      </c>
      <c r="BK246" s="38">
        <f t="shared" si="303"/>
        <v>-62.407560040475971</v>
      </c>
      <c r="BL246" s="38">
        <f t="shared" si="335"/>
        <v>6535.3044050541075</v>
      </c>
      <c r="BM246" s="38">
        <f t="shared" si="336"/>
        <v>3267.6522025270538</v>
      </c>
      <c r="BN246" s="38">
        <f t="shared" si="304"/>
        <v>2.4217484885866725E-2</v>
      </c>
      <c r="BO246" s="38">
        <f t="shared" si="305"/>
        <v>1.3065100474705105E-3</v>
      </c>
      <c r="BP246" s="38">
        <f t="shared" si="260"/>
        <v>-1390.9710650935949</v>
      </c>
      <c r="BQ246" s="38">
        <f t="shared" si="261"/>
        <v>-1390.9662882552791</v>
      </c>
      <c r="BR246" s="38">
        <f t="shared" si="306"/>
        <v>44.554562378028493</v>
      </c>
      <c r="BS246" s="38">
        <f t="shared" si="307"/>
        <v>44.554561079400862</v>
      </c>
      <c r="BT246" s="38">
        <f t="shared" si="308"/>
        <v>3678.3118124680263</v>
      </c>
      <c r="BU246" s="38">
        <f t="shared" si="309"/>
        <v>3615.9665976423762</v>
      </c>
      <c r="BV246" s="38">
        <f t="shared" si="337"/>
        <v>-378663.13662597892</v>
      </c>
      <c r="BW246" s="38">
        <f t="shared" si="338"/>
        <v>-189331.56831298946</v>
      </c>
      <c r="BX246" s="38">
        <f t="shared" si="310"/>
        <v>378663.1370439473</v>
      </c>
      <c r="BY246" s="38">
        <f t="shared" si="311"/>
        <v>189331.56833553838</v>
      </c>
      <c r="BZ246" s="38">
        <f t="shared" si="264"/>
        <v>4.7974099942169265E-3</v>
      </c>
      <c r="CA246" s="38">
        <f t="shared" si="265"/>
        <v>3.7763867537181264E-4</v>
      </c>
      <c r="CB246" s="38">
        <f t="shared" si="312"/>
        <v>3619.5825642400182</v>
      </c>
      <c r="CC246" s="38">
        <f t="shared" si="339"/>
        <v>-379041.79976260487</v>
      </c>
      <c r="CD246" s="38">
        <f t="shared" si="340"/>
        <v>-189520.89988130244</v>
      </c>
      <c r="CE246" s="38">
        <f t="shared" si="313"/>
        <v>379041.80018015573</v>
      </c>
      <c r="CF246" s="38">
        <f t="shared" si="314"/>
        <v>189520.89990382883</v>
      </c>
      <c r="CG246" s="38">
        <f t="shared" si="268"/>
        <v>4.7974099942282872E-3</v>
      </c>
      <c r="CH246" s="38">
        <f t="shared" si="269"/>
        <v>3.776386753719448E-4</v>
      </c>
      <c r="CI246" s="38">
        <f t="shared" si="315"/>
        <v>3.141816644982427E-15</v>
      </c>
      <c r="CJ246" s="38">
        <f t="shared" si="316"/>
        <v>3.6550184095220435E-17</v>
      </c>
      <c r="CK246" s="38">
        <f t="shared" si="317"/>
        <v>-1423314673479.6921</v>
      </c>
      <c r="CL246" s="38" t="str">
        <f t="shared" si="341"/>
        <v/>
      </c>
      <c r="CM246" s="38">
        <f t="shared" si="271"/>
        <v>4669719.4459636183</v>
      </c>
      <c r="CN246" s="38">
        <f t="shared" si="272"/>
        <v>-36159.665976423763</v>
      </c>
      <c r="CO246" s="38">
        <f t="shared" si="342"/>
        <v>0</v>
      </c>
      <c r="CP246" s="38">
        <f t="shared" si="318"/>
        <v>0</v>
      </c>
      <c r="CQ246" s="38"/>
      <c r="CR246" s="38"/>
      <c r="CS246" s="38"/>
      <c r="CT246" s="38"/>
      <c r="CU246" s="38"/>
      <c r="CV246" s="38"/>
      <c r="CW246" s="38"/>
      <c r="CX246" s="38"/>
      <c r="CY246" s="38"/>
      <c r="CZ246" s="38"/>
      <c r="DA246" s="38"/>
      <c r="DB246" s="8"/>
      <c r="DC246" s="38"/>
      <c r="DD246" s="38"/>
      <c r="DE246" s="38"/>
      <c r="DF246" s="38"/>
    </row>
    <row r="247" spans="1:110">
      <c r="A247" s="38">
        <f t="shared" si="319"/>
        <v>0.98000000000000065</v>
      </c>
      <c r="B247" s="38">
        <f t="shared" si="320"/>
        <v>33.820383763541685</v>
      </c>
      <c r="C247" s="38">
        <f t="shared" si="227"/>
        <v>-157.30292546208327</v>
      </c>
      <c r="D247" s="38">
        <f t="shared" si="228"/>
        <v>-3.3029254620832829</v>
      </c>
      <c r="E247" s="38">
        <f t="shared" si="229"/>
        <v>0.21439182647108235</v>
      </c>
      <c r="F247" s="38">
        <f t="shared" si="321"/>
        <v>-22.451059567708334</v>
      </c>
      <c r="G247" s="38">
        <f t="shared" si="322"/>
        <v>-11.225529783854167</v>
      </c>
      <c r="H247" s="38">
        <f t="shared" si="274"/>
        <v>28.057506625279547</v>
      </c>
      <c r="I247" s="38">
        <f t="shared" si="275"/>
        <v>11.512430576873353</v>
      </c>
      <c r="J247" s="38">
        <f t="shared" si="232"/>
        <v>3.7422696209024444E-3</v>
      </c>
      <c r="K247" s="38">
        <f t="shared" si="233"/>
        <v>2.4103631657061843E-4</v>
      </c>
      <c r="L247" s="38">
        <f t="shared" si="276"/>
        <v>0.21460621829755341</v>
      </c>
      <c r="M247" s="38">
        <f t="shared" si="323"/>
        <v>-22.473510627276042</v>
      </c>
      <c r="N247" s="38">
        <f t="shared" si="324"/>
        <v>-11.236755313638021</v>
      </c>
      <c r="O247" s="38">
        <f t="shared" si="277"/>
        <v>28.076220727975127</v>
      </c>
      <c r="P247" s="38">
        <f t="shared" si="278"/>
        <v>11.523383410984399</v>
      </c>
      <c r="Q247" s="38">
        <f t="shared" si="236"/>
        <v>3.74363381377663E-3</v>
      </c>
      <c r="R247" s="38">
        <f t="shared" si="237"/>
        <v>2.410566906629542E-4</v>
      </c>
      <c r="S247" s="38">
        <f t="shared" si="279"/>
        <v>6.3630824767925819E-3</v>
      </c>
      <c r="T247" s="38">
        <f t="shared" si="280"/>
        <v>9.50320386328509E-5</v>
      </c>
      <c r="U247" s="38">
        <f t="shared" si="281"/>
        <v>-0.5585840986563233</v>
      </c>
      <c r="V247" s="38">
        <f t="shared" si="282"/>
        <v>-0.34419227218524096</v>
      </c>
      <c r="W247" s="38">
        <f t="shared" si="325"/>
        <v>36.043730457317714</v>
      </c>
      <c r="X247" s="38">
        <f t="shared" si="326"/>
        <v>18.021865228658857</v>
      </c>
      <c r="Y247" s="38">
        <f t="shared" si="283"/>
        <v>3.9346953349181817</v>
      </c>
      <c r="Z247" s="38">
        <f t="shared" si="284"/>
        <v>0.18144640538407941</v>
      </c>
      <c r="AA247" s="38">
        <f t="shared" si="240"/>
        <v>-4.7285902868778561E-2</v>
      </c>
      <c r="AB247" s="38">
        <f t="shared" si="241"/>
        <v>-4.2914611211573563E-2</v>
      </c>
      <c r="AC247" s="38">
        <f t="shared" si="285"/>
        <v>-0.34453646445742614</v>
      </c>
      <c r="AD247" s="38">
        <f t="shared" si="327"/>
        <v>36.079774187775023</v>
      </c>
      <c r="AE247" s="38">
        <f t="shared" si="328"/>
        <v>18.039887093887511</v>
      </c>
      <c r="AF247" s="38">
        <f t="shared" si="286"/>
        <v>3.9314681629529851</v>
      </c>
      <c r="AG247" s="38">
        <f t="shared" si="287"/>
        <v>0.18126871297806346</v>
      </c>
      <c r="AH247" s="38">
        <f t="shared" si="244"/>
        <v>-4.7371392149265813E-2</v>
      </c>
      <c r="AI247" s="38">
        <f t="shared" si="245"/>
        <v>-4.299928214655685E-2</v>
      </c>
      <c r="AJ247" s="38">
        <f t="shared" si="288"/>
        <v>0.24837652497106955</v>
      </c>
      <c r="AK247" s="38">
        <f t="shared" si="289"/>
        <v>0.24599894252632168</v>
      </c>
      <c r="AL247" s="38">
        <f t="shared" si="290"/>
        <v>1.8385447229648251</v>
      </c>
      <c r="AM247" s="38">
        <f t="shared" si="291"/>
        <v>1.494352450779584</v>
      </c>
      <c r="AN247" s="38">
        <f t="shared" si="329"/>
        <v>-156.48822270810146</v>
      </c>
      <c r="AO247" s="38">
        <f t="shared" si="330"/>
        <v>-78.24411135405073</v>
      </c>
      <c r="AP247" s="38">
        <f t="shared" si="292"/>
        <v>157.4870535448047</v>
      </c>
      <c r="AQ247" s="38">
        <f t="shared" si="293"/>
        <v>78.28630169119441</v>
      </c>
      <c r="AR247" s="38">
        <f t="shared" si="248"/>
        <v>4.7334486959608553E-3</v>
      </c>
      <c r="AS247" s="38">
        <f t="shared" si="249"/>
        <v>2.5152723299479602E-4</v>
      </c>
      <c r="AT247" s="38">
        <f t="shared" si="294"/>
        <v>1.4958468032303633</v>
      </c>
      <c r="AU247" s="38">
        <f t="shared" si="331"/>
        <v>-156.64471093080954</v>
      </c>
      <c r="AV247" s="38">
        <f t="shared" si="332"/>
        <v>-78.322355465404769</v>
      </c>
      <c r="AW247" s="38">
        <f t="shared" si="295"/>
        <v>157.64255649333523</v>
      </c>
      <c r="AX247" s="38">
        <f t="shared" si="296"/>
        <v>78.364503699696414</v>
      </c>
      <c r="AY247" s="38">
        <f t="shared" si="252"/>
        <v>4.7335127651928462E-3</v>
      </c>
      <c r="AZ247" s="38">
        <f t="shared" si="253"/>
        <v>2.5152769557013988E-4</v>
      </c>
      <c r="BA247" s="38">
        <f t="shared" si="297"/>
        <v>4.2874244263812651E-5</v>
      </c>
      <c r="BB247" s="38">
        <f t="shared" si="298"/>
        <v>3.0954902480944429E-7</v>
      </c>
      <c r="BC247" s="38">
        <f t="shared" si="299"/>
        <v>-105.29668867120542</v>
      </c>
      <c r="BD247" s="38">
        <f t="shared" si="300"/>
        <v>-103.80233622042583</v>
      </c>
      <c r="BE247" s="38">
        <f t="shared" si="333"/>
        <v>10870.155229851582</v>
      </c>
      <c r="BF247" s="38">
        <f t="shared" si="334"/>
        <v>5435.0776149257908</v>
      </c>
      <c r="BG247" s="38">
        <f t="shared" si="301"/>
        <v>1.4471064370809472E-2</v>
      </c>
      <c r="BH247" s="38">
        <f t="shared" si="302"/>
        <v>6.0770523032260826E-4</v>
      </c>
      <c r="BI247" s="38">
        <f t="shared" si="256"/>
        <v>-3848.1929816707316</v>
      </c>
      <c r="BJ247" s="38">
        <f t="shared" si="257"/>
        <v>-3848.1881093156558</v>
      </c>
      <c r="BK247" s="38">
        <f t="shared" si="303"/>
        <v>-103.90613855664624</v>
      </c>
      <c r="BL247" s="38">
        <f t="shared" si="335"/>
        <v>10881.025385081432</v>
      </c>
      <c r="BM247" s="38">
        <f t="shared" si="336"/>
        <v>5440.5126925407158</v>
      </c>
      <c r="BN247" s="38">
        <f t="shared" si="304"/>
        <v>1.4456607801548671E-2</v>
      </c>
      <c r="BO247" s="38">
        <f t="shared" si="305"/>
        <v>6.0709813214998576E-4</v>
      </c>
      <c r="BP247" s="38">
        <f t="shared" si="260"/>
        <v>-3855.8932048432548</v>
      </c>
      <c r="BQ247" s="38">
        <f t="shared" si="261"/>
        <v>-3855.8883336219892</v>
      </c>
      <c r="BR247" s="38">
        <f t="shared" si="306"/>
        <v>74.18159795722481</v>
      </c>
      <c r="BS247" s="38">
        <f t="shared" si="307"/>
        <v>74.181608880005953</v>
      </c>
      <c r="BT247" s="38">
        <f t="shared" si="308"/>
        <v>-446.07275489314657</v>
      </c>
      <c r="BU247" s="38">
        <f t="shared" si="309"/>
        <v>-549.87509111357235</v>
      </c>
      <c r="BV247" s="38">
        <f t="shared" si="337"/>
        <v>57582.784887813898</v>
      </c>
      <c r="BW247" s="38">
        <f t="shared" si="338"/>
        <v>28791.392443906949</v>
      </c>
      <c r="BX247" s="38">
        <f t="shared" si="310"/>
        <v>2.7317698913975619E-3</v>
      </c>
      <c r="BY247" s="38">
        <f t="shared" si="311"/>
        <v>1.1471919788164087E-4</v>
      </c>
      <c r="BZ247" s="38">
        <f t="shared" si="264"/>
        <v>-107986.65397607567</v>
      </c>
      <c r="CA247" s="38">
        <f t="shared" si="265"/>
        <v>-107986.64917937029</v>
      </c>
      <c r="CB247" s="38">
        <f t="shared" si="312"/>
        <v>-550.42496620468592</v>
      </c>
      <c r="CC247" s="38">
        <f t="shared" si="339"/>
        <v>57640.367672701708</v>
      </c>
      <c r="CD247" s="38">
        <f t="shared" si="340"/>
        <v>28820.183836350854</v>
      </c>
      <c r="CE247" s="38">
        <f t="shared" si="313"/>
        <v>2.7290408506814856E-3</v>
      </c>
      <c r="CF247" s="38">
        <f t="shared" si="314"/>
        <v>1.1460459427325986E-4</v>
      </c>
      <c r="CG247" s="38">
        <f t="shared" si="268"/>
        <v>-108202.73526463579</v>
      </c>
      <c r="CH247" s="38">
        <f t="shared" si="269"/>
        <v>-108202.72953413104</v>
      </c>
      <c r="CI247" s="38">
        <f t="shared" si="315"/>
        <v>392.96431508204608</v>
      </c>
      <c r="CJ247" s="38">
        <f t="shared" si="316"/>
        <v>392.9626168793381</v>
      </c>
      <c r="CK247" s="38">
        <f t="shared" si="317"/>
        <v>2.8245776318622138</v>
      </c>
      <c r="CL247" s="38" t="str">
        <f t="shared" si="341"/>
        <v/>
      </c>
      <c r="CM247" s="38">
        <f t="shared" si="271"/>
        <v>-216.0867549359682</v>
      </c>
      <c r="CN247" s="38">
        <f t="shared" si="272"/>
        <v>5498.750911135724</v>
      </c>
      <c r="CO247" s="38">
        <f t="shared" si="342"/>
        <v>0</v>
      </c>
      <c r="CP247" s="38">
        <f t="shared" si="318"/>
        <v>0</v>
      </c>
      <c r="CQ247" s="38"/>
      <c r="CR247" s="38"/>
      <c r="CS247" s="38"/>
      <c r="CT247" s="38"/>
      <c r="CU247" s="38"/>
      <c r="CV247" s="38"/>
      <c r="CW247" s="38"/>
      <c r="CX247" s="38"/>
      <c r="CY247" s="38"/>
      <c r="CZ247" s="38"/>
      <c r="DA247" s="38"/>
      <c r="DB247" s="8"/>
      <c r="DC247" s="38"/>
      <c r="DD247" s="38"/>
      <c r="DE247" s="38"/>
      <c r="DF247" s="38"/>
    </row>
    <row r="248" spans="1:110">
      <c r="A248" s="38">
        <f t="shared" si="319"/>
        <v>0.99000000000000066</v>
      </c>
      <c r="B248" s="38">
        <f t="shared" si="320"/>
        <v>34.165489720312522</v>
      </c>
      <c r="C248" s="38">
        <f t="shared" si="227"/>
        <v>-156.33662878312492</v>
      </c>
      <c r="D248" s="38">
        <f t="shared" si="228"/>
        <v>-2.3366287831249393</v>
      </c>
      <c r="E248" s="38">
        <f t="shared" si="229"/>
        <v>0.21439182647108235</v>
      </c>
      <c r="F248" s="38">
        <f t="shared" si="321"/>
        <v>-22.451059567708334</v>
      </c>
      <c r="G248" s="38">
        <f t="shared" si="322"/>
        <v>-11.225529783854167</v>
      </c>
      <c r="H248" s="38">
        <f t="shared" si="274"/>
        <v>28.028777913645083</v>
      </c>
      <c r="I248" s="38">
        <f t="shared" si="275"/>
        <v>11.429959964741316</v>
      </c>
      <c r="J248" s="38">
        <f t="shared" si="232"/>
        <v>3.7212638935125181E-3</v>
      </c>
      <c r="K248" s="38">
        <f t="shared" si="233"/>
        <v>1.2043534997190975E-4</v>
      </c>
      <c r="L248" s="38">
        <f t="shared" si="276"/>
        <v>0.21460621829755341</v>
      </c>
      <c r="M248" s="38">
        <f t="shared" si="323"/>
        <v>-22.473510627276042</v>
      </c>
      <c r="N248" s="38">
        <f t="shared" si="324"/>
        <v>-11.236755313638021</v>
      </c>
      <c r="O248" s="38">
        <f t="shared" si="277"/>
        <v>28.047504813933873</v>
      </c>
      <c r="P248" s="38">
        <f t="shared" si="278"/>
        <v>11.4409884353073</v>
      </c>
      <c r="Q248" s="38">
        <f t="shared" si="236"/>
        <v>3.7226164473020086E-3</v>
      </c>
      <c r="R248" s="38">
        <f t="shared" si="237"/>
        <v>1.2044584073595525E-4</v>
      </c>
      <c r="S248" s="38">
        <f t="shared" si="279"/>
        <v>6.3087936315191868E-3</v>
      </c>
      <c r="T248" s="38">
        <f t="shared" si="280"/>
        <v>4.8932667901474895E-5</v>
      </c>
      <c r="U248" s="38">
        <f t="shared" si="281"/>
        <v>-0.57522500331374937</v>
      </c>
      <c r="V248" s="38">
        <f t="shared" si="282"/>
        <v>-0.36083317684266702</v>
      </c>
      <c r="W248" s="38">
        <f t="shared" si="325"/>
        <v>37.786361918012979</v>
      </c>
      <c r="X248" s="38">
        <f t="shared" si="326"/>
        <v>18.893180959006489</v>
      </c>
      <c r="Y248" s="38">
        <f t="shared" si="283"/>
        <v>3.762699415255959</v>
      </c>
      <c r="Z248" s="38">
        <f t="shared" si="284"/>
        <v>0.12287661488431567</v>
      </c>
      <c r="AA248" s="38">
        <f t="shared" si="240"/>
        <v>-5.1487643104241664E-2</v>
      </c>
      <c r="AB248" s="38">
        <f t="shared" si="241"/>
        <v>-4.6981146918583225E-2</v>
      </c>
      <c r="AC248" s="38">
        <f t="shared" si="285"/>
        <v>-0.36119401001950963</v>
      </c>
      <c r="AD248" s="38">
        <f t="shared" si="327"/>
        <v>37.824148279930981</v>
      </c>
      <c r="AE248" s="38">
        <f t="shared" si="328"/>
        <v>18.91207413996549</v>
      </c>
      <c r="AF248" s="38">
        <f t="shared" si="286"/>
        <v>3.759564024460925</v>
      </c>
      <c r="AG248" s="38">
        <f t="shared" si="287"/>
        <v>0.1227554349216593</v>
      </c>
      <c r="AH248" s="38">
        <f t="shared" si="244"/>
        <v>-5.1581458132522434E-2</v>
      </c>
      <c r="AI248" s="38">
        <f t="shared" si="245"/>
        <v>-4.7074197711734073E-2</v>
      </c>
      <c r="AJ248" s="38">
        <f t="shared" si="288"/>
        <v>0.25999557219677089</v>
      </c>
      <c r="AK248" s="38">
        <f t="shared" si="289"/>
        <v>0.25787759863178417</v>
      </c>
      <c r="AL248" s="38">
        <f t="shared" si="290"/>
        <v>2.1277395809643624</v>
      </c>
      <c r="AM248" s="38">
        <f t="shared" si="291"/>
        <v>1.7669064041216953</v>
      </c>
      <c r="AN248" s="38">
        <f t="shared" si="329"/>
        <v>-185.03000595898254</v>
      </c>
      <c r="AO248" s="38">
        <f t="shared" si="330"/>
        <v>-92.515002979491271</v>
      </c>
      <c r="AP248" s="38">
        <f t="shared" si="292"/>
        <v>185.87110832391107</v>
      </c>
      <c r="AQ248" s="38">
        <f t="shared" si="293"/>
        <v>92.540252843321667</v>
      </c>
      <c r="AR248" s="38">
        <f t="shared" si="248"/>
        <v>4.7114302224638494E-3</v>
      </c>
      <c r="AS248" s="38">
        <f t="shared" si="249"/>
        <v>1.2579650404882212E-4</v>
      </c>
      <c r="AT248" s="38">
        <f t="shared" si="294"/>
        <v>1.7686733105258168</v>
      </c>
      <c r="AU248" s="38">
        <f t="shared" si="331"/>
        <v>-185.21503596494148</v>
      </c>
      <c r="AV248" s="38">
        <f t="shared" si="332"/>
        <v>-92.607517982470739</v>
      </c>
      <c r="AW248" s="38">
        <f t="shared" si="295"/>
        <v>186.05530562699857</v>
      </c>
      <c r="AX248" s="38">
        <f t="shared" si="296"/>
        <v>92.63274263540282</v>
      </c>
      <c r="AY248" s="38">
        <f t="shared" si="252"/>
        <v>4.7114758197098457E-3</v>
      </c>
      <c r="AZ248" s="38">
        <f t="shared" si="253"/>
        <v>1.2579666981854624E-4</v>
      </c>
      <c r="BA248" s="38">
        <f t="shared" si="297"/>
        <v>2.5806259963716942E-5</v>
      </c>
      <c r="BB248" s="38">
        <f t="shared" si="298"/>
        <v>9.3819188007200847E-8</v>
      </c>
      <c r="BC248" s="38">
        <f t="shared" si="299"/>
        <v>-178.34299584452617</v>
      </c>
      <c r="BD248" s="38">
        <f t="shared" si="300"/>
        <v>-176.57608944040447</v>
      </c>
      <c r="BE248" s="38">
        <f t="shared" si="333"/>
        <v>18491.004846186297</v>
      </c>
      <c r="BF248" s="38">
        <f t="shared" si="334"/>
        <v>9245.5024230931485</v>
      </c>
      <c r="BG248" s="38">
        <f t="shared" si="301"/>
        <v>8.4547356182156364E-3</v>
      </c>
      <c r="BH248" s="38">
        <f t="shared" si="302"/>
        <v>2.5273139453929616E-4</v>
      </c>
      <c r="BI248" s="38">
        <f t="shared" si="256"/>
        <v>-11135.403792893852</v>
      </c>
      <c r="BJ248" s="38">
        <f t="shared" si="257"/>
        <v>-11135.39882005324</v>
      </c>
      <c r="BK248" s="38">
        <f t="shared" si="303"/>
        <v>-176.75266552984485</v>
      </c>
      <c r="BL248" s="38">
        <f t="shared" si="335"/>
        <v>18509.49585103248</v>
      </c>
      <c r="BM248" s="38">
        <f t="shared" si="336"/>
        <v>9254.7479255162398</v>
      </c>
      <c r="BN248" s="38">
        <f t="shared" si="304"/>
        <v>8.4462893373711267E-3</v>
      </c>
      <c r="BO248" s="38">
        <f t="shared" si="305"/>
        <v>2.5247891608159989E-4</v>
      </c>
      <c r="BP248" s="38">
        <f t="shared" si="260"/>
        <v>-11157.68572396102</v>
      </c>
      <c r="BQ248" s="38">
        <f t="shared" si="261"/>
        <v>-11157.680732497993</v>
      </c>
      <c r="BR248" s="38">
        <f t="shared" si="306"/>
        <v>126.18883529353312</v>
      </c>
      <c r="BS248" s="38">
        <f t="shared" si="307"/>
        <v>126.18872982956449</v>
      </c>
      <c r="BT248" s="38">
        <f t="shared" si="308"/>
        <v>47.15203378888863</v>
      </c>
      <c r="BU248" s="38">
        <f t="shared" si="309"/>
        <v>-129.42405565151586</v>
      </c>
      <c r="BV248" s="38">
        <f t="shared" si="337"/>
        <v>13553.255414419958</v>
      </c>
      <c r="BW248" s="38">
        <f t="shared" si="338"/>
        <v>6776.6277072099792</v>
      </c>
      <c r="BX248" s="38">
        <f t="shared" si="310"/>
        <v>1.1534977460541995E-2</v>
      </c>
      <c r="BY248" s="38">
        <f t="shared" si="311"/>
        <v>3.4480699923733482E-4</v>
      </c>
      <c r="BZ248" s="38">
        <f t="shared" si="264"/>
        <v>-5982.3576563172392</v>
      </c>
      <c r="CA248" s="38">
        <f t="shared" si="265"/>
        <v>-5982.3526893856324</v>
      </c>
      <c r="CB248" s="38">
        <f t="shared" si="312"/>
        <v>-129.55347970716736</v>
      </c>
      <c r="CC248" s="38">
        <f t="shared" si="339"/>
        <v>13566.808669834376</v>
      </c>
      <c r="CD248" s="38">
        <f t="shared" si="340"/>
        <v>6783.404334917188</v>
      </c>
      <c r="CE248" s="38">
        <f t="shared" si="313"/>
        <v>1.1523454026246327E-2</v>
      </c>
      <c r="CF248" s="38">
        <f t="shared" si="314"/>
        <v>3.4446253675923799E-4</v>
      </c>
      <c r="CG248" s="38">
        <f t="shared" si="268"/>
        <v>-5994.3283430198207</v>
      </c>
      <c r="CH248" s="38">
        <f t="shared" si="269"/>
        <v>-5994.3233757400667</v>
      </c>
      <c r="CI248" s="38">
        <f t="shared" si="315"/>
        <v>92.491976412910759</v>
      </c>
      <c r="CJ248" s="38">
        <f t="shared" si="316"/>
        <v>92.491973722937146</v>
      </c>
      <c r="CK248" s="38">
        <f t="shared" si="317"/>
        <v>1846.4610891437962</v>
      </c>
      <c r="CL248" s="38" t="str">
        <f t="shared" si="341"/>
        <v/>
      </c>
      <c r="CM248" s="38">
        <f t="shared" si="271"/>
        <v>-11.976135417436126</v>
      </c>
      <c r="CN248" s="38">
        <f t="shared" si="272"/>
        <v>1294.2405565151587</v>
      </c>
      <c r="CO248" s="38">
        <f t="shared" si="342"/>
        <v>0</v>
      </c>
      <c r="CP248" s="38">
        <f t="shared" si="318"/>
        <v>0</v>
      </c>
      <c r="CQ248" s="38"/>
      <c r="CR248" s="38"/>
      <c r="CS248" s="38"/>
      <c r="CT248" s="38"/>
      <c r="CU248" s="38"/>
      <c r="CV248" s="38"/>
      <c r="CW248" s="38"/>
      <c r="CX248" s="38"/>
      <c r="CY248" s="38"/>
      <c r="CZ248" s="38"/>
      <c r="DA248" s="38"/>
      <c r="DB248" s="8"/>
      <c r="DC248" s="38"/>
      <c r="DD248" s="38"/>
      <c r="DE248" s="38"/>
      <c r="DF248" s="38"/>
    </row>
    <row r="249" spans="1:110">
      <c r="A249" s="38">
        <f t="shared" si="319"/>
        <v>1.0000000000000007</v>
      </c>
      <c r="B249" s="38">
        <f t="shared" si="320"/>
        <v>34.510595677083352</v>
      </c>
      <c r="C249" s="38">
        <f t="shared" si="227"/>
        <v>-155.37033210416661</v>
      </c>
      <c r="D249" s="38">
        <f t="shared" si="228"/>
        <v>-1.3703321041666157</v>
      </c>
      <c r="E249" s="38">
        <f t="shared" si="229"/>
        <v>0.21439182647108235</v>
      </c>
      <c r="F249" s="38">
        <f t="shared" si="321"/>
        <v>-22.451059567708334</v>
      </c>
      <c r="G249" s="38">
        <f t="shared" si="322"/>
        <v>-11.225529783854167</v>
      </c>
      <c r="H249" s="38">
        <f t="shared" si="274"/>
        <v>28</v>
      </c>
      <c r="I249" s="38">
        <f t="shared" si="275"/>
        <v>11.346303226691738</v>
      </c>
      <c r="J249" s="38">
        <f t="shared" si="232"/>
        <v>3.7002221908225058E-3</v>
      </c>
      <c r="K249" s="38">
        <f t="shared" si="233"/>
        <v>-1.9001488251796025E-6</v>
      </c>
      <c r="L249" s="38">
        <f t="shared" si="276"/>
        <v>0.21460621829755341</v>
      </c>
      <c r="M249" s="38">
        <f t="shared" si="323"/>
        <v>-22.473510627276042</v>
      </c>
      <c r="N249" s="38">
        <f t="shared" si="324"/>
        <v>-11.236755313638021</v>
      </c>
      <c r="O249" s="38">
        <f t="shared" si="277"/>
        <v>28.018739763718376</v>
      </c>
      <c r="P249" s="38">
        <f t="shared" si="278"/>
        <v>11.357410641461083</v>
      </c>
      <c r="Q249" s="38">
        <f t="shared" si="236"/>
        <v>3.7015631177380803E-3</v>
      </c>
      <c r="R249" s="38">
        <f t="shared" si="237"/>
        <v>-1.8964339959449321E-6</v>
      </c>
      <c r="S249" s="38">
        <f t="shared" si="279"/>
        <v>6.2545617416785784E-3</v>
      </c>
      <c r="T249" s="38">
        <f t="shared" si="280"/>
        <v>1.7327289457892573E-5</v>
      </c>
      <c r="U249" s="38">
        <f t="shared" si="281"/>
        <v>-0.59355189675924291</v>
      </c>
      <c r="V249" s="38">
        <f t="shared" si="282"/>
        <v>-0.37916007028816057</v>
      </c>
      <c r="W249" s="38">
        <f t="shared" si="325"/>
        <v>39.705549711729162</v>
      </c>
      <c r="X249" s="38">
        <f t="shared" si="326"/>
        <v>19.852774855864581</v>
      </c>
      <c r="Y249" s="38">
        <f t="shared" si="283"/>
        <v>3.5887055065574067</v>
      </c>
      <c r="Z249" s="38">
        <f t="shared" si="284"/>
        <v>6.8786381140709452E-2</v>
      </c>
      <c r="AA249" s="38">
        <f t="shared" si="240"/>
        <v>-5.6341322248362455E-2</v>
      </c>
      <c r="AB249" s="38">
        <f t="shared" si="241"/>
        <v>-5.1700109807896535E-2</v>
      </c>
      <c r="AC249" s="38">
        <f t="shared" si="285"/>
        <v>-0.37953923035844866</v>
      </c>
      <c r="AD249" s="38">
        <f t="shared" si="327"/>
        <v>39.745255261440882</v>
      </c>
      <c r="AE249" s="38">
        <f t="shared" si="328"/>
        <v>19.872627630720441</v>
      </c>
      <c r="AF249" s="38">
        <f t="shared" si="286"/>
        <v>3.5856685787965681</v>
      </c>
      <c r="AG249" s="38">
        <f t="shared" si="287"/>
        <v>6.8718135687461768E-2</v>
      </c>
      <c r="AH249" s="38">
        <f t="shared" si="244"/>
        <v>-5.6444770574293132E-2</v>
      </c>
      <c r="AI249" s="38">
        <f t="shared" si="245"/>
        <v>-5.1802849773273922E-2</v>
      </c>
      <c r="AJ249" s="38">
        <f t="shared" si="288"/>
        <v>0.27283549623797126</v>
      </c>
      <c r="AK249" s="38">
        <f t="shared" si="289"/>
        <v>0.27096726007915733</v>
      </c>
      <c r="AL249" s="38">
        <f t="shared" si="290"/>
        <v>2.484275030525287</v>
      </c>
      <c r="AM249" s="38">
        <f t="shared" si="291"/>
        <v>2.1051149602371266</v>
      </c>
      <c r="AN249" s="38">
        <f t="shared" si="329"/>
        <v>-220.44712313476421</v>
      </c>
      <c r="AO249" s="38">
        <f t="shared" si="330"/>
        <v>-110.22356156738211</v>
      </c>
      <c r="AP249" s="38">
        <f t="shared" si="292"/>
        <v>221.14968047858645</v>
      </c>
      <c r="AQ249" s="38">
        <f t="shared" si="293"/>
        <v>110.23599246289591</v>
      </c>
      <c r="AR249" s="38">
        <f t="shared" si="248"/>
        <v>4.6869254307349952E-3</v>
      </c>
      <c r="AS249" s="38">
        <f t="shared" si="249"/>
        <v>-2.0130267976842253E-8</v>
      </c>
      <c r="AT249" s="38">
        <f t="shared" si="294"/>
        <v>2.1072200751973633</v>
      </c>
      <c r="AU249" s="38">
        <f t="shared" si="331"/>
        <v>-220.66757025789892</v>
      </c>
      <c r="AV249" s="38">
        <f t="shared" si="332"/>
        <v>-110.33378512894946</v>
      </c>
      <c r="AW249" s="38">
        <f t="shared" si="295"/>
        <v>221.36943018487443</v>
      </c>
      <c r="AX249" s="38">
        <f t="shared" si="296"/>
        <v>110.34620360878249</v>
      </c>
      <c r="AY249" s="38">
        <f t="shared" si="252"/>
        <v>4.6869573294602632E-3</v>
      </c>
      <c r="AZ249" s="38">
        <f t="shared" si="253"/>
        <v>-2.0090076798630124E-8</v>
      </c>
      <c r="BA249" s="38">
        <f t="shared" si="297"/>
        <v>1.5152961178136103E-5</v>
      </c>
      <c r="BB249" s="38">
        <f t="shared" si="298"/>
        <v>1.9092153621676985E-8</v>
      </c>
      <c r="BC249" s="38">
        <f t="shared" si="299"/>
        <v>-309.69909633887255</v>
      </c>
      <c r="BD249" s="38">
        <f t="shared" si="300"/>
        <v>-307.59398137863542</v>
      </c>
      <c r="BE249" s="38">
        <f t="shared" si="333"/>
        <v>32211.166406251887</v>
      </c>
      <c r="BF249" s="38">
        <f t="shared" si="334"/>
        <v>16105.583203125943</v>
      </c>
      <c r="BG249" s="38">
        <f t="shared" si="301"/>
        <v>4.823492165087373E-3</v>
      </c>
      <c r="BH249" s="38">
        <f t="shared" si="302"/>
        <v>8.5084288912185002E-5</v>
      </c>
      <c r="BI249" s="38">
        <f t="shared" si="256"/>
        <v>-33790.740206454939</v>
      </c>
      <c r="BJ249" s="38">
        <f t="shared" si="257"/>
        <v>-33790.735199180614</v>
      </c>
      <c r="BK249" s="38">
        <f t="shared" si="303"/>
        <v>-307.90157536001402</v>
      </c>
      <c r="BL249" s="38">
        <f t="shared" si="335"/>
        <v>32243.377572658137</v>
      </c>
      <c r="BM249" s="38">
        <f t="shared" si="336"/>
        <v>16121.688786329069</v>
      </c>
      <c r="BN249" s="38">
        <f t="shared" si="304"/>
        <v>4.8186734948103549E-3</v>
      </c>
      <c r="BO249" s="38">
        <f t="shared" si="305"/>
        <v>8.499929026584141E-5</v>
      </c>
      <c r="BP249" s="38">
        <f t="shared" si="260"/>
        <v>-33858.355454306453</v>
      </c>
      <c r="BQ249" s="38">
        <f t="shared" si="261"/>
        <v>-33858.350203715243</v>
      </c>
      <c r="BR249" s="38">
        <f t="shared" si="306"/>
        <v>219.81980124731339</v>
      </c>
      <c r="BS249" s="38">
        <f t="shared" si="307"/>
        <v>219.81901021465518</v>
      </c>
      <c r="BT249" s="38">
        <f t="shared" si="308"/>
        <v>6.3300475311465147</v>
      </c>
      <c r="BU249" s="38">
        <f t="shared" si="309"/>
        <v>-301.26393384748889</v>
      </c>
      <c r="BV249" s="38">
        <f t="shared" si="337"/>
        <v>31548.285378894416</v>
      </c>
      <c r="BW249" s="38">
        <f t="shared" si="338"/>
        <v>15774.142689447208</v>
      </c>
      <c r="BX249" s="38">
        <f t="shared" si="310"/>
        <v>4.9248415871261386E-3</v>
      </c>
      <c r="BY249" s="38">
        <f t="shared" si="311"/>
        <v>8.6872048996156082E-5</v>
      </c>
      <c r="BZ249" s="38">
        <f t="shared" si="264"/>
        <v>-32414.27607605563</v>
      </c>
      <c r="CA249" s="38">
        <f t="shared" si="265"/>
        <v>-32414.271013898382</v>
      </c>
      <c r="CB249" s="38">
        <f t="shared" si="312"/>
        <v>-301.56519778133634</v>
      </c>
      <c r="CC249" s="38">
        <f t="shared" si="339"/>
        <v>31579.833664273305</v>
      </c>
      <c r="CD249" s="38">
        <f t="shared" si="340"/>
        <v>15789.916832136652</v>
      </c>
      <c r="CE249" s="38">
        <f t="shared" si="313"/>
        <v>4.9199216664419509E-3</v>
      </c>
      <c r="CF249" s="38">
        <f t="shared" si="314"/>
        <v>8.6785264102218207E-5</v>
      </c>
      <c r="CG249" s="38">
        <f t="shared" si="268"/>
        <v>-32479.137035291475</v>
      </c>
      <c r="CH249" s="38">
        <f t="shared" si="269"/>
        <v>-32479.131831445455</v>
      </c>
      <c r="CI249" s="38">
        <f t="shared" si="315"/>
        <v>215.29613056399731</v>
      </c>
      <c r="CJ249" s="38">
        <f t="shared" si="316"/>
        <v>215.29566024957936</v>
      </c>
      <c r="CK249" s="38">
        <f t="shared" si="317"/>
        <v>10.763346933331858</v>
      </c>
      <c r="CL249" s="38" t="str">
        <f t="shared" si="341"/>
        <v/>
      </c>
      <c r="CM249" s="38">
        <f t="shared" si="271"/>
        <v>-64.866379125702224</v>
      </c>
      <c r="CN249" s="38">
        <f t="shared" si="272"/>
        <v>3012.6393384748894</v>
      </c>
      <c r="CO249" s="38">
        <f t="shared" si="342"/>
        <v>0</v>
      </c>
      <c r="CP249" s="38">
        <f t="shared" si="318"/>
        <v>0</v>
      </c>
      <c r="CQ249" s="38"/>
      <c r="CR249" s="38"/>
      <c r="CS249" s="38"/>
      <c r="CT249" s="38"/>
      <c r="CU249" s="38"/>
      <c r="CV249" s="38"/>
      <c r="CW249" s="38"/>
      <c r="CX249" s="38"/>
      <c r="CY249" s="38"/>
      <c r="CZ249" s="38"/>
      <c r="DA249" s="38"/>
      <c r="DB249" s="8"/>
      <c r="DC249" s="38"/>
      <c r="DD249" s="38"/>
      <c r="DE249" s="38"/>
      <c r="DF249" s="38"/>
    </row>
    <row r="250" spans="1:11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38"/>
      <c r="BT250" s="38"/>
      <c r="BU250" s="38"/>
      <c r="BV250" s="38"/>
      <c r="BW250" s="38"/>
      <c r="BX250" s="38"/>
      <c r="BY250" s="38"/>
      <c r="BZ250" s="38"/>
      <c r="CA250" s="38"/>
      <c r="CB250" s="38"/>
      <c r="CC250" s="38"/>
      <c r="CD250" s="38"/>
      <c r="CE250" s="38"/>
      <c r="CF250" s="38"/>
      <c r="CG250" s="38"/>
      <c r="CH250" s="38"/>
      <c r="CI250" s="38"/>
      <c r="CJ250" s="38"/>
      <c r="CK250" s="38"/>
      <c r="CL250" s="38"/>
      <c r="CM250" s="38"/>
      <c r="CN250" s="38"/>
      <c r="CO250" s="38"/>
      <c r="CP250" s="38"/>
      <c r="CQ250" s="38"/>
      <c r="CR250" s="38"/>
      <c r="CS250" s="38"/>
      <c r="CT250" s="38"/>
      <c r="CU250" s="38"/>
      <c r="CV250" s="38"/>
      <c r="CW250" s="38"/>
      <c r="CX250" s="38"/>
      <c r="CY250" s="38"/>
      <c r="CZ250" s="38"/>
      <c r="DA250" s="38"/>
      <c r="DB250" s="8"/>
      <c r="DC250" s="38"/>
      <c r="DD250" s="38"/>
      <c r="DE250" s="38"/>
      <c r="DF250" s="38"/>
    </row>
    <row r="251" spans="1:110">
      <c r="A251" s="36" t="s">
        <v>197</v>
      </c>
      <c r="B251" s="38" t="s">
        <v>277</v>
      </c>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c r="BR251" s="38"/>
      <c r="BS251" s="38"/>
      <c r="BT251" s="38"/>
      <c r="BU251" s="38"/>
      <c r="BV251" s="38"/>
      <c r="BW251" s="38"/>
      <c r="BX251" s="38"/>
      <c r="BY251" s="38"/>
      <c r="BZ251" s="38"/>
      <c r="CA251" s="38"/>
      <c r="CB251" s="38"/>
      <c r="CC251" s="38"/>
      <c r="CD251" s="38"/>
      <c r="CE251" s="38"/>
      <c r="CF251" s="38"/>
      <c r="CG251" s="38"/>
      <c r="CH251" s="38"/>
      <c r="CI251" s="38"/>
      <c r="CJ251" s="38"/>
      <c r="CK251" s="38"/>
      <c r="CL251" s="38"/>
      <c r="CM251" s="38"/>
      <c r="CN251" s="38"/>
      <c r="CO251" s="38"/>
      <c r="CP251" s="38"/>
      <c r="CQ251" s="38"/>
      <c r="CR251" s="38"/>
      <c r="CS251" s="38"/>
      <c r="CT251" s="38"/>
      <c r="CU251" s="38"/>
      <c r="CV251" s="38"/>
      <c r="CW251" s="38"/>
      <c r="CX251" s="38"/>
      <c r="CY251" s="38"/>
      <c r="CZ251" s="38"/>
      <c r="DA251" s="38"/>
      <c r="DB251" s="8"/>
      <c r="DC251" s="38"/>
      <c r="DD251" s="38"/>
      <c r="DE251" s="38"/>
      <c r="DF251" s="38"/>
    </row>
    <row r="252" spans="1:110">
      <c r="A252" s="38"/>
      <c r="B252" s="38">
        <f>C21</f>
        <v>20</v>
      </c>
      <c r="C252" s="38">
        <f>$C$30*($B252-$C$12)</f>
        <v>-196</v>
      </c>
      <c r="D252" s="38">
        <f>$C$30*($B252-$C$18)</f>
        <v>-42</v>
      </c>
      <c r="E252" s="38">
        <f>$AC$71</f>
        <v>0.21439182647108235</v>
      </c>
      <c r="F252" s="38">
        <f>-E252*$AC$51</f>
        <v>-22.451059567708334</v>
      </c>
      <c r="G252" s="38">
        <f>-E252*$AD$51</f>
        <v>-11.225529783854167</v>
      </c>
      <c r="H252" s="38">
        <f>(-F252+SQRT(F252^2-4*$C252))/2</f>
        <v>29.170237051686566</v>
      </c>
      <c r="I252" s="38">
        <f>(-G252+SQRT(G252^2-4*$D252))/2</f>
        <v>14.186161519404973</v>
      </c>
      <c r="J252" s="38">
        <f>IF(H252&lt;&gt;0,($C$12-$B252)*$E252/H252/$AC$51-$AC$60*$AC$51,0)</f>
        <v>4.5558707420729188E-3</v>
      </c>
      <c r="K252" s="38">
        <f>IF(I252&lt;&gt;0,($C$18-$B252)*$E252/I252/$AD$51-$AC$60*$AD$51,0)</f>
        <v>4.1509689308446224E-3</v>
      </c>
      <c r="L252" s="38">
        <f t="shared" ref="L252" si="343">E252*1.001</f>
        <v>0.21460621829755341</v>
      </c>
      <c r="M252" s="38">
        <f>-L252*$AC$51</f>
        <v>-22.473510627276042</v>
      </c>
      <c r="N252" s="38">
        <f>-L252*$AD$51</f>
        <v>-11.236755313638021</v>
      </c>
      <c r="O252" s="38">
        <f>(-M252+SQRT(M252^2-4*$C252))/2</f>
        <v>29.188486984387012</v>
      </c>
      <c r="P252" s="38">
        <f>(-N252+SQRT(N252^2-4*$D252))/2</f>
        <v>14.195449855106903</v>
      </c>
      <c r="Q252" s="38">
        <f>IF(O252&lt;&gt;0,($C$12-$B252)*$L252/O252/$AC$51-$AC$60*$AC$51,0)</f>
        <v>4.5577088069939939E-3</v>
      </c>
      <c r="R252" s="38">
        <f>IF(P252&lt;&gt;0,($C$18-$B252)*$L252/P252/$AD$51-$AC$60*$AD$51,0)</f>
        <v>4.1524627228708621E-3</v>
      </c>
      <c r="S252" s="38">
        <f>(Q252-J252)/($L252-$E252)</f>
        <v>8.5733908392407153E-3</v>
      </c>
      <c r="T252" s="38">
        <f>(R252-K252)/($L252-$E252)</f>
        <v>6.9675791788699985E-3</v>
      </c>
      <c r="U252" s="38">
        <f t="shared" ref="U252" si="344">(K252-J252)/(S252-T252)</f>
        <v>-0.25214775880679619</v>
      </c>
      <c r="V252" s="38">
        <f t="shared" ref="V252" si="345">E252+U252</f>
        <v>-3.7755932335713838E-2</v>
      </c>
      <c r="W252" s="38">
        <f>-V252*$AC$51</f>
        <v>3.9537919885103969</v>
      </c>
      <c r="X252" s="38">
        <f>-V252*$AD$51</f>
        <v>1.9768959942551985</v>
      </c>
      <c r="Y252" s="38">
        <f>(-W252+SQRT(W252^2-4*$C252))/2</f>
        <v>12.161990728966764</v>
      </c>
      <c r="Z252" s="38">
        <f>(-X252+SQRT(X252^2-4*$D252))/2</f>
        <v>5.5672388046518728</v>
      </c>
      <c r="AA252" s="38">
        <f>IF(Y252&lt;&gt;0,($C$12-$B252)*$V252/Y252/$AC$51-$AC$60*$AC$51,0)</f>
        <v>-2.432178772456434E-3</v>
      </c>
      <c r="AB252" s="38">
        <f>IF(Z252&lt;&gt;0,($C$18-$B252)*$V252/Z252/$AD$51-$AC$60*$AD$51,0)</f>
        <v>-2.121357535986944E-3</v>
      </c>
      <c r="AC252" s="38">
        <f t="shared" ref="AC252" si="346">V252*1.001</f>
        <v>-3.7793688268049547E-2</v>
      </c>
      <c r="AD252" s="38">
        <f>-AC252*$AC$51</f>
        <v>3.9577457804989069</v>
      </c>
      <c r="AE252" s="38">
        <f>-AC252*$AD$51</f>
        <v>1.9788728902494535</v>
      </c>
      <c r="AF252" s="38">
        <f>(-AD252+SQRT(AD252^2-4*$C252))/2</f>
        <v>12.160290377630448</v>
      </c>
      <c r="AG252" s="38">
        <f>(-AE252+SQRT(AE252^2-4*$D252))/2</f>
        <v>5.5663994648825588</v>
      </c>
      <c r="AH252" s="38">
        <f>IF(AF252&lt;&gt;0,($C$12-$B252)*$AC252/AF252/$AC$51-$AC$60*$AC$51,0)</f>
        <v>-2.4345443795766846E-3</v>
      </c>
      <c r="AI252" s="38">
        <f>IF(AG252&lt;&gt;0,($C$18-$B252)*$AC252/AG252/$AD$51-$AC$60*$AD$51,0)</f>
        <v>-2.1235936285259392E-3</v>
      </c>
      <c r="AJ252" s="38">
        <f>(AH252-AA252)/($AC252-$V252)</f>
        <v>6.2655243134156338E-2</v>
      </c>
      <c r="AK252" s="38">
        <f>(AI252-AB252)/($AC252-$V252)</f>
        <v>5.9224932365935547E-2</v>
      </c>
      <c r="AL252" s="38">
        <f t="shared" ref="AL252" si="347">(AB252-AA252)/(AJ252-AK252)</f>
        <v>9.0610226731936735E-2</v>
      </c>
      <c r="AM252" s="38">
        <f t="shared" ref="AM252" si="348">V252+AL252</f>
        <v>5.2854294396222898E-2</v>
      </c>
      <c r="AN252" s="38">
        <f>-AM252*$AC$51</f>
        <v>-5.5348887661948671</v>
      </c>
      <c r="AO252" s="38">
        <f>-AM252*$AD$51</f>
        <v>-2.7674443830974336</v>
      </c>
      <c r="AP252" s="38">
        <f>(-AN252+SQRT(AN252^2-4*$C252))/2</f>
        <v>17.038350045091612</v>
      </c>
      <c r="AQ252" s="38">
        <f>(-AO252+SQRT(AO252^2-4*$D252))/2</f>
        <v>8.0105379505225827</v>
      </c>
      <c r="AR252" s="38">
        <f>IF(AP252&lt;&gt;0,($C$12-$B252)*$AM252/AP252/$AC$51-$AC$60*$AC$51,0)</f>
        <v>1.7165599576034489E-3</v>
      </c>
      <c r="AS252" s="38">
        <f>IF(AQ252&lt;&gt;0,($C$18-$B252)*$AM252/AQ252/$AD$51-$AC$60*$AD$51,0)</f>
        <v>1.7117018335966157E-3</v>
      </c>
      <c r="AT252" s="38">
        <f t="shared" ref="AT252" si="349">AM252*1.001</f>
        <v>5.2907148690619112E-2</v>
      </c>
      <c r="AU252" s="38">
        <f>-AT252*$AC$51</f>
        <v>-5.540423654961061</v>
      </c>
      <c r="AV252" s="38">
        <f>-AT252*$AD$51</f>
        <v>-2.7702118274805305</v>
      </c>
      <c r="AW252" s="38">
        <f>(-AU252+SQRT(AU252^2-4*$C252))/2</f>
        <v>17.041654416410111</v>
      </c>
      <c r="AX252" s="38">
        <f>(-AV252+SQRT(AV252^2-4*$D252))/2</f>
        <v>8.0122107410595262</v>
      </c>
      <c r="AY252" s="38">
        <f>IF(AW252&lt;&gt;0,($C$12-$B252)*$AT252/AW252/$AC$51-$AC$60*$AC$51,0)</f>
        <v>1.7182310743111796E-3</v>
      </c>
      <c r="AZ252" s="38">
        <f>IF(AX252&lt;&gt;0,($C$18-$B252)*$AT252/AX252/$AD$51-$AC$60*$AD$51,0)</f>
        <v>1.713197014690096E-3</v>
      </c>
      <c r="BA252" s="38">
        <f>(AY252-AR252)/($AT252-$AM252)</f>
        <v>3.1617425354379433E-2</v>
      </c>
      <c r="BB252" s="38">
        <f>(AZ252-AS252)/($AT252-$AM252)</f>
        <v>2.8288734350928962E-2</v>
      </c>
      <c r="BC252" s="38">
        <f t="shared" ref="BC252" si="350">(AS252-AR252)/(BA252-BB252)</f>
        <v>-1.4594698041354151E-3</v>
      </c>
      <c r="BD252" s="38">
        <f t="shared" ref="BD252" si="351">AM252+BC252</f>
        <v>5.1394824592087482E-2</v>
      </c>
      <c r="BE252" s="38">
        <f>-BD252*$AC$51</f>
        <v>-5.3820534457012688</v>
      </c>
      <c r="BF252" s="38">
        <f>-BD252*$AD$51</f>
        <v>-2.6910267228506344</v>
      </c>
      <c r="BG252" s="38">
        <f>(-BE252+SQRT(BE252^2-4*$C252))/2</f>
        <v>16.947310418929927</v>
      </c>
      <c r="BH252" s="38">
        <f>(-BF252+SQRT(BF252^2-4*$D252))/2</f>
        <v>7.9644563439395242</v>
      </c>
      <c r="BI252" s="38">
        <f>IF(BG252&lt;&gt;0,($C$12-$B252)*$BD252/BG252/$AC$51-$AC$60*$AC$51,0)</f>
        <v>1.6701334074086629E-3</v>
      </c>
      <c r="BJ252" s="38">
        <f>IF(BH252&lt;&gt;0,($C$18-$B252)*$BD252/BH252/$AD$51-$AC$60*$AD$51,0)</f>
        <v>1.6701417902621305E-3</v>
      </c>
      <c r="BK252" s="38">
        <f t="shared" ref="BK252" si="352">BD252*1.001</f>
        <v>5.144621941667956E-2</v>
      </c>
      <c r="BL252" s="38">
        <f>-BK252*$AC$51</f>
        <v>-5.3874354991469691</v>
      </c>
      <c r="BM252" s="38">
        <f>-BK252*$AD$51</f>
        <v>-2.6937177495734845</v>
      </c>
      <c r="BN252" s="38">
        <f>(-BL252+SQRT(BL252^2-4*$C252))/2</f>
        <v>16.950509650782088</v>
      </c>
      <c r="BO252" s="38">
        <f>(-BM252+SQRT(BM252^2-4*$D252))/2</f>
        <v>7.9660755073341178</v>
      </c>
      <c r="BP252" s="38">
        <f>IF(BN252&lt;&gt;0,($C$12-$B252)*$BK252/BN252/$AC$51-$AC$60*$AC$51,0)</f>
        <v>1.6717775794941015E-3</v>
      </c>
      <c r="BQ252" s="38">
        <f>IF(BO252&lt;&gt;0,($C$18-$B252)*$BK252/BO252/$AD$51-$AC$60*$AD$51,0)</f>
        <v>1.6716143168584571E-3</v>
      </c>
      <c r="BR252" s="38">
        <f>(BP252-BI252)/($BK252-$BD252)</f>
        <v>3.1991004901533712E-2</v>
      </c>
      <c r="BS252" s="38">
        <f>(BQ252-BJ252)/($BK252-$BD252)</f>
        <v>2.8651262223659702E-2</v>
      </c>
      <c r="BT252" s="38">
        <f t="shared" ref="BT252" si="353">(BJ252-BI252)/(BR252-BS252)</f>
        <v>2.5100297466402572E-6</v>
      </c>
      <c r="BU252" s="38">
        <f t="shared" ref="BU252" si="354">BD252+BT252</f>
        <v>5.1397334621834122E-2</v>
      </c>
      <c r="BV252" s="38">
        <f>-BU252*$AC$51</f>
        <v>-5.3823162954016803</v>
      </c>
      <c r="BW252" s="38">
        <f>-BU252*$AD$51</f>
        <v>-2.6911581477008402</v>
      </c>
      <c r="BX252" s="38">
        <f>(-BV252+SQRT(BV252^2-4*$C252))/2</f>
        <v>16.947466652216889</v>
      </c>
      <c r="BY252" s="38">
        <f>(-BW252+SQRT(BW252^2-4*$D252))/2</f>
        <v>7.9645354148443799</v>
      </c>
      <c r="BZ252" s="38">
        <f>IF(BX252&lt;&gt;0,($C$12-$B252)*$BU252/BX252/$AC$51-$AC$60*$AC$51,0)</f>
        <v>1.6702137215614404E-3</v>
      </c>
      <c r="CA252" s="38">
        <f>IF(BY252&lt;&gt;0,($C$18-$B252)*$BU252/BY252/$AD$51-$AC$60*$AD$51,0)</f>
        <v>1.6702137211023855E-3</v>
      </c>
      <c r="CB252" s="38">
        <f t="shared" ref="CB252" si="355">BU252*1.001</f>
        <v>5.1448731956455954E-2</v>
      </c>
      <c r="CC252" s="38">
        <f>-CB252*$AC$51</f>
        <v>-5.3876986116970818</v>
      </c>
      <c r="CD252" s="38">
        <f>-CB252*$AD$51</f>
        <v>-2.6938493058485409</v>
      </c>
      <c r="CE252" s="38">
        <f>(-CC252+SQRT(CC252^2-4*$C252))/2</f>
        <v>16.950666064249436</v>
      </c>
      <c r="CF252" s="38">
        <f>(-CD252+SQRT(CD252^2-4*$D252))/2</f>
        <v>7.966154670128323</v>
      </c>
      <c r="CG252" s="38">
        <f>IF(CE252&lt;&gt;0,($C$12-$B252)*$CB252/CE252/$AC$51-$AC$60*$AC$51,0)</f>
        <v>1.6718579407511106E-3</v>
      </c>
      <c r="CH252" s="38">
        <f>IF(CF252&lt;&gt;0,($C$18-$B252)*$CB252/CF252/$AD$51-$AC$60*$AD$51,0)</f>
        <v>1.6716862873860073E-3</v>
      </c>
      <c r="CI252" s="38">
        <f>(CG252-BZ252)/($CB252-$BU252)</f>
        <v>3.1990359067603773E-2</v>
      </c>
      <c r="CJ252" s="38">
        <f>(CH252-CA252)/($CB252-$BU252)</f>
        <v>2.8650635182865144E-2</v>
      </c>
      <c r="CK252" s="38">
        <f t="shared" ref="CK252" si="356">(CA252-BZ252)/IF((CI252-CJ252)&lt;&gt;0,(CI252-CJ252),0.0000000000000001)</f>
        <v>-1.3745294580054042E-10</v>
      </c>
      <c r="CL252" s="38">
        <f>IF(AND(BU252&gt;0,CE252&gt;0,CE252&lt;$C$7,CG252&gt;0,ABS(CK252)&lt;0.00001),B252,"")</f>
        <v>20</v>
      </c>
      <c r="CM252" s="38">
        <f>CG252+BU252^2/$C$30</f>
        <v>2.6153172286899635E-3</v>
      </c>
      <c r="CN252" s="38">
        <f>-BU252*$C$7/$C$30</f>
        <v>-0.51397334621834123</v>
      </c>
      <c r="CO252" s="38">
        <f>IF(CL252&lt;&gt;"",(-CM252+SQRT(CM252^2-4*$AC$60*CN252))/2/$AC$60,0)</f>
        <v>162.21955633135173</v>
      </c>
      <c r="CP252" s="38">
        <f>CO252*30/PI()</f>
        <v>1549.0826553785278</v>
      </c>
      <c r="CQ252" s="38"/>
      <c r="CR252" s="38"/>
      <c r="CS252" s="38"/>
      <c r="CT252" s="38"/>
      <c r="CU252" s="38"/>
      <c r="CV252" s="38"/>
      <c r="CW252" s="38"/>
      <c r="CX252" s="38"/>
      <c r="CY252" s="38"/>
      <c r="CZ252" s="38"/>
      <c r="DA252" s="38"/>
      <c r="DB252" s="8"/>
      <c r="DC252" s="38"/>
      <c r="DD252" s="38"/>
      <c r="DE252" s="38"/>
      <c r="DF252" s="38"/>
    </row>
    <row r="253" spans="1:110">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c r="BR253" s="38"/>
      <c r="BS253" s="38"/>
      <c r="BT253" s="38"/>
      <c r="BU253" s="38"/>
      <c r="BV253" s="38"/>
      <c r="BW253" s="38"/>
      <c r="BX253" s="38"/>
      <c r="BY253" s="38"/>
      <c r="BZ253" s="38"/>
      <c r="CA253" s="38"/>
      <c r="CB253" s="38"/>
      <c r="CC253" s="38"/>
      <c r="CD253" s="38"/>
      <c r="CE253" s="38"/>
      <c r="CF253" s="38"/>
      <c r="CG253" s="38"/>
      <c r="CH253" s="38"/>
      <c r="CI253" s="38"/>
      <c r="CJ253" s="38"/>
      <c r="CK253" s="38"/>
      <c r="CL253" s="38"/>
      <c r="CM253" s="38"/>
      <c r="CN253" s="38"/>
      <c r="CO253" s="38"/>
      <c r="CP253" s="38"/>
      <c r="CQ253" s="38"/>
      <c r="CR253" s="38"/>
      <c r="CS253" s="38"/>
      <c r="CT253" s="38"/>
      <c r="CU253" s="38"/>
      <c r="CV253" s="38"/>
      <c r="CW253" s="38"/>
      <c r="CX253" s="38"/>
      <c r="CY253" s="38"/>
      <c r="CZ253" s="38"/>
      <c r="DA253" s="38"/>
      <c r="DB253" s="8"/>
      <c r="DC253" s="38"/>
      <c r="DD253" s="38"/>
      <c r="DE253" s="38"/>
      <c r="DF253" s="38"/>
    </row>
    <row r="254" spans="1:110">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c r="BR254" s="38"/>
      <c r="BS254" s="38"/>
      <c r="BT254" s="38"/>
      <c r="BU254" s="38"/>
      <c r="BV254" s="38"/>
      <c r="BW254" s="38"/>
      <c r="BX254" s="38"/>
      <c r="BY254" s="38"/>
      <c r="BZ254" s="38"/>
      <c r="CA254" s="38"/>
      <c r="CB254" s="38"/>
      <c r="CC254" s="38"/>
      <c r="CD254" s="38"/>
      <c r="CE254" s="38"/>
      <c r="CF254" s="38"/>
      <c r="CG254" s="38"/>
      <c r="CH254" s="38"/>
      <c r="CI254" s="38"/>
      <c r="CJ254" s="38"/>
      <c r="CK254" s="38"/>
      <c r="CL254" s="38"/>
      <c r="CM254" s="38"/>
      <c r="CN254" s="38"/>
      <c r="CO254" s="38"/>
      <c r="CP254" s="38"/>
      <c r="CQ254" s="38"/>
      <c r="CR254" s="38"/>
      <c r="CS254" s="38"/>
      <c r="CT254" s="38"/>
      <c r="CU254" s="38"/>
      <c r="CV254" s="38"/>
      <c r="CW254" s="38"/>
      <c r="CX254" s="38"/>
      <c r="CY254" s="38"/>
      <c r="CZ254" s="38"/>
      <c r="DA254" s="38"/>
      <c r="DB254" s="8"/>
      <c r="DC254" s="38"/>
      <c r="DD254" s="38"/>
      <c r="DE254" s="38"/>
      <c r="DF254" s="38"/>
    </row>
    <row r="255" spans="1:110">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c r="BR255" s="38"/>
      <c r="BS255" s="38"/>
      <c r="BT255" s="38"/>
      <c r="BU255" s="38"/>
      <c r="BV255" s="38"/>
      <c r="BW255" s="38"/>
      <c r="BX255" s="38"/>
      <c r="BY255" s="38"/>
      <c r="BZ255" s="38"/>
      <c r="CA255" s="38"/>
      <c r="CB255" s="38"/>
      <c r="CC255" s="38"/>
      <c r="CD255" s="38"/>
      <c r="CE255" s="38"/>
      <c r="CF255" s="38"/>
      <c r="CG255" s="38"/>
      <c r="CH255" s="38"/>
      <c r="CI255" s="38"/>
      <c r="CJ255" s="38"/>
      <c r="CK255" s="38"/>
      <c r="CL255" s="38"/>
      <c r="CM255" s="38"/>
      <c r="CN255" s="38"/>
      <c r="CO255" s="38"/>
      <c r="CP255" s="38"/>
      <c r="CQ255" s="38"/>
      <c r="CR255" s="38"/>
      <c r="CS255" s="38"/>
      <c r="CT255" s="38"/>
      <c r="CU255" s="38"/>
      <c r="CV255" s="38"/>
      <c r="CW255" s="38"/>
      <c r="CX255" s="38"/>
      <c r="CY255" s="38"/>
      <c r="CZ255" s="38"/>
      <c r="DA255" s="38"/>
      <c r="DB255" s="8"/>
      <c r="DC255" s="38"/>
      <c r="DD255" s="38"/>
      <c r="DE255" s="38"/>
      <c r="DF255" s="38"/>
    </row>
    <row r="256" spans="1:110">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c r="BR256" s="38"/>
      <c r="BS256" s="38"/>
      <c r="BT256" s="38"/>
      <c r="BU256" s="38"/>
      <c r="BV256" s="38"/>
      <c r="BW256" s="38"/>
      <c r="BX256" s="38"/>
      <c r="BY256" s="38"/>
      <c r="BZ256" s="38"/>
      <c r="CA256" s="38"/>
      <c r="CB256" s="38"/>
      <c r="CC256" s="38"/>
      <c r="CD256" s="38"/>
      <c r="CE256" s="38"/>
      <c r="CF256" s="38"/>
      <c r="CG256" s="38"/>
      <c r="CH256" s="38"/>
      <c r="CI256" s="38"/>
      <c r="CJ256" s="38"/>
      <c r="CK256" s="38"/>
      <c r="CL256" s="38"/>
      <c r="CM256" s="38"/>
      <c r="CN256" s="38"/>
      <c r="CO256" s="38"/>
      <c r="CP256" s="38"/>
      <c r="CQ256" s="38"/>
      <c r="CR256" s="38"/>
      <c r="CS256" s="38"/>
      <c r="CT256" s="38"/>
      <c r="CU256" s="38"/>
      <c r="CV256" s="38"/>
      <c r="CW256" s="38"/>
      <c r="CX256" s="38"/>
      <c r="CY256" s="38"/>
      <c r="CZ256" s="38"/>
      <c r="DA256" s="38"/>
      <c r="DB256" s="8"/>
      <c r="DC256" s="38"/>
      <c r="DD256" s="38"/>
      <c r="DE256" s="38"/>
      <c r="DF256" s="38"/>
    </row>
    <row r="257" spans="105:110">
      <c r="DA257" s="38"/>
      <c r="DB257" s="8"/>
      <c r="DC257" s="38"/>
      <c r="DD257" s="38"/>
      <c r="DE257" s="38"/>
      <c r="DF257" s="38"/>
    </row>
    <row r="258" spans="105:110">
      <c r="DA258" s="38"/>
      <c r="DB258" s="8"/>
      <c r="DC258" s="38"/>
      <c r="DD258" s="38"/>
      <c r="DE258" s="38"/>
      <c r="DF258" s="38"/>
    </row>
    <row r="259" spans="105:110">
      <c r="DA259" s="38"/>
      <c r="DB259" s="8"/>
      <c r="DC259" s="38"/>
      <c r="DD259" s="38"/>
      <c r="DE259" s="38"/>
      <c r="DF259" s="38"/>
    </row>
    <row r="260" spans="105:110">
      <c r="DA260" s="38"/>
      <c r="DB260" s="8"/>
      <c r="DC260" s="38"/>
      <c r="DD260" s="38"/>
      <c r="DE260" s="38"/>
      <c r="DF260" s="38"/>
    </row>
    <row r="261" spans="105:110">
      <c r="DA261" s="38"/>
      <c r="DB261" s="8"/>
      <c r="DC261" s="38"/>
      <c r="DD261" s="38"/>
      <c r="DE261" s="38"/>
      <c r="DF261" s="38"/>
    </row>
    <row r="262" spans="105:110">
      <c r="DA262" s="38"/>
      <c r="DB262" s="8"/>
      <c r="DC262" s="38"/>
      <c r="DD262" s="38"/>
      <c r="DE262" s="38"/>
      <c r="DF262" s="38"/>
    </row>
    <row r="263" spans="105:110">
      <c r="DA263" s="38"/>
      <c r="DB263" s="8"/>
      <c r="DC263" s="38"/>
      <c r="DD263" s="38"/>
      <c r="DE263" s="38"/>
      <c r="DF263" s="38"/>
    </row>
    <row r="264" spans="105:110">
      <c r="DA264" s="38"/>
      <c r="DB264" s="8"/>
      <c r="DC264" s="38"/>
      <c r="DD264" s="38"/>
      <c r="DE264" s="38"/>
      <c r="DF264" s="38"/>
    </row>
    <row r="265" spans="105:110">
      <c r="DA265" s="38"/>
      <c r="DB265" s="8"/>
      <c r="DC265" s="38"/>
      <c r="DD265" s="38"/>
      <c r="DE265" s="38"/>
      <c r="DF265" s="38"/>
    </row>
    <row r="266" spans="105:110">
      <c r="DA266" s="38"/>
      <c r="DB266" s="8"/>
      <c r="DC266" s="38"/>
      <c r="DD266" s="38"/>
      <c r="DE266" s="38"/>
      <c r="DF266" s="38"/>
    </row>
    <row r="267" spans="105:110">
      <c r="DA267" s="38"/>
      <c r="DB267" s="8"/>
      <c r="DC267" s="38"/>
      <c r="DD267" s="38"/>
      <c r="DE267" s="38"/>
      <c r="DF267" s="38"/>
    </row>
    <row r="268" spans="105:110">
      <c r="DA268" s="38"/>
      <c r="DB268" s="8"/>
      <c r="DC268" s="38"/>
      <c r="DD268" s="38"/>
      <c r="DE268" s="38"/>
      <c r="DF268" s="38"/>
    </row>
    <row r="269" spans="105:110">
      <c r="DA269" s="38"/>
      <c r="DB269" s="8"/>
      <c r="DC269" s="38"/>
      <c r="DD269" s="38"/>
      <c r="DE269" s="38"/>
      <c r="DF269" s="38"/>
    </row>
    <row r="270" spans="105:110">
      <c r="DA270" s="38"/>
      <c r="DB270" s="8"/>
      <c r="DC270" s="38"/>
      <c r="DD270" s="38"/>
      <c r="DE270" s="38"/>
      <c r="DF270" s="38"/>
    </row>
    <row r="271" spans="105:110">
      <c r="DA271" s="38"/>
      <c r="DB271" s="8"/>
      <c r="DC271" s="38"/>
      <c r="DD271" s="38"/>
      <c r="DE271" s="38"/>
      <c r="DF271" s="38"/>
    </row>
    <row r="272" spans="105:110">
      <c r="DA272" s="38"/>
      <c r="DB272" s="8"/>
      <c r="DC272" s="38"/>
      <c r="DD272" s="38"/>
      <c r="DE272" s="38"/>
      <c r="DF272" s="38"/>
    </row>
    <row r="273" spans="105:110">
      <c r="DA273" s="38"/>
      <c r="DB273" s="8"/>
      <c r="DC273" s="38"/>
      <c r="DD273" s="38"/>
      <c r="DE273" s="38"/>
      <c r="DF273" s="38"/>
    </row>
    <row r="274" spans="105:110">
      <c r="DA274" s="38"/>
      <c r="DB274" s="8"/>
      <c r="DC274" s="38"/>
      <c r="DD274" s="38"/>
      <c r="DE274" s="38"/>
      <c r="DF274" s="38"/>
    </row>
    <row r="275" spans="105:110">
      <c r="DA275" s="38"/>
      <c r="DB275" s="8"/>
      <c r="DC275" s="38"/>
      <c r="DD275" s="38"/>
      <c r="DE275" s="38"/>
      <c r="DF275" s="38"/>
    </row>
    <row r="276" spans="105:110">
      <c r="DA276" s="38"/>
      <c r="DB276" s="8"/>
      <c r="DC276" s="38"/>
      <c r="DD276" s="38"/>
      <c r="DE276" s="38"/>
      <c r="DF276" s="38"/>
    </row>
    <row r="277" spans="105:110">
      <c r="DA277" s="38"/>
      <c r="DB277" s="8"/>
      <c r="DC277" s="38"/>
      <c r="DD277" s="38"/>
      <c r="DE277" s="38"/>
      <c r="DF277" s="38"/>
    </row>
    <row r="278" spans="105:110">
      <c r="DA278" s="38"/>
      <c r="DB278" s="8"/>
      <c r="DC278" s="38"/>
      <c r="DD278" s="38"/>
      <c r="DE278" s="38"/>
      <c r="DF278" s="38"/>
    </row>
    <row r="279" spans="105:110">
      <c r="DA279" s="38"/>
      <c r="DB279" s="8"/>
      <c r="DC279" s="38"/>
      <c r="DD279" s="38"/>
      <c r="DE279" s="38"/>
      <c r="DF279" s="38"/>
    </row>
    <row r="280" spans="105:110">
      <c r="DA280" s="38"/>
      <c r="DB280" s="8"/>
      <c r="DC280" s="38"/>
      <c r="DD280" s="38"/>
      <c r="DE280" s="38"/>
      <c r="DF280" s="38"/>
    </row>
    <row r="281" spans="105:110">
      <c r="DA281" s="38"/>
      <c r="DB281" s="8"/>
      <c r="DC281" s="38"/>
      <c r="DD281" s="38"/>
      <c r="DE281" s="38"/>
      <c r="DF281" s="38"/>
    </row>
    <row r="282" spans="105:110">
      <c r="DA282" s="38"/>
      <c r="DB282" s="8"/>
      <c r="DC282" s="38"/>
      <c r="DD282" s="38"/>
      <c r="DE282" s="38"/>
      <c r="DF282" s="38"/>
    </row>
    <row r="283" spans="105:110">
      <c r="DA283" s="38"/>
      <c r="DB283" s="8"/>
      <c r="DC283" s="38"/>
      <c r="DD283" s="38"/>
      <c r="DE283" s="38"/>
      <c r="DF283" s="38"/>
    </row>
    <row r="284" spans="105:110">
      <c r="DA284" s="38"/>
      <c r="DB284" s="8"/>
      <c r="DC284" s="38"/>
      <c r="DD284" s="38"/>
      <c r="DE284" s="38"/>
      <c r="DF284" s="38"/>
    </row>
    <row r="285" spans="105:110">
      <c r="DA285" s="38"/>
      <c r="DB285" s="8"/>
      <c r="DC285" s="38"/>
      <c r="DD285" s="38"/>
      <c r="DE285" s="38"/>
      <c r="DF285" s="38"/>
    </row>
    <row r="286" spans="105:110">
      <c r="DA286" s="38"/>
      <c r="DB286" s="8"/>
      <c r="DC286" s="38"/>
      <c r="DD286" s="38"/>
      <c r="DE286" s="38"/>
      <c r="DF286" s="38"/>
    </row>
    <row r="287" spans="105:110">
      <c r="DA287" s="38"/>
      <c r="DB287" s="8"/>
      <c r="DC287" s="38"/>
      <c r="DD287" s="38"/>
      <c r="DE287" s="38"/>
      <c r="DF287" s="38"/>
    </row>
    <row r="288" spans="105:110">
      <c r="DA288" s="38"/>
      <c r="DB288" s="8"/>
      <c r="DC288" s="38"/>
      <c r="DD288" s="38"/>
      <c r="DE288" s="38"/>
      <c r="DF288" s="38"/>
    </row>
    <row r="289" spans="105:110">
      <c r="DA289" s="38"/>
      <c r="DB289" s="8"/>
      <c r="DC289" s="38"/>
      <c r="DD289" s="38"/>
      <c r="DE289" s="38"/>
      <c r="DF289" s="38"/>
    </row>
    <row r="290" spans="105:110">
      <c r="DA290" s="38"/>
      <c r="DB290" s="8"/>
      <c r="DC290" s="38"/>
      <c r="DD290" s="38"/>
      <c r="DE290" s="38"/>
      <c r="DF290" s="38"/>
    </row>
    <row r="291" spans="105:110">
      <c r="DA291" s="38"/>
      <c r="DB291" s="8"/>
      <c r="DC291" s="38"/>
      <c r="DD291" s="38"/>
      <c r="DE291" s="38"/>
      <c r="DF291" s="38"/>
    </row>
    <row r="292" spans="105:110">
      <c r="DA292" s="38"/>
      <c r="DB292" s="8"/>
      <c r="DC292" s="38"/>
      <c r="DD292" s="38"/>
      <c r="DE292" s="38"/>
      <c r="DF292" s="38"/>
    </row>
    <row r="293" spans="105:110">
      <c r="DA293" s="38"/>
      <c r="DB293" s="8"/>
      <c r="DC293" s="38"/>
      <c r="DD293" s="38"/>
      <c r="DE293" s="38"/>
      <c r="DF293" s="38"/>
    </row>
    <row r="294" spans="105:110">
      <c r="DA294" s="38"/>
      <c r="DB294" s="8"/>
      <c r="DC294" s="38"/>
      <c r="DD294" s="38"/>
      <c r="DE294" s="38"/>
      <c r="DF294" s="38"/>
    </row>
    <row r="295" spans="105:110">
      <c r="DA295" s="38"/>
      <c r="DB295" s="8"/>
      <c r="DC295" s="38"/>
      <c r="DD295" s="38"/>
      <c r="DE295" s="38"/>
      <c r="DF295" s="38"/>
    </row>
    <row r="296" spans="105:110">
      <c r="DA296" s="38"/>
      <c r="DB296" s="8"/>
      <c r="DC296" s="38"/>
      <c r="DD296" s="38"/>
      <c r="DE296" s="38"/>
      <c r="DF296" s="38"/>
    </row>
    <row r="297" spans="105:110">
      <c r="DA297" s="38"/>
      <c r="DB297" s="8"/>
      <c r="DC297" s="38"/>
      <c r="DD297" s="38"/>
      <c r="DE297" s="38"/>
      <c r="DF297" s="38"/>
    </row>
    <row r="298" spans="105:110">
      <c r="DA298" s="38"/>
      <c r="DB298" s="8"/>
      <c r="DC298" s="38"/>
      <c r="DD298" s="38"/>
      <c r="DE298" s="38"/>
      <c r="DF298" s="38"/>
    </row>
    <row r="299" spans="105:110">
      <c r="DA299" s="38"/>
      <c r="DB299" s="8"/>
      <c r="DC299" s="38"/>
      <c r="DD299" s="38"/>
      <c r="DE299" s="38"/>
      <c r="DF299" s="38"/>
    </row>
    <row r="300" spans="105:110">
      <c r="DA300" s="38"/>
      <c r="DB300" s="8"/>
      <c r="DC300" s="38"/>
      <c r="DD300" s="38"/>
      <c r="DE300" s="38"/>
      <c r="DF300" s="38"/>
    </row>
    <row r="301" spans="105:110">
      <c r="DA301" s="38"/>
      <c r="DB301" s="8"/>
      <c r="DC301" s="38"/>
      <c r="DD301" s="38"/>
      <c r="DE301" s="38"/>
      <c r="DF301" s="38"/>
    </row>
    <row r="302" spans="105:110">
      <c r="DA302" s="38"/>
      <c r="DB302" s="8"/>
      <c r="DC302" s="38"/>
      <c r="DD302" s="38"/>
      <c r="DE302" s="38"/>
      <c r="DF302" s="38"/>
    </row>
    <row r="303" spans="105:110">
      <c r="DA303" s="38"/>
      <c r="DB303" s="8"/>
      <c r="DC303" s="38"/>
      <c r="DD303" s="38"/>
      <c r="DE303" s="38"/>
      <c r="DF303" s="38"/>
    </row>
    <row r="304" spans="105:110">
      <c r="DA304" s="38"/>
      <c r="DB304" s="8"/>
      <c r="DC304" s="38"/>
      <c r="DD304" s="38"/>
      <c r="DE304" s="38"/>
      <c r="DF304" s="38"/>
    </row>
    <row r="305" spans="105:110">
      <c r="DA305" s="38"/>
      <c r="DB305" s="8"/>
      <c r="DC305" s="38"/>
      <c r="DD305" s="38"/>
      <c r="DE305" s="38"/>
      <c r="DF305" s="38"/>
    </row>
    <row r="306" spans="105:110">
      <c r="DA306" s="38"/>
      <c r="DB306" s="8"/>
      <c r="DC306" s="38"/>
      <c r="DD306" s="38"/>
      <c r="DE306" s="38"/>
      <c r="DF306" s="38"/>
    </row>
    <row r="307" spans="105:110">
      <c r="DA307" s="38"/>
      <c r="DB307" s="8"/>
      <c r="DC307" s="38"/>
      <c r="DD307" s="38"/>
      <c r="DE307" s="38"/>
      <c r="DF307" s="38"/>
    </row>
    <row r="308" spans="105:110">
      <c r="DA308" s="38"/>
      <c r="DB308" s="8"/>
      <c r="DC308" s="38"/>
      <c r="DD308" s="38"/>
      <c r="DE308" s="38"/>
      <c r="DF308" s="38"/>
    </row>
    <row r="309" spans="105:110">
      <c r="DA309" s="38"/>
      <c r="DB309" s="8"/>
      <c r="DC309" s="38"/>
      <c r="DD309" s="38"/>
      <c r="DE309" s="38"/>
      <c r="DF309" s="38"/>
    </row>
    <row r="310" spans="105:110">
      <c r="DA310" s="38"/>
      <c r="DB310" s="8"/>
      <c r="DC310" s="38"/>
      <c r="DD310" s="38"/>
      <c r="DE310" s="38"/>
      <c r="DF310" s="38"/>
    </row>
    <row r="311" spans="105:110">
      <c r="DA311" s="38"/>
      <c r="DB311" s="8"/>
      <c r="DC311" s="38"/>
      <c r="DD311" s="38"/>
      <c r="DE311" s="38"/>
      <c r="DF311" s="38"/>
    </row>
    <row r="312" spans="105:110">
      <c r="DA312" s="38"/>
      <c r="DB312" s="8"/>
      <c r="DC312" s="38"/>
      <c r="DD312" s="38"/>
      <c r="DE312" s="38"/>
      <c r="DF312" s="38"/>
    </row>
    <row r="313" spans="105:110">
      <c r="DA313" s="38"/>
      <c r="DB313" s="8"/>
      <c r="DC313" s="38"/>
      <c r="DD313" s="38"/>
      <c r="DE313" s="38"/>
      <c r="DF313" s="38"/>
    </row>
    <row r="314" spans="105:110">
      <c r="DA314" s="38"/>
      <c r="DB314" s="8"/>
      <c r="DC314" s="38"/>
      <c r="DD314" s="38"/>
      <c r="DE314" s="38"/>
      <c r="DF314" s="38"/>
    </row>
    <row r="315" spans="105:110">
      <c r="DA315" s="38"/>
      <c r="DB315" s="8"/>
      <c r="DC315" s="38"/>
      <c r="DD315" s="38"/>
      <c r="DE315" s="38"/>
      <c r="DF315" s="38"/>
    </row>
    <row r="316" spans="105:110">
      <c r="DA316" s="38"/>
      <c r="DB316" s="8"/>
      <c r="DC316" s="38"/>
      <c r="DD316" s="38"/>
      <c r="DE316" s="38"/>
      <c r="DF316" s="38"/>
    </row>
    <row r="317" spans="105:110">
      <c r="DA317" s="38"/>
      <c r="DB317" s="8"/>
      <c r="DC317" s="38"/>
      <c r="DD317" s="38"/>
      <c r="DE317" s="38"/>
      <c r="DF317" s="38"/>
    </row>
    <row r="318" spans="105:110">
      <c r="DA318" s="38"/>
      <c r="DB318" s="8"/>
      <c r="DC318" s="38"/>
      <c r="DD318" s="38"/>
      <c r="DE318" s="38"/>
      <c r="DF318" s="38"/>
    </row>
    <row r="319" spans="105:110">
      <c r="DA319" s="38"/>
      <c r="DB319" s="8"/>
      <c r="DC319" s="38"/>
      <c r="DD319" s="38"/>
      <c r="DE319" s="38"/>
      <c r="DF319" s="38"/>
    </row>
    <row r="320" spans="105:110">
      <c r="DA320" s="38"/>
      <c r="DB320" s="8"/>
      <c r="DC320" s="38"/>
      <c r="DD320" s="38"/>
      <c r="DE320" s="38"/>
      <c r="DF320" s="38"/>
    </row>
    <row r="321" spans="105:110">
      <c r="DA321" s="38"/>
      <c r="DB321" s="8"/>
      <c r="DC321" s="38"/>
      <c r="DD321" s="38"/>
      <c r="DE321" s="38"/>
      <c r="DF321" s="38"/>
    </row>
    <row r="322" spans="105:110">
      <c r="DA322" s="38"/>
      <c r="DB322" s="8"/>
      <c r="DC322" s="38"/>
      <c r="DD322" s="38"/>
      <c r="DE322" s="38"/>
      <c r="DF322" s="38"/>
    </row>
    <row r="323" spans="105:110">
      <c r="DA323" s="38"/>
      <c r="DB323" s="8"/>
      <c r="DC323" s="38"/>
      <c r="DD323" s="38"/>
      <c r="DE323" s="38"/>
      <c r="DF323" s="38"/>
    </row>
    <row r="324" spans="105:110">
      <c r="DA324" s="38"/>
      <c r="DB324" s="8"/>
      <c r="DC324" s="38"/>
      <c r="DD324" s="38"/>
      <c r="DE324" s="38"/>
      <c r="DF324" s="38"/>
    </row>
    <row r="325" spans="105:110">
      <c r="DA325" s="38"/>
      <c r="DB325" s="8"/>
      <c r="DC325" s="38"/>
      <c r="DD325" s="38"/>
      <c r="DE325" s="38"/>
      <c r="DF325" s="38"/>
    </row>
    <row r="326" spans="105:110">
      <c r="DA326" s="38"/>
      <c r="DB326" s="8"/>
      <c r="DC326" s="38"/>
      <c r="DD326" s="38"/>
      <c r="DE326" s="38"/>
      <c r="DF326" s="38"/>
    </row>
    <row r="327" spans="105:110">
      <c r="DA327" s="38"/>
      <c r="DB327" s="8"/>
      <c r="DC327" s="38"/>
      <c r="DD327" s="38"/>
      <c r="DE327" s="38"/>
      <c r="DF327" s="38"/>
    </row>
    <row r="328" spans="105:110">
      <c r="DA328" s="38"/>
      <c r="DB328" s="8"/>
      <c r="DC328" s="38"/>
      <c r="DD328" s="38"/>
      <c r="DE328" s="38"/>
      <c r="DF328" s="38"/>
    </row>
    <row r="329" spans="105:110">
      <c r="DA329" s="38"/>
      <c r="DB329" s="8"/>
      <c r="DC329" s="38"/>
      <c r="DD329" s="38"/>
      <c r="DE329" s="38"/>
      <c r="DF329" s="38"/>
    </row>
    <row r="330" spans="105:110">
      <c r="DA330" s="38"/>
      <c r="DB330" s="8"/>
      <c r="DC330" s="38"/>
      <c r="DD330" s="38"/>
      <c r="DE330" s="38"/>
      <c r="DF330" s="38"/>
    </row>
    <row r="331" spans="105:110">
      <c r="DA331" s="38"/>
      <c r="DB331" s="8"/>
      <c r="DC331" s="38"/>
      <c r="DD331" s="38"/>
      <c r="DE331" s="38"/>
      <c r="DF331" s="38"/>
    </row>
    <row r="332" spans="105:110">
      <c r="DA332" s="38"/>
      <c r="DB332" s="8"/>
      <c r="DC332" s="38"/>
      <c r="DD332" s="38"/>
      <c r="DE332" s="38"/>
      <c r="DF332" s="38"/>
    </row>
    <row r="333" spans="105:110">
      <c r="DA333" s="38"/>
      <c r="DB333" s="8"/>
      <c r="DC333" s="38"/>
      <c r="DD333" s="38"/>
      <c r="DE333" s="38"/>
      <c r="DF333" s="38"/>
    </row>
    <row r="334" spans="105:110">
      <c r="DA334" s="38"/>
      <c r="DB334" s="8"/>
      <c r="DC334" s="38"/>
      <c r="DD334" s="38"/>
      <c r="DE334" s="38"/>
      <c r="DF334" s="38"/>
    </row>
    <row r="335" spans="105:110">
      <c r="DA335" s="38"/>
      <c r="DB335" s="8"/>
      <c r="DC335" s="38"/>
      <c r="DD335" s="38"/>
      <c r="DE335" s="38"/>
      <c r="DF335" s="38"/>
    </row>
    <row r="336" spans="105:110">
      <c r="DA336" s="38"/>
      <c r="DB336" s="8"/>
      <c r="DC336" s="38"/>
      <c r="DD336" s="38"/>
      <c r="DE336" s="38"/>
      <c r="DF336" s="38"/>
    </row>
    <row r="337" spans="105:110">
      <c r="DA337" s="38"/>
      <c r="DB337" s="8"/>
      <c r="DC337" s="38"/>
      <c r="DD337" s="38"/>
      <c r="DE337" s="38"/>
      <c r="DF337" s="38"/>
    </row>
    <row r="338" spans="105:110">
      <c r="DA338" s="38"/>
      <c r="DB338" s="8"/>
      <c r="DC338" s="38"/>
      <c r="DD338" s="38"/>
      <c r="DE338" s="38"/>
      <c r="DF338" s="38"/>
    </row>
    <row r="339" spans="105:110">
      <c r="DA339" s="38"/>
      <c r="DB339" s="8"/>
      <c r="DC339" s="38"/>
      <c r="DD339" s="38"/>
      <c r="DE339" s="38"/>
      <c r="DF339" s="38"/>
    </row>
    <row r="340" spans="105:110">
      <c r="DA340" s="38"/>
      <c r="DB340" s="8"/>
      <c r="DC340" s="38"/>
      <c r="DD340" s="38"/>
      <c r="DE340" s="38"/>
      <c r="DF340" s="38"/>
    </row>
    <row r="341" spans="105:110">
      <c r="DA341" s="38"/>
      <c r="DB341" s="8"/>
      <c r="DC341" s="38"/>
      <c r="DD341" s="38"/>
      <c r="DE341" s="38"/>
      <c r="DF341" s="38"/>
    </row>
    <row r="342" spans="105:110">
      <c r="DA342" s="38"/>
      <c r="DB342" s="8"/>
      <c r="DC342" s="38"/>
      <c r="DD342" s="38"/>
      <c r="DE342" s="38"/>
      <c r="DF342" s="38"/>
    </row>
    <row r="343" spans="105:110">
      <c r="DA343" s="38"/>
      <c r="DB343" s="8"/>
      <c r="DC343" s="38"/>
      <c r="DD343" s="38"/>
      <c r="DE343" s="38"/>
      <c r="DF343" s="38"/>
    </row>
    <row r="344" spans="105:110">
      <c r="DA344" s="38"/>
      <c r="DB344" s="8"/>
      <c r="DC344" s="38"/>
      <c r="DD344" s="38"/>
      <c r="DE344" s="38"/>
      <c r="DF344" s="38"/>
    </row>
    <row r="345" spans="105:110">
      <c r="DA345" s="38"/>
      <c r="DB345" s="8"/>
      <c r="DC345" s="38"/>
      <c r="DD345" s="38"/>
      <c r="DE345" s="38"/>
      <c r="DF345" s="38"/>
    </row>
    <row r="346" spans="105:110">
      <c r="DA346" s="38"/>
      <c r="DB346" s="8"/>
      <c r="DC346" s="38"/>
      <c r="DD346" s="38"/>
      <c r="DE346" s="38"/>
      <c r="DF346" s="38"/>
    </row>
    <row r="347" spans="105:110">
      <c r="DA347" s="38"/>
      <c r="DB347" s="8"/>
      <c r="DC347" s="38"/>
      <c r="DD347" s="38"/>
      <c r="DE347" s="38"/>
      <c r="DF347" s="38"/>
    </row>
    <row r="348" spans="105:110">
      <c r="DA348" s="38"/>
      <c r="DB348" s="8"/>
      <c r="DC348" s="38"/>
      <c r="DD348" s="38"/>
      <c r="DE348" s="38"/>
      <c r="DF348" s="38"/>
    </row>
    <row r="349" spans="105:110">
      <c r="DA349" s="38"/>
      <c r="DB349" s="8"/>
      <c r="DC349" s="38"/>
      <c r="DD349" s="38"/>
      <c r="DE349" s="38"/>
      <c r="DF349" s="38"/>
    </row>
    <row r="350" spans="105:110">
      <c r="DA350" s="38"/>
      <c r="DB350" s="8"/>
      <c r="DC350" s="38"/>
      <c r="DD350" s="38"/>
      <c r="DE350" s="38"/>
      <c r="DF350" s="38"/>
    </row>
    <row r="351" spans="105:110">
      <c r="DA351" s="38"/>
      <c r="DB351" s="8"/>
      <c r="DC351" s="38"/>
      <c r="DD351" s="38"/>
      <c r="DE351" s="38"/>
      <c r="DF351" s="38"/>
    </row>
    <row r="352" spans="105:110">
      <c r="DA352" s="38"/>
      <c r="DB352" s="8"/>
      <c r="DC352" s="38"/>
      <c r="DD352" s="38"/>
      <c r="DE352" s="38"/>
      <c r="DF352" s="38"/>
    </row>
    <row r="353" spans="105:110">
      <c r="DA353" s="38"/>
      <c r="DB353" s="8"/>
      <c r="DC353" s="38"/>
      <c r="DD353" s="38"/>
      <c r="DE353" s="38"/>
      <c r="DF353" s="38"/>
    </row>
    <row r="354" spans="105:110">
      <c r="DA354" s="38"/>
      <c r="DB354" s="8"/>
      <c r="DC354" s="38"/>
      <c r="DD354" s="38"/>
      <c r="DE354" s="38"/>
      <c r="DF354" s="38"/>
    </row>
    <row r="355" spans="105:110">
      <c r="DA355" s="38"/>
      <c r="DB355" s="8"/>
      <c r="DC355" s="38"/>
      <c r="DD355" s="38"/>
      <c r="DE355" s="38"/>
      <c r="DF355" s="38"/>
    </row>
    <row r="356" spans="105:110">
      <c r="DA356" s="38"/>
      <c r="DB356" s="8"/>
      <c r="DC356" s="38"/>
      <c r="DD356" s="38"/>
      <c r="DE356" s="38"/>
      <c r="DF356" s="38"/>
    </row>
    <row r="357" spans="105:110">
      <c r="DA357" s="38"/>
      <c r="DB357" s="8"/>
      <c r="DC357" s="38"/>
      <c r="DD357" s="38"/>
      <c r="DE357" s="38"/>
      <c r="DF357" s="38"/>
    </row>
    <row r="358" spans="105:110">
      <c r="DA358" s="38"/>
      <c r="DB358" s="8"/>
      <c r="DC358" s="38"/>
      <c r="DD358" s="38"/>
      <c r="DE358" s="38"/>
      <c r="DF358" s="38"/>
    </row>
    <row r="359" spans="105:110">
      <c r="DA359" s="38"/>
      <c r="DB359" s="8"/>
      <c r="DC359" s="38"/>
      <c r="DD359" s="38"/>
      <c r="DE359" s="38"/>
      <c r="DF359" s="38"/>
    </row>
    <row r="360" spans="105:110">
      <c r="DA360" s="38"/>
      <c r="DB360" s="8"/>
      <c r="DC360" s="38"/>
      <c r="DD360" s="38"/>
      <c r="DE360" s="38"/>
      <c r="DF360" s="38"/>
    </row>
    <row r="361" spans="105:110">
      <c r="DA361" s="38"/>
      <c r="DB361" s="8"/>
      <c r="DC361" s="38"/>
      <c r="DD361" s="38"/>
      <c r="DE361" s="38"/>
      <c r="DF361" s="38"/>
    </row>
    <row r="362" spans="105:110">
      <c r="DA362" s="38"/>
      <c r="DB362" s="8"/>
      <c r="DC362" s="38"/>
      <c r="DD362" s="38"/>
      <c r="DE362" s="38"/>
      <c r="DF362" s="38"/>
    </row>
    <row r="363" spans="105:110">
      <c r="DA363" s="38"/>
      <c r="DB363" s="8"/>
      <c r="DC363" s="38"/>
      <c r="DD363" s="38"/>
      <c r="DE363" s="38"/>
      <c r="DF363" s="38"/>
    </row>
    <row r="364" spans="105:110">
      <c r="DA364" s="38"/>
      <c r="DB364" s="8"/>
      <c r="DC364" s="38"/>
      <c r="DD364" s="38"/>
      <c r="DE364" s="38"/>
      <c r="DF364" s="38"/>
    </row>
    <row r="365" spans="105:110">
      <c r="DA365" s="38"/>
      <c r="DB365" s="8"/>
      <c r="DC365" s="38"/>
      <c r="DD365" s="38"/>
      <c r="DE365" s="38"/>
      <c r="DF365" s="38"/>
    </row>
    <row r="366" spans="105:110">
      <c r="DA366" s="38"/>
      <c r="DB366" s="8"/>
      <c r="DC366" s="38"/>
      <c r="DD366" s="38"/>
      <c r="DE366" s="38"/>
      <c r="DF366" s="38"/>
    </row>
    <row r="367" spans="105:110">
      <c r="DA367" s="38"/>
      <c r="DB367" s="8"/>
      <c r="DC367" s="38"/>
      <c r="DD367" s="38"/>
      <c r="DE367" s="38"/>
      <c r="DF367" s="38"/>
    </row>
    <row r="368" spans="105:110">
      <c r="DA368" s="38"/>
      <c r="DB368" s="8"/>
      <c r="DC368" s="38"/>
      <c r="DD368" s="38"/>
      <c r="DE368" s="38"/>
      <c r="DF368" s="38"/>
    </row>
    <row r="369" spans="105:110">
      <c r="DA369" s="38"/>
      <c r="DB369" s="8"/>
      <c r="DC369" s="38"/>
      <c r="DD369" s="38"/>
      <c r="DE369" s="38"/>
      <c r="DF369" s="38"/>
    </row>
    <row r="370" spans="105:110">
      <c r="DA370" s="38"/>
      <c r="DB370" s="8"/>
      <c r="DC370" s="38"/>
      <c r="DD370" s="38"/>
      <c r="DE370" s="38"/>
      <c r="DF370" s="38"/>
    </row>
    <row r="371" spans="105:110">
      <c r="DA371" s="38"/>
      <c r="DB371" s="8"/>
      <c r="DC371" s="38"/>
      <c r="DD371" s="38"/>
      <c r="DE371" s="38"/>
      <c r="DF371" s="38"/>
    </row>
    <row r="372" spans="105:110">
      <c r="DA372" s="38"/>
      <c r="DB372" s="8"/>
      <c r="DC372" s="38"/>
      <c r="DD372" s="38"/>
      <c r="DE372" s="38"/>
      <c r="DF372" s="38"/>
    </row>
    <row r="373" spans="105:110">
      <c r="DA373" s="38"/>
      <c r="DB373" s="8"/>
      <c r="DC373" s="38"/>
      <c r="DD373" s="38"/>
      <c r="DE373" s="38"/>
      <c r="DF373" s="38"/>
    </row>
    <row r="374" spans="105:110">
      <c r="DA374" s="38"/>
      <c r="DB374" s="8"/>
      <c r="DC374" s="38"/>
      <c r="DD374" s="38"/>
      <c r="DE374" s="38"/>
      <c r="DF374" s="38"/>
    </row>
    <row r="375" spans="105:110">
      <c r="DA375" s="38"/>
      <c r="DB375" s="8"/>
      <c r="DC375" s="38"/>
      <c r="DD375" s="38"/>
      <c r="DE375" s="38"/>
      <c r="DF375" s="38"/>
    </row>
    <row r="376" spans="105:110">
      <c r="DA376" s="38"/>
      <c r="DB376" s="8"/>
      <c r="DC376" s="38"/>
      <c r="DD376" s="38"/>
      <c r="DE376" s="38"/>
      <c r="DF376" s="38"/>
    </row>
    <row r="377" spans="105:110">
      <c r="DA377" s="38"/>
      <c r="DB377" s="8"/>
      <c r="DC377" s="38"/>
      <c r="DD377" s="38"/>
      <c r="DE377" s="38"/>
      <c r="DF377" s="38"/>
    </row>
    <row r="378" spans="105:110">
      <c r="DA378" s="38"/>
      <c r="DB378" s="8"/>
      <c r="DC378" s="38"/>
      <c r="DD378" s="38"/>
      <c r="DE378" s="38"/>
      <c r="DF378" s="38"/>
    </row>
    <row r="379" spans="105:110">
      <c r="DA379" s="38"/>
      <c r="DB379" s="8"/>
      <c r="DC379" s="38"/>
      <c r="DD379" s="38"/>
      <c r="DE379" s="38"/>
      <c r="DF379" s="38"/>
    </row>
    <row r="380" spans="105:110">
      <c r="DA380" s="38"/>
      <c r="DB380" s="8"/>
      <c r="DC380" s="38"/>
      <c r="DD380" s="38"/>
      <c r="DE380" s="38"/>
      <c r="DF380" s="38"/>
    </row>
    <row r="381" spans="105:110">
      <c r="DA381" s="38"/>
      <c r="DB381" s="8"/>
      <c r="DC381" s="38"/>
      <c r="DD381" s="38"/>
      <c r="DE381" s="38"/>
      <c r="DF381" s="38"/>
    </row>
    <row r="382" spans="105:110">
      <c r="DA382" s="38"/>
      <c r="DB382" s="8"/>
      <c r="DC382" s="38"/>
      <c r="DD382" s="38"/>
      <c r="DE382" s="38"/>
      <c r="DF382" s="38"/>
    </row>
    <row r="383" spans="105:110">
      <c r="DA383" s="38"/>
      <c r="DB383" s="8"/>
      <c r="DC383" s="38"/>
      <c r="DD383" s="38"/>
      <c r="DE383" s="38"/>
      <c r="DF383" s="38"/>
    </row>
    <row r="384" spans="105:110">
      <c r="DA384" s="38"/>
      <c r="DB384" s="8"/>
      <c r="DC384" s="38"/>
      <c r="DD384" s="38"/>
      <c r="DE384" s="38"/>
      <c r="DF384" s="38"/>
    </row>
    <row r="385" spans="105:110">
      <c r="DA385" s="38"/>
      <c r="DB385" s="8"/>
      <c r="DC385" s="38"/>
      <c r="DD385" s="38"/>
      <c r="DE385" s="38"/>
      <c r="DF385" s="38"/>
    </row>
    <row r="386" spans="105:110">
      <c r="DA386" s="38"/>
      <c r="DB386" s="8"/>
      <c r="DC386" s="38"/>
      <c r="DD386" s="38"/>
      <c r="DE386" s="38"/>
      <c r="DF386" s="38"/>
    </row>
    <row r="387" spans="105:110">
      <c r="DA387" s="38"/>
      <c r="DB387" s="8"/>
      <c r="DC387" s="38"/>
      <c r="DD387" s="38"/>
      <c r="DE387" s="38"/>
      <c r="DF387" s="38"/>
    </row>
    <row r="388" spans="105:110">
      <c r="DA388" s="38"/>
      <c r="DB388" s="8"/>
      <c r="DC388" s="38"/>
      <c r="DD388" s="38"/>
      <c r="DE388" s="38"/>
      <c r="DF388" s="38"/>
    </row>
    <row r="389" spans="105:110">
      <c r="DA389" s="38"/>
      <c r="DB389" s="8"/>
      <c r="DC389" s="38"/>
      <c r="DD389" s="38"/>
      <c r="DE389" s="38"/>
      <c r="DF389" s="38"/>
    </row>
    <row r="390" spans="105:110">
      <c r="DA390" s="38"/>
      <c r="DB390" s="8"/>
      <c r="DC390" s="38"/>
      <c r="DD390" s="38"/>
      <c r="DE390" s="38"/>
      <c r="DF390" s="38"/>
    </row>
    <row r="391" spans="105:110">
      <c r="DA391" s="38"/>
      <c r="DB391" s="8"/>
      <c r="DC391" s="38"/>
      <c r="DD391" s="38"/>
      <c r="DE391" s="38"/>
      <c r="DF391" s="38"/>
    </row>
    <row r="392" spans="105:110">
      <c r="DA392" s="38"/>
      <c r="DB392" s="8"/>
      <c r="DC392" s="38"/>
      <c r="DD392" s="38"/>
      <c r="DE392" s="38"/>
      <c r="DF392" s="38"/>
    </row>
    <row r="393" spans="105:110">
      <c r="DA393" s="38"/>
      <c r="DB393" s="8"/>
      <c r="DC393" s="38"/>
      <c r="DD393" s="38"/>
      <c r="DE393" s="38"/>
      <c r="DF393" s="38"/>
    </row>
    <row r="394" spans="105:110">
      <c r="DA394" s="38"/>
      <c r="DB394" s="8"/>
      <c r="DC394" s="38"/>
      <c r="DD394" s="38"/>
      <c r="DE394" s="38"/>
      <c r="DF394" s="38"/>
    </row>
    <row r="395" spans="105:110">
      <c r="DA395" s="38"/>
      <c r="DB395" s="8"/>
      <c r="DC395" s="38"/>
      <c r="DD395" s="38"/>
      <c r="DE395" s="38"/>
      <c r="DF395" s="38"/>
    </row>
    <row r="396" spans="105:110">
      <c r="DA396" s="38"/>
      <c r="DB396" s="8"/>
      <c r="DC396" s="38"/>
      <c r="DD396" s="38"/>
      <c r="DE396" s="38"/>
      <c r="DF396" s="38"/>
    </row>
    <row r="397" spans="105:110">
      <c r="DA397" s="38"/>
      <c r="DB397" s="8"/>
      <c r="DC397" s="38"/>
      <c r="DD397" s="38"/>
      <c r="DE397" s="38"/>
      <c r="DF397" s="38"/>
    </row>
    <row r="398" spans="105:110">
      <c r="DA398" s="38"/>
      <c r="DB398" s="8"/>
      <c r="DC398" s="38"/>
      <c r="DD398" s="38"/>
      <c r="DE398" s="38"/>
      <c r="DF398" s="38"/>
    </row>
    <row r="399" spans="105:110">
      <c r="DA399" s="38"/>
      <c r="DB399" s="8"/>
      <c r="DC399" s="38"/>
      <c r="DD399" s="38"/>
      <c r="DE399" s="38"/>
      <c r="DF399" s="38"/>
    </row>
    <row r="400" spans="105:110">
      <c r="DA400" s="38"/>
      <c r="DB400" s="8"/>
      <c r="DC400" s="38"/>
      <c r="DD400" s="38"/>
      <c r="DE400" s="38"/>
      <c r="DF400" s="38"/>
    </row>
    <row r="401" spans="105:110">
      <c r="DA401" s="38"/>
      <c r="DB401" s="8"/>
      <c r="DC401" s="38"/>
      <c r="DD401" s="38"/>
      <c r="DE401" s="38"/>
      <c r="DF401" s="38"/>
    </row>
    <row r="402" spans="105:110">
      <c r="DA402" s="38"/>
      <c r="DB402" s="8"/>
      <c r="DC402" s="38"/>
      <c r="DD402" s="38"/>
      <c r="DE402" s="38"/>
      <c r="DF402" s="38"/>
    </row>
    <row r="403" spans="105:110">
      <c r="DA403" s="38"/>
      <c r="DB403" s="8"/>
      <c r="DC403" s="38"/>
      <c r="DD403" s="38"/>
      <c r="DE403" s="38"/>
      <c r="DF403" s="38"/>
    </row>
    <row r="404" spans="105:110">
      <c r="DA404" s="38"/>
      <c r="DB404" s="8"/>
      <c r="DC404" s="38"/>
      <c r="DD404" s="38"/>
      <c r="DE404" s="38"/>
      <c r="DF404" s="38"/>
    </row>
    <row r="405" spans="105:110">
      <c r="DA405" s="38"/>
      <c r="DB405" s="8"/>
      <c r="DC405" s="38"/>
      <c r="DD405" s="38"/>
      <c r="DE405" s="38"/>
      <c r="DF405" s="38"/>
    </row>
    <row r="406" spans="105:110">
      <c r="DA406" s="38"/>
      <c r="DB406" s="8"/>
      <c r="DC406" s="38"/>
      <c r="DD406" s="38"/>
      <c r="DE406" s="38"/>
      <c r="DF406" s="38"/>
    </row>
    <row r="407" spans="105:110">
      <c r="DA407" s="38"/>
      <c r="DB407" s="8"/>
      <c r="DC407" s="38"/>
      <c r="DD407" s="38"/>
      <c r="DE407" s="38"/>
      <c r="DF407" s="38"/>
    </row>
    <row r="408" spans="105:110">
      <c r="DA408" s="38"/>
      <c r="DB408" s="8"/>
      <c r="DC408" s="38"/>
      <c r="DD408" s="38"/>
      <c r="DE408" s="38"/>
      <c r="DF408" s="38"/>
    </row>
    <row r="409" spans="105:110">
      <c r="DA409" s="38"/>
      <c r="DB409" s="8"/>
      <c r="DC409" s="38"/>
      <c r="DD409" s="38"/>
      <c r="DE409" s="38"/>
      <c r="DF409" s="38"/>
    </row>
    <row r="410" spans="105:110">
      <c r="DA410" s="38"/>
      <c r="DB410" s="8"/>
      <c r="DC410" s="38"/>
      <c r="DD410" s="38"/>
      <c r="DE410" s="38"/>
      <c r="DF410" s="38"/>
    </row>
    <row r="411" spans="105:110">
      <c r="DA411" s="38"/>
      <c r="DB411" s="8"/>
      <c r="DC411" s="38"/>
      <c r="DD411" s="38"/>
      <c r="DE411" s="38"/>
      <c r="DF411" s="38"/>
    </row>
    <row r="412" spans="105:110">
      <c r="DA412" s="38"/>
      <c r="DB412" s="8"/>
      <c r="DC412" s="38"/>
      <c r="DD412" s="38"/>
      <c r="DE412" s="38"/>
      <c r="DF412" s="38"/>
    </row>
    <row r="413" spans="105:110">
      <c r="DA413" s="38"/>
      <c r="DB413" s="8"/>
      <c r="DC413" s="38"/>
      <c r="DD413" s="38"/>
      <c r="DE413" s="38"/>
      <c r="DF413" s="38"/>
    </row>
    <row r="414" spans="105:110">
      <c r="DA414" s="38"/>
      <c r="DB414" s="8"/>
      <c r="DC414" s="38"/>
      <c r="DD414" s="38"/>
      <c r="DE414" s="38"/>
      <c r="DF414" s="38"/>
    </row>
    <row r="415" spans="105:110">
      <c r="DA415" s="38"/>
      <c r="DB415" s="8"/>
      <c r="DC415" s="38"/>
      <c r="DD415" s="38"/>
      <c r="DE415" s="38"/>
      <c r="DF415" s="38"/>
    </row>
    <row r="416" spans="105:110">
      <c r="DA416" s="38"/>
      <c r="DB416" s="8"/>
      <c r="DC416" s="38"/>
      <c r="DD416" s="38"/>
      <c r="DE416" s="38"/>
      <c r="DF416" s="38"/>
    </row>
    <row r="417" spans="105:110">
      <c r="DA417" s="38"/>
      <c r="DB417" s="8"/>
      <c r="DC417" s="38"/>
      <c r="DD417" s="38"/>
      <c r="DE417" s="38"/>
      <c r="DF417" s="38"/>
    </row>
    <row r="418" spans="105:110">
      <c r="DA418" s="38"/>
      <c r="DB418" s="8"/>
      <c r="DC418" s="38"/>
      <c r="DD418" s="38"/>
      <c r="DE418" s="38"/>
      <c r="DF418" s="38"/>
    </row>
    <row r="419" spans="105:110">
      <c r="DA419" s="38"/>
      <c r="DB419" s="8"/>
      <c r="DC419" s="38"/>
      <c r="DD419" s="38"/>
      <c r="DE419" s="38"/>
      <c r="DF419" s="38"/>
    </row>
    <row r="420" spans="105:110">
      <c r="DA420" s="38"/>
      <c r="DB420" s="8"/>
      <c r="DC420" s="38"/>
      <c r="DD420" s="38"/>
      <c r="DE420" s="38"/>
      <c r="DF420" s="38"/>
    </row>
    <row r="421" spans="105:110">
      <c r="DA421" s="38"/>
      <c r="DB421" s="8"/>
      <c r="DC421" s="38"/>
      <c r="DD421" s="38"/>
      <c r="DE421" s="38"/>
      <c r="DF421" s="38"/>
    </row>
    <row r="422" spans="105:110">
      <c r="DA422" s="38"/>
      <c r="DB422" s="8"/>
      <c r="DC422" s="38"/>
      <c r="DD422" s="38"/>
      <c r="DE422" s="38"/>
      <c r="DF422" s="38"/>
    </row>
    <row r="423" spans="105:110">
      <c r="DA423" s="38"/>
      <c r="DB423" s="8"/>
      <c r="DC423" s="38"/>
      <c r="DD423" s="38"/>
      <c r="DE423" s="38"/>
      <c r="DF423" s="38"/>
    </row>
    <row r="424" spans="105:110">
      <c r="DA424" s="38"/>
      <c r="DB424" s="8"/>
      <c r="DC424" s="38"/>
      <c r="DD424" s="38"/>
      <c r="DE424" s="38"/>
      <c r="DF424" s="38"/>
    </row>
    <row r="425" spans="105:110">
      <c r="DA425" s="38"/>
      <c r="DB425" s="8"/>
      <c r="DC425" s="38"/>
      <c r="DD425" s="38"/>
      <c r="DE425" s="38"/>
      <c r="DF425" s="38"/>
    </row>
    <row r="426" spans="105:110">
      <c r="DA426" s="38"/>
      <c r="DB426" s="8"/>
      <c r="DC426" s="38"/>
      <c r="DD426" s="38"/>
      <c r="DE426" s="38"/>
      <c r="DF426" s="38"/>
    </row>
    <row r="427" spans="105:110">
      <c r="DA427" s="38"/>
      <c r="DB427" s="8"/>
      <c r="DC427" s="38"/>
      <c r="DD427" s="38"/>
      <c r="DE427" s="38"/>
      <c r="DF427" s="38"/>
    </row>
    <row r="428" spans="105:110">
      <c r="DA428" s="38"/>
      <c r="DB428" s="8"/>
      <c r="DC428" s="38"/>
      <c r="DD428" s="38"/>
      <c r="DE428" s="38"/>
      <c r="DF428" s="38"/>
    </row>
    <row r="429" spans="105:110">
      <c r="DA429" s="38"/>
      <c r="DB429" s="8"/>
      <c r="DC429" s="38"/>
      <c r="DD429" s="38"/>
      <c r="DE429" s="38"/>
      <c r="DF429" s="38"/>
    </row>
    <row r="430" spans="105:110">
      <c r="DA430" s="38"/>
      <c r="DB430" s="8"/>
      <c r="DC430" s="38"/>
      <c r="DD430" s="38"/>
      <c r="DE430" s="38"/>
      <c r="DF430" s="38"/>
    </row>
    <row r="431" spans="105:110">
      <c r="DA431" s="38"/>
      <c r="DB431" s="8"/>
      <c r="DC431" s="38"/>
      <c r="DD431" s="38"/>
      <c r="DE431" s="38"/>
      <c r="DF431" s="38"/>
    </row>
    <row r="432" spans="105:110">
      <c r="DA432" s="38"/>
      <c r="DB432" s="8"/>
      <c r="DC432" s="38"/>
      <c r="DD432" s="38"/>
      <c r="DE432" s="38"/>
      <c r="DF432" s="38"/>
    </row>
    <row r="433" spans="105:110">
      <c r="DA433" s="38"/>
      <c r="DB433" s="8"/>
      <c r="DC433" s="38"/>
      <c r="DD433" s="38"/>
      <c r="DE433" s="38"/>
      <c r="DF433" s="38"/>
    </row>
    <row r="434" spans="105:110">
      <c r="DA434" s="38"/>
      <c r="DB434" s="8"/>
      <c r="DC434" s="38"/>
      <c r="DD434" s="38"/>
      <c r="DE434" s="38"/>
      <c r="DF434" s="38"/>
    </row>
    <row r="435" spans="105:110">
      <c r="DA435" s="38"/>
      <c r="DB435" s="8"/>
      <c r="DC435" s="38"/>
      <c r="DD435" s="38"/>
      <c r="DE435" s="38"/>
      <c r="DF435" s="38"/>
    </row>
    <row r="436" spans="105:110">
      <c r="DA436" s="38"/>
      <c r="DB436" s="8"/>
      <c r="DC436" s="38"/>
      <c r="DD436" s="38"/>
      <c r="DE436" s="38"/>
      <c r="DF436" s="38"/>
    </row>
    <row r="437" spans="105:110">
      <c r="DA437" s="38"/>
      <c r="DB437" s="8"/>
      <c r="DC437" s="38"/>
      <c r="DD437" s="38"/>
      <c r="DE437" s="38"/>
      <c r="DF437" s="38"/>
    </row>
    <row r="438" spans="105:110">
      <c r="DA438" s="38"/>
      <c r="DB438" s="8"/>
      <c r="DC438" s="38"/>
      <c r="DD438" s="38"/>
      <c r="DE438" s="38"/>
      <c r="DF438" s="38"/>
    </row>
    <row r="439" spans="105:110">
      <c r="DA439" s="38"/>
      <c r="DB439" s="8"/>
      <c r="DC439" s="38"/>
      <c r="DD439" s="38"/>
      <c r="DE439" s="38"/>
      <c r="DF439" s="38"/>
    </row>
    <row r="440" spans="105:110">
      <c r="DA440" s="38"/>
      <c r="DB440" s="8"/>
      <c r="DC440" s="38"/>
      <c r="DD440" s="38"/>
      <c r="DE440" s="38"/>
      <c r="DF440" s="38"/>
    </row>
    <row r="441" spans="105:110">
      <c r="DA441" s="38"/>
      <c r="DB441" s="8"/>
      <c r="DC441" s="38"/>
      <c r="DD441" s="38"/>
      <c r="DE441" s="38"/>
      <c r="DF441" s="38"/>
    </row>
    <row r="442" spans="105:110">
      <c r="DA442" s="38"/>
      <c r="DB442" s="8"/>
      <c r="DC442" s="38"/>
      <c r="DD442" s="38"/>
      <c r="DE442" s="38"/>
      <c r="DF442" s="38"/>
    </row>
    <row r="443" spans="105:110">
      <c r="DA443" s="38"/>
      <c r="DB443" s="8"/>
      <c r="DC443" s="38"/>
      <c r="DD443" s="38"/>
      <c r="DE443" s="38"/>
      <c r="DF443" s="38"/>
    </row>
    <row r="444" spans="105:110">
      <c r="DA444" s="38"/>
      <c r="DB444" s="8"/>
      <c r="DC444" s="38"/>
      <c r="DD444" s="38"/>
      <c r="DE444" s="38"/>
      <c r="DF444" s="38"/>
    </row>
    <row r="445" spans="105:110">
      <c r="DA445" s="38"/>
      <c r="DB445" s="8"/>
      <c r="DC445" s="38"/>
      <c r="DD445" s="38"/>
      <c r="DE445" s="38"/>
      <c r="DF445" s="38"/>
    </row>
    <row r="446" spans="105:110">
      <c r="DA446" s="38"/>
      <c r="DB446" s="8"/>
      <c r="DC446" s="38"/>
      <c r="DD446" s="38"/>
      <c r="DE446" s="38"/>
      <c r="DF446" s="38"/>
    </row>
    <row r="447" spans="105:110">
      <c r="DA447" s="38"/>
      <c r="DB447" s="8"/>
      <c r="DC447" s="38"/>
      <c r="DD447" s="38"/>
      <c r="DE447" s="38"/>
      <c r="DF447" s="38"/>
    </row>
    <row r="448" spans="105:110">
      <c r="DA448" s="38"/>
      <c r="DB448" s="8"/>
      <c r="DC448" s="38"/>
      <c r="DD448" s="38"/>
      <c r="DE448" s="38"/>
      <c r="DF448" s="38"/>
    </row>
    <row r="449" spans="105:110">
      <c r="DA449" s="38"/>
      <c r="DB449" s="8"/>
      <c r="DC449" s="38"/>
      <c r="DD449" s="38"/>
      <c r="DE449" s="38"/>
      <c r="DF449" s="38"/>
    </row>
    <row r="450" spans="105:110">
      <c r="DA450" s="38"/>
      <c r="DB450" s="8"/>
      <c r="DC450" s="38"/>
      <c r="DD450" s="38"/>
      <c r="DE450" s="38"/>
      <c r="DF450" s="38"/>
    </row>
    <row r="451" spans="105:110">
      <c r="DA451" s="38"/>
      <c r="DB451" s="8"/>
      <c r="DC451" s="38"/>
      <c r="DD451" s="38"/>
      <c r="DE451" s="38"/>
      <c r="DF451" s="38"/>
    </row>
    <row r="452" spans="105:110">
      <c r="DA452" s="38"/>
      <c r="DB452" s="8"/>
      <c r="DC452" s="38"/>
      <c r="DD452" s="38"/>
      <c r="DE452" s="38"/>
      <c r="DF452" s="38"/>
    </row>
    <row r="453" spans="105:110">
      <c r="DA453" s="38"/>
      <c r="DB453" s="8"/>
      <c r="DC453" s="38"/>
      <c r="DD453" s="38"/>
      <c r="DE453" s="38"/>
      <c r="DF453" s="38"/>
    </row>
    <row r="454" spans="105:110">
      <c r="DA454" s="38"/>
      <c r="DB454" s="8"/>
      <c r="DC454" s="38"/>
      <c r="DD454" s="38"/>
      <c r="DE454" s="38"/>
      <c r="DF454" s="38"/>
    </row>
    <row r="455" spans="105:110">
      <c r="DA455" s="38"/>
      <c r="DB455" s="8"/>
      <c r="DC455" s="38"/>
      <c r="DD455" s="38"/>
      <c r="DE455" s="38"/>
      <c r="DF455" s="38"/>
    </row>
    <row r="456" spans="105:110">
      <c r="DA456" s="38"/>
      <c r="DB456" s="8"/>
      <c r="DC456" s="38"/>
      <c r="DD456" s="38"/>
      <c r="DE456" s="38"/>
      <c r="DF456" s="38"/>
    </row>
    <row r="457" spans="105:110">
      <c r="DA457" s="38"/>
      <c r="DB457" s="8"/>
      <c r="DC457" s="38"/>
      <c r="DD457" s="38"/>
      <c r="DE457" s="38"/>
      <c r="DF457" s="38"/>
    </row>
    <row r="458" spans="105:110">
      <c r="DA458" s="38"/>
      <c r="DB458" s="8"/>
      <c r="DC458" s="38"/>
      <c r="DD458" s="38"/>
      <c r="DE458" s="38"/>
      <c r="DF458" s="38"/>
    </row>
    <row r="459" spans="105:110">
      <c r="DA459" s="38"/>
      <c r="DB459" s="8"/>
      <c r="DC459" s="38"/>
      <c r="DD459" s="38"/>
      <c r="DE459" s="38"/>
      <c r="DF459" s="38"/>
    </row>
    <row r="460" spans="105:110">
      <c r="DA460" s="38"/>
      <c r="DB460" s="8"/>
      <c r="DC460" s="38"/>
      <c r="DD460" s="38"/>
      <c r="DE460" s="38"/>
      <c r="DF460" s="38"/>
    </row>
    <row r="461" spans="105:110">
      <c r="DA461" s="38"/>
      <c r="DB461" s="8"/>
      <c r="DC461" s="38"/>
      <c r="DD461" s="38"/>
      <c r="DE461" s="38"/>
      <c r="DF461" s="38"/>
    </row>
    <row r="462" spans="105:110">
      <c r="DA462" s="38"/>
      <c r="DB462" s="8"/>
      <c r="DC462" s="38"/>
      <c r="DD462" s="38"/>
      <c r="DE462" s="38"/>
      <c r="DF462" s="38"/>
    </row>
    <row r="463" spans="105:110">
      <c r="DA463" s="38"/>
      <c r="DB463" s="8"/>
      <c r="DC463" s="38"/>
      <c r="DD463" s="38"/>
      <c r="DE463" s="38"/>
      <c r="DF463" s="38"/>
    </row>
    <row r="464" spans="105:110">
      <c r="DA464" s="38"/>
      <c r="DB464" s="8"/>
      <c r="DC464" s="38"/>
      <c r="DD464" s="38"/>
      <c r="DE464" s="38"/>
      <c r="DF464" s="38"/>
    </row>
    <row r="465" spans="105:110">
      <c r="DA465" s="38"/>
      <c r="DB465" s="8"/>
      <c r="DC465" s="38"/>
      <c r="DD465" s="38"/>
      <c r="DE465" s="38"/>
      <c r="DF465" s="38"/>
    </row>
    <row r="466" spans="105:110">
      <c r="DA466" s="38"/>
      <c r="DB466" s="8"/>
      <c r="DC466" s="38"/>
      <c r="DD466" s="38"/>
      <c r="DE466" s="38"/>
      <c r="DF466" s="38"/>
    </row>
    <row r="467" spans="105:110">
      <c r="DA467" s="38"/>
      <c r="DB467" s="8"/>
      <c r="DC467" s="38"/>
      <c r="DD467" s="38"/>
      <c r="DE467" s="38"/>
      <c r="DF467" s="38"/>
    </row>
    <row r="468" spans="105:110">
      <c r="DA468" s="38"/>
      <c r="DB468" s="8"/>
      <c r="DC468" s="38"/>
      <c r="DD468" s="38"/>
      <c r="DE468" s="38"/>
      <c r="DF468" s="38"/>
    </row>
    <row r="469" spans="105:110">
      <c r="DA469" s="38"/>
      <c r="DB469" s="8"/>
      <c r="DC469" s="38"/>
      <c r="DD469" s="38"/>
      <c r="DE469" s="38"/>
      <c r="DF469" s="38"/>
    </row>
    <row r="470" spans="105:110">
      <c r="DA470" s="38"/>
      <c r="DB470" s="8"/>
      <c r="DC470" s="38"/>
      <c r="DD470" s="38"/>
      <c r="DE470" s="38"/>
      <c r="DF470" s="38"/>
    </row>
    <row r="471" spans="105:110">
      <c r="DA471" s="38"/>
      <c r="DB471" s="8"/>
      <c r="DC471" s="38"/>
      <c r="DD471" s="38"/>
      <c r="DE471" s="38"/>
      <c r="DF471" s="38"/>
    </row>
    <row r="472" spans="105:110">
      <c r="DA472" s="38"/>
      <c r="DB472" s="8"/>
      <c r="DC472" s="38"/>
      <c r="DD472" s="38"/>
      <c r="DE472" s="38"/>
      <c r="DF472" s="38"/>
    </row>
    <row r="473" spans="105:110">
      <c r="DA473" s="38"/>
      <c r="DB473" s="8"/>
      <c r="DC473" s="38"/>
      <c r="DD473" s="38"/>
      <c r="DE473" s="38"/>
      <c r="DF473" s="38"/>
    </row>
    <row r="474" spans="105:110">
      <c r="DA474" s="38"/>
      <c r="DB474" s="8"/>
      <c r="DC474" s="38"/>
      <c r="DD474" s="38"/>
      <c r="DE474" s="38"/>
      <c r="DF474" s="38"/>
    </row>
    <row r="475" spans="105:110">
      <c r="DA475" s="38"/>
      <c r="DB475" s="8"/>
      <c r="DC475" s="38"/>
      <c r="DD475" s="38"/>
      <c r="DE475" s="38"/>
      <c r="DF475" s="38"/>
    </row>
    <row r="476" spans="105:110">
      <c r="DA476" s="38"/>
      <c r="DB476" s="8"/>
      <c r="DC476" s="38"/>
      <c r="DD476" s="38"/>
      <c r="DE476" s="38"/>
      <c r="DF476" s="38"/>
    </row>
    <row r="477" spans="105:110">
      <c r="DA477" s="38"/>
      <c r="DB477" s="8"/>
      <c r="DC477" s="38"/>
      <c r="DD477" s="38"/>
      <c r="DE477" s="38"/>
      <c r="DF477" s="38"/>
    </row>
    <row r="478" spans="105:110">
      <c r="DA478" s="38"/>
      <c r="DB478" s="8"/>
      <c r="DC478" s="38"/>
      <c r="DD478" s="38"/>
      <c r="DE478" s="38"/>
      <c r="DF478" s="38"/>
    </row>
    <row r="479" spans="105:110">
      <c r="DA479" s="38"/>
      <c r="DB479" s="8"/>
      <c r="DC479" s="38"/>
      <c r="DD479" s="38"/>
      <c r="DE479" s="38"/>
      <c r="DF479" s="38"/>
    </row>
    <row r="480" spans="105:110">
      <c r="DA480" s="38"/>
      <c r="DB480" s="8"/>
      <c r="DC480" s="38"/>
      <c r="DD480" s="38"/>
      <c r="DE480" s="38"/>
      <c r="DF480" s="38"/>
    </row>
    <row r="481" spans="105:110">
      <c r="DA481" s="38"/>
      <c r="DB481" s="8"/>
      <c r="DC481" s="38"/>
      <c r="DD481" s="38"/>
      <c r="DE481" s="38"/>
      <c r="DF481" s="38"/>
    </row>
    <row r="482" spans="105:110">
      <c r="DA482" s="38"/>
      <c r="DB482" s="8"/>
      <c r="DC482" s="38"/>
      <c r="DD482" s="38"/>
      <c r="DE482" s="38"/>
      <c r="DF482" s="38"/>
    </row>
    <row r="483" spans="105:110">
      <c r="DA483" s="38"/>
      <c r="DB483" s="8"/>
      <c r="DC483" s="38"/>
      <c r="DD483" s="38"/>
      <c r="DE483" s="38"/>
      <c r="DF483" s="38"/>
    </row>
    <row r="484" spans="105:110">
      <c r="DA484" s="38"/>
      <c r="DB484" s="8"/>
      <c r="DC484" s="38"/>
      <c r="DD484" s="38"/>
      <c r="DE484" s="38"/>
      <c r="DF484" s="38"/>
    </row>
    <row r="485" spans="105:110">
      <c r="DA485" s="38"/>
      <c r="DB485" s="8"/>
      <c r="DC485" s="38"/>
      <c r="DD485" s="38"/>
      <c r="DE485" s="38"/>
      <c r="DF485" s="38"/>
    </row>
    <row r="486" spans="105:110">
      <c r="DA486" s="38"/>
      <c r="DB486" s="8"/>
      <c r="DC486" s="38"/>
      <c r="DD486" s="38"/>
      <c r="DE486" s="38"/>
      <c r="DF486" s="38"/>
    </row>
    <row r="487" spans="105:110">
      <c r="DA487" s="38"/>
      <c r="DB487" s="8"/>
      <c r="DC487" s="38"/>
      <c r="DD487" s="38"/>
      <c r="DE487" s="38"/>
      <c r="DF487" s="38"/>
    </row>
    <row r="488" spans="105:110">
      <c r="DA488" s="38"/>
      <c r="DB488" s="8"/>
      <c r="DC488" s="38"/>
      <c r="DD488" s="38"/>
      <c r="DE488" s="38"/>
      <c r="DF488" s="38"/>
    </row>
    <row r="489" spans="105:110">
      <c r="DA489" s="38"/>
      <c r="DB489" s="8"/>
      <c r="DC489" s="38"/>
      <c r="DD489" s="38"/>
      <c r="DE489" s="38"/>
      <c r="DF489" s="38"/>
    </row>
    <row r="490" spans="105:110">
      <c r="DA490" s="38"/>
      <c r="DB490" s="8"/>
      <c r="DC490" s="38"/>
      <c r="DD490" s="38"/>
      <c r="DE490" s="38"/>
      <c r="DF490" s="38"/>
    </row>
    <row r="491" spans="105:110">
      <c r="DA491" s="38"/>
      <c r="DB491" s="8"/>
      <c r="DC491" s="38"/>
      <c r="DD491" s="38"/>
      <c r="DE491" s="38"/>
      <c r="DF491" s="38"/>
    </row>
    <row r="492" spans="105:110">
      <c r="DA492" s="38"/>
      <c r="DB492" s="8"/>
      <c r="DC492" s="38"/>
      <c r="DD492" s="38"/>
      <c r="DE492" s="38"/>
      <c r="DF492" s="38"/>
    </row>
    <row r="493" spans="105:110">
      <c r="DA493" s="38"/>
      <c r="DB493" s="8"/>
      <c r="DC493" s="38"/>
      <c r="DD493" s="38"/>
      <c r="DE493" s="38"/>
      <c r="DF493" s="38"/>
    </row>
    <row r="494" spans="105:110">
      <c r="DA494" s="38"/>
      <c r="DB494" s="8"/>
      <c r="DC494" s="38"/>
      <c r="DD494" s="38"/>
      <c r="DE494" s="38"/>
      <c r="DF494" s="38"/>
    </row>
    <row r="495" spans="105:110">
      <c r="DA495" s="38"/>
      <c r="DB495" s="8"/>
      <c r="DC495" s="38"/>
      <c r="DD495" s="38"/>
      <c r="DE495" s="38"/>
      <c r="DF495" s="38"/>
    </row>
    <row r="496" spans="105:110">
      <c r="DA496" s="38"/>
      <c r="DB496" s="8"/>
      <c r="DC496" s="38"/>
      <c r="DD496" s="38"/>
      <c r="DE496" s="38"/>
      <c r="DF496" s="38"/>
    </row>
    <row r="497" spans="105:110">
      <c r="DA497" s="38"/>
      <c r="DB497" s="8"/>
      <c r="DC497" s="38"/>
      <c r="DD497" s="38"/>
      <c r="DE497" s="38"/>
      <c r="DF497" s="38"/>
    </row>
    <row r="498" spans="105:110">
      <c r="DA498" s="38"/>
      <c r="DB498" s="8"/>
      <c r="DC498" s="38"/>
      <c r="DD498" s="38"/>
      <c r="DE498" s="38"/>
      <c r="DF498" s="38"/>
    </row>
    <row r="499" spans="105:110">
      <c r="DA499" s="38"/>
      <c r="DB499" s="8"/>
      <c r="DC499" s="38"/>
      <c r="DD499" s="38"/>
      <c r="DE499" s="38"/>
      <c r="DF499" s="38"/>
    </row>
    <row r="500" spans="105:110">
      <c r="DA500" s="38"/>
      <c r="DB500" s="8"/>
      <c r="DC500" s="38"/>
      <c r="DD500" s="38"/>
      <c r="DE500" s="38"/>
      <c r="DF500" s="38"/>
    </row>
    <row r="501" spans="105:110">
      <c r="DA501" s="38"/>
      <c r="DB501" s="8"/>
      <c r="DC501" s="38"/>
      <c r="DD501" s="38"/>
      <c r="DE501" s="38"/>
      <c r="DF501" s="38"/>
    </row>
    <row r="502" spans="105:110">
      <c r="DA502" s="38"/>
      <c r="DB502" s="8"/>
      <c r="DC502" s="38"/>
      <c r="DD502" s="38"/>
      <c r="DE502" s="38"/>
      <c r="DF502" s="38"/>
    </row>
    <row r="503" spans="105:110">
      <c r="DA503" s="38"/>
      <c r="DB503" s="8"/>
      <c r="DC503" s="38"/>
      <c r="DD503" s="38"/>
      <c r="DE503" s="38"/>
      <c r="DF503" s="38"/>
    </row>
    <row r="504" spans="105:110">
      <c r="DA504" s="38"/>
      <c r="DB504" s="8"/>
      <c r="DC504" s="38"/>
      <c r="DD504" s="38"/>
      <c r="DE504" s="38"/>
      <c r="DF504" s="38"/>
    </row>
    <row r="505" spans="105:110">
      <c r="DA505" s="38"/>
      <c r="DB505" s="8"/>
      <c r="DC505" s="38"/>
      <c r="DD505" s="38"/>
      <c r="DE505" s="38"/>
      <c r="DF505" s="38"/>
    </row>
    <row r="506" spans="105:110">
      <c r="DA506" s="38"/>
      <c r="DB506" s="8"/>
      <c r="DC506" s="38"/>
      <c r="DD506" s="38"/>
      <c r="DE506" s="38"/>
      <c r="DF506" s="38"/>
    </row>
    <row r="507" spans="105:110">
      <c r="DA507" s="38"/>
      <c r="DB507" s="8"/>
      <c r="DC507" s="38"/>
      <c r="DD507" s="38"/>
      <c r="DE507" s="38"/>
      <c r="DF507" s="38"/>
    </row>
    <row r="508" spans="105:110">
      <c r="DA508" s="38"/>
      <c r="DB508" s="8"/>
      <c r="DC508" s="38"/>
      <c r="DD508" s="38"/>
      <c r="DE508" s="38"/>
      <c r="DF508" s="38"/>
    </row>
    <row r="509" spans="105:110">
      <c r="DA509" s="38"/>
      <c r="DB509" s="8"/>
      <c r="DC509" s="38"/>
      <c r="DD509" s="38"/>
      <c r="DE509" s="38"/>
      <c r="DF509" s="38"/>
    </row>
    <row r="510" spans="105:110">
      <c r="DA510" s="38"/>
      <c r="DB510" s="8"/>
      <c r="DC510" s="38"/>
      <c r="DD510" s="38"/>
      <c r="DE510" s="38"/>
      <c r="DF510" s="38"/>
    </row>
    <row r="511" spans="105:110">
      <c r="DA511" s="38"/>
      <c r="DB511" s="8"/>
      <c r="DC511" s="38"/>
      <c r="DD511" s="38"/>
      <c r="DE511" s="38"/>
      <c r="DF511" s="38"/>
    </row>
    <row r="512" spans="105:110">
      <c r="DA512" s="38"/>
      <c r="DB512" s="8"/>
      <c r="DC512" s="38"/>
      <c r="DD512" s="38"/>
      <c r="DE512" s="38"/>
      <c r="DF512" s="38"/>
    </row>
    <row r="513" spans="105:110">
      <c r="DA513" s="38"/>
      <c r="DB513" s="8"/>
      <c r="DC513" s="38"/>
      <c r="DD513" s="38"/>
      <c r="DE513" s="38"/>
      <c r="DF513" s="38"/>
    </row>
    <row r="514" spans="105:110">
      <c r="DA514" s="38"/>
      <c r="DB514" s="8"/>
      <c r="DC514" s="38"/>
      <c r="DD514" s="38"/>
      <c r="DE514" s="38"/>
      <c r="DF514" s="38"/>
    </row>
    <row r="515" spans="105:110">
      <c r="DA515" s="38"/>
      <c r="DB515" s="8"/>
      <c r="DC515" s="38"/>
      <c r="DD515" s="38"/>
      <c r="DE515" s="38"/>
      <c r="DF515" s="38"/>
    </row>
    <row r="516" spans="105:110">
      <c r="DA516" s="38"/>
      <c r="DB516" s="8"/>
      <c r="DC516" s="38"/>
      <c r="DD516" s="38"/>
      <c r="DE516" s="38"/>
      <c r="DF516" s="38"/>
    </row>
    <row r="517" spans="105:110">
      <c r="DA517" s="38"/>
      <c r="DB517" s="8"/>
      <c r="DC517" s="38"/>
      <c r="DD517" s="38"/>
      <c r="DE517" s="38"/>
      <c r="DF517" s="38"/>
    </row>
    <row r="518" spans="105:110">
      <c r="DA518" s="38"/>
      <c r="DB518" s="8"/>
      <c r="DC518" s="38"/>
      <c r="DD518" s="38"/>
      <c r="DE518" s="38"/>
      <c r="DF518" s="38"/>
    </row>
    <row r="519" spans="105:110">
      <c r="DA519" s="38"/>
      <c r="DB519" s="8"/>
      <c r="DC519" s="38"/>
      <c r="DD519" s="38"/>
      <c r="DE519" s="38"/>
      <c r="DF519" s="38"/>
    </row>
    <row r="520" spans="105:110">
      <c r="DA520" s="38"/>
      <c r="DB520" s="8"/>
      <c r="DC520" s="38"/>
      <c r="DD520" s="38"/>
      <c r="DE520" s="38"/>
      <c r="DF520" s="38"/>
    </row>
    <row r="521" spans="105:110">
      <c r="DA521" s="38"/>
      <c r="DB521" s="8"/>
      <c r="DC521" s="38"/>
      <c r="DD521" s="38"/>
      <c r="DE521" s="38"/>
      <c r="DF521" s="38"/>
    </row>
    <row r="522" spans="105:110">
      <c r="DA522" s="38"/>
      <c r="DB522" s="8"/>
      <c r="DC522" s="38"/>
      <c r="DD522" s="38"/>
      <c r="DE522" s="38"/>
      <c r="DF522" s="38"/>
    </row>
    <row r="523" spans="105:110">
      <c r="DA523" s="38"/>
      <c r="DB523" s="8"/>
      <c r="DC523" s="38"/>
      <c r="DD523" s="38"/>
      <c r="DE523" s="38"/>
      <c r="DF523" s="38"/>
    </row>
    <row r="524" spans="105:110">
      <c r="DA524" s="38"/>
      <c r="DB524" s="8"/>
      <c r="DC524" s="38"/>
      <c r="DD524" s="38"/>
      <c r="DE524" s="38"/>
      <c r="DF524" s="38"/>
    </row>
    <row r="525" spans="105:110">
      <c r="DA525" s="38"/>
      <c r="DB525" s="8"/>
      <c r="DC525" s="38"/>
      <c r="DD525" s="38"/>
      <c r="DE525" s="38"/>
      <c r="DF525" s="38"/>
    </row>
    <row r="526" spans="105:110">
      <c r="DA526" s="38"/>
      <c r="DB526" s="8"/>
      <c r="DC526" s="38"/>
      <c r="DD526" s="38"/>
      <c r="DE526" s="38"/>
      <c r="DF526" s="38"/>
    </row>
    <row r="527" spans="105:110">
      <c r="DA527" s="38"/>
      <c r="DB527" s="8"/>
      <c r="DC527" s="38"/>
      <c r="DD527" s="38"/>
      <c r="DE527" s="38"/>
      <c r="DF527" s="38"/>
    </row>
    <row r="528" spans="105:110">
      <c r="DA528" s="38"/>
      <c r="DB528" s="8"/>
      <c r="DC528" s="38"/>
      <c r="DD528" s="38"/>
      <c r="DE528" s="38"/>
      <c r="DF528" s="38"/>
    </row>
    <row r="529" spans="105:110">
      <c r="DA529" s="38"/>
      <c r="DB529" s="8"/>
      <c r="DC529" s="38"/>
      <c r="DD529" s="38"/>
      <c r="DE529" s="38"/>
      <c r="DF529" s="38"/>
    </row>
    <row r="530" spans="105:110">
      <c r="DA530" s="38"/>
      <c r="DB530" s="8"/>
      <c r="DC530" s="38"/>
      <c r="DD530" s="38"/>
      <c r="DE530" s="38"/>
      <c r="DF530" s="38"/>
    </row>
    <row r="531" spans="105:110">
      <c r="DA531" s="38"/>
      <c r="DB531" s="8"/>
      <c r="DC531" s="38"/>
      <c r="DD531" s="38"/>
      <c r="DE531" s="38"/>
      <c r="DF531" s="38"/>
    </row>
    <row r="532" spans="105:110">
      <c r="DA532" s="38"/>
      <c r="DB532" s="8"/>
      <c r="DC532" s="38"/>
      <c r="DD532" s="38"/>
      <c r="DE532" s="38"/>
      <c r="DF532" s="38"/>
    </row>
    <row r="533" spans="105:110">
      <c r="DA533" s="38"/>
      <c r="DB533" s="8"/>
      <c r="DC533" s="38"/>
      <c r="DD533" s="38"/>
      <c r="DE533" s="38"/>
      <c r="DF533" s="38"/>
    </row>
    <row r="534" spans="105:110">
      <c r="DA534" s="38"/>
      <c r="DB534" s="8"/>
      <c r="DC534" s="38"/>
      <c r="DD534" s="38"/>
      <c r="DE534" s="38"/>
      <c r="DF534" s="38"/>
    </row>
    <row r="535" spans="105:110">
      <c r="DA535" s="38"/>
      <c r="DB535" s="8"/>
      <c r="DC535" s="38"/>
      <c r="DD535" s="38"/>
      <c r="DE535" s="38"/>
      <c r="DF535" s="38"/>
    </row>
    <row r="536" spans="105:110">
      <c r="DA536" s="38"/>
      <c r="DB536" s="8"/>
      <c r="DC536" s="38"/>
      <c r="DD536" s="38"/>
      <c r="DE536" s="38"/>
      <c r="DF536" s="38"/>
    </row>
    <row r="537" spans="105:110">
      <c r="DA537" s="38"/>
      <c r="DB537" s="8"/>
      <c r="DC537" s="38"/>
      <c r="DD537" s="38"/>
      <c r="DE537" s="38"/>
      <c r="DF537" s="38"/>
    </row>
    <row r="538" spans="105:110">
      <c r="DA538" s="38"/>
      <c r="DB538" s="8"/>
      <c r="DC538" s="38"/>
      <c r="DD538" s="38"/>
      <c r="DE538" s="38"/>
      <c r="DF538" s="38"/>
    </row>
    <row r="539" spans="105:110">
      <c r="DA539" s="38"/>
      <c r="DB539" s="8"/>
      <c r="DC539" s="38"/>
      <c r="DD539" s="38"/>
      <c r="DE539" s="38"/>
      <c r="DF539" s="38"/>
    </row>
    <row r="540" spans="105:110">
      <c r="DA540" s="38"/>
      <c r="DB540" s="8"/>
      <c r="DC540" s="38"/>
      <c r="DD540" s="38"/>
      <c r="DE540" s="38"/>
      <c r="DF540" s="38"/>
    </row>
    <row r="541" spans="105:110">
      <c r="DA541" s="38"/>
      <c r="DB541" s="8"/>
      <c r="DC541" s="38"/>
      <c r="DD541" s="38"/>
      <c r="DE541" s="38"/>
      <c r="DF541" s="38"/>
    </row>
    <row r="542" spans="105:110">
      <c r="DA542" s="38"/>
      <c r="DB542" s="8"/>
      <c r="DC542" s="38"/>
      <c r="DD542" s="38"/>
      <c r="DE542" s="38"/>
      <c r="DF542" s="38"/>
    </row>
    <row r="543" spans="105:110">
      <c r="DA543" s="38"/>
      <c r="DB543" s="8"/>
      <c r="DC543" s="38"/>
      <c r="DD543" s="38"/>
      <c r="DE543" s="38"/>
      <c r="DF543" s="38"/>
    </row>
    <row r="544" spans="105:110">
      <c r="DA544" s="38"/>
      <c r="DB544" s="8"/>
      <c r="DC544" s="38"/>
      <c r="DD544" s="38"/>
      <c r="DE544" s="38"/>
      <c r="DF544" s="38"/>
    </row>
    <row r="545" spans="105:110">
      <c r="DA545" s="38"/>
      <c r="DB545" s="8"/>
      <c r="DC545" s="38"/>
      <c r="DD545" s="38"/>
      <c r="DE545" s="38"/>
      <c r="DF545" s="38"/>
    </row>
    <row r="546" spans="105:110">
      <c r="DA546" s="38"/>
      <c r="DB546" s="8"/>
      <c r="DC546" s="38"/>
      <c r="DD546" s="38"/>
      <c r="DE546" s="38"/>
      <c r="DF546" s="38"/>
    </row>
    <row r="547" spans="105:110">
      <c r="DA547" s="38"/>
      <c r="DB547" s="8"/>
      <c r="DC547" s="38"/>
      <c r="DD547" s="38"/>
      <c r="DE547" s="38"/>
      <c r="DF547" s="38"/>
    </row>
    <row r="548" spans="105:110">
      <c r="DA548" s="38"/>
      <c r="DB548" s="8"/>
      <c r="DC548" s="38"/>
      <c r="DD548" s="38"/>
      <c r="DE548" s="38"/>
      <c r="DF548" s="38"/>
    </row>
    <row r="549" spans="105:110">
      <c r="DA549" s="38"/>
      <c r="DB549" s="8"/>
      <c r="DC549" s="38"/>
      <c r="DD549" s="38"/>
      <c r="DE549" s="38"/>
      <c r="DF549" s="38"/>
    </row>
    <row r="550" spans="105:110">
      <c r="DA550" s="38"/>
      <c r="DB550" s="8"/>
      <c r="DC550" s="38"/>
      <c r="DD550" s="38"/>
      <c r="DE550" s="38"/>
      <c r="DF550" s="38"/>
    </row>
    <row r="551" spans="105:110">
      <c r="DA551" s="38"/>
      <c r="DB551" s="8"/>
      <c r="DC551" s="38"/>
      <c r="DD551" s="38"/>
      <c r="DE551" s="38"/>
      <c r="DF551" s="38"/>
    </row>
    <row r="552" spans="105:110">
      <c r="DA552" s="38"/>
      <c r="DB552" s="8"/>
      <c r="DC552" s="38"/>
      <c r="DD552" s="38"/>
      <c r="DE552" s="38"/>
      <c r="DF552" s="38"/>
    </row>
    <row r="553" spans="105:110">
      <c r="DA553" s="38"/>
      <c r="DB553" s="8"/>
      <c r="DC553" s="38"/>
      <c r="DD553" s="38"/>
      <c r="DE553" s="38"/>
      <c r="DF553" s="38"/>
    </row>
    <row r="554" spans="105:110">
      <c r="DA554" s="38"/>
      <c r="DB554" s="8"/>
      <c r="DC554" s="38"/>
      <c r="DD554" s="38"/>
      <c r="DE554" s="38"/>
      <c r="DF554" s="38"/>
    </row>
    <row r="555" spans="105:110">
      <c r="DA555" s="38"/>
      <c r="DB555" s="8"/>
      <c r="DC555" s="38"/>
      <c r="DD555" s="38"/>
      <c r="DE555" s="38"/>
      <c r="DF555" s="38"/>
    </row>
    <row r="556" spans="105:110">
      <c r="DA556" s="38"/>
      <c r="DB556" s="8"/>
      <c r="DC556" s="38"/>
      <c r="DD556" s="38"/>
      <c r="DE556" s="38"/>
      <c r="DF556" s="38"/>
    </row>
    <row r="557" spans="105:110">
      <c r="DA557" s="38"/>
      <c r="DB557" s="8"/>
      <c r="DC557" s="38"/>
      <c r="DD557" s="38"/>
      <c r="DE557" s="38"/>
      <c r="DF557" s="38"/>
    </row>
    <row r="558" spans="105:110">
      <c r="DA558" s="38"/>
      <c r="DB558" s="8"/>
      <c r="DC558" s="38"/>
      <c r="DD558" s="38"/>
      <c r="DE558" s="38"/>
      <c r="DF558" s="38"/>
    </row>
    <row r="559" spans="105:110">
      <c r="DA559" s="38"/>
      <c r="DB559" s="8"/>
      <c r="DC559" s="38"/>
      <c r="DD559" s="38"/>
      <c r="DE559" s="38"/>
      <c r="DF559" s="38"/>
    </row>
    <row r="560" spans="105:110">
      <c r="DA560" s="38"/>
      <c r="DB560" s="8"/>
      <c r="DC560" s="38"/>
      <c r="DD560" s="38"/>
      <c r="DE560" s="38"/>
      <c r="DF560" s="38"/>
    </row>
    <row r="561" spans="105:110">
      <c r="DA561" s="38"/>
      <c r="DB561" s="8"/>
      <c r="DC561" s="38"/>
      <c r="DD561" s="38"/>
      <c r="DE561" s="38"/>
      <c r="DF561" s="38"/>
    </row>
    <row r="562" spans="105:110">
      <c r="DA562" s="38"/>
      <c r="DB562" s="8"/>
      <c r="DC562" s="38"/>
      <c r="DD562" s="38"/>
      <c r="DE562" s="38"/>
      <c r="DF562" s="38"/>
    </row>
    <row r="563" spans="105:110">
      <c r="DA563" s="38"/>
      <c r="DB563" s="8"/>
      <c r="DC563" s="38"/>
      <c r="DD563" s="38"/>
      <c r="DE563" s="38"/>
      <c r="DF563" s="38"/>
    </row>
    <row r="564" spans="105:110">
      <c r="DA564" s="38"/>
      <c r="DB564" s="8"/>
      <c r="DC564" s="38"/>
      <c r="DD564" s="38"/>
      <c r="DE564" s="38"/>
      <c r="DF564" s="38"/>
    </row>
    <row r="565" spans="105:110">
      <c r="DA565" s="38"/>
      <c r="DB565" s="8"/>
      <c r="DC565" s="38"/>
      <c r="DD565" s="38"/>
      <c r="DE565" s="38"/>
      <c r="DF565" s="38"/>
    </row>
    <row r="566" spans="105:110">
      <c r="DA566" s="38"/>
      <c r="DB566" s="8"/>
      <c r="DC566" s="38"/>
      <c r="DD566" s="38"/>
      <c r="DE566" s="38"/>
      <c r="DF566" s="38"/>
    </row>
    <row r="567" spans="105:110">
      <c r="DA567" s="38"/>
      <c r="DB567" s="8"/>
      <c r="DC567" s="38"/>
      <c r="DD567" s="38"/>
      <c r="DE567" s="38"/>
      <c r="DF567" s="38"/>
    </row>
    <row r="568" spans="105:110">
      <c r="DA568" s="38"/>
      <c r="DB568" s="8"/>
      <c r="DC568" s="38"/>
      <c r="DD568" s="38"/>
      <c r="DE568" s="38"/>
      <c r="DF568" s="38"/>
    </row>
    <row r="569" spans="105:110">
      <c r="DA569" s="38"/>
      <c r="DB569" s="8"/>
      <c r="DC569" s="38"/>
      <c r="DD569" s="38"/>
      <c r="DE569" s="38"/>
      <c r="DF569" s="38"/>
    </row>
    <row r="570" spans="105:110">
      <c r="DA570" s="38"/>
      <c r="DB570" s="8"/>
      <c r="DC570" s="38"/>
      <c r="DD570" s="38"/>
      <c r="DE570" s="38"/>
      <c r="DF570" s="38"/>
    </row>
    <row r="571" spans="105:110">
      <c r="DA571" s="38"/>
      <c r="DB571" s="8"/>
      <c r="DC571" s="38"/>
      <c r="DD571" s="38"/>
      <c r="DE571" s="38"/>
      <c r="DF571" s="38"/>
    </row>
    <row r="572" spans="105:110">
      <c r="DA572" s="38"/>
      <c r="DB572" s="8"/>
      <c r="DC572" s="38"/>
      <c r="DD572" s="38"/>
      <c r="DE572" s="38"/>
      <c r="DF572" s="38"/>
    </row>
    <row r="573" spans="105:110">
      <c r="DA573" s="38"/>
      <c r="DB573" s="8"/>
      <c r="DC573" s="38"/>
      <c r="DD573" s="38"/>
      <c r="DE573" s="38"/>
      <c r="DF573" s="38"/>
    </row>
    <row r="574" spans="105:110">
      <c r="DA574" s="38"/>
      <c r="DB574" s="8"/>
      <c r="DC574" s="38"/>
      <c r="DD574" s="38"/>
      <c r="DE574" s="38"/>
      <c r="DF574" s="38"/>
    </row>
    <row r="575" spans="105:110">
      <c r="DA575" s="38"/>
      <c r="DB575" s="8"/>
      <c r="DC575" s="38"/>
      <c r="DD575" s="38"/>
      <c r="DE575" s="38"/>
      <c r="DF575" s="38"/>
    </row>
    <row r="576" spans="105:110">
      <c r="DA576" s="38"/>
      <c r="DB576" s="8"/>
      <c r="DC576" s="38"/>
      <c r="DD576" s="38"/>
      <c r="DE576" s="38"/>
      <c r="DF576" s="38"/>
    </row>
    <row r="577" spans="105:110">
      <c r="DA577" s="38"/>
      <c r="DB577" s="8"/>
      <c r="DC577" s="38"/>
      <c r="DD577" s="38"/>
      <c r="DE577" s="38"/>
      <c r="DF577" s="38"/>
    </row>
    <row r="578" spans="105:110">
      <c r="DA578" s="38"/>
      <c r="DB578" s="8"/>
      <c r="DC578" s="38"/>
      <c r="DD578" s="38"/>
      <c r="DE578" s="38"/>
      <c r="DF578" s="38"/>
    </row>
    <row r="579" spans="105:110">
      <c r="DA579" s="38"/>
      <c r="DB579" s="8"/>
      <c r="DC579" s="38"/>
      <c r="DD579" s="38"/>
      <c r="DE579" s="38"/>
      <c r="DF579" s="38"/>
    </row>
    <row r="580" spans="105:110">
      <c r="DA580" s="38"/>
      <c r="DB580" s="8"/>
      <c r="DC580" s="38"/>
      <c r="DD580" s="38"/>
      <c r="DE580" s="38"/>
      <c r="DF580" s="38"/>
    </row>
    <row r="581" spans="105:110">
      <c r="DA581" s="38"/>
      <c r="DB581" s="8"/>
      <c r="DC581" s="38"/>
      <c r="DD581" s="38"/>
      <c r="DE581" s="38"/>
      <c r="DF581" s="38"/>
    </row>
    <row r="582" spans="105:110">
      <c r="DA582" s="38"/>
      <c r="DB582" s="8"/>
      <c r="DC582" s="38"/>
      <c r="DD582" s="38"/>
      <c r="DE582" s="38"/>
      <c r="DF582" s="38"/>
    </row>
    <row r="583" spans="105:110">
      <c r="DA583" s="38"/>
      <c r="DB583" s="8"/>
      <c r="DC583" s="38"/>
      <c r="DD583" s="38"/>
      <c r="DE583" s="38"/>
      <c r="DF583" s="38"/>
    </row>
    <row r="584" spans="105:110">
      <c r="DA584" s="38"/>
      <c r="DB584" s="8"/>
      <c r="DC584" s="38"/>
      <c r="DD584" s="38"/>
      <c r="DE584" s="38"/>
      <c r="DF584" s="38"/>
    </row>
    <row r="585" spans="105:110">
      <c r="DA585" s="38"/>
      <c r="DB585" s="8"/>
      <c r="DC585" s="38"/>
      <c r="DD585" s="38"/>
      <c r="DE585" s="38"/>
      <c r="DF585" s="38"/>
    </row>
    <row r="586" spans="105:110">
      <c r="DA586" s="38"/>
      <c r="DB586" s="8"/>
      <c r="DC586" s="38"/>
      <c r="DD586" s="38"/>
      <c r="DE586" s="38"/>
      <c r="DF586" s="38"/>
    </row>
    <row r="587" spans="105:110">
      <c r="DA587" s="38"/>
      <c r="DB587" s="8"/>
      <c r="DC587" s="38"/>
      <c r="DD587" s="38"/>
      <c r="DE587" s="38"/>
      <c r="DF587" s="38"/>
    </row>
    <row r="588" spans="105:110">
      <c r="DA588" s="38"/>
      <c r="DB588" s="8"/>
      <c r="DC588" s="38"/>
      <c r="DD588" s="38"/>
      <c r="DE588" s="38"/>
      <c r="DF588" s="38"/>
    </row>
    <row r="589" spans="105:110">
      <c r="DA589" s="38"/>
      <c r="DB589" s="8"/>
      <c r="DC589" s="38"/>
      <c r="DD589" s="38"/>
      <c r="DE589" s="38"/>
      <c r="DF589" s="38"/>
    </row>
    <row r="590" spans="105:110">
      <c r="DA590" s="38"/>
      <c r="DB590" s="8"/>
      <c r="DC590" s="38"/>
      <c r="DD590" s="38"/>
      <c r="DE590" s="38"/>
      <c r="DF590" s="38"/>
    </row>
    <row r="591" spans="105:110">
      <c r="DA591" s="38"/>
      <c r="DB591" s="8"/>
      <c r="DC591" s="38"/>
      <c r="DD591" s="38"/>
      <c r="DE591" s="38"/>
      <c r="DF591" s="38"/>
    </row>
    <row r="592" spans="105:110">
      <c r="DA592" s="38"/>
      <c r="DB592" s="8"/>
      <c r="DC592" s="38"/>
      <c r="DD592" s="38"/>
      <c r="DE592" s="38"/>
      <c r="DF592" s="38"/>
    </row>
    <row r="593" spans="105:110">
      <c r="DA593" s="38"/>
      <c r="DB593" s="8"/>
      <c r="DC593" s="38"/>
      <c r="DD593" s="38"/>
      <c r="DE593" s="38"/>
      <c r="DF593" s="38"/>
    </row>
    <row r="594" spans="105:110">
      <c r="DA594" s="38"/>
      <c r="DB594" s="8"/>
      <c r="DC594" s="38"/>
      <c r="DD594" s="38"/>
      <c r="DE594" s="38"/>
      <c r="DF594" s="38"/>
    </row>
    <row r="595" spans="105:110">
      <c r="DA595" s="38"/>
      <c r="DB595" s="8"/>
      <c r="DC595" s="38"/>
      <c r="DD595" s="38"/>
      <c r="DE595" s="38"/>
      <c r="DF595" s="38"/>
    </row>
    <row r="596" spans="105:110">
      <c r="DA596" s="38"/>
      <c r="DB596" s="8"/>
      <c r="DC596" s="38"/>
      <c r="DD596" s="38"/>
      <c r="DE596" s="38"/>
      <c r="DF596" s="38"/>
    </row>
    <row r="597" spans="105:110">
      <c r="DA597" s="38"/>
      <c r="DB597" s="8"/>
      <c r="DC597" s="38"/>
      <c r="DD597" s="38"/>
      <c r="DE597" s="38"/>
      <c r="DF597" s="38"/>
    </row>
    <row r="598" spans="105:110">
      <c r="DA598" s="38"/>
      <c r="DB598" s="8"/>
      <c r="DC598" s="38"/>
      <c r="DD598" s="38"/>
      <c r="DE598" s="38"/>
      <c r="DF598" s="38"/>
    </row>
    <row r="599" spans="105:110">
      <c r="DA599" s="38"/>
      <c r="DB599" s="8"/>
      <c r="DC599" s="38"/>
      <c r="DD599" s="38"/>
      <c r="DE599" s="38"/>
      <c r="DF599" s="38"/>
    </row>
    <row r="600" spans="105:110">
      <c r="DA600" s="38"/>
      <c r="DB600" s="8"/>
      <c r="DC600" s="38"/>
      <c r="DD600" s="38"/>
      <c r="DE600" s="38"/>
      <c r="DF600" s="38"/>
    </row>
    <row r="601" spans="105:110">
      <c r="DA601" s="38"/>
      <c r="DB601" s="8"/>
      <c r="DC601" s="38"/>
      <c r="DD601" s="38"/>
      <c r="DE601" s="38"/>
      <c r="DF601" s="38"/>
    </row>
    <row r="602" spans="105:110">
      <c r="DA602" s="38"/>
      <c r="DB602" s="8"/>
      <c r="DC602" s="38"/>
      <c r="DD602" s="38"/>
      <c r="DE602" s="38"/>
      <c r="DF602" s="38"/>
    </row>
    <row r="603" spans="105:110">
      <c r="DA603" s="38"/>
      <c r="DB603" s="8"/>
      <c r="DC603" s="38"/>
      <c r="DD603" s="38"/>
      <c r="DE603" s="38"/>
      <c r="DF603" s="38"/>
    </row>
    <row r="604" spans="105:110">
      <c r="DA604" s="38"/>
      <c r="DB604" s="8"/>
      <c r="DC604" s="38"/>
      <c r="DD604" s="38"/>
      <c r="DE604" s="38"/>
      <c r="DF604" s="38"/>
    </row>
    <row r="605" spans="105:110">
      <c r="DA605" s="38"/>
      <c r="DB605" s="8"/>
      <c r="DC605" s="38"/>
      <c r="DD605" s="38"/>
      <c r="DE605" s="38"/>
      <c r="DF605" s="38"/>
    </row>
    <row r="606" spans="105:110">
      <c r="DA606" s="38"/>
      <c r="DB606" s="8"/>
      <c r="DC606" s="38"/>
      <c r="DD606" s="38"/>
      <c r="DE606" s="38"/>
      <c r="DF606" s="38"/>
    </row>
    <row r="607" spans="105:110">
      <c r="DA607" s="38"/>
      <c r="DB607" s="8"/>
      <c r="DC607" s="38"/>
      <c r="DD607" s="38"/>
      <c r="DE607" s="38"/>
      <c r="DF607" s="38"/>
    </row>
    <row r="608" spans="105:110">
      <c r="DA608" s="38"/>
      <c r="DB608" s="8"/>
      <c r="DC608" s="38"/>
      <c r="DD608" s="38"/>
      <c r="DE608" s="38"/>
      <c r="DF608" s="38"/>
    </row>
    <row r="609" spans="105:110">
      <c r="DA609" s="38"/>
      <c r="DB609" s="8"/>
      <c r="DC609" s="38"/>
      <c r="DD609" s="38"/>
      <c r="DE609" s="38"/>
      <c r="DF609" s="38"/>
    </row>
    <row r="610" spans="105:110">
      <c r="DA610" s="38"/>
      <c r="DB610" s="8"/>
      <c r="DC610" s="38"/>
      <c r="DD610" s="38"/>
      <c r="DE610" s="38"/>
      <c r="DF610" s="38"/>
    </row>
    <row r="611" spans="105:110">
      <c r="DA611" s="38"/>
      <c r="DB611" s="8"/>
      <c r="DC611" s="38"/>
      <c r="DD611" s="38"/>
      <c r="DE611" s="38"/>
      <c r="DF611" s="38"/>
    </row>
    <row r="612" spans="105:110">
      <c r="DA612" s="38"/>
      <c r="DB612" s="8"/>
      <c r="DC612" s="38"/>
      <c r="DD612" s="38"/>
      <c r="DE612" s="38"/>
      <c r="DF612" s="38"/>
    </row>
    <row r="613" spans="105:110">
      <c r="DA613" s="38"/>
      <c r="DB613" s="8"/>
      <c r="DC613" s="38"/>
      <c r="DD613" s="38"/>
      <c r="DE613" s="38"/>
      <c r="DF613" s="38"/>
    </row>
    <row r="614" spans="105:110">
      <c r="DA614" s="38"/>
      <c r="DB614" s="8"/>
      <c r="DC614" s="38"/>
      <c r="DD614" s="38"/>
      <c r="DE614" s="38"/>
      <c r="DF614" s="38"/>
    </row>
    <row r="615" spans="105:110">
      <c r="DA615" s="38"/>
      <c r="DB615" s="8"/>
      <c r="DC615" s="38"/>
      <c r="DD615" s="38"/>
      <c r="DE615" s="38"/>
      <c r="DF615" s="38"/>
    </row>
    <row r="616" spans="105:110">
      <c r="DA616" s="38"/>
      <c r="DB616" s="8"/>
      <c r="DC616" s="38"/>
      <c r="DD616" s="38"/>
      <c r="DE616" s="38"/>
      <c r="DF616" s="38"/>
    </row>
    <row r="617" spans="105:110">
      <c r="DA617" s="38"/>
      <c r="DB617" s="8"/>
      <c r="DC617" s="38"/>
      <c r="DD617" s="38"/>
      <c r="DE617" s="38"/>
      <c r="DF617" s="38"/>
    </row>
    <row r="618" spans="105:110">
      <c r="DA618" s="38"/>
      <c r="DB618" s="8"/>
      <c r="DC618" s="38"/>
      <c r="DD618" s="38"/>
      <c r="DE618" s="38"/>
      <c r="DF618" s="38"/>
    </row>
    <row r="619" spans="105:110">
      <c r="DA619" s="38"/>
      <c r="DB619" s="8"/>
      <c r="DC619" s="38"/>
      <c r="DD619" s="38"/>
      <c r="DE619" s="38"/>
      <c r="DF619" s="38"/>
    </row>
    <row r="620" spans="105:110">
      <c r="DA620" s="38"/>
      <c r="DB620" s="8"/>
      <c r="DC620" s="38"/>
      <c r="DD620" s="38"/>
      <c r="DE620" s="38"/>
      <c r="DF620" s="38"/>
    </row>
    <row r="621" spans="105:110">
      <c r="DA621" s="38"/>
      <c r="DB621" s="8"/>
      <c r="DC621" s="38"/>
      <c r="DD621" s="38"/>
      <c r="DE621" s="38"/>
      <c r="DF621" s="38"/>
    </row>
    <row r="622" spans="105:110">
      <c r="DA622" s="38"/>
      <c r="DB622" s="8"/>
      <c r="DC622" s="38"/>
      <c r="DD622" s="38"/>
      <c r="DE622" s="38"/>
      <c r="DF622" s="38"/>
    </row>
    <row r="623" spans="105:110">
      <c r="DA623" s="38"/>
      <c r="DB623" s="8"/>
      <c r="DC623" s="38"/>
      <c r="DD623" s="38"/>
      <c r="DE623" s="38"/>
      <c r="DF623" s="38"/>
    </row>
    <row r="624" spans="105:110">
      <c r="DA624" s="38"/>
      <c r="DB624" s="8"/>
      <c r="DC624" s="38"/>
      <c r="DD624" s="38"/>
      <c r="DE624" s="38"/>
      <c r="DF624" s="38"/>
    </row>
    <row r="625" spans="105:110">
      <c r="DA625" s="38"/>
      <c r="DB625" s="8"/>
      <c r="DC625" s="38"/>
      <c r="DD625" s="38"/>
      <c r="DE625" s="38"/>
      <c r="DF625" s="38"/>
    </row>
    <row r="626" spans="105:110">
      <c r="DA626" s="38"/>
      <c r="DB626" s="8"/>
      <c r="DC626" s="38"/>
      <c r="DD626" s="38"/>
      <c r="DE626" s="38"/>
      <c r="DF626" s="38"/>
    </row>
    <row r="627" spans="105:110">
      <c r="DA627" s="38"/>
      <c r="DB627" s="8"/>
      <c r="DC627" s="38"/>
      <c r="DD627" s="38"/>
      <c r="DE627" s="38"/>
      <c r="DF627" s="38"/>
    </row>
    <row r="628" spans="105:110">
      <c r="DA628" s="38"/>
      <c r="DB628" s="8"/>
      <c r="DC628" s="38"/>
      <c r="DD628" s="38"/>
      <c r="DE628" s="38"/>
      <c r="DF628" s="38"/>
    </row>
    <row r="629" spans="105:110">
      <c r="DA629" s="38"/>
      <c r="DB629" s="8"/>
      <c r="DC629" s="38"/>
      <c r="DD629" s="38"/>
      <c r="DE629" s="38"/>
      <c r="DF629" s="38"/>
    </row>
    <row r="630" spans="105:110">
      <c r="DA630" s="38"/>
      <c r="DB630" s="8"/>
      <c r="DC630" s="38"/>
      <c r="DD630" s="38"/>
      <c r="DE630" s="38"/>
      <c r="DF630" s="38"/>
    </row>
    <row r="631" spans="105:110">
      <c r="DA631" s="38"/>
      <c r="DB631" s="8"/>
      <c r="DC631" s="38"/>
      <c r="DD631" s="38"/>
      <c r="DE631" s="38"/>
      <c r="DF631" s="38"/>
    </row>
    <row r="632" spans="105:110">
      <c r="DA632" s="38"/>
      <c r="DB632" s="8"/>
      <c r="DC632" s="38"/>
      <c r="DD632" s="38"/>
      <c r="DE632" s="38"/>
      <c r="DF632" s="38"/>
    </row>
    <row r="633" spans="105:110">
      <c r="DA633" s="38"/>
      <c r="DB633" s="8"/>
      <c r="DC633" s="38"/>
      <c r="DD633" s="38"/>
      <c r="DE633" s="38"/>
      <c r="DF633" s="38"/>
    </row>
    <row r="634" spans="105:110">
      <c r="DA634" s="38"/>
      <c r="DB634" s="8"/>
      <c r="DC634" s="38"/>
      <c r="DD634" s="38"/>
      <c r="DE634" s="38"/>
      <c r="DF634" s="38"/>
    </row>
    <row r="635" spans="105:110">
      <c r="DA635" s="38"/>
      <c r="DB635" s="8"/>
      <c r="DC635" s="38"/>
      <c r="DD635" s="38"/>
      <c r="DE635" s="38"/>
      <c r="DF635" s="38"/>
    </row>
    <row r="636" spans="105:110">
      <c r="DA636" s="38"/>
      <c r="DB636" s="8"/>
      <c r="DC636" s="38"/>
      <c r="DD636" s="38"/>
      <c r="DE636" s="38"/>
      <c r="DF636" s="38"/>
    </row>
    <row r="637" spans="105:110">
      <c r="DA637" s="38"/>
      <c r="DB637" s="8"/>
      <c r="DC637" s="38"/>
      <c r="DD637" s="38"/>
      <c r="DE637" s="38"/>
      <c r="DF637" s="38"/>
    </row>
    <row r="638" spans="105:110">
      <c r="DA638" s="38"/>
      <c r="DB638" s="8"/>
      <c r="DC638" s="38"/>
      <c r="DD638" s="38"/>
      <c r="DE638" s="38"/>
      <c r="DF638" s="38"/>
    </row>
    <row r="639" spans="105:110">
      <c r="DA639" s="38"/>
      <c r="DB639" s="8"/>
      <c r="DC639" s="38"/>
      <c r="DD639" s="38"/>
      <c r="DE639" s="38"/>
      <c r="DF639" s="38"/>
    </row>
    <row r="640" spans="105:110">
      <c r="DA640" s="38"/>
      <c r="DB640" s="8"/>
      <c r="DC640" s="38"/>
      <c r="DD640" s="38"/>
      <c r="DE640" s="38"/>
      <c r="DF640" s="38"/>
    </row>
    <row r="641" spans="105:110">
      <c r="DA641" s="38"/>
      <c r="DB641" s="8"/>
      <c r="DC641" s="38"/>
      <c r="DD641" s="38"/>
      <c r="DE641" s="38"/>
      <c r="DF641" s="38"/>
    </row>
    <row r="642" spans="105:110">
      <c r="DA642" s="38"/>
      <c r="DB642" s="8"/>
      <c r="DC642" s="38"/>
      <c r="DD642" s="38"/>
      <c r="DE642" s="38"/>
      <c r="DF642" s="38"/>
    </row>
    <row r="643" spans="105:110">
      <c r="DA643" s="38"/>
      <c r="DB643" s="8"/>
      <c r="DC643" s="38"/>
      <c r="DD643" s="38"/>
      <c r="DE643" s="38"/>
      <c r="DF643" s="38"/>
    </row>
    <row r="644" spans="105:110">
      <c r="DA644" s="38"/>
      <c r="DB644" s="8"/>
      <c r="DC644" s="38"/>
      <c r="DD644" s="38"/>
      <c r="DE644" s="38"/>
      <c r="DF644" s="38"/>
    </row>
    <row r="645" spans="105:110">
      <c r="DA645" s="38"/>
      <c r="DB645" s="8"/>
      <c r="DC645" s="38"/>
      <c r="DD645" s="38"/>
      <c r="DE645" s="38"/>
      <c r="DF645" s="38"/>
    </row>
    <row r="646" spans="105:110">
      <c r="DA646" s="38"/>
      <c r="DB646" s="8"/>
      <c r="DC646" s="38"/>
      <c r="DD646" s="38"/>
      <c r="DE646" s="38"/>
      <c r="DF646" s="38"/>
    </row>
    <row r="647" spans="105:110">
      <c r="DA647" s="38"/>
      <c r="DB647" s="8"/>
      <c r="DC647" s="38"/>
      <c r="DD647" s="38"/>
      <c r="DE647" s="38"/>
      <c r="DF647" s="38"/>
    </row>
    <row r="648" spans="105:110">
      <c r="DA648" s="38"/>
      <c r="DB648" s="8"/>
      <c r="DC648" s="38"/>
      <c r="DD648" s="38"/>
      <c r="DE648" s="38"/>
      <c r="DF648" s="38"/>
    </row>
    <row r="649" spans="105:110">
      <c r="DA649" s="38"/>
      <c r="DB649" s="8"/>
      <c r="DC649" s="38"/>
      <c r="DD649" s="38"/>
      <c r="DE649" s="38"/>
      <c r="DF649" s="38"/>
    </row>
    <row r="650" spans="105:110">
      <c r="DA650" s="38"/>
      <c r="DB650" s="8"/>
      <c r="DC650" s="38"/>
      <c r="DD650" s="38"/>
      <c r="DE650" s="38"/>
      <c r="DF650" s="38"/>
    </row>
    <row r="651" spans="105:110">
      <c r="DA651" s="38"/>
      <c r="DB651" s="8"/>
      <c r="DC651" s="38"/>
      <c r="DD651" s="38"/>
      <c r="DE651" s="38"/>
      <c r="DF651" s="38"/>
    </row>
    <row r="652" spans="105:110">
      <c r="DA652" s="38"/>
      <c r="DB652" s="8"/>
      <c r="DC652" s="38"/>
      <c r="DD652" s="38"/>
      <c r="DE652" s="38"/>
      <c r="DF652" s="38"/>
    </row>
    <row r="653" spans="105:110">
      <c r="DA653" s="38"/>
      <c r="DB653" s="8"/>
      <c r="DC653" s="38"/>
      <c r="DD653" s="38"/>
      <c r="DE653" s="38"/>
      <c r="DF653" s="38"/>
    </row>
    <row r="654" spans="105:110">
      <c r="DA654" s="38"/>
      <c r="DB654" s="8"/>
      <c r="DC654" s="38"/>
      <c r="DD654" s="38"/>
      <c r="DE654" s="38"/>
      <c r="DF654" s="38"/>
    </row>
    <row r="655" spans="105:110">
      <c r="DA655" s="38"/>
      <c r="DB655" s="8"/>
      <c r="DC655" s="38"/>
      <c r="DD655" s="38"/>
      <c r="DE655" s="38"/>
      <c r="DF655" s="38"/>
    </row>
    <row r="656" spans="105:110">
      <c r="DA656" s="38"/>
      <c r="DB656" s="8"/>
      <c r="DC656" s="38"/>
      <c r="DD656" s="38"/>
      <c r="DE656" s="38"/>
      <c r="DF656" s="38"/>
    </row>
    <row r="657" spans="105:110">
      <c r="DA657" s="38"/>
      <c r="DB657" s="8"/>
      <c r="DC657" s="38"/>
      <c r="DD657" s="38"/>
      <c r="DE657" s="38"/>
      <c r="DF657" s="38"/>
    </row>
    <row r="658" spans="105:110">
      <c r="DA658" s="38"/>
      <c r="DB658" s="8"/>
      <c r="DC658" s="38"/>
      <c r="DD658" s="38"/>
      <c r="DE658" s="38"/>
      <c r="DF658" s="38"/>
    </row>
    <row r="659" spans="105:110">
      <c r="DA659" s="38"/>
      <c r="DB659" s="8"/>
      <c r="DC659" s="38"/>
      <c r="DD659" s="38"/>
      <c r="DE659" s="38"/>
      <c r="DF659" s="38"/>
    </row>
    <row r="660" spans="105:110">
      <c r="DA660" s="38"/>
      <c r="DB660" s="8"/>
      <c r="DC660" s="38"/>
      <c r="DD660" s="38"/>
      <c r="DE660" s="38"/>
      <c r="DF660" s="38"/>
    </row>
    <row r="661" spans="105:110">
      <c r="DA661" s="38"/>
      <c r="DB661" s="8"/>
      <c r="DC661" s="38"/>
      <c r="DD661" s="38"/>
      <c r="DE661" s="38"/>
      <c r="DF661" s="38"/>
    </row>
    <row r="662" spans="105:110">
      <c r="DA662" s="38"/>
      <c r="DB662" s="8"/>
      <c r="DC662" s="38"/>
      <c r="DD662" s="38"/>
      <c r="DE662" s="38"/>
      <c r="DF662" s="38"/>
    </row>
    <row r="663" spans="105:110">
      <c r="DA663" s="38"/>
      <c r="DB663" s="8"/>
      <c r="DC663" s="38"/>
      <c r="DD663" s="38"/>
      <c r="DE663" s="38"/>
      <c r="DF663" s="38"/>
    </row>
    <row r="664" spans="105:110">
      <c r="DA664" s="38"/>
      <c r="DB664" s="8"/>
      <c r="DC664" s="38"/>
      <c r="DD664" s="38"/>
      <c r="DE664" s="38"/>
      <c r="DF664" s="38"/>
    </row>
    <row r="665" spans="105:110">
      <c r="DA665" s="38"/>
      <c r="DB665" s="8"/>
      <c r="DC665" s="38"/>
      <c r="DD665" s="38"/>
      <c r="DE665" s="38"/>
      <c r="DF665" s="38"/>
    </row>
    <row r="666" spans="105:110">
      <c r="DA666" s="38"/>
      <c r="DB666" s="8"/>
      <c r="DC666" s="38"/>
      <c r="DD666" s="38"/>
      <c r="DE666" s="38"/>
      <c r="DF666" s="38"/>
    </row>
    <row r="667" spans="105:110">
      <c r="DA667" s="38"/>
      <c r="DB667" s="8"/>
      <c r="DC667" s="38"/>
      <c r="DD667" s="38"/>
      <c r="DE667" s="38"/>
      <c r="DF667" s="38"/>
    </row>
    <row r="668" spans="105:110">
      <c r="DA668" s="38"/>
      <c r="DB668" s="8"/>
      <c r="DC668" s="38"/>
      <c r="DD668" s="38"/>
      <c r="DE668" s="38"/>
      <c r="DF668" s="38"/>
    </row>
    <row r="669" spans="105:110">
      <c r="DA669" s="38"/>
      <c r="DB669" s="8"/>
      <c r="DC669" s="38"/>
      <c r="DD669" s="38"/>
      <c r="DE669" s="38"/>
      <c r="DF669" s="38"/>
    </row>
    <row r="670" spans="105:110">
      <c r="DA670" s="38"/>
      <c r="DB670" s="8"/>
      <c r="DC670" s="38"/>
      <c r="DD670" s="38"/>
      <c r="DE670" s="38"/>
      <c r="DF670" s="38"/>
    </row>
    <row r="671" spans="105:110">
      <c r="DA671" s="38"/>
      <c r="DB671" s="8"/>
      <c r="DC671" s="38"/>
      <c r="DD671" s="38"/>
      <c r="DE671" s="38"/>
      <c r="DF671" s="38"/>
    </row>
    <row r="672" spans="105:110">
      <c r="DA672" s="38"/>
      <c r="DB672" s="8"/>
      <c r="DC672" s="38"/>
      <c r="DD672" s="38"/>
      <c r="DE672" s="38"/>
      <c r="DF672" s="38"/>
    </row>
    <row r="673" spans="105:110">
      <c r="DA673" s="38"/>
      <c r="DB673" s="8"/>
      <c r="DC673" s="38"/>
      <c r="DD673" s="38"/>
      <c r="DE673" s="38"/>
      <c r="DF673" s="38"/>
    </row>
    <row r="674" spans="105:110">
      <c r="DA674" s="38"/>
      <c r="DB674" s="8"/>
      <c r="DC674" s="38"/>
      <c r="DD674" s="38"/>
      <c r="DE674" s="38"/>
      <c r="DF674" s="38"/>
    </row>
    <row r="675" spans="105:110">
      <c r="DA675" s="38"/>
      <c r="DB675" s="8"/>
      <c r="DC675" s="38"/>
      <c r="DD675" s="38"/>
      <c r="DE675" s="38"/>
      <c r="DF675" s="38"/>
    </row>
    <row r="676" spans="105:110">
      <c r="DA676" s="38"/>
      <c r="DB676" s="8"/>
      <c r="DC676" s="38"/>
      <c r="DD676" s="38"/>
      <c r="DE676" s="38"/>
      <c r="DF676" s="38"/>
    </row>
    <row r="677" spans="105:110">
      <c r="DA677" s="38"/>
      <c r="DB677" s="8"/>
      <c r="DC677" s="38"/>
      <c r="DD677" s="38"/>
      <c r="DE677" s="38"/>
      <c r="DF677" s="38"/>
    </row>
    <row r="678" spans="105:110">
      <c r="DA678" s="38"/>
      <c r="DB678" s="8"/>
      <c r="DC678" s="38"/>
      <c r="DD678" s="38"/>
      <c r="DE678" s="38"/>
      <c r="DF678" s="38"/>
    </row>
    <row r="679" spans="105:110">
      <c r="DA679" s="38"/>
      <c r="DB679" s="8"/>
      <c r="DC679" s="38"/>
      <c r="DD679" s="38"/>
      <c r="DE679" s="38"/>
      <c r="DF679" s="38"/>
    </row>
    <row r="680" spans="105:110">
      <c r="DA680" s="38"/>
      <c r="DB680" s="8"/>
      <c r="DC680" s="38"/>
      <c r="DD680" s="38"/>
      <c r="DE680" s="38"/>
      <c r="DF680" s="38"/>
    </row>
    <row r="681" spans="105:110">
      <c r="DA681" s="38"/>
      <c r="DB681" s="8"/>
      <c r="DC681" s="38"/>
      <c r="DD681" s="38"/>
      <c r="DE681" s="38"/>
      <c r="DF681" s="38"/>
    </row>
    <row r="682" spans="105:110">
      <c r="DA682" s="38"/>
      <c r="DB682" s="8"/>
      <c r="DC682" s="38"/>
      <c r="DD682" s="38"/>
      <c r="DE682" s="38"/>
      <c r="DF682" s="38"/>
    </row>
    <row r="683" spans="105:110">
      <c r="DA683" s="38"/>
      <c r="DB683" s="8"/>
      <c r="DC683" s="38"/>
      <c r="DD683" s="38"/>
      <c r="DE683" s="38"/>
      <c r="DF683" s="38"/>
    </row>
    <row r="684" spans="105:110">
      <c r="DA684" s="38"/>
      <c r="DB684" s="8"/>
      <c r="DC684" s="38"/>
      <c r="DD684" s="38"/>
      <c r="DE684" s="38"/>
      <c r="DF684" s="38"/>
    </row>
    <row r="685" spans="105:110">
      <c r="DA685" s="38"/>
      <c r="DB685" s="8"/>
      <c r="DC685" s="38"/>
      <c r="DD685" s="38"/>
      <c r="DE685" s="38"/>
      <c r="DF685" s="38"/>
    </row>
    <row r="686" spans="105:110">
      <c r="DA686" s="38"/>
      <c r="DB686" s="8"/>
      <c r="DC686" s="38"/>
      <c r="DD686" s="38"/>
      <c r="DE686" s="38"/>
      <c r="DF686" s="38"/>
    </row>
    <row r="687" spans="105:110">
      <c r="DA687" s="38"/>
      <c r="DB687" s="8"/>
      <c r="DC687" s="38"/>
      <c r="DD687" s="38"/>
      <c r="DE687" s="38"/>
      <c r="DF687" s="38"/>
    </row>
    <row r="688" spans="105:110">
      <c r="DA688" s="38"/>
      <c r="DB688" s="8"/>
      <c r="DC688" s="38"/>
      <c r="DD688" s="38"/>
      <c r="DE688" s="38"/>
      <c r="DF688" s="38"/>
    </row>
    <row r="689" spans="105:110">
      <c r="DA689" s="38"/>
      <c r="DB689" s="8"/>
      <c r="DC689" s="38"/>
      <c r="DD689" s="38"/>
      <c r="DE689" s="38"/>
      <c r="DF689" s="38"/>
    </row>
    <row r="690" spans="105:110">
      <c r="DA690" s="38"/>
      <c r="DB690" s="8"/>
      <c r="DC690" s="38"/>
      <c r="DD690" s="38"/>
      <c r="DE690" s="38"/>
      <c r="DF690" s="38"/>
    </row>
    <row r="691" spans="105:110">
      <c r="DA691" s="38"/>
      <c r="DB691" s="8"/>
      <c r="DC691" s="38"/>
      <c r="DD691" s="38"/>
      <c r="DE691" s="38"/>
      <c r="DF691" s="38"/>
    </row>
    <row r="692" spans="105:110">
      <c r="DA692" s="38"/>
      <c r="DB692" s="8"/>
      <c r="DC692" s="38"/>
      <c r="DD692" s="38"/>
      <c r="DE692" s="38"/>
      <c r="DF692" s="38"/>
    </row>
    <row r="693" spans="105:110">
      <c r="DA693" s="38"/>
      <c r="DB693" s="8"/>
      <c r="DC693" s="38"/>
      <c r="DD693" s="38"/>
      <c r="DE693" s="38"/>
      <c r="DF693" s="38"/>
    </row>
    <row r="694" spans="105:110">
      <c r="DA694" s="38"/>
      <c r="DB694" s="8"/>
      <c r="DC694" s="38"/>
      <c r="DD694" s="38"/>
      <c r="DE694" s="38"/>
      <c r="DF694" s="38"/>
    </row>
    <row r="695" spans="105:110">
      <c r="DA695" s="38"/>
      <c r="DB695" s="8"/>
      <c r="DC695" s="38"/>
      <c r="DD695" s="38"/>
      <c r="DE695" s="38"/>
      <c r="DF695" s="38"/>
    </row>
    <row r="696" spans="105:110">
      <c r="DA696" s="38"/>
      <c r="DB696" s="8"/>
      <c r="DC696" s="38"/>
      <c r="DD696" s="38"/>
      <c r="DE696" s="38"/>
      <c r="DF696" s="38"/>
    </row>
    <row r="697" spans="105:110">
      <c r="DA697" s="38"/>
      <c r="DB697" s="8"/>
      <c r="DC697" s="38"/>
      <c r="DD697" s="38"/>
      <c r="DE697" s="38"/>
      <c r="DF697" s="38"/>
    </row>
    <row r="698" spans="105:110">
      <c r="DA698" s="38"/>
      <c r="DB698" s="8"/>
      <c r="DC698" s="38"/>
      <c r="DD698" s="38"/>
      <c r="DE698" s="38"/>
      <c r="DF698" s="38"/>
    </row>
    <row r="699" spans="105:110">
      <c r="DA699" s="38"/>
      <c r="DB699" s="8"/>
      <c r="DC699" s="38"/>
      <c r="DD699" s="38"/>
      <c r="DE699" s="38"/>
      <c r="DF699" s="38"/>
    </row>
    <row r="700" spans="105:110">
      <c r="DA700" s="38"/>
      <c r="DB700" s="8"/>
      <c r="DC700" s="38"/>
      <c r="DD700" s="38"/>
      <c r="DE700" s="38"/>
      <c r="DF700" s="38"/>
    </row>
    <row r="701" spans="105:110">
      <c r="DA701" s="38"/>
      <c r="DB701" s="8"/>
      <c r="DC701" s="38"/>
      <c r="DD701" s="38"/>
      <c r="DE701" s="38"/>
      <c r="DF701" s="38"/>
    </row>
    <row r="702" spans="105:110">
      <c r="DA702" s="38"/>
      <c r="DB702" s="8"/>
      <c r="DC702" s="38"/>
      <c r="DD702" s="38"/>
      <c r="DE702" s="38"/>
      <c r="DF702" s="38"/>
    </row>
    <row r="703" spans="105:110">
      <c r="DA703" s="38"/>
      <c r="DB703" s="8"/>
      <c r="DC703" s="38"/>
      <c r="DD703" s="38"/>
      <c r="DE703" s="38"/>
      <c r="DF703" s="38"/>
    </row>
    <row r="704" spans="105:110">
      <c r="DA704" s="38"/>
      <c r="DB704" s="8"/>
      <c r="DC704" s="38"/>
      <c r="DD704" s="38"/>
      <c r="DE704" s="38"/>
      <c r="DF704" s="38"/>
    </row>
    <row r="705" spans="105:110">
      <c r="DA705" s="38"/>
      <c r="DB705" s="8"/>
      <c r="DC705" s="38"/>
      <c r="DD705" s="38"/>
      <c r="DE705" s="38"/>
      <c r="DF705" s="38"/>
    </row>
    <row r="706" spans="105:110">
      <c r="DA706" s="38"/>
      <c r="DB706" s="8"/>
      <c r="DC706" s="38"/>
      <c r="DD706" s="38"/>
      <c r="DE706" s="38"/>
      <c r="DF706" s="38"/>
    </row>
    <row r="707" spans="105:110">
      <c r="DA707" s="38"/>
      <c r="DB707" s="8"/>
      <c r="DC707" s="38"/>
      <c r="DD707" s="38"/>
      <c r="DE707" s="38"/>
      <c r="DF707" s="38"/>
    </row>
    <row r="708" spans="105:110">
      <c r="DA708" s="38"/>
      <c r="DB708" s="8"/>
      <c r="DC708" s="38"/>
      <c r="DD708" s="38"/>
      <c r="DE708" s="38"/>
      <c r="DF708" s="38"/>
    </row>
    <row r="709" spans="105:110">
      <c r="DA709" s="38"/>
      <c r="DB709" s="8"/>
      <c r="DC709" s="38"/>
      <c r="DD709" s="38"/>
      <c r="DE709" s="38"/>
      <c r="DF709" s="38"/>
    </row>
    <row r="710" spans="105:110">
      <c r="DA710" s="38"/>
      <c r="DB710" s="8"/>
      <c r="DC710" s="38"/>
      <c r="DD710" s="38"/>
      <c r="DE710" s="38"/>
      <c r="DF710" s="38"/>
    </row>
    <row r="711" spans="105:110">
      <c r="DA711" s="38"/>
      <c r="DB711" s="8"/>
      <c r="DC711" s="38"/>
      <c r="DD711" s="38"/>
      <c r="DE711" s="38"/>
      <c r="DF711" s="38"/>
    </row>
    <row r="712" spans="105:110">
      <c r="DA712" s="38"/>
      <c r="DB712" s="8"/>
      <c r="DC712" s="38"/>
      <c r="DD712" s="38"/>
      <c r="DE712" s="38"/>
      <c r="DF712" s="38"/>
    </row>
    <row r="713" spans="105:110">
      <c r="DA713" s="38"/>
      <c r="DB713" s="8"/>
      <c r="DC713" s="38"/>
      <c r="DD713" s="38"/>
      <c r="DE713" s="38"/>
      <c r="DF713" s="38"/>
    </row>
    <row r="714" spans="105:110">
      <c r="DA714" s="38"/>
      <c r="DB714" s="8"/>
      <c r="DC714" s="38"/>
      <c r="DD714" s="38"/>
      <c r="DE714" s="38"/>
      <c r="DF714" s="38"/>
    </row>
    <row r="715" spans="105:110">
      <c r="DA715" s="38"/>
      <c r="DB715" s="8"/>
      <c r="DC715" s="38"/>
      <c r="DD715" s="38"/>
      <c r="DE715" s="38"/>
      <c r="DF715" s="38"/>
    </row>
    <row r="716" spans="105:110">
      <c r="DA716" s="38"/>
      <c r="DB716" s="8"/>
      <c r="DC716" s="38"/>
      <c r="DD716" s="38"/>
      <c r="DE716" s="38"/>
      <c r="DF716" s="38"/>
    </row>
    <row r="717" spans="105:110">
      <c r="DA717" s="38"/>
      <c r="DB717" s="8"/>
      <c r="DC717" s="38"/>
      <c r="DD717" s="38"/>
      <c r="DE717" s="38"/>
      <c r="DF717" s="38"/>
    </row>
    <row r="718" spans="105:110">
      <c r="DA718" s="38"/>
      <c r="DB718" s="8"/>
      <c r="DC718" s="38"/>
      <c r="DD718" s="38"/>
      <c r="DE718" s="38"/>
      <c r="DF718" s="38"/>
    </row>
    <row r="719" spans="105:110">
      <c r="DA719" s="38"/>
      <c r="DB719" s="8"/>
      <c r="DC719" s="38"/>
      <c r="DD719" s="38"/>
      <c r="DE719" s="38"/>
      <c r="DF719" s="38"/>
    </row>
    <row r="720" spans="105:110">
      <c r="DA720" s="38"/>
      <c r="DB720" s="8"/>
      <c r="DC720" s="38"/>
      <c r="DD720" s="38"/>
      <c r="DE720" s="38"/>
      <c r="DF720" s="38"/>
    </row>
    <row r="721" spans="105:110">
      <c r="DA721" s="38"/>
      <c r="DB721" s="8"/>
      <c r="DC721" s="38"/>
      <c r="DD721" s="38"/>
      <c r="DE721" s="38"/>
      <c r="DF721" s="38"/>
    </row>
    <row r="722" spans="105:110">
      <c r="DA722" s="38"/>
      <c r="DB722" s="8"/>
      <c r="DC722" s="38"/>
      <c r="DD722" s="38"/>
      <c r="DE722" s="38"/>
      <c r="DF722" s="38"/>
    </row>
    <row r="723" spans="105:110">
      <c r="DA723" s="38"/>
      <c r="DB723" s="8"/>
      <c r="DC723" s="38"/>
      <c r="DD723" s="38"/>
      <c r="DE723" s="38"/>
      <c r="DF723" s="38"/>
    </row>
    <row r="724" spans="105:110">
      <c r="DA724" s="38"/>
      <c r="DB724" s="8"/>
      <c r="DC724" s="38"/>
      <c r="DD724" s="38"/>
      <c r="DE724" s="38"/>
      <c r="DF724" s="38"/>
    </row>
    <row r="725" spans="105:110">
      <c r="DA725" s="38"/>
      <c r="DB725" s="8"/>
      <c r="DC725" s="38"/>
      <c r="DD725" s="38"/>
      <c r="DE725" s="38"/>
      <c r="DF725" s="38"/>
    </row>
    <row r="726" spans="105:110">
      <c r="DA726" s="38"/>
      <c r="DB726" s="8"/>
      <c r="DC726" s="38"/>
      <c r="DD726" s="38"/>
      <c r="DE726" s="38"/>
      <c r="DF726" s="38"/>
    </row>
    <row r="727" spans="105:110">
      <c r="DA727" s="38"/>
      <c r="DB727" s="8"/>
      <c r="DC727" s="38"/>
      <c r="DD727" s="38"/>
      <c r="DE727" s="38"/>
      <c r="DF727" s="38"/>
    </row>
    <row r="728" spans="105:110">
      <c r="DA728" s="38"/>
      <c r="DB728" s="8"/>
      <c r="DC728" s="38"/>
      <c r="DD728" s="38"/>
      <c r="DE728" s="38"/>
      <c r="DF728" s="38"/>
    </row>
    <row r="729" spans="105:110">
      <c r="DA729" s="38"/>
      <c r="DB729" s="8"/>
      <c r="DC729" s="38"/>
      <c r="DD729" s="38"/>
      <c r="DE729" s="38"/>
      <c r="DF729" s="38"/>
    </row>
    <row r="730" spans="105:110">
      <c r="DA730" s="38"/>
      <c r="DB730" s="8"/>
      <c r="DC730" s="38"/>
      <c r="DD730" s="38"/>
      <c r="DE730" s="38"/>
      <c r="DF730" s="38"/>
    </row>
    <row r="731" spans="105:110">
      <c r="DA731" s="38"/>
      <c r="DB731" s="8"/>
      <c r="DC731" s="38"/>
      <c r="DD731" s="38"/>
      <c r="DE731" s="38"/>
      <c r="DF731" s="38"/>
    </row>
    <row r="732" spans="105:110">
      <c r="DA732" s="38"/>
      <c r="DB732" s="8"/>
      <c r="DC732" s="38"/>
      <c r="DD732" s="38"/>
      <c r="DE732" s="38"/>
      <c r="DF732" s="38"/>
    </row>
    <row r="733" spans="105:110">
      <c r="DA733" s="38"/>
      <c r="DB733" s="8"/>
      <c r="DC733" s="38"/>
      <c r="DD733" s="38"/>
      <c r="DE733" s="38"/>
      <c r="DF733" s="38"/>
    </row>
    <row r="734" spans="105:110">
      <c r="DA734" s="38"/>
      <c r="DB734" s="8"/>
      <c r="DC734" s="38"/>
      <c r="DD734" s="38"/>
      <c r="DE734" s="38"/>
      <c r="DF734" s="38"/>
    </row>
    <row r="735" spans="105:110">
      <c r="DA735" s="38"/>
      <c r="DB735" s="8"/>
      <c r="DC735" s="38"/>
      <c r="DD735" s="38"/>
      <c r="DE735" s="38"/>
      <c r="DF735" s="38"/>
    </row>
    <row r="736" spans="105:110">
      <c r="DA736" s="38"/>
      <c r="DB736" s="8"/>
      <c r="DC736" s="38"/>
      <c r="DD736" s="38"/>
      <c r="DE736" s="38"/>
      <c r="DF736" s="38"/>
    </row>
    <row r="737" spans="105:110">
      <c r="DA737" s="38"/>
      <c r="DB737" s="8"/>
      <c r="DC737" s="38"/>
      <c r="DD737" s="38"/>
      <c r="DE737" s="38"/>
      <c r="DF737" s="38"/>
    </row>
    <row r="738" spans="105:110">
      <c r="DA738" s="38"/>
      <c r="DB738" s="8"/>
      <c r="DC738" s="38"/>
      <c r="DD738" s="38"/>
      <c r="DE738" s="38"/>
      <c r="DF738" s="38"/>
    </row>
    <row r="739" spans="105:110">
      <c r="DA739" s="38"/>
      <c r="DB739" s="8"/>
      <c r="DC739" s="38"/>
      <c r="DD739" s="38"/>
      <c r="DE739" s="38"/>
      <c r="DF739" s="38"/>
    </row>
    <row r="740" spans="105:110">
      <c r="DA740" s="38"/>
      <c r="DB740" s="8"/>
      <c r="DC740" s="38"/>
      <c r="DD740" s="38"/>
      <c r="DE740" s="38"/>
      <c r="DF740" s="38"/>
    </row>
    <row r="741" spans="105:110">
      <c r="DA741" s="38"/>
      <c r="DB741" s="8"/>
      <c r="DC741" s="38"/>
      <c r="DD741" s="38"/>
      <c r="DE741" s="38"/>
      <c r="DF741" s="38"/>
    </row>
    <row r="742" spans="105:110">
      <c r="DA742" s="38"/>
      <c r="DB742" s="8"/>
      <c r="DC742" s="38"/>
      <c r="DD742" s="38"/>
      <c r="DE742" s="38"/>
      <c r="DF742" s="38"/>
    </row>
    <row r="743" spans="105:110">
      <c r="DA743" s="38"/>
      <c r="DB743" s="8"/>
      <c r="DC743" s="38"/>
      <c r="DD743" s="38"/>
      <c r="DE743" s="38"/>
      <c r="DF743" s="38"/>
    </row>
    <row r="744" spans="105:110">
      <c r="DA744" s="38"/>
      <c r="DB744" s="8"/>
      <c r="DC744" s="38"/>
      <c r="DD744" s="38"/>
      <c r="DE744" s="38"/>
      <c r="DF744" s="38"/>
    </row>
    <row r="745" spans="105:110">
      <c r="DA745" s="38"/>
      <c r="DB745" s="8"/>
      <c r="DC745" s="38"/>
      <c r="DD745" s="38"/>
      <c r="DE745" s="38"/>
      <c r="DF745" s="38"/>
    </row>
    <row r="746" spans="105:110">
      <c r="DA746" s="38"/>
      <c r="DB746" s="8"/>
      <c r="DC746" s="38"/>
      <c r="DD746" s="38"/>
      <c r="DE746" s="38"/>
      <c r="DF746" s="38"/>
    </row>
    <row r="747" spans="105:110">
      <c r="DA747" s="38"/>
      <c r="DB747" s="8"/>
      <c r="DC747" s="38"/>
      <c r="DD747" s="38"/>
      <c r="DE747" s="38"/>
      <c r="DF747" s="38"/>
    </row>
    <row r="748" spans="105:110">
      <c r="DA748" s="38"/>
      <c r="DB748" s="8"/>
      <c r="DC748" s="38"/>
      <c r="DD748" s="38"/>
      <c r="DE748" s="38"/>
      <c r="DF748" s="38"/>
    </row>
    <row r="749" spans="105:110">
      <c r="DA749" s="38"/>
      <c r="DB749" s="8"/>
      <c r="DC749" s="38"/>
      <c r="DD749" s="38"/>
      <c r="DE749" s="38"/>
      <c r="DF749" s="38"/>
    </row>
    <row r="750" spans="105:110">
      <c r="DA750" s="38"/>
      <c r="DB750" s="8"/>
      <c r="DC750" s="38"/>
      <c r="DD750" s="38"/>
      <c r="DE750" s="38"/>
      <c r="DF750" s="38"/>
    </row>
    <row r="751" spans="105:110">
      <c r="DA751" s="38"/>
      <c r="DB751" s="8"/>
      <c r="DC751" s="38"/>
      <c r="DD751" s="38"/>
      <c r="DE751" s="38"/>
      <c r="DF751" s="38"/>
    </row>
    <row r="752" spans="105:110">
      <c r="DA752" s="38"/>
      <c r="DB752" s="8"/>
      <c r="DC752" s="38"/>
      <c r="DD752" s="38"/>
      <c r="DE752" s="38"/>
      <c r="DF752" s="38"/>
    </row>
    <row r="753" spans="105:110">
      <c r="DA753" s="38"/>
      <c r="DB753" s="8"/>
      <c r="DC753" s="38"/>
      <c r="DD753" s="38"/>
      <c r="DE753" s="38"/>
      <c r="DF753" s="38"/>
    </row>
    <row r="754" spans="105:110">
      <c r="DA754" s="38"/>
      <c r="DB754" s="8"/>
      <c r="DC754" s="38"/>
      <c r="DD754" s="38"/>
      <c r="DE754" s="38"/>
      <c r="DF754" s="38"/>
    </row>
    <row r="755" spans="105:110">
      <c r="DA755" s="38"/>
      <c r="DB755" s="8"/>
      <c r="DC755" s="38"/>
      <c r="DD755" s="38"/>
      <c r="DE755" s="38"/>
      <c r="DF755" s="38"/>
    </row>
    <row r="756" spans="105:110">
      <c r="DA756" s="38"/>
      <c r="DB756" s="8"/>
      <c r="DC756" s="38"/>
      <c r="DD756" s="38"/>
      <c r="DE756" s="38"/>
      <c r="DF756" s="38"/>
    </row>
    <row r="757" spans="105:110">
      <c r="DA757" s="38"/>
      <c r="DB757" s="8"/>
      <c r="DC757" s="38"/>
      <c r="DD757" s="38"/>
      <c r="DE757" s="38"/>
      <c r="DF757" s="38"/>
    </row>
    <row r="758" spans="105:110">
      <c r="DA758" s="38"/>
      <c r="DB758" s="8"/>
      <c r="DC758" s="38"/>
      <c r="DD758" s="38"/>
      <c r="DE758" s="38"/>
      <c r="DF758" s="38"/>
    </row>
    <row r="759" spans="105:110">
      <c r="DA759" s="38"/>
      <c r="DB759" s="8"/>
      <c r="DC759" s="38"/>
      <c r="DD759" s="38"/>
      <c r="DE759" s="38"/>
      <c r="DF759" s="38"/>
    </row>
    <row r="760" spans="105:110">
      <c r="DA760" s="38"/>
      <c r="DB760" s="8"/>
      <c r="DC760" s="38"/>
      <c r="DD760" s="38"/>
      <c r="DE760" s="38"/>
      <c r="DF760" s="38"/>
    </row>
    <row r="761" spans="105:110">
      <c r="DA761" s="38"/>
      <c r="DB761" s="8"/>
      <c r="DC761" s="38"/>
      <c r="DD761" s="38"/>
      <c r="DE761" s="38"/>
      <c r="DF761" s="38"/>
    </row>
    <row r="762" spans="105:110">
      <c r="DA762" s="38"/>
      <c r="DB762" s="8"/>
      <c r="DC762" s="38"/>
      <c r="DD762" s="38"/>
      <c r="DE762" s="38"/>
      <c r="DF762" s="38"/>
    </row>
    <row r="763" spans="105:110">
      <c r="DA763" s="38"/>
      <c r="DB763" s="8"/>
      <c r="DC763" s="38"/>
      <c r="DD763" s="38"/>
      <c r="DE763" s="38"/>
      <c r="DF763" s="38"/>
    </row>
    <row r="764" spans="105:110">
      <c r="DA764" s="38"/>
      <c r="DB764" s="8"/>
      <c r="DC764" s="38"/>
      <c r="DD764" s="38"/>
      <c r="DE764" s="38"/>
      <c r="DF764" s="38"/>
    </row>
    <row r="765" spans="105:110">
      <c r="DA765" s="38"/>
      <c r="DB765" s="8"/>
      <c r="DC765" s="38"/>
      <c r="DD765" s="38"/>
      <c r="DE765" s="38"/>
      <c r="DF765" s="38"/>
    </row>
    <row r="766" spans="105:110">
      <c r="DA766" s="38"/>
      <c r="DB766" s="8"/>
      <c r="DC766" s="38"/>
      <c r="DD766" s="38"/>
      <c r="DE766" s="38"/>
      <c r="DF766" s="38"/>
    </row>
    <row r="767" spans="105:110">
      <c r="DA767" s="38"/>
      <c r="DB767" s="8"/>
      <c r="DC767" s="38"/>
      <c r="DD767" s="38"/>
      <c r="DE767" s="38"/>
      <c r="DF767" s="38"/>
    </row>
    <row r="768" spans="105:110">
      <c r="DA768" s="38"/>
      <c r="DB768" s="8"/>
      <c r="DC768" s="38"/>
      <c r="DD768" s="38"/>
      <c r="DE768" s="38"/>
      <c r="DF768" s="38"/>
    </row>
    <row r="769" spans="105:110">
      <c r="DA769" s="38"/>
      <c r="DB769" s="8"/>
      <c r="DC769" s="38"/>
      <c r="DD769" s="38"/>
      <c r="DE769" s="38"/>
      <c r="DF769" s="38"/>
    </row>
    <row r="770" spans="105:110">
      <c r="DA770" s="38"/>
      <c r="DB770" s="8"/>
      <c r="DC770" s="38"/>
      <c r="DD770" s="38"/>
      <c r="DE770" s="38"/>
      <c r="DF770" s="38"/>
    </row>
    <row r="771" spans="105:110">
      <c r="DA771" s="38"/>
      <c r="DB771" s="8"/>
      <c r="DC771" s="38"/>
      <c r="DD771" s="38"/>
      <c r="DE771" s="38"/>
      <c r="DF771" s="38"/>
    </row>
    <row r="772" spans="105:110">
      <c r="DA772" s="38"/>
      <c r="DB772" s="8"/>
      <c r="DC772" s="38"/>
      <c r="DD772" s="38"/>
      <c r="DE772" s="38"/>
      <c r="DF772" s="38"/>
    </row>
    <row r="773" spans="105:110">
      <c r="DA773" s="38"/>
      <c r="DB773" s="8"/>
      <c r="DC773" s="38"/>
      <c r="DD773" s="38"/>
      <c r="DE773" s="38"/>
      <c r="DF773" s="38"/>
    </row>
    <row r="774" spans="105:110">
      <c r="DA774" s="38"/>
      <c r="DB774" s="8"/>
      <c r="DC774" s="38"/>
      <c r="DD774" s="38"/>
      <c r="DE774" s="38"/>
      <c r="DF774" s="38"/>
    </row>
    <row r="775" spans="105:110">
      <c r="DA775" s="38"/>
      <c r="DB775" s="8"/>
      <c r="DC775" s="38"/>
      <c r="DD775" s="38"/>
      <c r="DE775" s="38"/>
      <c r="DF775" s="38"/>
    </row>
    <row r="776" spans="105:110">
      <c r="DA776" s="38"/>
      <c r="DB776" s="8"/>
      <c r="DC776" s="38"/>
      <c r="DD776" s="38"/>
      <c r="DE776" s="38"/>
      <c r="DF776" s="38"/>
    </row>
    <row r="777" spans="105:110">
      <c r="DA777" s="38"/>
      <c r="DB777" s="8"/>
      <c r="DC777" s="38"/>
      <c r="DD777" s="38"/>
      <c r="DE777" s="38"/>
      <c r="DF777" s="38"/>
    </row>
    <row r="778" spans="105:110">
      <c r="DA778" s="38"/>
      <c r="DB778" s="8"/>
      <c r="DC778" s="38"/>
      <c r="DD778" s="38"/>
      <c r="DE778" s="38"/>
      <c r="DF778" s="38"/>
    </row>
    <row r="779" spans="105:110">
      <c r="DA779" s="38"/>
      <c r="DB779" s="8"/>
      <c r="DC779" s="38"/>
      <c r="DD779" s="38"/>
      <c r="DE779" s="38"/>
      <c r="DF779" s="38"/>
    </row>
    <row r="780" spans="105:110">
      <c r="DA780" s="38"/>
      <c r="DB780" s="8"/>
      <c r="DC780" s="38"/>
      <c r="DD780" s="38"/>
      <c r="DE780" s="38"/>
      <c r="DF780" s="38"/>
    </row>
    <row r="781" spans="105:110">
      <c r="DA781" s="38"/>
      <c r="DB781" s="8"/>
      <c r="DC781" s="38"/>
      <c r="DD781" s="38"/>
      <c r="DE781" s="38"/>
      <c r="DF781" s="38"/>
    </row>
    <row r="782" spans="105:110">
      <c r="DA782" s="38"/>
      <c r="DB782" s="8"/>
      <c r="DC782" s="38"/>
      <c r="DD782" s="38"/>
      <c r="DE782" s="38"/>
      <c r="DF782" s="38"/>
    </row>
    <row r="783" spans="105:110">
      <c r="DA783" s="38"/>
      <c r="DB783" s="8"/>
      <c r="DC783" s="38"/>
      <c r="DD783" s="38"/>
      <c r="DE783" s="38"/>
      <c r="DF783" s="38"/>
    </row>
    <row r="784" spans="105:110">
      <c r="DA784" s="38"/>
      <c r="DB784" s="8"/>
      <c r="DC784" s="38"/>
      <c r="DD784" s="38"/>
      <c r="DE784" s="38"/>
      <c r="DF784" s="38"/>
    </row>
    <row r="785" spans="105:110">
      <c r="DA785" s="38"/>
      <c r="DB785" s="8"/>
      <c r="DC785" s="38"/>
      <c r="DD785" s="38"/>
      <c r="DE785" s="38"/>
      <c r="DF785" s="38"/>
    </row>
    <row r="786" spans="105:110">
      <c r="DA786" s="38"/>
      <c r="DB786" s="8"/>
      <c r="DC786" s="38"/>
      <c r="DD786" s="38"/>
      <c r="DE786" s="38"/>
      <c r="DF786" s="38"/>
    </row>
    <row r="787" spans="105:110">
      <c r="DA787" s="38"/>
      <c r="DB787" s="8"/>
      <c r="DC787" s="38"/>
      <c r="DD787" s="38"/>
      <c r="DE787" s="38"/>
      <c r="DF787" s="38"/>
    </row>
    <row r="788" spans="105:110">
      <c r="DA788" s="38"/>
      <c r="DB788" s="8"/>
      <c r="DC788" s="38"/>
      <c r="DD788" s="38"/>
      <c r="DE788" s="38"/>
      <c r="DF788" s="38"/>
    </row>
    <row r="789" spans="105:110">
      <c r="DA789" s="38"/>
      <c r="DB789" s="8"/>
      <c r="DC789" s="38"/>
      <c r="DD789" s="38"/>
      <c r="DE789" s="38"/>
      <c r="DF789" s="38"/>
    </row>
    <row r="790" spans="105:110">
      <c r="DA790" s="38"/>
      <c r="DB790" s="8"/>
      <c r="DC790" s="38"/>
      <c r="DD790" s="38"/>
      <c r="DE790" s="38"/>
      <c r="DF790" s="38"/>
    </row>
    <row r="791" spans="105:110">
      <c r="DA791" s="38"/>
      <c r="DB791" s="8"/>
      <c r="DC791" s="38"/>
      <c r="DD791" s="38"/>
      <c r="DE791" s="38"/>
      <c r="DF791" s="38"/>
    </row>
    <row r="792" spans="105:110">
      <c r="DA792" s="38"/>
      <c r="DB792" s="8"/>
      <c r="DC792" s="38"/>
      <c r="DD792" s="38"/>
      <c r="DE792" s="38"/>
      <c r="DF792" s="38"/>
    </row>
    <row r="793" spans="105:110">
      <c r="DA793" s="38"/>
      <c r="DB793" s="8"/>
      <c r="DC793" s="38"/>
      <c r="DD793" s="38"/>
      <c r="DE793" s="38"/>
      <c r="DF793" s="38"/>
    </row>
    <row r="794" spans="105:110">
      <c r="DA794" s="38"/>
      <c r="DB794" s="8"/>
      <c r="DC794" s="38"/>
      <c r="DD794" s="38"/>
      <c r="DE794" s="38"/>
      <c r="DF794" s="38"/>
    </row>
    <row r="795" spans="105:110">
      <c r="DA795" s="38"/>
      <c r="DB795" s="8"/>
      <c r="DC795" s="38"/>
      <c r="DD795" s="38"/>
      <c r="DE795" s="38"/>
      <c r="DF795" s="38"/>
    </row>
    <row r="796" spans="105:110">
      <c r="DA796" s="38"/>
      <c r="DB796" s="8"/>
      <c r="DC796" s="38"/>
      <c r="DD796" s="38"/>
      <c r="DE796" s="38"/>
      <c r="DF796" s="38"/>
    </row>
    <row r="797" spans="105:110">
      <c r="DA797" s="38"/>
      <c r="DB797" s="8"/>
      <c r="DC797" s="38"/>
      <c r="DD797" s="38"/>
      <c r="DE797" s="38"/>
      <c r="DF797" s="38"/>
    </row>
    <row r="798" spans="105:110">
      <c r="DA798" s="38"/>
      <c r="DB798" s="8"/>
      <c r="DC798" s="38"/>
      <c r="DD798" s="38"/>
      <c r="DE798" s="38"/>
      <c r="DF798" s="38"/>
    </row>
    <row r="799" spans="105:110">
      <c r="DA799" s="38"/>
      <c r="DB799" s="8"/>
      <c r="DC799" s="38"/>
      <c r="DD799" s="38"/>
      <c r="DE799" s="38"/>
      <c r="DF799" s="38"/>
    </row>
    <row r="800" spans="105:110">
      <c r="DA800" s="38"/>
      <c r="DB800" s="8"/>
      <c r="DC800" s="38"/>
      <c r="DD800" s="38"/>
      <c r="DE800" s="38"/>
      <c r="DF800" s="38"/>
    </row>
    <row r="801" spans="105:110">
      <c r="DA801" s="38"/>
      <c r="DB801" s="8"/>
      <c r="DC801" s="38"/>
      <c r="DD801" s="38"/>
      <c r="DE801" s="38"/>
      <c r="DF801" s="38"/>
    </row>
    <row r="802" spans="105:110">
      <c r="DA802" s="38"/>
      <c r="DB802" s="8"/>
      <c r="DC802" s="38"/>
      <c r="DD802" s="38"/>
      <c r="DE802" s="38"/>
      <c r="DF802" s="38"/>
    </row>
    <row r="803" spans="105:110">
      <c r="DA803" s="38"/>
      <c r="DB803" s="8"/>
      <c r="DC803" s="38"/>
      <c r="DD803" s="38"/>
      <c r="DE803" s="38"/>
      <c r="DF803" s="38"/>
    </row>
    <row r="804" spans="105:110">
      <c r="DA804" s="38"/>
      <c r="DB804" s="8"/>
      <c r="DC804" s="38"/>
      <c r="DD804" s="38"/>
      <c r="DE804" s="38"/>
      <c r="DF804" s="38"/>
    </row>
    <row r="805" spans="105:110">
      <c r="DA805" s="38"/>
      <c r="DB805" s="8"/>
      <c r="DC805" s="38"/>
      <c r="DD805" s="38"/>
      <c r="DE805" s="38"/>
      <c r="DF805" s="38"/>
    </row>
    <row r="806" spans="105:110">
      <c r="DA806" s="38"/>
      <c r="DB806" s="8"/>
      <c r="DC806" s="38"/>
      <c r="DD806" s="38"/>
      <c r="DE806" s="38"/>
      <c r="DF806" s="38"/>
    </row>
    <row r="807" spans="105:110">
      <c r="DA807" s="38"/>
      <c r="DB807" s="8"/>
      <c r="DC807" s="38"/>
      <c r="DD807" s="38"/>
      <c r="DE807" s="38"/>
      <c r="DF807" s="38"/>
    </row>
    <row r="808" spans="105:110">
      <c r="DA808" s="38"/>
      <c r="DB808" s="8"/>
      <c r="DC808" s="38"/>
      <c r="DD808" s="38"/>
      <c r="DE808" s="38"/>
      <c r="DF808" s="38"/>
    </row>
    <row r="809" spans="105:110">
      <c r="DA809" s="38"/>
      <c r="DB809" s="8"/>
      <c r="DC809" s="38"/>
      <c r="DD809" s="38"/>
      <c r="DE809" s="38"/>
      <c r="DF809" s="38"/>
    </row>
    <row r="810" spans="105:110">
      <c r="DA810" s="38"/>
      <c r="DB810" s="8"/>
      <c r="DC810" s="38"/>
      <c r="DD810" s="38"/>
      <c r="DE810" s="38"/>
      <c r="DF810" s="38"/>
    </row>
    <row r="811" spans="105:110">
      <c r="DA811" s="38"/>
      <c r="DB811" s="8"/>
      <c r="DC811" s="38"/>
      <c r="DD811" s="38"/>
      <c r="DE811" s="38"/>
      <c r="DF811" s="38"/>
    </row>
    <row r="812" spans="105:110">
      <c r="DA812" s="38"/>
      <c r="DB812" s="8"/>
      <c r="DC812" s="38"/>
      <c r="DD812" s="38"/>
      <c r="DE812" s="38"/>
      <c r="DF812" s="38"/>
    </row>
    <row r="813" spans="105:110">
      <c r="DA813" s="38"/>
      <c r="DB813" s="8"/>
      <c r="DC813" s="38"/>
      <c r="DD813" s="38"/>
      <c r="DE813" s="38"/>
      <c r="DF813" s="38"/>
    </row>
    <row r="814" spans="105:110">
      <c r="DA814" s="38"/>
      <c r="DB814" s="8"/>
      <c r="DC814" s="38"/>
      <c r="DD814" s="38"/>
      <c r="DE814" s="38"/>
      <c r="DF814" s="38"/>
    </row>
    <row r="815" spans="105:110">
      <c r="DA815" s="38"/>
      <c r="DB815" s="8"/>
      <c r="DC815" s="38"/>
      <c r="DD815" s="38"/>
      <c r="DE815" s="38"/>
      <c r="DF815" s="38"/>
    </row>
    <row r="816" spans="105:110">
      <c r="DA816" s="38"/>
      <c r="DB816" s="8"/>
      <c r="DC816" s="38"/>
      <c r="DD816" s="38"/>
      <c r="DE816" s="38"/>
      <c r="DF816" s="38"/>
    </row>
    <row r="817" spans="105:110">
      <c r="DA817" s="38"/>
      <c r="DB817" s="8"/>
      <c r="DC817" s="38"/>
      <c r="DD817" s="38"/>
      <c r="DE817" s="38"/>
      <c r="DF817" s="38"/>
    </row>
    <row r="818" spans="105:110">
      <c r="DA818" s="38"/>
      <c r="DB818" s="8"/>
      <c r="DC818" s="38"/>
      <c r="DD818" s="38"/>
      <c r="DE818" s="38"/>
      <c r="DF818" s="38"/>
    </row>
    <row r="819" spans="105:110">
      <c r="DA819" s="38"/>
      <c r="DB819" s="8"/>
      <c r="DC819" s="38"/>
      <c r="DD819" s="38"/>
      <c r="DE819" s="38"/>
      <c r="DF819" s="38"/>
    </row>
    <row r="820" spans="105:110">
      <c r="DA820" s="38"/>
      <c r="DB820" s="8"/>
      <c r="DC820" s="38"/>
      <c r="DD820" s="38"/>
      <c r="DE820" s="38"/>
      <c r="DF820" s="38"/>
    </row>
    <row r="821" spans="105:110">
      <c r="DA821" s="38"/>
      <c r="DB821" s="8"/>
      <c r="DC821" s="38"/>
      <c r="DD821" s="38"/>
      <c r="DE821" s="38"/>
      <c r="DF821" s="38"/>
    </row>
    <row r="822" spans="105:110">
      <c r="DA822" s="38"/>
      <c r="DB822" s="8"/>
      <c r="DC822" s="38"/>
      <c r="DD822" s="38"/>
      <c r="DE822" s="38"/>
      <c r="DF822" s="38"/>
    </row>
    <row r="823" spans="105:110">
      <c r="DA823" s="38"/>
      <c r="DB823" s="8"/>
      <c r="DC823" s="38"/>
      <c r="DD823" s="38"/>
      <c r="DE823" s="38"/>
      <c r="DF823" s="38"/>
    </row>
    <row r="824" spans="105:110">
      <c r="DA824" s="38"/>
      <c r="DB824" s="8"/>
      <c r="DC824" s="38"/>
      <c r="DD824" s="38"/>
      <c r="DE824" s="38"/>
      <c r="DF824" s="38"/>
    </row>
    <row r="825" spans="105:110">
      <c r="DA825" s="38"/>
      <c r="DB825" s="8"/>
      <c r="DC825" s="38"/>
      <c r="DD825" s="38"/>
      <c r="DE825" s="38"/>
      <c r="DF825" s="38"/>
    </row>
    <row r="826" spans="105:110">
      <c r="DA826" s="38"/>
      <c r="DB826" s="8"/>
      <c r="DC826" s="38"/>
      <c r="DD826" s="38"/>
      <c r="DE826" s="38"/>
      <c r="DF826" s="38"/>
    </row>
    <row r="827" spans="105:110">
      <c r="DA827" s="38"/>
      <c r="DB827" s="8"/>
      <c r="DC827" s="38"/>
      <c r="DD827" s="38"/>
      <c r="DE827" s="38"/>
      <c r="DF827" s="38"/>
    </row>
    <row r="828" spans="105:110">
      <c r="DA828" s="38"/>
      <c r="DB828" s="8"/>
      <c r="DC828" s="38"/>
      <c r="DD828" s="38"/>
      <c r="DE828" s="38"/>
      <c r="DF828" s="38"/>
    </row>
    <row r="829" spans="105:110">
      <c r="DA829" s="38"/>
      <c r="DB829" s="8"/>
      <c r="DC829" s="38"/>
      <c r="DD829" s="38"/>
      <c r="DE829" s="38"/>
      <c r="DF829" s="38"/>
    </row>
    <row r="830" spans="105:110">
      <c r="DA830" s="38"/>
      <c r="DB830" s="8"/>
      <c r="DC830" s="38"/>
      <c r="DD830" s="38"/>
      <c r="DE830" s="38"/>
      <c r="DF830" s="38"/>
    </row>
    <row r="831" spans="105:110">
      <c r="DA831" s="38"/>
      <c r="DB831" s="8"/>
      <c r="DC831" s="38"/>
      <c r="DD831" s="38"/>
      <c r="DE831" s="38"/>
      <c r="DF831" s="38"/>
    </row>
    <row r="832" spans="105:110">
      <c r="DA832" s="38"/>
      <c r="DB832" s="8"/>
      <c r="DC832" s="38"/>
      <c r="DD832" s="38"/>
      <c r="DE832" s="38"/>
      <c r="DF832" s="38"/>
    </row>
    <row r="833" spans="105:110">
      <c r="DA833" s="38"/>
      <c r="DB833" s="8"/>
      <c r="DC833" s="38"/>
      <c r="DD833" s="38"/>
      <c r="DE833" s="38"/>
      <c r="DF833" s="38"/>
    </row>
    <row r="834" spans="105:110">
      <c r="DA834" s="38"/>
      <c r="DB834" s="8"/>
      <c r="DC834" s="38"/>
      <c r="DD834" s="38"/>
      <c r="DE834" s="38"/>
      <c r="DF834" s="38"/>
    </row>
    <row r="835" spans="105:110">
      <c r="DA835" s="38"/>
      <c r="DB835" s="8"/>
      <c r="DC835" s="38"/>
      <c r="DD835" s="38"/>
      <c r="DE835" s="38"/>
      <c r="DF835" s="38"/>
    </row>
    <row r="836" spans="105:110">
      <c r="DA836" s="38"/>
      <c r="DB836" s="8"/>
      <c r="DC836" s="38"/>
      <c r="DD836" s="38"/>
      <c r="DE836" s="38"/>
      <c r="DF836" s="38"/>
    </row>
    <row r="837" spans="105:110">
      <c r="DA837" s="38"/>
      <c r="DB837" s="8"/>
      <c r="DC837" s="38"/>
      <c r="DD837" s="38"/>
      <c r="DE837" s="38"/>
      <c r="DF837" s="38"/>
    </row>
    <row r="838" spans="105:110">
      <c r="DA838" s="38"/>
      <c r="DB838" s="8"/>
      <c r="DC838" s="38"/>
      <c r="DD838" s="38"/>
      <c r="DE838" s="38"/>
      <c r="DF838" s="38"/>
    </row>
    <row r="839" spans="105:110">
      <c r="DA839" s="38"/>
      <c r="DB839" s="8"/>
      <c r="DC839" s="38"/>
      <c r="DD839" s="38"/>
      <c r="DE839" s="38"/>
      <c r="DF839" s="38"/>
    </row>
    <row r="840" spans="105:110">
      <c r="DA840" s="38"/>
      <c r="DB840" s="8"/>
      <c r="DC840" s="38"/>
      <c r="DD840" s="38"/>
      <c r="DE840" s="38"/>
      <c r="DF840" s="38"/>
    </row>
    <row r="841" spans="105:110">
      <c r="DA841" s="38"/>
      <c r="DB841" s="8"/>
      <c r="DC841" s="38"/>
      <c r="DD841" s="38"/>
      <c r="DE841" s="38"/>
      <c r="DF841" s="38"/>
    </row>
    <row r="842" spans="105:110">
      <c r="DA842" s="38"/>
      <c r="DB842" s="8"/>
      <c r="DC842" s="38"/>
      <c r="DD842" s="38"/>
      <c r="DE842" s="38"/>
      <c r="DF842" s="38"/>
    </row>
    <row r="843" spans="105:110">
      <c r="DA843" s="38"/>
      <c r="DB843" s="8"/>
      <c r="DC843" s="38"/>
      <c r="DD843" s="38"/>
      <c r="DE843" s="38"/>
      <c r="DF843" s="38"/>
    </row>
    <row r="844" spans="105:110">
      <c r="DA844" s="38"/>
      <c r="DB844" s="8"/>
      <c r="DC844" s="38"/>
      <c r="DD844" s="38"/>
      <c r="DE844" s="38"/>
      <c r="DF844" s="38"/>
    </row>
    <row r="845" spans="105:110">
      <c r="DA845" s="38"/>
      <c r="DB845" s="8"/>
      <c r="DC845" s="38"/>
      <c r="DD845" s="38"/>
      <c r="DE845" s="38"/>
      <c r="DF845" s="38"/>
    </row>
    <row r="846" spans="105:110">
      <c r="DA846" s="38"/>
      <c r="DB846" s="8"/>
      <c r="DC846" s="38"/>
      <c r="DD846" s="38"/>
      <c r="DE846" s="38"/>
      <c r="DF846" s="38"/>
    </row>
    <row r="847" spans="105:110">
      <c r="DA847" s="38"/>
      <c r="DB847" s="8"/>
      <c r="DC847" s="38"/>
      <c r="DD847" s="38"/>
      <c r="DE847" s="38"/>
      <c r="DF847" s="38"/>
    </row>
    <row r="848" spans="105:110">
      <c r="DA848" s="38"/>
      <c r="DB848" s="8"/>
      <c r="DC848" s="38"/>
      <c r="DD848" s="38"/>
      <c r="DE848" s="38"/>
      <c r="DF848" s="38"/>
    </row>
    <row r="849" spans="105:110">
      <c r="DA849" s="38"/>
      <c r="DB849" s="8"/>
      <c r="DC849" s="38"/>
      <c r="DD849" s="38"/>
      <c r="DE849" s="38"/>
      <c r="DF849" s="38"/>
    </row>
    <row r="850" spans="105:110">
      <c r="DA850" s="38"/>
      <c r="DB850" s="8"/>
      <c r="DC850" s="38"/>
      <c r="DD850" s="38"/>
      <c r="DE850" s="38"/>
      <c r="DF850" s="38"/>
    </row>
    <row r="851" spans="105:110">
      <c r="DA851" s="38"/>
      <c r="DB851" s="8"/>
      <c r="DC851" s="38"/>
      <c r="DD851" s="38"/>
      <c r="DE851" s="38"/>
      <c r="DF851" s="38"/>
    </row>
    <row r="852" spans="105:110">
      <c r="DA852" s="38"/>
      <c r="DB852" s="8"/>
      <c r="DC852" s="38"/>
      <c r="DD852" s="38"/>
      <c r="DE852" s="38"/>
      <c r="DF852" s="38"/>
    </row>
    <row r="853" spans="105:110">
      <c r="DA853" s="38"/>
      <c r="DB853" s="8"/>
      <c r="DC853" s="38"/>
      <c r="DD853" s="38"/>
      <c r="DE853" s="38"/>
      <c r="DF853" s="38"/>
    </row>
    <row r="854" spans="105:110">
      <c r="DA854" s="38"/>
      <c r="DB854" s="8"/>
      <c r="DC854" s="38"/>
      <c r="DD854" s="38"/>
      <c r="DE854" s="38"/>
      <c r="DF854" s="38"/>
    </row>
    <row r="855" spans="105:110">
      <c r="DA855" s="38"/>
      <c r="DB855" s="8"/>
      <c r="DC855" s="38"/>
      <c r="DD855" s="38"/>
      <c r="DE855" s="38"/>
      <c r="DF855" s="38"/>
    </row>
    <row r="856" spans="105:110">
      <c r="DA856" s="38"/>
      <c r="DB856" s="8"/>
      <c r="DC856" s="38"/>
      <c r="DD856" s="38"/>
      <c r="DE856" s="38"/>
      <c r="DF856" s="38"/>
    </row>
    <row r="857" spans="105:110">
      <c r="DA857" s="38"/>
      <c r="DB857" s="8"/>
      <c r="DC857" s="38"/>
      <c r="DD857" s="38"/>
      <c r="DE857" s="38"/>
      <c r="DF857" s="38"/>
    </row>
    <row r="858" spans="105:110">
      <c r="DA858" s="38"/>
      <c r="DB858" s="8"/>
      <c r="DC858" s="38"/>
      <c r="DD858" s="38"/>
      <c r="DE858" s="38"/>
      <c r="DF858" s="38"/>
    </row>
    <row r="859" spans="105:110">
      <c r="DA859" s="38"/>
      <c r="DB859" s="8"/>
      <c r="DC859" s="38"/>
      <c r="DD859" s="38"/>
      <c r="DE859" s="38"/>
      <c r="DF859" s="38"/>
    </row>
    <row r="860" spans="105:110">
      <c r="DA860" s="38"/>
      <c r="DB860" s="8"/>
      <c r="DC860" s="38"/>
      <c r="DD860" s="38"/>
      <c r="DE860" s="38"/>
      <c r="DF860" s="38"/>
    </row>
    <row r="861" spans="105:110">
      <c r="DA861" s="38"/>
      <c r="DB861" s="8"/>
      <c r="DC861" s="38"/>
      <c r="DD861" s="38"/>
      <c r="DE861" s="38"/>
      <c r="DF861" s="38"/>
    </row>
    <row r="862" spans="105:110">
      <c r="DA862" s="38"/>
      <c r="DB862" s="8"/>
      <c r="DC862" s="38"/>
      <c r="DD862" s="38"/>
      <c r="DE862" s="38"/>
      <c r="DF862" s="38"/>
    </row>
    <row r="863" spans="105:110">
      <c r="DA863" s="38"/>
      <c r="DB863" s="8"/>
      <c r="DC863" s="38"/>
      <c r="DD863" s="38"/>
      <c r="DE863" s="38"/>
      <c r="DF863" s="38"/>
    </row>
    <row r="864" spans="105:110">
      <c r="DA864" s="38"/>
      <c r="DB864" s="8"/>
      <c r="DC864" s="38"/>
      <c r="DD864" s="38"/>
      <c r="DE864" s="38"/>
      <c r="DF864" s="38"/>
    </row>
    <row r="865" spans="105:110">
      <c r="DA865" s="38"/>
      <c r="DB865" s="8"/>
      <c r="DC865" s="38"/>
      <c r="DD865" s="38"/>
      <c r="DE865" s="38"/>
      <c r="DF865" s="38"/>
    </row>
    <row r="866" spans="105:110">
      <c r="DA866" s="38"/>
      <c r="DB866" s="8"/>
      <c r="DC866" s="38"/>
      <c r="DD866" s="38"/>
      <c r="DE866" s="38"/>
      <c r="DF866" s="38"/>
    </row>
    <row r="867" spans="105:110">
      <c r="DA867" s="38"/>
      <c r="DB867" s="8"/>
      <c r="DC867" s="38"/>
      <c r="DD867" s="38"/>
      <c r="DE867" s="38"/>
      <c r="DF867" s="38"/>
    </row>
    <row r="868" spans="105:110">
      <c r="DA868" s="38"/>
      <c r="DB868" s="8"/>
      <c r="DC868" s="38"/>
      <c r="DD868" s="38"/>
      <c r="DE868" s="38"/>
      <c r="DF868" s="38"/>
    </row>
    <row r="869" spans="105:110">
      <c r="DA869" s="38"/>
      <c r="DB869" s="8"/>
      <c r="DC869" s="38"/>
      <c r="DD869" s="38"/>
      <c r="DE869" s="38"/>
      <c r="DF869" s="38"/>
    </row>
    <row r="870" spans="105:110">
      <c r="DA870" s="38"/>
      <c r="DB870" s="8"/>
      <c r="DC870" s="38"/>
      <c r="DD870" s="38"/>
      <c r="DE870" s="38"/>
      <c r="DF870" s="38"/>
    </row>
    <row r="871" spans="105:110">
      <c r="DA871" s="38"/>
      <c r="DB871" s="8"/>
      <c r="DC871" s="38"/>
      <c r="DD871" s="38"/>
      <c r="DE871" s="38"/>
      <c r="DF871" s="38"/>
    </row>
    <row r="872" spans="105:110">
      <c r="DA872" s="38"/>
      <c r="DB872" s="8"/>
      <c r="DC872" s="38"/>
      <c r="DD872" s="38"/>
      <c r="DE872" s="38"/>
      <c r="DF872" s="38"/>
    </row>
    <row r="873" spans="105:110">
      <c r="DA873" s="38"/>
      <c r="DB873" s="8"/>
      <c r="DC873" s="38"/>
      <c r="DD873" s="38"/>
      <c r="DE873" s="38"/>
      <c r="DF873" s="38"/>
    </row>
    <row r="874" spans="105:110">
      <c r="DA874" s="38"/>
      <c r="DB874" s="8"/>
      <c r="DC874" s="38"/>
      <c r="DD874" s="38"/>
      <c r="DE874" s="38"/>
      <c r="DF874" s="38"/>
    </row>
    <row r="875" spans="105:110">
      <c r="DA875" s="38"/>
      <c r="DB875" s="8"/>
      <c r="DC875" s="38"/>
      <c r="DD875" s="38"/>
      <c r="DE875" s="38"/>
      <c r="DF875" s="38"/>
    </row>
    <row r="876" spans="105:110">
      <c r="DA876" s="38"/>
      <c r="DB876" s="8"/>
      <c r="DC876" s="38"/>
      <c r="DD876" s="38"/>
      <c r="DE876" s="38"/>
      <c r="DF876" s="38"/>
    </row>
    <row r="877" spans="105:110">
      <c r="DA877" s="38"/>
      <c r="DB877" s="8"/>
      <c r="DC877" s="38"/>
      <c r="DD877" s="38"/>
      <c r="DE877" s="38"/>
      <c r="DF877" s="38"/>
    </row>
    <row r="878" spans="105:110">
      <c r="DA878" s="38"/>
      <c r="DB878" s="8"/>
      <c r="DC878" s="38"/>
      <c r="DD878" s="38"/>
      <c r="DE878" s="38"/>
      <c r="DF878" s="38"/>
    </row>
    <row r="879" spans="105:110">
      <c r="DA879" s="38"/>
      <c r="DB879" s="8"/>
      <c r="DC879" s="38"/>
      <c r="DD879" s="38"/>
      <c r="DE879" s="38"/>
      <c r="DF879" s="38"/>
    </row>
    <row r="880" spans="105:110">
      <c r="DA880" s="38"/>
      <c r="DB880" s="8"/>
      <c r="DC880" s="38"/>
      <c r="DD880" s="38"/>
      <c r="DE880" s="38"/>
      <c r="DF880" s="38"/>
    </row>
    <row r="881" spans="105:110">
      <c r="DA881" s="38"/>
      <c r="DB881" s="8"/>
      <c r="DC881" s="38"/>
      <c r="DD881" s="38"/>
      <c r="DE881" s="38"/>
      <c r="DF881" s="38"/>
    </row>
    <row r="882" spans="105:110">
      <c r="DA882" s="38"/>
      <c r="DB882" s="8"/>
      <c r="DC882" s="38"/>
      <c r="DD882" s="38"/>
      <c r="DE882" s="38"/>
      <c r="DF882" s="38"/>
    </row>
    <row r="883" spans="105:110">
      <c r="DA883" s="38"/>
      <c r="DB883" s="8"/>
      <c r="DC883" s="38"/>
      <c r="DD883" s="38"/>
      <c r="DE883" s="38"/>
      <c r="DF883" s="38"/>
    </row>
    <row r="884" spans="105:110">
      <c r="DA884" s="38"/>
      <c r="DB884" s="8"/>
      <c r="DC884" s="38"/>
      <c r="DD884" s="38"/>
      <c r="DE884" s="38"/>
      <c r="DF884" s="38"/>
    </row>
    <row r="885" spans="105:110">
      <c r="DA885" s="38"/>
      <c r="DB885" s="8"/>
      <c r="DC885" s="38"/>
      <c r="DD885" s="38"/>
      <c r="DE885" s="38"/>
      <c r="DF885" s="38"/>
    </row>
    <row r="886" spans="105:110">
      <c r="DA886" s="38"/>
      <c r="DB886" s="8"/>
      <c r="DC886" s="38"/>
      <c r="DD886" s="38"/>
      <c r="DE886" s="38"/>
      <c r="DF886" s="38"/>
    </row>
    <row r="887" spans="105:110">
      <c r="DA887" s="38"/>
      <c r="DB887" s="8"/>
      <c r="DC887" s="38"/>
      <c r="DD887" s="38"/>
      <c r="DE887" s="38"/>
      <c r="DF887" s="38"/>
    </row>
    <row r="888" spans="105:110">
      <c r="DA888" s="38"/>
      <c r="DB888" s="8"/>
      <c r="DC888" s="38"/>
      <c r="DD888" s="38"/>
      <c r="DE888" s="38"/>
      <c r="DF888" s="38"/>
    </row>
    <row r="889" spans="105:110">
      <c r="DA889" s="38"/>
      <c r="DB889" s="8"/>
      <c r="DC889" s="38"/>
      <c r="DD889" s="38"/>
      <c r="DE889" s="38"/>
      <c r="DF889" s="38"/>
    </row>
    <row r="890" spans="105:110">
      <c r="DA890" s="38"/>
      <c r="DB890" s="8"/>
      <c r="DC890" s="38"/>
      <c r="DD890" s="38"/>
      <c r="DE890" s="38"/>
      <c r="DF890" s="38"/>
    </row>
    <row r="891" spans="105:110">
      <c r="DA891" s="38"/>
      <c r="DB891" s="8"/>
      <c r="DC891" s="38"/>
      <c r="DD891" s="38"/>
      <c r="DE891" s="38"/>
      <c r="DF891" s="38"/>
    </row>
    <row r="892" spans="105:110">
      <c r="DA892" s="38"/>
      <c r="DB892" s="8"/>
      <c r="DC892" s="38"/>
      <c r="DD892" s="38"/>
      <c r="DE892" s="38"/>
      <c r="DF892" s="38"/>
    </row>
    <row r="893" spans="105:110">
      <c r="DA893" s="38"/>
      <c r="DB893" s="8"/>
      <c r="DC893" s="38"/>
      <c r="DD893" s="38"/>
      <c r="DE893" s="38"/>
      <c r="DF893" s="38"/>
    </row>
    <row r="894" spans="105:110">
      <c r="DA894" s="38"/>
      <c r="DB894" s="8"/>
      <c r="DC894" s="38"/>
      <c r="DD894" s="38"/>
      <c r="DE894" s="38"/>
      <c r="DF894" s="38"/>
    </row>
    <row r="895" spans="105:110">
      <c r="DA895" s="38"/>
      <c r="DB895" s="8"/>
      <c r="DC895" s="38"/>
      <c r="DD895" s="38"/>
      <c r="DE895" s="38"/>
      <c r="DF895" s="38"/>
    </row>
    <row r="896" spans="105:110">
      <c r="DA896" s="38"/>
      <c r="DB896" s="8"/>
      <c r="DC896" s="38"/>
      <c r="DD896" s="38"/>
      <c r="DE896" s="38"/>
      <c r="DF896" s="38"/>
    </row>
    <row r="897" spans="105:110">
      <c r="DA897" s="38"/>
      <c r="DB897" s="8"/>
      <c r="DC897" s="38"/>
      <c r="DD897" s="38"/>
      <c r="DE897" s="38"/>
      <c r="DF897" s="38"/>
    </row>
    <row r="898" spans="105:110">
      <c r="DA898" s="38"/>
      <c r="DB898" s="8"/>
      <c r="DC898" s="38"/>
      <c r="DD898" s="38"/>
      <c r="DE898" s="38"/>
      <c r="DF898" s="38"/>
    </row>
    <row r="899" spans="105:110">
      <c r="DA899" s="38"/>
      <c r="DB899" s="8"/>
      <c r="DC899" s="38"/>
      <c r="DD899" s="38"/>
      <c r="DE899" s="38"/>
      <c r="DF899" s="38"/>
    </row>
    <row r="900" spans="105:110">
      <c r="DA900" s="38"/>
      <c r="DB900" s="8"/>
      <c r="DC900" s="38"/>
      <c r="DD900" s="38"/>
      <c r="DE900" s="38"/>
      <c r="DF900" s="38"/>
    </row>
    <row r="901" spans="105:110">
      <c r="DA901" s="38"/>
      <c r="DB901" s="8"/>
      <c r="DC901" s="38"/>
      <c r="DD901" s="38"/>
      <c r="DE901" s="38"/>
      <c r="DF901" s="38"/>
    </row>
    <row r="902" spans="105:110">
      <c r="DA902" s="38"/>
      <c r="DB902" s="8"/>
      <c r="DC902" s="38"/>
      <c r="DD902" s="38"/>
      <c r="DE902" s="38"/>
      <c r="DF902" s="38"/>
    </row>
    <row r="903" spans="105:110">
      <c r="DA903" s="38"/>
      <c r="DB903" s="8"/>
      <c r="DC903" s="38"/>
      <c r="DD903" s="38"/>
      <c r="DE903" s="38"/>
      <c r="DF903" s="38"/>
    </row>
    <row r="904" spans="105:110">
      <c r="DA904" s="38"/>
      <c r="DB904" s="8"/>
      <c r="DC904" s="38"/>
      <c r="DD904" s="38"/>
      <c r="DE904" s="38"/>
      <c r="DF904" s="38"/>
    </row>
    <row r="905" spans="105:110">
      <c r="DA905" s="38"/>
      <c r="DB905" s="8"/>
      <c r="DC905" s="38"/>
      <c r="DD905" s="38"/>
      <c r="DE905" s="38"/>
      <c r="DF905" s="38"/>
    </row>
    <row r="906" spans="105:110">
      <c r="DA906" s="38"/>
      <c r="DB906" s="8"/>
      <c r="DC906" s="38"/>
      <c r="DD906" s="38"/>
      <c r="DE906" s="38"/>
      <c r="DF906" s="38"/>
    </row>
    <row r="907" spans="105:110">
      <c r="DA907" s="38"/>
      <c r="DB907" s="8"/>
      <c r="DC907" s="38"/>
      <c r="DD907" s="38"/>
      <c r="DE907" s="38"/>
      <c r="DF907" s="38"/>
    </row>
    <row r="908" spans="105:110">
      <c r="DA908" s="38"/>
      <c r="DB908" s="8"/>
      <c r="DC908" s="38"/>
      <c r="DD908" s="38"/>
      <c r="DE908" s="38"/>
      <c r="DF908" s="38"/>
    </row>
    <row r="909" spans="105:110">
      <c r="DA909" s="38"/>
      <c r="DB909" s="8"/>
      <c r="DC909" s="38"/>
      <c r="DD909" s="38"/>
      <c r="DE909" s="38"/>
      <c r="DF909" s="38"/>
    </row>
    <row r="910" spans="105:110">
      <c r="DA910" s="38"/>
      <c r="DB910" s="8"/>
      <c r="DC910" s="38"/>
      <c r="DD910" s="38"/>
      <c r="DE910" s="38"/>
      <c r="DF910" s="38"/>
    </row>
    <row r="911" spans="105:110">
      <c r="DA911" s="38"/>
      <c r="DB911" s="8"/>
      <c r="DC911" s="38"/>
      <c r="DD911" s="38"/>
      <c r="DE911" s="38"/>
      <c r="DF911" s="38"/>
    </row>
    <row r="912" spans="105:110">
      <c r="DA912" s="38"/>
      <c r="DB912" s="8"/>
      <c r="DC912" s="38"/>
      <c r="DD912" s="38"/>
      <c r="DE912" s="38"/>
      <c r="DF912" s="38"/>
    </row>
    <row r="913" spans="105:110">
      <c r="DA913" s="38"/>
      <c r="DB913" s="8"/>
      <c r="DC913" s="38"/>
      <c r="DD913" s="38"/>
      <c r="DE913" s="38"/>
      <c r="DF913" s="38"/>
    </row>
    <row r="914" spans="105:110">
      <c r="DA914" s="38"/>
      <c r="DB914" s="8"/>
      <c r="DC914" s="38"/>
      <c r="DD914" s="38"/>
      <c r="DE914" s="38"/>
      <c r="DF914" s="38"/>
    </row>
    <row r="915" spans="105:110">
      <c r="DA915" s="38"/>
      <c r="DB915" s="8"/>
      <c r="DC915" s="38"/>
      <c r="DD915" s="38"/>
      <c r="DE915" s="38"/>
      <c r="DF915" s="38"/>
    </row>
    <row r="916" spans="105:110">
      <c r="DA916" s="38"/>
      <c r="DB916" s="8"/>
      <c r="DC916" s="38"/>
      <c r="DD916" s="38"/>
      <c r="DE916" s="38"/>
      <c r="DF916" s="38"/>
    </row>
    <row r="917" spans="105:110">
      <c r="DA917" s="38"/>
      <c r="DB917" s="8"/>
      <c r="DC917" s="38"/>
      <c r="DD917" s="38"/>
      <c r="DE917" s="38"/>
      <c r="DF917" s="38"/>
    </row>
    <row r="918" spans="105:110">
      <c r="DA918" s="38"/>
      <c r="DB918" s="8"/>
      <c r="DC918" s="38"/>
      <c r="DD918" s="38"/>
      <c r="DE918" s="38"/>
      <c r="DF918" s="38"/>
    </row>
    <row r="919" spans="105:110">
      <c r="DA919" s="38"/>
      <c r="DB919" s="8"/>
      <c r="DC919" s="38"/>
      <c r="DD919" s="38"/>
      <c r="DE919" s="38"/>
      <c r="DF919" s="38"/>
    </row>
    <row r="920" spans="105:110">
      <c r="DA920" s="38"/>
      <c r="DB920" s="8"/>
      <c r="DC920" s="38"/>
      <c r="DD920" s="38"/>
      <c r="DE920" s="38"/>
      <c r="DF920" s="38"/>
    </row>
    <row r="921" spans="105:110">
      <c r="DA921" s="38"/>
      <c r="DB921" s="8"/>
      <c r="DC921" s="38"/>
      <c r="DD921" s="38"/>
      <c r="DE921" s="38"/>
      <c r="DF921" s="38"/>
    </row>
    <row r="922" spans="105:110">
      <c r="DA922" s="38"/>
      <c r="DB922" s="8"/>
      <c r="DC922" s="38"/>
      <c r="DD922" s="38"/>
      <c r="DE922" s="38"/>
      <c r="DF922" s="38"/>
    </row>
    <row r="923" spans="105:110">
      <c r="DA923" s="38"/>
      <c r="DB923" s="8"/>
      <c r="DC923" s="38"/>
      <c r="DD923" s="38"/>
      <c r="DE923" s="38"/>
      <c r="DF923" s="38"/>
    </row>
    <row r="924" spans="105:110">
      <c r="DA924" s="38"/>
      <c r="DB924" s="8"/>
      <c r="DC924" s="38"/>
      <c r="DD924" s="38"/>
      <c r="DE924" s="38"/>
      <c r="DF924" s="38"/>
    </row>
    <row r="925" spans="105:110">
      <c r="DA925" s="38"/>
      <c r="DB925" s="8"/>
      <c r="DC925" s="38"/>
      <c r="DD925" s="38"/>
      <c r="DE925" s="38"/>
      <c r="DF925" s="38"/>
    </row>
    <row r="926" spans="105:110">
      <c r="DA926" s="38"/>
      <c r="DB926" s="8"/>
      <c r="DC926" s="38"/>
      <c r="DD926" s="38"/>
      <c r="DE926" s="38"/>
      <c r="DF926" s="38"/>
    </row>
    <row r="927" spans="105:110">
      <c r="DA927" s="38"/>
      <c r="DB927" s="8"/>
      <c r="DC927" s="38"/>
      <c r="DD927" s="38"/>
      <c r="DE927" s="38"/>
      <c r="DF927" s="38"/>
    </row>
    <row r="928" spans="105:110">
      <c r="DA928" s="38"/>
      <c r="DB928" s="8"/>
      <c r="DC928" s="38"/>
      <c r="DD928" s="38"/>
      <c r="DE928" s="38"/>
      <c r="DF928" s="38"/>
    </row>
    <row r="929" spans="105:110">
      <c r="DA929" s="38"/>
      <c r="DB929" s="8"/>
      <c r="DC929" s="38"/>
      <c r="DD929" s="38"/>
      <c r="DE929" s="38"/>
      <c r="DF929" s="38"/>
    </row>
    <row r="930" spans="105:110">
      <c r="DA930" s="38"/>
      <c r="DB930" s="8"/>
      <c r="DC930" s="38"/>
      <c r="DD930" s="38"/>
      <c r="DE930" s="38"/>
      <c r="DF930" s="38"/>
    </row>
    <row r="931" spans="105:110">
      <c r="DA931" s="38"/>
      <c r="DB931" s="8"/>
      <c r="DC931" s="38"/>
      <c r="DD931" s="38"/>
      <c r="DE931" s="38"/>
      <c r="DF931" s="38"/>
    </row>
    <row r="932" spans="105:110">
      <c r="DA932" s="38"/>
      <c r="DB932" s="8"/>
      <c r="DC932" s="38"/>
      <c r="DD932" s="38"/>
      <c r="DE932" s="38"/>
      <c r="DF932" s="38"/>
    </row>
    <row r="933" spans="105:110">
      <c r="DA933" s="38"/>
      <c r="DB933" s="8"/>
      <c r="DC933" s="38"/>
      <c r="DD933" s="38"/>
      <c r="DE933" s="38"/>
      <c r="DF933" s="38"/>
    </row>
    <row r="934" spans="105:110">
      <c r="DA934" s="38"/>
      <c r="DB934" s="8"/>
      <c r="DC934" s="38"/>
      <c r="DD934" s="38"/>
      <c r="DE934" s="38"/>
      <c r="DF934" s="38"/>
    </row>
    <row r="935" spans="105:110">
      <c r="DA935" s="38"/>
      <c r="DB935" s="8"/>
      <c r="DC935" s="38"/>
      <c r="DD935" s="38"/>
      <c r="DE935" s="38"/>
      <c r="DF935" s="38"/>
    </row>
    <row r="936" spans="105:110">
      <c r="DA936" s="38"/>
      <c r="DB936" s="8"/>
      <c r="DC936" s="38"/>
      <c r="DD936" s="38"/>
      <c r="DE936" s="38"/>
      <c r="DF936" s="38"/>
    </row>
    <row r="937" spans="105:110">
      <c r="DA937" s="38"/>
      <c r="DB937" s="8"/>
      <c r="DC937" s="38"/>
      <c r="DD937" s="38"/>
      <c r="DE937" s="38"/>
      <c r="DF937" s="38"/>
    </row>
    <row r="938" spans="105:110">
      <c r="DA938" s="38"/>
      <c r="DB938" s="8"/>
      <c r="DC938" s="38"/>
      <c r="DD938" s="38"/>
      <c r="DE938" s="38"/>
      <c r="DF938" s="38"/>
    </row>
    <row r="939" spans="105:110">
      <c r="DA939" s="38"/>
      <c r="DB939" s="8"/>
      <c r="DC939" s="38"/>
      <c r="DD939" s="38"/>
      <c r="DE939" s="38"/>
      <c r="DF939" s="38"/>
    </row>
    <row r="940" spans="105:110">
      <c r="DA940" s="38"/>
      <c r="DB940" s="8"/>
      <c r="DC940" s="38"/>
      <c r="DD940" s="38"/>
      <c r="DE940" s="38"/>
      <c r="DF940" s="38"/>
    </row>
    <row r="941" spans="105:110">
      <c r="DA941" s="38"/>
      <c r="DB941" s="8"/>
      <c r="DC941" s="38"/>
      <c r="DD941" s="38"/>
      <c r="DE941" s="38"/>
      <c r="DF941" s="38"/>
    </row>
    <row r="942" spans="105:110">
      <c r="DA942" s="38"/>
      <c r="DB942" s="8"/>
      <c r="DC942" s="38"/>
      <c r="DD942" s="38"/>
      <c r="DE942" s="38"/>
      <c r="DF942" s="38"/>
    </row>
    <row r="943" spans="105:110">
      <c r="DA943" s="38"/>
      <c r="DB943" s="8"/>
      <c r="DC943" s="38"/>
      <c r="DD943" s="38"/>
      <c r="DE943" s="38"/>
      <c r="DF943" s="38"/>
    </row>
    <row r="944" spans="105:110">
      <c r="DA944" s="38"/>
      <c r="DB944" s="8"/>
      <c r="DC944" s="38"/>
      <c r="DD944" s="38"/>
      <c r="DE944" s="38"/>
      <c r="DF944" s="38"/>
    </row>
    <row r="945" spans="105:110">
      <c r="DA945" s="38"/>
      <c r="DB945" s="8"/>
      <c r="DC945" s="38"/>
      <c r="DD945" s="38"/>
      <c r="DE945" s="38"/>
      <c r="DF945" s="38"/>
    </row>
    <row r="946" spans="105:110">
      <c r="DA946" s="38"/>
      <c r="DB946" s="8"/>
      <c r="DC946" s="38"/>
      <c r="DD946" s="38"/>
      <c r="DE946" s="38"/>
      <c r="DF946" s="38"/>
    </row>
    <row r="947" spans="105:110">
      <c r="DA947" s="38"/>
      <c r="DB947" s="8"/>
      <c r="DC947" s="38"/>
      <c r="DD947" s="38"/>
      <c r="DE947" s="38"/>
      <c r="DF947" s="38"/>
    </row>
    <row r="948" spans="105:110">
      <c r="DA948" s="38"/>
      <c r="DB948" s="8"/>
      <c r="DC948" s="38"/>
      <c r="DD948" s="38"/>
      <c r="DE948" s="38"/>
      <c r="DF948" s="38"/>
    </row>
    <row r="949" spans="105:110">
      <c r="DA949" s="38"/>
      <c r="DB949" s="8"/>
      <c r="DC949" s="38"/>
      <c r="DD949" s="38"/>
      <c r="DE949" s="38"/>
      <c r="DF949" s="38"/>
    </row>
    <row r="950" spans="105:110">
      <c r="DA950" s="38"/>
      <c r="DB950" s="8"/>
      <c r="DC950" s="38"/>
      <c r="DD950" s="38"/>
      <c r="DE950" s="38"/>
      <c r="DF950" s="38"/>
    </row>
    <row r="951" spans="105:110">
      <c r="DA951" s="38"/>
      <c r="DB951" s="8"/>
      <c r="DC951" s="38"/>
      <c r="DD951" s="38"/>
      <c r="DE951" s="38"/>
      <c r="DF951" s="38"/>
    </row>
    <row r="952" spans="105:110">
      <c r="DA952" s="38"/>
      <c r="DB952" s="8"/>
      <c r="DC952" s="38"/>
      <c r="DD952" s="38"/>
      <c r="DE952" s="38"/>
      <c r="DF952" s="38"/>
    </row>
    <row r="953" spans="105:110">
      <c r="DA953" s="38"/>
      <c r="DB953" s="8"/>
      <c r="DC953" s="38"/>
      <c r="DD953" s="38"/>
      <c r="DE953" s="38"/>
      <c r="DF953" s="38"/>
    </row>
    <row r="954" spans="105:110">
      <c r="DA954" s="38"/>
      <c r="DB954" s="8"/>
      <c r="DC954" s="38"/>
      <c r="DD954" s="38"/>
      <c r="DE954" s="38"/>
      <c r="DF954" s="38"/>
    </row>
    <row r="955" spans="105:110">
      <c r="DA955" s="38"/>
      <c r="DB955" s="8"/>
      <c r="DC955" s="38"/>
      <c r="DD955" s="38"/>
      <c r="DE955" s="38"/>
      <c r="DF955" s="38"/>
    </row>
    <row r="956" spans="105:110">
      <c r="DA956" s="38"/>
      <c r="DB956" s="8"/>
      <c r="DC956" s="38"/>
      <c r="DD956" s="38"/>
      <c r="DE956" s="38"/>
      <c r="DF956" s="38"/>
    </row>
    <row r="957" spans="105:110">
      <c r="DA957" s="38"/>
      <c r="DB957" s="8"/>
      <c r="DC957" s="38"/>
      <c r="DD957" s="38"/>
      <c r="DE957" s="38"/>
      <c r="DF957" s="38"/>
    </row>
    <row r="958" spans="105:110">
      <c r="DA958" s="38"/>
      <c r="DB958" s="8"/>
      <c r="DC958" s="38"/>
      <c r="DD958" s="38"/>
      <c r="DE958" s="38"/>
      <c r="DF958" s="38"/>
    </row>
    <row r="959" spans="105:110">
      <c r="DA959" s="38"/>
      <c r="DB959" s="8"/>
      <c r="DC959" s="38"/>
      <c r="DD959" s="38"/>
      <c r="DE959" s="38"/>
      <c r="DF959" s="38"/>
    </row>
    <row r="960" spans="105:110">
      <c r="DA960" s="38"/>
      <c r="DB960" s="8"/>
      <c r="DC960" s="38"/>
      <c r="DD960" s="38"/>
      <c r="DE960" s="38"/>
      <c r="DF960" s="38"/>
    </row>
    <row r="961" spans="105:110">
      <c r="DA961" s="38"/>
      <c r="DB961" s="8"/>
      <c r="DC961" s="38"/>
      <c r="DD961" s="38"/>
      <c r="DE961" s="38"/>
      <c r="DF961" s="38"/>
    </row>
    <row r="962" spans="105:110">
      <c r="DA962" s="38"/>
      <c r="DB962" s="8"/>
      <c r="DC962" s="38"/>
      <c r="DD962" s="38"/>
      <c r="DE962" s="38"/>
      <c r="DF962" s="38"/>
    </row>
    <row r="963" spans="105:110">
      <c r="DA963" s="38"/>
      <c r="DB963" s="8"/>
      <c r="DC963" s="38"/>
      <c r="DD963" s="38"/>
      <c r="DE963" s="38"/>
      <c r="DF963" s="38"/>
    </row>
    <row r="964" spans="105:110">
      <c r="DA964" s="38"/>
      <c r="DB964" s="8"/>
      <c r="DC964" s="38"/>
      <c r="DD964" s="38"/>
      <c r="DE964" s="38"/>
      <c r="DF964" s="38"/>
    </row>
    <row r="965" spans="105:110">
      <c r="DA965" s="38"/>
      <c r="DB965" s="8"/>
      <c r="DC965" s="38"/>
      <c r="DD965" s="38"/>
      <c r="DE965" s="38"/>
      <c r="DF965" s="38"/>
    </row>
    <row r="966" spans="105:110">
      <c r="DA966" s="38"/>
      <c r="DB966" s="8"/>
      <c r="DC966" s="38"/>
      <c r="DD966" s="38"/>
      <c r="DE966" s="38"/>
      <c r="DF966" s="38"/>
    </row>
    <row r="967" spans="105:110">
      <c r="DA967" s="38"/>
      <c r="DB967" s="8"/>
      <c r="DC967" s="38"/>
      <c r="DD967" s="38"/>
      <c r="DE967" s="38"/>
      <c r="DF967" s="38"/>
    </row>
    <row r="968" spans="105:110">
      <c r="DA968" s="38"/>
      <c r="DB968" s="8"/>
      <c r="DC968" s="38"/>
      <c r="DD968" s="38"/>
      <c r="DE968" s="38"/>
      <c r="DF968" s="38"/>
    </row>
    <row r="969" spans="105:110">
      <c r="DA969" s="38"/>
      <c r="DB969" s="8"/>
      <c r="DC969" s="38"/>
      <c r="DD969" s="38"/>
      <c r="DE969" s="38"/>
      <c r="DF969" s="38"/>
    </row>
    <row r="970" spans="105:110">
      <c r="DA970" s="38"/>
      <c r="DB970" s="8"/>
      <c r="DC970" s="38"/>
      <c r="DD970" s="38"/>
      <c r="DE970" s="38"/>
      <c r="DF970" s="38"/>
    </row>
    <row r="971" spans="105:110">
      <c r="DA971" s="38"/>
      <c r="DB971" s="8"/>
      <c r="DC971" s="38"/>
      <c r="DD971" s="38"/>
      <c r="DE971" s="38"/>
      <c r="DF971" s="38"/>
    </row>
    <row r="972" spans="105:110">
      <c r="DA972" s="38"/>
      <c r="DB972" s="8"/>
      <c r="DC972" s="38"/>
      <c r="DD972" s="38"/>
      <c r="DE972" s="38"/>
      <c r="DF972" s="38"/>
    </row>
    <row r="973" spans="105:110">
      <c r="DA973" s="38"/>
      <c r="DB973" s="8"/>
      <c r="DC973" s="38"/>
      <c r="DD973" s="38"/>
      <c r="DE973" s="38"/>
      <c r="DF973" s="38"/>
    </row>
    <row r="974" spans="105:110">
      <c r="DA974" s="38"/>
      <c r="DB974" s="8"/>
      <c r="DC974" s="38"/>
      <c r="DD974" s="38"/>
      <c r="DE974" s="38"/>
      <c r="DF974" s="38"/>
    </row>
    <row r="975" spans="105:110">
      <c r="DA975" s="38"/>
      <c r="DB975" s="8"/>
      <c r="DC975" s="38"/>
      <c r="DD975" s="38"/>
      <c r="DE975" s="38"/>
      <c r="DF975" s="38"/>
    </row>
    <row r="976" spans="105:110">
      <c r="DA976" s="38"/>
      <c r="DB976" s="8"/>
      <c r="DC976" s="38"/>
      <c r="DD976" s="38"/>
      <c r="DE976" s="38"/>
      <c r="DF976" s="38"/>
    </row>
    <row r="977" spans="105:110">
      <c r="DA977" s="38"/>
      <c r="DB977" s="8"/>
      <c r="DC977" s="38"/>
      <c r="DD977" s="38"/>
      <c r="DE977" s="38"/>
      <c r="DF977" s="38"/>
    </row>
    <row r="978" spans="105:110">
      <c r="DA978" s="38"/>
      <c r="DB978" s="8"/>
      <c r="DC978" s="38"/>
      <c r="DD978" s="38"/>
      <c r="DE978" s="38"/>
      <c r="DF978" s="38"/>
    </row>
    <row r="979" spans="105:110">
      <c r="DA979" s="38"/>
      <c r="DB979" s="8"/>
      <c r="DC979" s="38"/>
      <c r="DD979" s="38"/>
      <c r="DE979" s="38"/>
      <c r="DF979" s="38"/>
    </row>
    <row r="980" spans="105:110">
      <c r="DA980" s="38"/>
      <c r="DB980" s="8"/>
      <c r="DC980" s="38"/>
      <c r="DD980" s="38"/>
      <c r="DE980" s="38"/>
      <c r="DF980" s="38"/>
    </row>
    <row r="981" spans="105:110">
      <c r="DA981" s="38"/>
      <c r="DB981" s="8"/>
      <c r="DC981" s="38"/>
      <c r="DD981" s="38"/>
      <c r="DE981" s="38"/>
      <c r="DF981" s="38"/>
    </row>
    <row r="982" spans="105:110">
      <c r="DA982" s="38"/>
      <c r="DB982" s="8"/>
      <c r="DC982" s="38"/>
      <c r="DD982" s="38"/>
      <c r="DE982" s="38"/>
      <c r="DF982" s="38"/>
    </row>
    <row r="983" spans="105:110">
      <c r="DA983" s="38"/>
      <c r="DB983" s="8"/>
      <c r="DC983" s="38"/>
      <c r="DD983" s="38"/>
      <c r="DE983" s="38"/>
      <c r="DF983" s="38"/>
    </row>
    <row r="984" spans="105:110">
      <c r="DA984" s="38"/>
      <c r="DB984" s="8"/>
      <c r="DC984" s="38"/>
      <c r="DD984" s="38"/>
      <c r="DE984" s="38"/>
      <c r="DF984" s="38"/>
    </row>
    <row r="985" spans="105:110">
      <c r="DA985" s="38"/>
      <c r="DB985" s="8"/>
      <c r="DC985" s="38"/>
      <c r="DD985" s="38"/>
      <c r="DE985" s="38"/>
      <c r="DF985" s="38"/>
    </row>
    <row r="986" spans="105:110">
      <c r="DA986" s="38"/>
      <c r="DB986" s="8"/>
      <c r="DC986" s="38"/>
      <c r="DD986" s="38"/>
      <c r="DE986" s="38"/>
      <c r="DF986" s="38"/>
    </row>
    <row r="987" spans="105:110">
      <c r="DA987" s="38"/>
      <c r="DB987" s="8"/>
      <c r="DC987" s="38"/>
      <c r="DD987" s="38"/>
      <c r="DE987" s="38"/>
      <c r="DF987" s="38"/>
    </row>
    <row r="988" spans="105:110">
      <c r="DA988" s="38"/>
      <c r="DB988" s="8"/>
      <c r="DC988" s="38"/>
      <c r="DD988" s="38"/>
      <c r="DE988" s="38"/>
      <c r="DF988" s="38"/>
    </row>
    <row r="989" spans="105:110">
      <c r="DA989" s="38"/>
      <c r="DB989" s="8"/>
      <c r="DC989" s="38"/>
      <c r="DD989" s="38"/>
      <c r="DE989" s="38"/>
      <c r="DF989" s="38"/>
    </row>
    <row r="990" spans="105:110">
      <c r="DA990" s="38"/>
      <c r="DB990" s="8"/>
      <c r="DC990" s="38"/>
      <c r="DD990" s="38"/>
      <c r="DE990" s="38"/>
      <c r="DF990" s="38"/>
    </row>
    <row r="991" spans="105:110">
      <c r="DA991" s="38"/>
      <c r="DB991" s="8"/>
      <c r="DC991" s="38"/>
      <c r="DD991" s="38"/>
      <c r="DE991" s="38"/>
      <c r="DF991" s="38"/>
    </row>
    <row r="992" spans="105:110">
      <c r="DA992" s="38"/>
      <c r="DB992" s="8"/>
      <c r="DC992" s="38"/>
      <c r="DD992" s="38"/>
      <c r="DE992" s="38"/>
      <c r="DF992" s="38"/>
    </row>
    <row r="993" spans="105:110">
      <c r="DA993" s="38"/>
      <c r="DB993" s="8"/>
      <c r="DC993" s="38"/>
      <c r="DD993" s="38"/>
      <c r="DE993" s="38"/>
      <c r="DF993" s="38"/>
    </row>
    <row r="994" spans="105:110">
      <c r="DA994" s="38"/>
      <c r="DB994" s="8"/>
      <c r="DC994" s="38"/>
      <c r="DD994" s="38"/>
      <c r="DE994" s="38"/>
      <c r="DF994" s="38"/>
    </row>
    <row r="995" spans="105:110">
      <c r="DA995" s="38"/>
      <c r="DB995" s="8"/>
      <c r="DC995" s="38"/>
      <c r="DD995" s="38"/>
      <c r="DE995" s="38"/>
      <c r="DF995" s="38"/>
    </row>
    <row r="996" spans="105:110">
      <c r="DA996" s="38"/>
      <c r="DB996" s="8"/>
      <c r="DC996" s="38"/>
      <c r="DD996" s="38"/>
      <c r="DE996" s="38"/>
      <c r="DF996" s="38"/>
    </row>
    <row r="997" spans="105:110">
      <c r="DA997" s="38"/>
      <c r="DB997" s="8"/>
      <c r="DC997" s="38"/>
      <c r="DD997" s="38"/>
      <c r="DE997" s="38"/>
      <c r="DF997" s="38"/>
    </row>
    <row r="998" spans="105:110">
      <c r="DA998" s="38"/>
      <c r="DB998" s="8"/>
      <c r="DC998" s="38"/>
      <c r="DD998" s="38"/>
      <c r="DE998" s="38"/>
      <c r="DF998" s="38"/>
    </row>
    <row r="999" spans="105:110">
      <c r="DA999" s="38"/>
      <c r="DB999" s="8"/>
      <c r="DC999" s="38"/>
      <c r="DD999" s="38"/>
      <c r="DE999" s="38"/>
      <c r="DF999" s="38"/>
    </row>
    <row r="1000" spans="105:110">
      <c r="DA1000" s="38"/>
      <c r="DB1000" s="8"/>
      <c r="DC1000" s="38"/>
      <c r="DD1000" s="38"/>
      <c r="DE1000" s="38"/>
      <c r="DF1000" s="38"/>
    </row>
    <row r="1001" spans="105:110">
      <c r="DA1001" s="38"/>
      <c r="DB1001" s="8"/>
      <c r="DC1001" s="38"/>
      <c r="DD1001" s="38"/>
      <c r="DE1001" s="38"/>
      <c r="DF1001" s="38"/>
    </row>
    <row r="1002" spans="105:110">
      <c r="DA1002" s="38"/>
      <c r="DB1002" s="8"/>
      <c r="DC1002" s="38"/>
      <c r="DD1002" s="38"/>
      <c r="DE1002" s="38"/>
      <c r="DF1002" s="38"/>
    </row>
    <row r="1003" spans="105:110">
      <c r="DA1003" s="38"/>
      <c r="DB1003" s="8"/>
      <c r="DC1003" s="38"/>
      <c r="DD1003" s="38"/>
      <c r="DE1003" s="38"/>
      <c r="DF1003" s="38"/>
    </row>
    <row r="1004" spans="105:110">
      <c r="DA1004" s="38"/>
      <c r="DB1004" s="8"/>
      <c r="DC1004" s="38"/>
      <c r="DD1004" s="38"/>
      <c r="DE1004" s="38"/>
      <c r="DF1004" s="38"/>
    </row>
    <row r="1005" spans="105:110">
      <c r="DA1005" s="38"/>
      <c r="DB1005" s="8"/>
      <c r="DC1005" s="38"/>
      <c r="DD1005" s="38"/>
      <c r="DE1005" s="38"/>
      <c r="DF1005" s="38"/>
    </row>
    <row r="1006" spans="105:110">
      <c r="DA1006" s="38"/>
      <c r="DB1006" s="8"/>
      <c r="DC1006" s="38"/>
      <c r="DD1006" s="38"/>
      <c r="DE1006" s="38"/>
      <c r="DF1006" s="38"/>
    </row>
    <row r="1007" spans="105:110">
      <c r="DA1007" s="38"/>
      <c r="DB1007" s="8"/>
      <c r="DC1007" s="38"/>
      <c r="DD1007" s="38"/>
      <c r="DE1007" s="38"/>
      <c r="DF1007" s="38"/>
    </row>
    <row r="1008" spans="105:110">
      <c r="DA1008" s="38"/>
      <c r="DB1008" s="8"/>
      <c r="DC1008" s="38"/>
      <c r="DD1008" s="38"/>
      <c r="DE1008" s="38"/>
      <c r="DF1008" s="38"/>
    </row>
    <row r="1009" spans="105:110">
      <c r="DA1009" s="38"/>
      <c r="DB1009" s="8"/>
      <c r="DC1009" s="38"/>
      <c r="DD1009" s="38"/>
      <c r="DE1009" s="38"/>
      <c r="DF1009" s="38"/>
    </row>
    <row r="1010" spans="105:110">
      <c r="DA1010" s="38"/>
      <c r="DB1010" s="8"/>
      <c r="DC1010" s="38"/>
      <c r="DD1010" s="38"/>
      <c r="DE1010" s="38"/>
      <c r="DF1010" s="38"/>
    </row>
    <row r="1011" spans="105:110">
      <c r="DA1011" s="38"/>
      <c r="DB1011" s="8"/>
      <c r="DC1011" s="38"/>
      <c r="DD1011" s="38"/>
      <c r="DE1011" s="38"/>
      <c r="DF1011" s="38"/>
    </row>
    <row r="1012" spans="105:110">
      <c r="DA1012" s="38"/>
      <c r="DB1012" s="8"/>
      <c r="DC1012" s="38"/>
      <c r="DD1012" s="38"/>
      <c r="DE1012" s="38"/>
      <c r="DF1012" s="38"/>
    </row>
    <row r="1013" spans="105:110">
      <c r="DA1013" s="38"/>
      <c r="DB1013" s="8"/>
      <c r="DC1013" s="38"/>
      <c r="DD1013" s="38"/>
      <c r="DE1013" s="38"/>
      <c r="DF1013" s="38"/>
    </row>
    <row r="1014" spans="105:110">
      <c r="DA1014" s="38"/>
      <c r="DB1014" s="8"/>
      <c r="DC1014" s="38"/>
      <c r="DD1014" s="38"/>
      <c r="DE1014" s="38"/>
      <c r="DF1014" s="38"/>
    </row>
    <row r="1015" spans="105:110">
      <c r="DA1015" s="38"/>
      <c r="DB1015" s="8"/>
      <c r="DC1015" s="38"/>
      <c r="DD1015" s="38"/>
      <c r="DE1015" s="38"/>
      <c r="DF1015" s="38"/>
    </row>
    <row r="1016" spans="105:110">
      <c r="DA1016" s="38"/>
      <c r="DB1016" s="8"/>
      <c r="DC1016" s="38"/>
      <c r="DD1016" s="38"/>
      <c r="DE1016" s="38"/>
      <c r="DF1016" s="38"/>
    </row>
    <row r="1017" spans="105:110">
      <c r="DA1017" s="38"/>
      <c r="DB1017" s="8"/>
      <c r="DC1017" s="38"/>
      <c r="DD1017" s="38"/>
      <c r="DE1017" s="38"/>
      <c r="DF1017" s="38"/>
    </row>
    <row r="1018" spans="105:110">
      <c r="DA1018" s="38"/>
      <c r="DB1018" s="8"/>
      <c r="DC1018" s="38"/>
      <c r="DD1018" s="38"/>
      <c r="DE1018" s="38"/>
      <c r="DF1018" s="38"/>
    </row>
    <row r="1019" spans="105:110">
      <c r="DA1019" s="38"/>
      <c r="DB1019" s="8"/>
      <c r="DC1019" s="38"/>
      <c r="DD1019" s="38"/>
      <c r="DE1019" s="38"/>
      <c r="DF1019" s="38"/>
    </row>
    <row r="1020" spans="105:110">
      <c r="DA1020" s="38"/>
      <c r="DB1020" s="8"/>
      <c r="DC1020" s="38"/>
      <c r="DD1020" s="38"/>
      <c r="DE1020" s="38"/>
      <c r="DF1020" s="38"/>
    </row>
    <row r="1021" spans="105:110">
      <c r="DA1021" s="38"/>
      <c r="DB1021" s="8"/>
      <c r="DC1021" s="38"/>
      <c r="DD1021" s="38"/>
      <c r="DE1021" s="38"/>
      <c r="DF1021" s="38"/>
    </row>
    <row r="1022" spans="105:110">
      <c r="DA1022" s="38"/>
      <c r="DB1022" s="8"/>
      <c r="DC1022" s="38"/>
      <c r="DD1022" s="38"/>
      <c r="DE1022" s="38"/>
      <c r="DF1022" s="38"/>
    </row>
    <row r="1023" spans="105:110">
      <c r="DA1023" s="38"/>
      <c r="DB1023" s="8"/>
      <c r="DC1023" s="38"/>
      <c r="DD1023" s="38"/>
      <c r="DE1023" s="38"/>
      <c r="DF1023" s="38"/>
    </row>
    <row r="1024" spans="105:110">
      <c r="DA1024" s="38"/>
      <c r="DB1024" s="8"/>
      <c r="DC1024" s="38"/>
      <c r="DD1024" s="38"/>
      <c r="DE1024" s="38"/>
      <c r="DF1024" s="38"/>
    </row>
    <row r="1025" spans="105:110">
      <c r="DA1025" s="38"/>
      <c r="DB1025" s="8"/>
      <c r="DC1025" s="38"/>
      <c r="DD1025" s="38"/>
      <c r="DE1025" s="38"/>
      <c r="DF1025" s="38"/>
    </row>
    <row r="1026" spans="105:110">
      <c r="DA1026" s="38"/>
      <c r="DB1026" s="8"/>
      <c r="DC1026" s="38"/>
      <c r="DD1026" s="38"/>
      <c r="DE1026" s="38"/>
      <c r="DF1026" s="38"/>
    </row>
    <row r="1027" spans="105:110">
      <c r="DA1027" s="38"/>
      <c r="DB1027" s="8"/>
      <c r="DC1027" s="38"/>
      <c r="DD1027" s="38"/>
      <c r="DE1027" s="38"/>
      <c r="DF1027" s="38"/>
    </row>
    <row r="1028" spans="105:110">
      <c r="DA1028" s="38"/>
      <c r="DB1028" s="8"/>
      <c r="DC1028" s="38"/>
      <c r="DD1028" s="38"/>
      <c r="DE1028" s="38"/>
      <c r="DF1028" s="38"/>
    </row>
    <row r="1029" spans="105:110">
      <c r="DA1029" s="38"/>
      <c r="DB1029" s="8"/>
      <c r="DC1029" s="38"/>
      <c r="DD1029" s="38"/>
      <c r="DE1029" s="38"/>
      <c r="DF1029" s="38"/>
    </row>
    <row r="1030" spans="105:110">
      <c r="DA1030" s="38"/>
      <c r="DB1030" s="8"/>
      <c r="DC1030" s="38"/>
      <c r="DD1030" s="38"/>
      <c r="DE1030" s="38"/>
      <c r="DF1030" s="38"/>
    </row>
    <row r="1031" spans="105:110">
      <c r="DA1031" s="38"/>
      <c r="DB1031" s="8"/>
      <c r="DC1031" s="38"/>
      <c r="DD1031" s="38"/>
      <c r="DE1031" s="38"/>
      <c r="DF1031" s="38"/>
    </row>
    <row r="1032" spans="105:110">
      <c r="DA1032" s="38"/>
      <c r="DB1032" s="8"/>
      <c r="DC1032" s="38"/>
      <c r="DD1032" s="38"/>
      <c r="DE1032" s="38"/>
      <c r="DF1032" s="38"/>
    </row>
    <row r="1033" spans="105:110">
      <c r="DA1033" s="38"/>
      <c r="DB1033" s="8"/>
      <c r="DC1033" s="38"/>
      <c r="DD1033" s="38"/>
      <c r="DE1033" s="38"/>
      <c r="DF1033" s="38"/>
    </row>
    <row r="1034" spans="105:110">
      <c r="DA1034" s="38"/>
      <c r="DB1034" s="8"/>
      <c r="DC1034" s="38"/>
      <c r="DD1034" s="38"/>
      <c r="DE1034" s="38"/>
      <c r="DF1034" s="38"/>
    </row>
    <row r="1035" spans="105:110">
      <c r="DA1035" s="38"/>
      <c r="DB1035" s="8"/>
      <c r="DC1035" s="38"/>
      <c r="DD1035" s="38"/>
      <c r="DE1035" s="38"/>
      <c r="DF1035" s="38"/>
    </row>
    <row r="1036" spans="105:110">
      <c r="DA1036" s="38"/>
      <c r="DB1036" s="8"/>
      <c r="DC1036" s="38"/>
      <c r="DD1036" s="38"/>
      <c r="DE1036" s="38"/>
      <c r="DF1036" s="38"/>
    </row>
    <row r="1037" spans="105:110">
      <c r="DA1037" s="38"/>
      <c r="DB1037" s="8"/>
      <c r="DC1037" s="38"/>
      <c r="DD1037" s="38"/>
      <c r="DE1037" s="38"/>
      <c r="DF1037" s="38"/>
    </row>
    <row r="1038" spans="105:110">
      <c r="DA1038" s="38"/>
      <c r="DB1038" s="8"/>
      <c r="DC1038" s="38"/>
      <c r="DD1038" s="38"/>
      <c r="DE1038" s="38"/>
      <c r="DF1038" s="38"/>
    </row>
    <row r="1039" spans="105:110">
      <c r="DA1039" s="38"/>
      <c r="DB1039" s="8"/>
      <c r="DC1039" s="38"/>
      <c r="DD1039" s="38"/>
      <c r="DE1039" s="38"/>
      <c r="DF1039" s="38"/>
    </row>
    <row r="1040" spans="105:110">
      <c r="DA1040" s="38"/>
      <c r="DB1040" s="8"/>
      <c r="DC1040" s="38"/>
      <c r="DD1040" s="38"/>
      <c r="DE1040" s="38"/>
      <c r="DF1040" s="38"/>
    </row>
    <row r="1041" spans="105:110">
      <c r="DA1041" s="38"/>
      <c r="DB1041" s="8"/>
      <c r="DC1041" s="38"/>
      <c r="DD1041" s="38"/>
      <c r="DE1041" s="38"/>
      <c r="DF1041" s="38"/>
    </row>
    <row r="1042" spans="105:110">
      <c r="DA1042" s="38"/>
      <c r="DB1042" s="8"/>
      <c r="DC1042" s="38"/>
      <c r="DD1042" s="38"/>
      <c r="DE1042" s="38"/>
      <c r="DF1042" s="38"/>
    </row>
    <row r="1043" spans="105:110">
      <c r="DA1043" s="38"/>
      <c r="DB1043" s="8"/>
      <c r="DC1043" s="38"/>
      <c r="DD1043" s="38"/>
      <c r="DE1043" s="38"/>
      <c r="DF1043" s="38"/>
    </row>
    <row r="1044" spans="105:110">
      <c r="DA1044" s="38"/>
      <c r="DB1044" s="8"/>
      <c r="DC1044" s="38"/>
      <c r="DD1044" s="38"/>
      <c r="DE1044" s="38"/>
      <c r="DF1044" s="38"/>
    </row>
    <row r="1045" spans="105:110">
      <c r="DA1045" s="38"/>
      <c r="DB1045" s="8"/>
      <c r="DC1045" s="38"/>
      <c r="DD1045" s="38"/>
      <c r="DE1045" s="38"/>
      <c r="DF1045" s="38"/>
    </row>
    <row r="1046" spans="105:110">
      <c r="DA1046" s="38"/>
      <c r="DB1046" s="8"/>
      <c r="DC1046" s="38"/>
      <c r="DD1046" s="38"/>
      <c r="DE1046" s="38"/>
      <c r="DF1046" s="38"/>
    </row>
    <row r="1047" spans="105:110">
      <c r="DA1047" s="38"/>
      <c r="DB1047" s="8"/>
      <c r="DC1047" s="38"/>
      <c r="DD1047" s="38"/>
      <c r="DE1047" s="38"/>
      <c r="DF1047" s="38"/>
    </row>
    <row r="1048" spans="105:110">
      <c r="DA1048" s="38"/>
      <c r="DB1048" s="8"/>
      <c r="DC1048" s="38"/>
      <c r="DD1048" s="38"/>
      <c r="DE1048" s="38"/>
      <c r="DF1048" s="38"/>
    </row>
    <row r="1049" spans="105:110">
      <c r="DA1049" s="38"/>
      <c r="DB1049" s="8"/>
      <c r="DC1049" s="38"/>
      <c r="DD1049" s="38"/>
      <c r="DE1049" s="38"/>
      <c r="DF1049" s="38"/>
    </row>
    <row r="1050" spans="105:110">
      <c r="DA1050" s="38"/>
      <c r="DB1050" s="8"/>
      <c r="DC1050" s="38"/>
      <c r="DD1050" s="38"/>
      <c r="DE1050" s="38"/>
      <c r="DF1050" s="38"/>
    </row>
    <row r="1051" spans="105:110">
      <c r="DA1051" s="38"/>
      <c r="DB1051" s="8"/>
      <c r="DC1051" s="38"/>
      <c r="DD1051" s="38"/>
      <c r="DE1051" s="38"/>
      <c r="DF1051" s="38"/>
    </row>
    <row r="1052" spans="105:110">
      <c r="DA1052" s="38"/>
      <c r="DB1052" s="8"/>
      <c r="DC1052" s="38"/>
      <c r="DD1052" s="38"/>
      <c r="DE1052" s="38"/>
      <c r="DF1052" s="38"/>
    </row>
    <row r="1053" spans="105:110">
      <c r="DA1053" s="38"/>
      <c r="DB1053" s="8"/>
      <c r="DC1053" s="38"/>
      <c r="DD1053" s="38"/>
      <c r="DE1053" s="38"/>
      <c r="DF1053" s="38"/>
    </row>
    <row r="1054" spans="105:110">
      <c r="DA1054" s="38"/>
      <c r="DB1054" s="8"/>
      <c r="DC1054" s="38"/>
      <c r="DD1054" s="38"/>
      <c r="DE1054" s="38"/>
      <c r="DF1054" s="38"/>
    </row>
    <row r="1055" spans="105:110">
      <c r="DA1055" s="38"/>
      <c r="DB1055" s="8"/>
      <c r="DC1055" s="38"/>
      <c r="DD1055" s="38"/>
      <c r="DE1055" s="38"/>
      <c r="DF1055" s="38"/>
    </row>
    <row r="1056" spans="105:110">
      <c r="DA1056" s="38"/>
      <c r="DB1056" s="8"/>
      <c r="DC1056" s="38"/>
      <c r="DD1056" s="38"/>
      <c r="DE1056" s="38"/>
      <c r="DF1056" s="38"/>
    </row>
    <row r="1057" spans="105:110">
      <c r="DA1057" s="38"/>
      <c r="DB1057" s="8"/>
      <c r="DC1057" s="38"/>
      <c r="DD1057" s="38"/>
      <c r="DE1057" s="38"/>
      <c r="DF1057" s="38"/>
    </row>
    <row r="1058" spans="105:110">
      <c r="DA1058" s="38"/>
      <c r="DB1058" s="8"/>
      <c r="DC1058" s="38"/>
      <c r="DD1058" s="38"/>
      <c r="DE1058" s="38"/>
      <c r="DF1058" s="38"/>
    </row>
    <row r="1059" spans="105:110">
      <c r="DA1059" s="38"/>
      <c r="DB1059" s="8"/>
      <c r="DC1059" s="38"/>
      <c r="DD1059" s="38"/>
      <c r="DE1059" s="38"/>
      <c r="DF1059" s="38"/>
    </row>
    <row r="1060" spans="105:110">
      <c r="DA1060" s="38"/>
      <c r="DB1060" s="8"/>
      <c r="DC1060" s="38"/>
      <c r="DD1060" s="38"/>
      <c r="DE1060" s="38"/>
      <c r="DF1060" s="38"/>
    </row>
    <row r="1061" spans="105:110">
      <c r="DA1061" s="38"/>
      <c r="DB1061" s="8"/>
      <c r="DC1061" s="38"/>
      <c r="DD1061" s="38"/>
      <c r="DE1061" s="38"/>
      <c r="DF1061" s="38"/>
    </row>
    <row r="1062" spans="105:110">
      <c r="DA1062" s="38"/>
      <c r="DB1062" s="8"/>
      <c r="DC1062" s="38"/>
      <c r="DD1062" s="38"/>
      <c r="DE1062" s="38"/>
      <c r="DF1062" s="38"/>
    </row>
    <row r="1063" spans="105:110">
      <c r="DA1063" s="38"/>
      <c r="DB1063" s="8"/>
      <c r="DC1063" s="38"/>
      <c r="DD1063" s="38"/>
      <c r="DE1063" s="38"/>
      <c r="DF1063" s="38"/>
    </row>
    <row r="1064" spans="105:110">
      <c r="DA1064" s="38"/>
      <c r="DB1064" s="8"/>
      <c r="DC1064" s="38"/>
      <c r="DD1064" s="38"/>
      <c r="DE1064" s="38"/>
      <c r="DF1064" s="38"/>
    </row>
    <row r="1065" spans="105:110">
      <c r="DA1065" s="38"/>
      <c r="DB1065" s="8"/>
      <c r="DC1065" s="38"/>
      <c r="DD1065" s="38"/>
      <c r="DE1065" s="38"/>
      <c r="DF1065" s="38"/>
    </row>
    <row r="1066" spans="105:110">
      <c r="DA1066" s="38"/>
      <c r="DB1066" s="8"/>
      <c r="DC1066" s="38"/>
      <c r="DD1066" s="38"/>
      <c r="DE1066" s="38"/>
      <c r="DF1066" s="38"/>
    </row>
    <row r="1067" spans="105:110">
      <c r="DA1067" s="38"/>
      <c r="DB1067" s="8"/>
      <c r="DC1067" s="38"/>
      <c r="DD1067" s="38"/>
      <c r="DE1067" s="38"/>
      <c r="DF1067" s="38"/>
    </row>
    <row r="1068" spans="105:110">
      <c r="DA1068" s="38"/>
      <c r="DB1068" s="8"/>
      <c r="DC1068" s="38"/>
      <c r="DD1068" s="38"/>
      <c r="DE1068" s="38"/>
      <c r="DF1068" s="38"/>
    </row>
    <row r="1069" spans="105:110">
      <c r="DA1069" s="38"/>
      <c r="DB1069" s="8"/>
      <c r="DC1069" s="38"/>
      <c r="DD1069" s="38"/>
      <c r="DE1069" s="38"/>
      <c r="DF1069" s="38"/>
    </row>
    <row r="1070" spans="105:110">
      <c r="DA1070" s="38"/>
      <c r="DB1070" s="8"/>
      <c r="DC1070" s="38"/>
      <c r="DD1070" s="38"/>
      <c r="DE1070" s="38"/>
      <c r="DF1070" s="38"/>
    </row>
    <row r="1071" spans="105:110">
      <c r="DA1071" s="38"/>
      <c r="DB1071" s="8"/>
      <c r="DC1071" s="38"/>
      <c r="DD1071" s="38"/>
      <c r="DE1071" s="38"/>
      <c r="DF1071" s="38"/>
    </row>
    <row r="1072" spans="105:110">
      <c r="DA1072" s="38"/>
      <c r="DB1072" s="8"/>
      <c r="DC1072" s="38"/>
      <c r="DD1072" s="38"/>
      <c r="DE1072" s="38"/>
      <c r="DF1072" s="38"/>
    </row>
    <row r="1073" spans="105:110">
      <c r="DA1073" s="38"/>
      <c r="DB1073" s="8"/>
      <c r="DC1073" s="38"/>
      <c r="DD1073" s="38"/>
      <c r="DE1073" s="38"/>
      <c r="DF1073" s="38"/>
    </row>
    <row r="1074" spans="105:110">
      <c r="DA1074" s="38"/>
      <c r="DB1074" s="8"/>
      <c r="DC1074" s="38"/>
      <c r="DD1074" s="38"/>
      <c r="DE1074" s="38"/>
      <c r="DF1074" s="38"/>
    </row>
    <row r="1075" spans="105:110">
      <c r="DA1075" s="38"/>
      <c r="DB1075" s="8"/>
      <c r="DC1075" s="38"/>
      <c r="DD1075" s="38"/>
      <c r="DE1075" s="38"/>
      <c r="DF1075" s="38"/>
    </row>
    <row r="1076" spans="105:110">
      <c r="DA1076" s="38"/>
      <c r="DB1076" s="8"/>
      <c r="DC1076" s="38"/>
      <c r="DD1076" s="38"/>
      <c r="DE1076" s="38"/>
      <c r="DF1076" s="38"/>
    </row>
    <row r="1077" spans="105:110">
      <c r="DA1077" s="38"/>
      <c r="DB1077" s="8"/>
      <c r="DC1077" s="38"/>
      <c r="DD1077" s="38"/>
      <c r="DE1077" s="38"/>
      <c r="DF1077" s="38"/>
    </row>
    <row r="1078" spans="105:110">
      <c r="DA1078" s="38"/>
      <c r="DB1078" s="8"/>
      <c r="DC1078" s="38"/>
      <c r="DD1078" s="38"/>
      <c r="DE1078" s="38"/>
      <c r="DF1078" s="38"/>
    </row>
    <row r="1079" spans="105:110">
      <c r="DA1079" s="38"/>
      <c r="DB1079" s="8"/>
      <c r="DC1079" s="38"/>
      <c r="DD1079" s="38"/>
      <c r="DE1079" s="38"/>
      <c r="DF1079" s="38"/>
    </row>
    <row r="1080" spans="105:110">
      <c r="DA1080" s="38"/>
      <c r="DB1080" s="8"/>
      <c r="DC1080" s="38"/>
      <c r="DD1080" s="38"/>
      <c r="DE1080" s="38"/>
      <c r="DF1080" s="38"/>
    </row>
    <row r="1081" spans="105:110">
      <c r="DA1081" s="38"/>
      <c r="DB1081" s="8"/>
      <c r="DC1081" s="38"/>
      <c r="DD1081" s="38"/>
      <c r="DE1081" s="38"/>
      <c r="DF1081" s="38"/>
    </row>
    <row r="1082" spans="105:110">
      <c r="DA1082" s="38"/>
      <c r="DB1082" s="8"/>
      <c r="DC1082" s="38"/>
      <c r="DD1082" s="38"/>
      <c r="DE1082" s="38"/>
      <c r="DF1082" s="38"/>
    </row>
    <row r="1083" spans="105:110">
      <c r="DA1083" s="38"/>
      <c r="DB1083" s="8"/>
      <c r="DC1083" s="38"/>
      <c r="DD1083" s="38"/>
      <c r="DE1083" s="38"/>
      <c r="DF1083" s="38"/>
    </row>
    <row r="1084" spans="105:110">
      <c r="DA1084" s="38"/>
      <c r="DB1084" s="8"/>
      <c r="DC1084" s="38"/>
      <c r="DD1084" s="38"/>
      <c r="DE1084" s="38"/>
      <c r="DF1084" s="38"/>
    </row>
    <row r="1085" spans="105:110">
      <c r="DA1085" s="38"/>
      <c r="DB1085" s="8"/>
      <c r="DC1085" s="38"/>
      <c r="DD1085" s="38"/>
      <c r="DE1085" s="38"/>
      <c r="DF1085" s="38"/>
    </row>
    <row r="1086" spans="105:110">
      <c r="DA1086" s="38"/>
      <c r="DB1086" s="8"/>
      <c r="DC1086" s="38"/>
      <c r="DD1086" s="38"/>
      <c r="DE1086" s="38"/>
      <c r="DF1086" s="38"/>
    </row>
    <row r="1087" spans="105:110">
      <c r="DA1087" s="38"/>
      <c r="DB1087" s="8"/>
      <c r="DC1087" s="38"/>
      <c r="DD1087" s="38"/>
      <c r="DE1087" s="38"/>
      <c r="DF1087" s="38"/>
    </row>
    <row r="1088" spans="105:110">
      <c r="DA1088" s="38"/>
      <c r="DB1088" s="8"/>
      <c r="DC1088" s="38"/>
      <c r="DD1088" s="38"/>
      <c r="DE1088" s="38"/>
      <c r="DF1088" s="38"/>
    </row>
    <row r="1089" spans="105:110">
      <c r="DA1089" s="38"/>
      <c r="DB1089" s="8"/>
      <c r="DC1089" s="38"/>
      <c r="DD1089" s="38"/>
      <c r="DE1089" s="38"/>
      <c r="DF1089" s="38"/>
    </row>
    <row r="1090" spans="105:110">
      <c r="DA1090" s="38"/>
      <c r="DB1090" s="8"/>
      <c r="DC1090" s="38"/>
      <c r="DD1090" s="38"/>
      <c r="DE1090" s="38"/>
      <c r="DF1090" s="38"/>
    </row>
    <row r="1091" spans="105:110">
      <c r="DA1091" s="38"/>
      <c r="DB1091" s="8"/>
      <c r="DC1091" s="38"/>
      <c r="DD1091" s="38"/>
      <c r="DE1091" s="38"/>
      <c r="DF1091" s="38"/>
    </row>
    <row r="1092" spans="105:110">
      <c r="DA1092" s="38"/>
      <c r="DB1092" s="8"/>
      <c r="DC1092" s="38"/>
      <c r="DD1092" s="38"/>
      <c r="DE1092" s="38"/>
      <c r="DF1092" s="38"/>
    </row>
    <row r="1093" spans="105:110">
      <c r="DA1093" s="38"/>
      <c r="DB1093" s="8"/>
      <c r="DC1093" s="38"/>
      <c r="DD1093" s="38"/>
      <c r="DE1093" s="38"/>
      <c r="DF1093" s="38"/>
    </row>
    <row r="1094" spans="105:110">
      <c r="DA1094" s="38"/>
      <c r="DB1094" s="8"/>
      <c r="DC1094" s="38"/>
      <c r="DD1094" s="38"/>
      <c r="DE1094" s="38"/>
      <c r="DF1094" s="38"/>
    </row>
    <row r="1095" spans="105:110">
      <c r="DA1095" s="38"/>
      <c r="DB1095" s="8"/>
      <c r="DC1095" s="38"/>
      <c r="DD1095" s="38"/>
      <c r="DE1095" s="38"/>
      <c r="DF1095" s="38"/>
    </row>
    <row r="1096" spans="105:110">
      <c r="DA1096" s="38"/>
      <c r="DB1096" s="8"/>
      <c r="DC1096" s="38"/>
      <c r="DD1096" s="38"/>
      <c r="DE1096" s="38"/>
      <c r="DF1096" s="38"/>
    </row>
    <row r="1097" spans="105:110">
      <c r="DA1097" s="38"/>
      <c r="DB1097" s="8"/>
      <c r="DC1097" s="38"/>
      <c r="DD1097" s="38"/>
      <c r="DE1097" s="38"/>
      <c r="DF1097" s="38"/>
    </row>
    <row r="1098" spans="105:110">
      <c r="DA1098" s="38"/>
      <c r="DB1098" s="8"/>
      <c r="DC1098" s="38"/>
      <c r="DD1098" s="38"/>
      <c r="DE1098" s="38"/>
      <c r="DF1098" s="38"/>
    </row>
    <row r="1099" spans="105:110">
      <c r="DA1099" s="38"/>
      <c r="DB1099" s="8"/>
      <c r="DC1099" s="38"/>
      <c r="DD1099" s="38"/>
      <c r="DE1099" s="38"/>
      <c r="DF1099" s="38"/>
    </row>
    <row r="1100" spans="105:110">
      <c r="DA1100" s="38"/>
      <c r="DB1100" s="8"/>
      <c r="DC1100" s="38"/>
      <c r="DD1100" s="38"/>
      <c r="DE1100" s="38"/>
      <c r="DF1100" s="38"/>
    </row>
    <row r="1101" spans="105:110">
      <c r="DA1101" s="38"/>
      <c r="DB1101" s="8"/>
      <c r="DC1101" s="38"/>
      <c r="DD1101" s="38"/>
      <c r="DE1101" s="38"/>
      <c r="DF1101" s="38"/>
    </row>
    <row r="1102" spans="105:110">
      <c r="DA1102" s="38"/>
      <c r="DB1102" s="8"/>
      <c r="DC1102" s="38"/>
      <c r="DD1102" s="38"/>
      <c r="DE1102" s="38"/>
      <c r="DF1102" s="38"/>
    </row>
    <row r="1103" spans="105:110">
      <c r="DA1103" s="38"/>
      <c r="DB1103" s="8"/>
      <c r="DC1103" s="38"/>
      <c r="DD1103" s="38"/>
      <c r="DE1103" s="38"/>
      <c r="DF1103" s="38"/>
    </row>
  </sheetData>
  <mergeCells count="8">
    <mergeCell ref="CM135:CN135"/>
    <mergeCell ref="CM136:CO136"/>
    <mergeCell ref="CM137:CO137"/>
    <mergeCell ref="CM138:CO138"/>
    <mergeCell ref="CM142:CO142"/>
    <mergeCell ref="CM141:CO141"/>
    <mergeCell ref="CM140:CO140"/>
    <mergeCell ref="CM139:CN139"/>
  </mergeCells>
  <phoneticPr fontId="6" type="noConversion"/>
  <pageMargins left="0.75" right="0.75" top="1" bottom="1" header="0.5" footer="0.5"/>
  <pageSetup orientation="portrait" r:id="rId1"/>
  <drawing r:id="rId2"/>
  <legacyDrawing r:id="rId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jharvey</dc:creator>
  <cp:keywords/>
  <dc:description/>
  <cp:lastModifiedBy>Harvey, Jason L. (JSC-ER7)[CACI NSS, INC]</cp:lastModifiedBy>
  <cp:revision/>
  <dcterms:created xsi:type="dcterms:W3CDTF">2014-03-07T19:39:37Z</dcterms:created>
  <dcterms:modified xsi:type="dcterms:W3CDTF">2019-10-28T12:02:47Z</dcterms:modified>
  <cp:category/>
  <cp:contentStatus/>
</cp:coreProperties>
</file>