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autoCompressPictures="0" defaultThemeVersion="124226"/>
  <mc:AlternateContent xmlns:mc="http://schemas.openxmlformats.org/markup-compatibility/2006">
    <mc:Choice Requires="x15">
      <x15ac:absPath xmlns:x15ac="http://schemas.microsoft.com/office/spreadsheetml/2010/11/ac" url="/Users/jharvey1/repos/gunns/aspects/fluid/tuning/"/>
    </mc:Choice>
  </mc:AlternateContent>
  <xr:revisionPtr revIDLastSave="0" documentId="13_ncr:1_{DC2EBD3C-6CB5-824C-8681-74C4D2F76BA0}" xr6:coauthVersionLast="47" xr6:coauthVersionMax="47" xr10:uidLastSave="{00000000-0000-0000-0000-000000000000}"/>
  <bookViews>
    <workbookView xWindow="18500" yWindow="6240" windowWidth="31320" windowHeight="21560" xr2:uid="{00000000-000D-0000-FFFF-FFFF00000000}"/>
  </bookViews>
  <sheets>
    <sheet name="Tuning" sheetId="3" r:id="rId1"/>
    <sheet name="Example Tuning Sets" sheetId="8" r:id="rId2"/>
    <sheet name="Impeller Curve" sheetId="9" r:id="rId3"/>
  </sheets>
  <definedNames>
    <definedName name="solver_adj" localSheetId="0" hidden="1">Tuning!$F$8</definedName>
    <definedName name="solver_cvg" localSheetId="0" hidden="1">0.0001</definedName>
    <definedName name="solver_drv" localSheetId="0" hidden="1">1</definedName>
    <definedName name="solver_eng" localSheetId="0" hidden="1">1</definedName>
    <definedName name="solver_itr" localSheetId="0" hidden="1">2147483647</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opt" localSheetId="0" hidden="1">Tuning!$F$9</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definedName>
    <definedName name="solver_ver" localSheetId="0"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DB4" i="3" l="1"/>
  <c r="CW5" i="3"/>
  <c r="CW6" i="3" s="1"/>
  <c r="CW7" i="3" s="1"/>
  <c r="CW8" i="3" s="1"/>
  <c r="CW9" i="3" s="1"/>
  <c r="CW10" i="3" s="1"/>
  <c r="CW11" i="3" s="1"/>
  <c r="CW12" i="3" s="1"/>
  <c r="CW13" i="3" s="1"/>
  <c r="CW14" i="3" s="1"/>
  <c r="CW15" i="3" s="1"/>
  <c r="CW16" i="3" s="1"/>
  <c r="CW17" i="3" s="1"/>
  <c r="CW18" i="3" s="1"/>
  <c r="CW19" i="3" s="1"/>
  <c r="CW20" i="3" s="1"/>
  <c r="CW21" i="3" s="1"/>
  <c r="CW22" i="3" s="1"/>
  <c r="CW23" i="3" s="1"/>
  <c r="CW24" i="3" s="1"/>
  <c r="CW25" i="3" s="1"/>
  <c r="CW26" i="3" s="1"/>
  <c r="CW27" i="3" s="1"/>
  <c r="CW28" i="3" s="1"/>
  <c r="CW29" i="3" s="1"/>
  <c r="CW30" i="3" s="1"/>
  <c r="CW31" i="3" s="1"/>
  <c r="CW32" i="3" s="1"/>
  <c r="CW33" i="3" s="1"/>
  <c r="CW34" i="3" s="1"/>
  <c r="CW35" i="3" s="1"/>
  <c r="CW36" i="3" s="1"/>
  <c r="CW37" i="3" s="1"/>
  <c r="CW38" i="3" s="1"/>
  <c r="CW39" i="3" s="1"/>
  <c r="CW40" i="3" s="1"/>
  <c r="CW41" i="3" s="1"/>
  <c r="CW42" i="3" s="1"/>
  <c r="CW43" i="3" s="1"/>
  <c r="CW44" i="3" s="1"/>
  <c r="CW45" i="3" s="1"/>
  <c r="CW46" i="3" s="1"/>
  <c r="CW47" i="3" s="1"/>
  <c r="CW48" i="3" s="1"/>
  <c r="CW49" i="3" s="1"/>
  <c r="CW50" i="3" s="1"/>
  <c r="CW51" i="3" s="1"/>
  <c r="CW52" i="3" s="1"/>
  <c r="CW53" i="3" s="1"/>
  <c r="CW54" i="3" s="1"/>
  <c r="DA4" i="3"/>
  <c r="CZ4" i="3"/>
  <c r="E5" i="3"/>
  <c r="AC52" i="3"/>
  <c r="X5" i="3" s="1"/>
  <c r="AC50" i="3"/>
  <c r="AD52" i="3"/>
  <c r="Y5" i="3" s="1"/>
  <c r="Y6" i="3" s="1"/>
  <c r="C39" i="3"/>
  <c r="AC51" i="3"/>
  <c r="AD51" i="3"/>
  <c r="B252" i="3"/>
  <c r="E27" i="9"/>
  <c r="I51" i="9"/>
  <c r="A52" i="9"/>
  <c r="H51" i="9"/>
  <c r="E21" i="9"/>
  <c r="E22" i="9"/>
  <c r="E23" i="9"/>
  <c r="E24" i="9"/>
  <c r="E25" i="9"/>
  <c r="E26" i="9"/>
  <c r="P51" i="9"/>
  <c r="D11" i="9"/>
  <c r="E5" i="9" s="1"/>
  <c r="T85" i="9"/>
  <c r="E4" i="9"/>
  <c r="G51" i="9"/>
  <c r="G52" i="9"/>
  <c r="F51" i="9"/>
  <c r="N51" i="9"/>
  <c r="V51" i="9" s="1"/>
  <c r="C51" i="9"/>
  <c r="K51" i="9" s="1"/>
  <c r="S51" i="9" s="1"/>
  <c r="D51" i="9"/>
  <c r="L51" i="9"/>
  <c r="T51" i="9" s="1"/>
  <c r="E51" i="9"/>
  <c r="M51" i="9" s="1"/>
  <c r="U51" i="9" s="1"/>
  <c r="D52" i="9"/>
  <c r="L52" i="9" s="1"/>
  <c r="T52" i="9" s="1"/>
  <c r="B52" i="9"/>
  <c r="J52" i="9" s="1"/>
  <c r="R52" i="9" s="1"/>
  <c r="B51" i="9"/>
  <c r="J51" i="9" s="1"/>
  <c r="R51" i="9" s="1"/>
  <c r="A150" i="3"/>
  <c r="A151" i="3"/>
  <c r="A152" i="3"/>
  <c r="A153" i="3" s="1"/>
  <c r="C36" i="3"/>
  <c r="X4" i="3"/>
  <c r="AC28" i="3"/>
  <c r="AC25" i="3" s="1"/>
  <c r="AC24" i="3" s="1"/>
  <c r="C48" i="3"/>
  <c r="AA4" i="3"/>
  <c r="AA5" i="3"/>
  <c r="AA6" i="3" s="1"/>
  <c r="AA7" i="3" s="1"/>
  <c r="AA8" i="3" s="1"/>
  <c r="BC4" i="3"/>
  <c r="BC5" i="3"/>
  <c r="BD26" i="3"/>
  <c r="BD25" i="3" s="1"/>
  <c r="BD24" i="3" s="1"/>
  <c r="AT25" i="3"/>
  <c r="BF26" i="3" l="1"/>
  <c r="BE26" i="3"/>
  <c r="X6" i="3"/>
  <c r="X8" i="3"/>
  <c r="X9" i="3"/>
  <c r="X12" i="3"/>
  <c r="X11" i="3"/>
  <c r="X13" i="3"/>
  <c r="X10" i="3"/>
  <c r="Y4" i="3"/>
  <c r="DC4" i="3"/>
  <c r="CY5" i="3" s="1"/>
  <c r="AA9" i="3"/>
  <c r="BC6" i="3"/>
  <c r="A154" i="3"/>
  <c r="I52" i="9"/>
  <c r="E52" i="9"/>
  <c r="M52" i="9" s="1"/>
  <c r="U52" i="9" s="1"/>
  <c r="A53" i="9"/>
  <c r="H52" i="9"/>
  <c r="P52" i="9" s="1"/>
  <c r="F52" i="9"/>
  <c r="N52" i="9" s="1"/>
  <c r="V52" i="9" s="1"/>
  <c r="C52" i="9"/>
  <c r="K52" i="9" s="1"/>
  <c r="S52" i="9" s="1"/>
  <c r="Q51" i="9"/>
  <c r="E9" i="9"/>
  <c r="E8" i="9"/>
  <c r="E7" i="9"/>
  <c r="Q52" i="9"/>
  <c r="E6" i="9"/>
  <c r="O52" i="9" s="1"/>
  <c r="W52" i="9" s="1"/>
  <c r="C252" i="3"/>
  <c r="D252" i="3"/>
  <c r="AJ28" i="3" l="1"/>
  <c r="X17" i="3" s="1"/>
  <c r="Y12" i="3"/>
  <c r="Y13" i="3"/>
  <c r="Y8" i="3"/>
  <c r="Y10" i="3"/>
  <c r="Y11" i="3"/>
  <c r="Y9" i="3"/>
  <c r="CX5" i="3"/>
  <c r="CZ5" i="3" s="1"/>
  <c r="DA5" i="3"/>
  <c r="G53" i="9"/>
  <c r="O53" i="9" s="1"/>
  <c r="W53" i="9" s="1"/>
  <c r="E53" i="9"/>
  <c r="M53" i="9" s="1"/>
  <c r="U53" i="9" s="1"/>
  <c r="I53" i="9"/>
  <c r="Q53" i="9" s="1"/>
  <c r="H53" i="9"/>
  <c r="P53" i="9" s="1"/>
  <c r="A54" i="9"/>
  <c r="F53" i="9"/>
  <c r="N53" i="9" s="1"/>
  <c r="V53" i="9" s="1"/>
  <c r="C53" i="9"/>
  <c r="K53" i="9" s="1"/>
  <c r="S53" i="9" s="1"/>
  <c r="D53" i="9"/>
  <c r="L53" i="9" s="1"/>
  <c r="T53" i="9" s="1"/>
  <c r="B53" i="9"/>
  <c r="J53" i="9" s="1"/>
  <c r="R53" i="9" s="1"/>
  <c r="BC7" i="3"/>
  <c r="O51" i="9"/>
  <c r="W51" i="9" s="1"/>
  <c r="A155" i="3"/>
  <c r="AA10" i="3"/>
  <c r="AF25" i="3" l="1"/>
  <c r="AZ28" i="3"/>
  <c r="AK28" i="3"/>
  <c r="BG26" i="3"/>
  <c r="BS26" i="3" s="1"/>
  <c r="DB5" i="3"/>
  <c r="DC5" i="3" s="1"/>
  <c r="CY6" i="3" s="1"/>
  <c r="DA6" i="3" s="1"/>
  <c r="A156" i="3"/>
  <c r="E54" i="9"/>
  <c r="M54" i="9" s="1"/>
  <c r="U54" i="9" s="1"/>
  <c r="H54" i="9"/>
  <c r="P54" i="9" s="1"/>
  <c r="G54" i="9"/>
  <c r="O54" i="9" s="1"/>
  <c r="W54" i="9" s="1"/>
  <c r="I54" i="9"/>
  <c r="Q54" i="9" s="1"/>
  <c r="A55" i="9"/>
  <c r="B54" i="9"/>
  <c r="J54" i="9" s="1"/>
  <c r="R54" i="9" s="1"/>
  <c r="F54" i="9"/>
  <c r="N54" i="9" s="1"/>
  <c r="V54" i="9" s="1"/>
  <c r="C54" i="9"/>
  <c r="K54" i="9" s="1"/>
  <c r="S54" i="9" s="1"/>
  <c r="D54" i="9"/>
  <c r="L54" i="9" s="1"/>
  <c r="T54" i="9" s="1"/>
  <c r="AA11" i="3"/>
  <c r="BC8" i="3"/>
  <c r="CX6" i="3" l="1"/>
  <c r="CZ6" i="3" s="1"/>
  <c r="AA12" i="3"/>
  <c r="D55" i="9"/>
  <c r="L55" i="9" s="1"/>
  <c r="T55" i="9" s="1"/>
  <c r="E55" i="9"/>
  <c r="M55" i="9" s="1"/>
  <c r="U55" i="9" s="1"/>
  <c r="H55" i="9"/>
  <c r="P55" i="9" s="1"/>
  <c r="I55" i="9"/>
  <c r="Q55" i="9" s="1"/>
  <c r="A56" i="9"/>
  <c r="C55" i="9"/>
  <c r="K55" i="9" s="1"/>
  <c r="S55" i="9" s="1"/>
  <c r="G55" i="9"/>
  <c r="O55" i="9" s="1"/>
  <c r="W55" i="9" s="1"/>
  <c r="F55" i="9"/>
  <c r="N55" i="9" s="1"/>
  <c r="V55" i="9" s="1"/>
  <c r="B55" i="9"/>
  <c r="J55" i="9" s="1"/>
  <c r="R55" i="9" s="1"/>
  <c r="A157" i="3"/>
  <c r="BC9" i="3"/>
  <c r="DB6" i="3" l="1"/>
  <c r="DC6" i="3" s="1"/>
  <c r="CY7" i="3" s="1"/>
  <c r="DA7" i="3" s="1"/>
  <c r="I56" i="9"/>
  <c r="Q56" i="9" s="1"/>
  <c r="A57" i="9"/>
  <c r="F56" i="9"/>
  <c r="N56" i="9" s="1"/>
  <c r="V56" i="9" s="1"/>
  <c r="D56" i="9"/>
  <c r="L56" i="9" s="1"/>
  <c r="T56" i="9" s="1"/>
  <c r="B56" i="9"/>
  <c r="J56" i="9" s="1"/>
  <c r="R56" i="9" s="1"/>
  <c r="H56" i="9"/>
  <c r="P56" i="9" s="1"/>
  <c r="E56" i="9"/>
  <c r="M56" i="9" s="1"/>
  <c r="U56" i="9" s="1"/>
  <c r="G56" i="9"/>
  <c r="O56" i="9" s="1"/>
  <c r="W56" i="9" s="1"/>
  <c r="C56" i="9"/>
  <c r="K56" i="9" s="1"/>
  <c r="S56" i="9" s="1"/>
  <c r="A158" i="3"/>
  <c r="BC10" i="3"/>
  <c r="AA13" i="3"/>
  <c r="CX7" i="3" l="1"/>
  <c r="CZ7" i="3" s="1"/>
  <c r="BC11" i="3"/>
  <c r="G57" i="9"/>
  <c r="O57" i="9" s="1"/>
  <c r="W57" i="9" s="1"/>
  <c r="I57" i="9"/>
  <c r="Q57" i="9" s="1"/>
  <c r="D57" i="9"/>
  <c r="L57" i="9" s="1"/>
  <c r="T57" i="9" s="1"/>
  <c r="A58" i="9"/>
  <c r="F57" i="9"/>
  <c r="N57" i="9" s="1"/>
  <c r="V57" i="9" s="1"/>
  <c r="H57" i="9"/>
  <c r="P57" i="9" s="1"/>
  <c r="B57" i="9"/>
  <c r="J57" i="9" s="1"/>
  <c r="R57" i="9" s="1"/>
  <c r="C57" i="9"/>
  <c r="K57" i="9" s="1"/>
  <c r="S57" i="9" s="1"/>
  <c r="E57" i="9"/>
  <c r="M57" i="9" s="1"/>
  <c r="U57" i="9" s="1"/>
  <c r="A159" i="3"/>
  <c r="AA14" i="3"/>
  <c r="DB7" i="3" l="1"/>
  <c r="DC7" i="3" s="1"/>
  <c r="CY8" i="3" s="1"/>
  <c r="DA8" i="3" s="1"/>
  <c r="AA15" i="3"/>
  <c r="C58" i="9"/>
  <c r="K58" i="9" s="1"/>
  <c r="S58" i="9" s="1"/>
  <c r="G58" i="9"/>
  <c r="O58" i="9" s="1"/>
  <c r="W58" i="9" s="1"/>
  <c r="D58" i="9"/>
  <c r="L58" i="9" s="1"/>
  <c r="T58" i="9" s="1"/>
  <c r="I58" i="9"/>
  <c r="Q58" i="9" s="1"/>
  <c r="A59" i="9"/>
  <c r="H58" i="9"/>
  <c r="P58" i="9" s="1"/>
  <c r="E58" i="9"/>
  <c r="M58" i="9" s="1"/>
  <c r="U58" i="9" s="1"/>
  <c r="B58" i="9"/>
  <c r="J58" i="9" s="1"/>
  <c r="R58" i="9" s="1"/>
  <c r="F58" i="9"/>
  <c r="N58" i="9" s="1"/>
  <c r="V58" i="9" s="1"/>
  <c r="A160" i="3"/>
  <c r="BC12" i="3"/>
  <c r="CX8" i="3" l="1"/>
  <c r="CZ8" i="3" s="1"/>
  <c r="BC13" i="3"/>
  <c r="H59" i="9"/>
  <c r="P59" i="9" s="1"/>
  <c r="C59" i="9"/>
  <c r="K59" i="9" s="1"/>
  <c r="S59" i="9" s="1"/>
  <c r="I59" i="9"/>
  <c r="Q59" i="9" s="1"/>
  <c r="A60" i="9"/>
  <c r="D59" i="9"/>
  <c r="L59" i="9" s="1"/>
  <c r="T59" i="9" s="1"/>
  <c r="G59" i="9"/>
  <c r="O59" i="9" s="1"/>
  <c r="W59" i="9" s="1"/>
  <c r="B59" i="9"/>
  <c r="J59" i="9" s="1"/>
  <c r="R59" i="9" s="1"/>
  <c r="F59" i="9"/>
  <c r="N59" i="9" s="1"/>
  <c r="V59" i="9" s="1"/>
  <c r="E59" i="9"/>
  <c r="M59" i="9" s="1"/>
  <c r="U59" i="9" s="1"/>
  <c r="A161" i="3"/>
  <c r="AA16" i="3"/>
  <c r="DB8" i="3" l="1"/>
  <c r="DC8" i="3" s="1"/>
  <c r="A162" i="3"/>
  <c r="I60" i="9"/>
  <c r="Q60" i="9" s="1"/>
  <c r="E60" i="9"/>
  <c r="M60" i="9" s="1"/>
  <c r="U60" i="9" s="1"/>
  <c r="A61" i="9"/>
  <c r="H60" i="9"/>
  <c r="P60" i="9" s="1"/>
  <c r="F60" i="9"/>
  <c r="N60" i="9" s="1"/>
  <c r="V60" i="9" s="1"/>
  <c r="C60" i="9"/>
  <c r="K60" i="9" s="1"/>
  <c r="S60" i="9" s="1"/>
  <c r="D60" i="9"/>
  <c r="L60" i="9" s="1"/>
  <c r="T60" i="9" s="1"/>
  <c r="B60" i="9"/>
  <c r="J60" i="9" s="1"/>
  <c r="R60" i="9" s="1"/>
  <c r="G60" i="9"/>
  <c r="O60" i="9" s="1"/>
  <c r="W60" i="9" s="1"/>
  <c r="AA17" i="3"/>
  <c r="BC14" i="3"/>
  <c r="CX9" i="3" l="1"/>
  <c r="CZ9" i="3" s="1"/>
  <c r="CY9" i="3"/>
  <c r="DA9" i="3" s="1"/>
  <c r="G61" i="9"/>
  <c r="O61" i="9" s="1"/>
  <c r="W61" i="9" s="1"/>
  <c r="E61" i="9"/>
  <c r="M61" i="9" s="1"/>
  <c r="U61" i="9" s="1"/>
  <c r="I61" i="9"/>
  <c r="Q61" i="9" s="1"/>
  <c r="H61" i="9"/>
  <c r="P61" i="9" s="1"/>
  <c r="A62" i="9"/>
  <c r="F61" i="9"/>
  <c r="N61" i="9" s="1"/>
  <c r="V61" i="9" s="1"/>
  <c r="C61" i="9"/>
  <c r="K61" i="9" s="1"/>
  <c r="S61" i="9" s="1"/>
  <c r="B61" i="9"/>
  <c r="J61" i="9" s="1"/>
  <c r="R61" i="9" s="1"/>
  <c r="D61" i="9"/>
  <c r="L61" i="9" s="1"/>
  <c r="T61" i="9" s="1"/>
  <c r="AA18" i="3"/>
  <c r="A163" i="3"/>
  <c r="BC15" i="3"/>
  <c r="DB9" i="3" l="1"/>
  <c r="DC9" i="3" s="1"/>
  <c r="A164" i="3"/>
  <c r="E62" i="9"/>
  <c r="M62" i="9" s="1"/>
  <c r="U62" i="9" s="1"/>
  <c r="H62" i="9"/>
  <c r="P62" i="9" s="1"/>
  <c r="G62" i="9"/>
  <c r="O62" i="9" s="1"/>
  <c r="W62" i="9" s="1"/>
  <c r="I62" i="9"/>
  <c r="Q62" i="9" s="1"/>
  <c r="A63" i="9"/>
  <c r="F62" i="9"/>
  <c r="N62" i="9" s="1"/>
  <c r="V62" i="9" s="1"/>
  <c r="C62" i="9"/>
  <c r="K62" i="9" s="1"/>
  <c r="S62" i="9" s="1"/>
  <c r="D62" i="9"/>
  <c r="L62" i="9" s="1"/>
  <c r="T62" i="9" s="1"/>
  <c r="B62" i="9"/>
  <c r="J62" i="9" s="1"/>
  <c r="R62" i="9" s="1"/>
  <c r="AA19" i="3"/>
  <c r="BC16" i="3"/>
  <c r="CX10" i="3" l="1"/>
  <c r="CZ10" i="3" s="1"/>
  <c r="CY10" i="3"/>
  <c r="DA10" i="3" s="1"/>
  <c r="D63" i="9"/>
  <c r="L63" i="9" s="1"/>
  <c r="T63" i="9" s="1"/>
  <c r="E63" i="9"/>
  <c r="M63" i="9" s="1"/>
  <c r="U63" i="9" s="1"/>
  <c r="H63" i="9"/>
  <c r="P63" i="9" s="1"/>
  <c r="I63" i="9"/>
  <c r="Q63" i="9" s="1"/>
  <c r="G63" i="9"/>
  <c r="O63" i="9" s="1"/>
  <c r="W63" i="9" s="1"/>
  <c r="B63" i="9"/>
  <c r="J63" i="9" s="1"/>
  <c r="R63" i="9" s="1"/>
  <c r="A64" i="9"/>
  <c r="F63" i="9"/>
  <c r="N63" i="9" s="1"/>
  <c r="V63" i="9" s="1"/>
  <c r="C63" i="9"/>
  <c r="K63" i="9" s="1"/>
  <c r="S63" i="9" s="1"/>
  <c r="BC17" i="3"/>
  <c r="AA20" i="3"/>
  <c r="A165" i="3"/>
  <c r="DB10" i="3" l="1"/>
  <c r="DC10" i="3" s="1"/>
  <c r="A166" i="3"/>
  <c r="I64" i="9"/>
  <c r="Q64" i="9" s="1"/>
  <c r="A65" i="9"/>
  <c r="F64" i="9"/>
  <c r="N64" i="9" s="1"/>
  <c r="V64" i="9" s="1"/>
  <c r="D64" i="9"/>
  <c r="L64" i="9" s="1"/>
  <c r="T64" i="9" s="1"/>
  <c r="B64" i="9"/>
  <c r="J64" i="9" s="1"/>
  <c r="R64" i="9" s="1"/>
  <c r="H64" i="9"/>
  <c r="P64" i="9" s="1"/>
  <c r="G64" i="9"/>
  <c r="O64" i="9" s="1"/>
  <c r="W64" i="9" s="1"/>
  <c r="C64" i="9"/>
  <c r="K64" i="9" s="1"/>
  <c r="S64" i="9" s="1"/>
  <c r="E64" i="9"/>
  <c r="M64" i="9" s="1"/>
  <c r="U64" i="9" s="1"/>
  <c r="AA21" i="3"/>
  <c r="BC18" i="3"/>
  <c r="CY11" i="3" l="1"/>
  <c r="DA11" i="3" s="1"/>
  <c r="CX11" i="3"/>
  <c r="AA22" i="3"/>
  <c r="G65" i="9"/>
  <c r="O65" i="9" s="1"/>
  <c r="W65" i="9" s="1"/>
  <c r="I65" i="9"/>
  <c r="Q65" i="9" s="1"/>
  <c r="D65" i="9"/>
  <c r="L65" i="9" s="1"/>
  <c r="T65" i="9" s="1"/>
  <c r="A66" i="9"/>
  <c r="F65" i="9"/>
  <c r="N65" i="9" s="1"/>
  <c r="V65" i="9" s="1"/>
  <c r="H65" i="9"/>
  <c r="P65" i="9" s="1"/>
  <c r="E65" i="9"/>
  <c r="M65" i="9" s="1"/>
  <c r="U65" i="9" s="1"/>
  <c r="B65" i="9"/>
  <c r="J65" i="9" s="1"/>
  <c r="R65" i="9" s="1"/>
  <c r="C65" i="9"/>
  <c r="K65" i="9" s="1"/>
  <c r="S65" i="9" s="1"/>
  <c r="BC19" i="3"/>
  <c r="A167" i="3"/>
  <c r="DB11" i="3" l="1"/>
  <c r="DC11" i="3" s="1"/>
  <c r="CY12" i="3" s="1"/>
  <c r="DA12" i="3" s="1"/>
  <c r="CZ11" i="3"/>
  <c r="A168" i="3"/>
  <c r="C66" i="9"/>
  <c r="K66" i="9" s="1"/>
  <c r="S66" i="9" s="1"/>
  <c r="G66" i="9"/>
  <c r="O66" i="9" s="1"/>
  <c r="W66" i="9" s="1"/>
  <c r="D66" i="9"/>
  <c r="L66" i="9" s="1"/>
  <c r="T66" i="9" s="1"/>
  <c r="I66" i="9"/>
  <c r="Q66" i="9" s="1"/>
  <c r="A67" i="9"/>
  <c r="H66" i="9"/>
  <c r="P66" i="9" s="1"/>
  <c r="B66" i="9"/>
  <c r="J66" i="9" s="1"/>
  <c r="R66" i="9" s="1"/>
  <c r="F66" i="9"/>
  <c r="N66" i="9" s="1"/>
  <c r="V66" i="9" s="1"/>
  <c r="E66" i="9"/>
  <c r="M66" i="9" s="1"/>
  <c r="U66" i="9" s="1"/>
  <c r="BC20" i="3"/>
  <c r="AA23" i="3"/>
  <c r="CX12" i="3" l="1"/>
  <c r="DB12" i="3" s="1"/>
  <c r="BC21" i="3"/>
  <c r="A169" i="3"/>
  <c r="H67" i="9"/>
  <c r="P67" i="9" s="1"/>
  <c r="C67" i="9"/>
  <c r="K67" i="9" s="1"/>
  <c r="S67" i="9" s="1"/>
  <c r="I67" i="9"/>
  <c r="Q67" i="9" s="1"/>
  <c r="D67" i="9"/>
  <c r="L67" i="9" s="1"/>
  <c r="T67" i="9" s="1"/>
  <c r="A68" i="9"/>
  <c r="G67" i="9"/>
  <c r="O67" i="9" s="1"/>
  <c r="W67" i="9" s="1"/>
  <c r="E67" i="9"/>
  <c r="M67" i="9" s="1"/>
  <c r="U67" i="9" s="1"/>
  <c r="B67" i="9"/>
  <c r="J67" i="9" s="1"/>
  <c r="R67" i="9" s="1"/>
  <c r="F67" i="9"/>
  <c r="N67" i="9" s="1"/>
  <c r="V67" i="9" s="1"/>
  <c r="CZ12" i="3" l="1"/>
  <c r="DC12" i="3"/>
  <c r="CY13" i="3" s="1"/>
  <c r="DA13" i="3" s="1"/>
  <c r="CX13" i="3"/>
  <c r="A170" i="3"/>
  <c r="I68" i="9"/>
  <c r="Q68" i="9" s="1"/>
  <c r="E68" i="9"/>
  <c r="M68" i="9" s="1"/>
  <c r="U68" i="9" s="1"/>
  <c r="A69" i="9"/>
  <c r="H68" i="9"/>
  <c r="P68" i="9" s="1"/>
  <c r="F68" i="9"/>
  <c r="N68" i="9" s="1"/>
  <c r="V68" i="9" s="1"/>
  <c r="C68" i="9"/>
  <c r="K68" i="9" s="1"/>
  <c r="S68" i="9" s="1"/>
  <c r="G68" i="9"/>
  <c r="O68" i="9" s="1"/>
  <c r="W68" i="9" s="1"/>
  <c r="D68" i="9"/>
  <c r="L68" i="9" s="1"/>
  <c r="T68" i="9" s="1"/>
  <c r="B68" i="9"/>
  <c r="J68" i="9" s="1"/>
  <c r="R68" i="9" s="1"/>
  <c r="BC22" i="3"/>
  <c r="CZ13" i="3" l="1"/>
  <c r="DB13" i="3"/>
  <c r="DC13" i="3" s="1"/>
  <c r="CY14" i="3" s="1"/>
  <c r="BC23" i="3"/>
  <c r="G69" i="9"/>
  <c r="O69" i="9" s="1"/>
  <c r="W69" i="9" s="1"/>
  <c r="E69" i="9"/>
  <c r="M69" i="9" s="1"/>
  <c r="U69" i="9" s="1"/>
  <c r="I69" i="9"/>
  <c r="Q69" i="9" s="1"/>
  <c r="H69" i="9"/>
  <c r="P69" i="9" s="1"/>
  <c r="A70" i="9"/>
  <c r="F69" i="9"/>
  <c r="N69" i="9" s="1"/>
  <c r="V69" i="9" s="1"/>
  <c r="C69" i="9"/>
  <c r="K69" i="9" s="1"/>
  <c r="S69" i="9" s="1"/>
  <c r="D69" i="9"/>
  <c r="L69" i="9" s="1"/>
  <c r="T69" i="9" s="1"/>
  <c r="B69" i="9"/>
  <c r="J69" i="9" s="1"/>
  <c r="R69" i="9" s="1"/>
  <c r="A171" i="3"/>
  <c r="CX14" i="3" l="1"/>
  <c r="DA14" i="3"/>
  <c r="A172" i="3"/>
  <c r="E70" i="9"/>
  <c r="M70" i="9" s="1"/>
  <c r="U70" i="9" s="1"/>
  <c r="H70" i="9"/>
  <c r="P70" i="9" s="1"/>
  <c r="G70" i="9"/>
  <c r="O70" i="9" s="1"/>
  <c r="W70" i="9" s="1"/>
  <c r="I70" i="9"/>
  <c r="Q70" i="9" s="1"/>
  <c r="A71" i="9"/>
  <c r="C70" i="9"/>
  <c r="K70" i="9" s="1"/>
  <c r="S70" i="9" s="1"/>
  <c r="B70" i="9"/>
  <c r="J70" i="9" s="1"/>
  <c r="R70" i="9" s="1"/>
  <c r="F70" i="9"/>
  <c r="N70" i="9" s="1"/>
  <c r="V70" i="9" s="1"/>
  <c r="D70" i="9"/>
  <c r="L70" i="9" s="1"/>
  <c r="T70" i="9" s="1"/>
  <c r="CZ14" i="3" l="1"/>
  <c r="DB14" i="3"/>
  <c r="DC14" i="3" s="1"/>
  <c r="CY15" i="3" s="1"/>
  <c r="D71" i="9"/>
  <c r="L71" i="9" s="1"/>
  <c r="T71" i="9" s="1"/>
  <c r="E71" i="9"/>
  <c r="M71" i="9" s="1"/>
  <c r="U71" i="9" s="1"/>
  <c r="H71" i="9"/>
  <c r="P71" i="9" s="1"/>
  <c r="I71" i="9"/>
  <c r="Q71" i="9" s="1"/>
  <c r="F71" i="9"/>
  <c r="N71" i="9" s="1"/>
  <c r="V71" i="9" s="1"/>
  <c r="B71" i="9"/>
  <c r="J71" i="9" s="1"/>
  <c r="R71" i="9" s="1"/>
  <c r="C71" i="9"/>
  <c r="K71" i="9" s="1"/>
  <c r="S71" i="9" s="1"/>
  <c r="A72" i="9"/>
  <c r="G71" i="9"/>
  <c r="O71" i="9" s="1"/>
  <c r="W71" i="9" s="1"/>
  <c r="A173" i="3"/>
  <c r="CX15" i="3" l="1"/>
  <c r="DA15" i="3"/>
  <c r="I72" i="9"/>
  <c r="Q72" i="9" s="1"/>
  <c r="A73" i="9"/>
  <c r="F72" i="9"/>
  <c r="N72" i="9" s="1"/>
  <c r="V72" i="9" s="1"/>
  <c r="D72" i="9"/>
  <c r="L72" i="9" s="1"/>
  <c r="T72" i="9" s="1"/>
  <c r="H72" i="9"/>
  <c r="P72" i="9" s="1"/>
  <c r="G72" i="9"/>
  <c r="O72" i="9" s="1"/>
  <c r="W72" i="9" s="1"/>
  <c r="E72" i="9"/>
  <c r="M72" i="9" s="1"/>
  <c r="U72" i="9" s="1"/>
  <c r="B72" i="9"/>
  <c r="J72" i="9" s="1"/>
  <c r="R72" i="9" s="1"/>
  <c r="C72" i="9"/>
  <c r="K72" i="9" s="1"/>
  <c r="S72" i="9" s="1"/>
  <c r="A174" i="3"/>
  <c r="CZ15" i="3" l="1"/>
  <c r="DB15" i="3"/>
  <c r="DC15" i="3" s="1"/>
  <c r="CY16" i="3" s="1"/>
  <c r="A175" i="3"/>
  <c r="G73" i="9"/>
  <c r="O73" i="9" s="1"/>
  <c r="W73" i="9" s="1"/>
  <c r="I73" i="9"/>
  <c r="Q73" i="9" s="1"/>
  <c r="D73" i="9"/>
  <c r="L73" i="9" s="1"/>
  <c r="T73" i="9" s="1"/>
  <c r="A74" i="9"/>
  <c r="F73" i="9"/>
  <c r="N73" i="9" s="1"/>
  <c r="V73" i="9" s="1"/>
  <c r="H73" i="9"/>
  <c r="P73" i="9" s="1"/>
  <c r="C73" i="9"/>
  <c r="K73" i="9" s="1"/>
  <c r="S73" i="9" s="1"/>
  <c r="E73" i="9"/>
  <c r="M73" i="9" s="1"/>
  <c r="U73" i="9" s="1"/>
  <c r="B73" i="9"/>
  <c r="J73" i="9" s="1"/>
  <c r="R73" i="9" s="1"/>
  <c r="DA16" i="3" l="1"/>
  <c r="CX16" i="3"/>
  <c r="C74" i="9"/>
  <c r="K74" i="9" s="1"/>
  <c r="S74" i="9" s="1"/>
  <c r="G74" i="9"/>
  <c r="O74" i="9" s="1"/>
  <c r="W74" i="9" s="1"/>
  <c r="D74" i="9"/>
  <c r="L74" i="9" s="1"/>
  <c r="T74" i="9" s="1"/>
  <c r="I74" i="9"/>
  <c r="Q74" i="9" s="1"/>
  <c r="A75" i="9"/>
  <c r="F74" i="9"/>
  <c r="N74" i="9" s="1"/>
  <c r="V74" i="9" s="1"/>
  <c r="B74" i="9"/>
  <c r="J74" i="9" s="1"/>
  <c r="R74" i="9" s="1"/>
  <c r="H74" i="9"/>
  <c r="P74" i="9" s="1"/>
  <c r="E74" i="9"/>
  <c r="M74" i="9" s="1"/>
  <c r="U74" i="9" s="1"/>
  <c r="A176" i="3"/>
  <c r="DB16" i="3" l="1"/>
  <c r="DC16" i="3" s="1"/>
  <c r="CY17" i="3" s="1"/>
  <c r="CZ16" i="3"/>
  <c r="H75" i="9"/>
  <c r="P75" i="9" s="1"/>
  <c r="C75" i="9"/>
  <c r="K75" i="9" s="1"/>
  <c r="S75" i="9" s="1"/>
  <c r="I75" i="9"/>
  <c r="Q75" i="9" s="1"/>
  <c r="G75" i="9"/>
  <c r="O75" i="9" s="1"/>
  <c r="W75" i="9" s="1"/>
  <c r="F75" i="9"/>
  <c r="N75" i="9" s="1"/>
  <c r="V75" i="9" s="1"/>
  <c r="D75" i="9"/>
  <c r="L75" i="9" s="1"/>
  <c r="T75" i="9" s="1"/>
  <c r="B75" i="9"/>
  <c r="J75" i="9" s="1"/>
  <c r="R75" i="9" s="1"/>
  <c r="A76" i="9"/>
  <c r="E75" i="9"/>
  <c r="M75" i="9" s="1"/>
  <c r="U75" i="9" s="1"/>
  <c r="A177" i="3"/>
  <c r="CX17" i="3" l="1"/>
  <c r="DA17" i="3"/>
  <c r="I76" i="9"/>
  <c r="Q76" i="9" s="1"/>
  <c r="E76" i="9"/>
  <c r="M76" i="9" s="1"/>
  <c r="U76" i="9" s="1"/>
  <c r="A77" i="9"/>
  <c r="H76" i="9"/>
  <c r="P76" i="9" s="1"/>
  <c r="F76" i="9"/>
  <c r="N76" i="9" s="1"/>
  <c r="V76" i="9" s="1"/>
  <c r="C76" i="9"/>
  <c r="K76" i="9" s="1"/>
  <c r="S76" i="9" s="1"/>
  <c r="D76" i="9"/>
  <c r="L76" i="9" s="1"/>
  <c r="T76" i="9" s="1"/>
  <c r="G76" i="9"/>
  <c r="O76" i="9" s="1"/>
  <c r="W76" i="9" s="1"/>
  <c r="B76" i="9"/>
  <c r="J76" i="9" s="1"/>
  <c r="R76" i="9" s="1"/>
  <c r="A178" i="3"/>
  <c r="DB17" i="3" l="1"/>
  <c r="DC17" i="3" s="1"/>
  <c r="CY18" i="3" s="1"/>
  <c r="CZ17" i="3"/>
  <c r="A179" i="3"/>
  <c r="G77" i="9"/>
  <c r="O77" i="9" s="1"/>
  <c r="W77" i="9" s="1"/>
  <c r="E77" i="9"/>
  <c r="M77" i="9" s="1"/>
  <c r="U77" i="9" s="1"/>
  <c r="I77" i="9"/>
  <c r="Q77" i="9" s="1"/>
  <c r="H77" i="9"/>
  <c r="P77" i="9" s="1"/>
  <c r="A78" i="9"/>
  <c r="F77" i="9"/>
  <c r="N77" i="9" s="1"/>
  <c r="V77" i="9" s="1"/>
  <c r="C77" i="9"/>
  <c r="K77" i="9" s="1"/>
  <c r="S77" i="9" s="1"/>
  <c r="B77" i="9"/>
  <c r="J77" i="9" s="1"/>
  <c r="R77" i="9" s="1"/>
  <c r="D77" i="9"/>
  <c r="L77" i="9" s="1"/>
  <c r="T77" i="9" s="1"/>
  <c r="CX18" i="3" l="1"/>
  <c r="DA18" i="3"/>
  <c r="A180" i="3"/>
  <c r="E78" i="9"/>
  <c r="M78" i="9" s="1"/>
  <c r="U78" i="9" s="1"/>
  <c r="H78" i="9"/>
  <c r="P78" i="9" s="1"/>
  <c r="G78" i="9"/>
  <c r="O78" i="9" s="1"/>
  <c r="W78" i="9" s="1"/>
  <c r="I78" i="9"/>
  <c r="Q78" i="9" s="1"/>
  <c r="A79" i="9"/>
  <c r="C78" i="9"/>
  <c r="K78" i="9" s="1"/>
  <c r="S78" i="9" s="1"/>
  <c r="B78" i="9"/>
  <c r="J78" i="9" s="1"/>
  <c r="D78" i="9"/>
  <c r="L78" i="9" s="1"/>
  <c r="T78" i="9" s="1"/>
  <c r="F78" i="9"/>
  <c r="N78" i="9" s="1"/>
  <c r="V78" i="9" s="1"/>
  <c r="CZ18" i="3" l="1"/>
  <c r="DB18" i="3"/>
  <c r="DC18" i="3" s="1"/>
  <c r="CY19" i="3" s="1"/>
  <c r="A181" i="3"/>
  <c r="D79" i="9"/>
  <c r="L79" i="9" s="1"/>
  <c r="T79" i="9" s="1"/>
  <c r="E79" i="9"/>
  <c r="M79" i="9" s="1"/>
  <c r="U79" i="9" s="1"/>
  <c r="H79" i="9"/>
  <c r="P79" i="9" s="1"/>
  <c r="I79" i="9"/>
  <c r="Q79" i="9" s="1"/>
  <c r="B79" i="9"/>
  <c r="J79" i="9" s="1"/>
  <c r="G79" i="9"/>
  <c r="O79" i="9" s="1"/>
  <c r="W79" i="9" s="1"/>
  <c r="C79" i="9"/>
  <c r="K79" i="9" s="1"/>
  <c r="S79" i="9" s="1"/>
  <c r="A80" i="9"/>
  <c r="F79" i="9"/>
  <c r="N79" i="9" s="1"/>
  <c r="V79" i="9" s="1"/>
  <c r="CX19" i="3" l="1"/>
  <c r="DA19" i="3"/>
  <c r="A182" i="3"/>
  <c r="I80" i="9"/>
  <c r="Q80" i="9" s="1"/>
  <c r="A81" i="9"/>
  <c r="F80" i="9"/>
  <c r="N80" i="9" s="1"/>
  <c r="V80" i="9" s="1"/>
  <c r="D80" i="9"/>
  <c r="L80" i="9" s="1"/>
  <c r="T80" i="9" s="1"/>
  <c r="H80" i="9"/>
  <c r="P80" i="9" s="1"/>
  <c r="C80" i="9"/>
  <c r="K80" i="9" s="1"/>
  <c r="S80" i="9" s="1"/>
  <c r="E80" i="9"/>
  <c r="M80" i="9" s="1"/>
  <c r="U80" i="9" s="1"/>
  <c r="B80" i="9"/>
  <c r="J80" i="9" s="1"/>
  <c r="G80" i="9"/>
  <c r="O80" i="9" s="1"/>
  <c r="W80" i="9" s="1"/>
  <c r="DB19" i="3" l="1"/>
  <c r="CZ19" i="3"/>
  <c r="G81" i="9"/>
  <c r="O81" i="9" s="1"/>
  <c r="W81" i="9" s="1"/>
  <c r="I81" i="9"/>
  <c r="Q81" i="9" s="1"/>
  <c r="D81" i="9"/>
  <c r="L81" i="9" s="1"/>
  <c r="T81" i="9" s="1"/>
  <c r="A82" i="9"/>
  <c r="F81" i="9"/>
  <c r="N81" i="9" s="1"/>
  <c r="V81" i="9" s="1"/>
  <c r="H81" i="9"/>
  <c r="P81" i="9" s="1"/>
  <c r="E81" i="9"/>
  <c r="M81" i="9" s="1"/>
  <c r="B81" i="9"/>
  <c r="J81" i="9" s="1"/>
  <c r="C81" i="9"/>
  <c r="K81" i="9" s="1"/>
  <c r="S81" i="9" s="1"/>
  <c r="A183" i="3"/>
  <c r="DC19" i="3" l="1"/>
  <c r="CY20" i="3" s="1"/>
  <c r="DA20" i="3" s="1"/>
  <c r="G82" i="9"/>
  <c r="O82" i="9" s="1"/>
  <c r="W82" i="9" s="1"/>
  <c r="I82" i="9"/>
  <c r="Q82" i="9" s="1"/>
  <c r="A83" i="9"/>
  <c r="B82" i="9"/>
  <c r="J82" i="9" s="1"/>
  <c r="E82" i="9"/>
  <c r="M82" i="9" s="1"/>
  <c r="H82" i="9"/>
  <c r="P82" i="9" s="1"/>
  <c r="C82" i="9"/>
  <c r="K82" i="9" s="1"/>
  <c r="S82" i="9" s="1"/>
  <c r="F82" i="9"/>
  <c r="N82" i="9" s="1"/>
  <c r="V82" i="9" s="1"/>
  <c r="D82" i="9"/>
  <c r="L82" i="9" s="1"/>
  <c r="T82" i="9" s="1"/>
  <c r="A184" i="3"/>
  <c r="CX20" i="3" l="1"/>
  <c r="DB20" i="3" s="1"/>
  <c r="DC20" i="3" s="1"/>
  <c r="A185" i="3"/>
  <c r="H83" i="9"/>
  <c r="P83" i="9" s="1"/>
  <c r="I83" i="9"/>
  <c r="Q83" i="9" s="1"/>
  <c r="F83" i="9"/>
  <c r="N83" i="9" s="1"/>
  <c r="V83" i="9" s="1"/>
  <c r="D83" i="9"/>
  <c r="L83" i="9" s="1"/>
  <c r="T83" i="9" s="1"/>
  <c r="B83" i="9"/>
  <c r="J83" i="9" s="1"/>
  <c r="C83" i="9"/>
  <c r="K83" i="9" s="1"/>
  <c r="E83" i="9"/>
  <c r="M83" i="9" s="1"/>
  <c r="A84" i="9"/>
  <c r="G83" i="9"/>
  <c r="O83" i="9" s="1"/>
  <c r="W83" i="9" s="1"/>
  <c r="CZ20" i="3" l="1"/>
  <c r="CX21" i="3"/>
  <c r="CY21" i="3"/>
  <c r="DA21" i="3" s="1"/>
  <c r="I84" i="9"/>
  <c r="Q84" i="9" s="1"/>
  <c r="H84" i="9"/>
  <c r="P84" i="9" s="1"/>
  <c r="F84" i="9"/>
  <c r="N84" i="9" s="1"/>
  <c r="V84" i="9" s="1"/>
  <c r="B84" i="9"/>
  <c r="J84" i="9" s="1"/>
  <c r="G84" i="9"/>
  <c r="O84" i="9" s="1"/>
  <c r="W84" i="9" s="1"/>
  <c r="C84" i="9"/>
  <c r="K84" i="9" s="1"/>
  <c r="D84" i="9"/>
  <c r="L84" i="9" s="1"/>
  <c r="E84" i="9"/>
  <c r="M84" i="9" s="1"/>
  <c r="A186" i="3"/>
  <c r="CZ21" i="3" l="1"/>
  <c r="DB21" i="3"/>
  <c r="DC21" i="3" s="1"/>
  <c r="A187" i="3"/>
  <c r="CX22" i="3" l="1"/>
  <c r="CY22" i="3"/>
  <c r="DA22" i="3" s="1"/>
  <c r="A188" i="3"/>
  <c r="CZ22" i="3" l="1"/>
  <c r="DB22" i="3"/>
  <c r="DC22" i="3" s="1"/>
  <c r="A189" i="3"/>
  <c r="CX23" i="3" l="1"/>
  <c r="CY23" i="3"/>
  <c r="DA23" i="3" s="1"/>
  <c r="A190" i="3"/>
  <c r="CZ23" i="3" l="1"/>
  <c r="DB23" i="3"/>
  <c r="DC23" i="3" s="1"/>
  <c r="A191" i="3"/>
  <c r="CY24" i="3" l="1"/>
  <c r="DA24" i="3" s="1"/>
  <c r="CX24" i="3"/>
  <c r="A192" i="3"/>
  <c r="DB24" i="3" l="1"/>
  <c r="DC24" i="3" s="1"/>
  <c r="CZ24" i="3"/>
  <c r="A193" i="3"/>
  <c r="CY25" i="3" l="1"/>
  <c r="DA25" i="3" s="1"/>
  <c r="CX25" i="3"/>
  <c r="A194" i="3"/>
  <c r="CZ25" i="3" l="1"/>
  <c r="DB25" i="3"/>
  <c r="DC25" i="3" s="1"/>
  <c r="A195" i="3"/>
  <c r="CX26" i="3" l="1"/>
  <c r="CY26" i="3"/>
  <c r="DA26" i="3" s="1"/>
  <c r="A196" i="3"/>
  <c r="DB26" i="3" l="1"/>
  <c r="DC26" i="3" s="1"/>
  <c r="CZ26" i="3"/>
  <c r="A197" i="3"/>
  <c r="CY27" i="3" l="1"/>
  <c r="DA27" i="3" s="1"/>
  <c r="CX27" i="3"/>
  <c r="A198" i="3"/>
  <c r="DB27" i="3" l="1"/>
  <c r="DC27" i="3" s="1"/>
  <c r="CZ27" i="3"/>
  <c r="A199" i="3"/>
  <c r="CX28" i="3" l="1"/>
  <c r="CY28" i="3"/>
  <c r="DA28" i="3" s="1"/>
  <c r="A200" i="3"/>
  <c r="CZ28" i="3" l="1"/>
  <c r="DB28" i="3"/>
  <c r="DC28" i="3" s="1"/>
  <c r="A201" i="3"/>
  <c r="CY29" i="3" l="1"/>
  <c r="DA29" i="3" s="1"/>
  <c r="CX29" i="3"/>
  <c r="A202" i="3"/>
  <c r="DB29" i="3" l="1"/>
  <c r="DC29" i="3" s="1"/>
  <c r="CZ29" i="3"/>
  <c r="A203" i="3"/>
  <c r="CX30" i="3" l="1"/>
  <c r="CY30" i="3"/>
  <c r="DA30" i="3" s="1"/>
  <c r="A204" i="3"/>
  <c r="DB30" i="3" l="1"/>
  <c r="DC30" i="3" s="1"/>
  <c r="CZ30" i="3"/>
  <c r="A205" i="3"/>
  <c r="CY31" i="3" l="1"/>
  <c r="DA31" i="3" s="1"/>
  <c r="CX31" i="3"/>
  <c r="A206" i="3"/>
  <c r="CZ31" i="3" l="1"/>
  <c r="DB31" i="3"/>
  <c r="DC31" i="3" s="1"/>
  <c r="A207" i="3"/>
  <c r="CX32" i="3" l="1"/>
  <c r="CY32" i="3"/>
  <c r="DA32" i="3" s="1"/>
  <c r="A208" i="3"/>
  <c r="DB32" i="3" l="1"/>
  <c r="DC32" i="3" s="1"/>
  <c r="CZ32" i="3"/>
  <c r="A209" i="3"/>
  <c r="CX33" i="3" l="1"/>
  <c r="CY33" i="3"/>
  <c r="DA33" i="3" s="1"/>
  <c r="A210" i="3"/>
  <c r="DB33" i="3" l="1"/>
  <c r="DC33" i="3" s="1"/>
  <c r="CZ33" i="3"/>
  <c r="A211" i="3"/>
  <c r="CY34" i="3" l="1"/>
  <c r="DA34" i="3" s="1"/>
  <c r="CX34" i="3"/>
  <c r="A212" i="3"/>
  <c r="DB34" i="3" l="1"/>
  <c r="DC34" i="3" s="1"/>
  <c r="CZ34" i="3"/>
  <c r="A213" i="3"/>
  <c r="CX35" i="3" l="1"/>
  <c r="CY35" i="3"/>
  <c r="DA35" i="3" s="1"/>
  <c r="A214" i="3"/>
  <c r="CZ35" i="3" l="1"/>
  <c r="DB35" i="3"/>
  <c r="DC35" i="3" s="1"/>
  <c r="A215" i="3"/>
  <c r="CY36" i="3" l="1"/>
  <c r="DA36" i="3" s="1"/>
  <c r="CX36" i="3"/>
  <c r="A216" i="3"/>
  <c r="DB36" i="3" l="1"/>
  <c r="DC36" i="3" s="1"/>
  <c r="CZ36" i="3"/>
  <c r="A217" i="3"/>
  <c r="CX37" i="3" l="1"/>
  <c r="CY37" i="3"/>
  <c r="DA37" i="3" s="1"/>
  <c r="A218" i="3"/>
  <c r="DB37" i="3" l="1"/>
  <c r="DC37" i="3" s="1"/>
  <c r="CZ37" i="3"/>
  <c r="A219" i="3"/>
  <c r="CY38" i="3" l="1"/>
  <c r="DA38" i="3" s="1"/>
  <c r="CX38" i="3"/>
  <c r="A220" i="3"/>
  <c r="CZ38" i="3" l="1"/>
  <c r="DB38" i="3"/>
  <c r="DC38" i="3" s="1"/>
  <c r="A221" i="3"/>
  <c r="CY39" i="3" l="1"/>
  <c r="DA39" i="3" s="1"/>
  <c r="CX39" i="3"/>
  <c r="A222" i="3"/>
  <c r="CZ39" i="3" l="1"/>
  <c r="DB39" i="3"/>
  <c r="DC39" i="3" s="1"/>
  <c r="A223" i="3"/>
  <c r="CX40" i="3" l="1"/>
  <c r="CY40" i="3"/>
  <c r="DA40" i="3" s="1"/>
  <c r="A224" i="3"/>
  <c r="DB40" i="3" l="1"/>
  <c r="DC40" i="3" s="1"/>
  <c r="CZ40" i="3"/>
  <c r="A225" i="3"/>
  <c r="CX41" i="3" l="1"/>
  <c r="CY41" i="3"/>
  <c r="DA41" i="3" s="1"/>
  <c r="A226" i="3"/>
  <c r="CZ41" i="3" l="1"/>
  <c r="DB41" i="3"/>
  <c r="DC41" i="3" s="1"/>
  <c r="A227" i="3"/>
  <c r="CY42" i="3" l="1"/>
  <c r="DA42" i="3" s="1"/>
  <c r="CX42" i="3"/>
  <c r="A228" i="3"/>
  <c r="CZ42" i="3" l="1"/>
  <c r="DB42" i="3"/>
  <c r="DC42" i="3" s="1"/>
  <c r="A229" i="3"/>
  <c r="CX43" i="3" l="1"/>
  <c r="CY43" i="3"/>
  <c r="DA43" i="3" s="1"/>
  <c r="A230" i="3"/>
  <c r="CZ43" i="3" l="1"/>
  <c r="DB43" i="3"/>
  <c r="DC43" i="3" s="1"/>
  <c r="A231" i="3"/>
  <c r="CX44" i="3" l="1"/>
  <c r="CY44" i="3"/>
  <c r="DA44" i="3" s="1"/>
  <c r="A232" i="3"/>
  <c r="DB44" i="3" l="1"/>
  <c r="DC44" i="3" s="1"/>
  <c r="CZ44" i="3"/>
  <c r="A233" i="3"/>
  <c r="CX45" i="3" l="1"/>
  <c r="CY45" i="3"/>
  <c r="DA45" i="3" s="1"/>
  <c r="A234" i="3"/>
  <c r="DB45" i="3" l="1"/>
  <c r="DC45" i="3" s="1"/>
  <c r="CZ45" i="3"/>
  <c r="A235" i="3"/>
  <c r="CY46" i="3" l="1"/>
  <c r="DA46" i="3" s="1"/>
  <c r="CX46" i="3"/>
  <c r="A236" i="3"/>
  <c r="CZ46" i="3" l="1"/>
  <c r="DB46" i="3"/>
  <c r="DC46" i="3" s="1"/>
  <c r="A237" i="3"/>
  <c r="CX47" i="3" l="1"/>
  <c r="CY47" i="3"/>
  <c r="DA47" i="3" s="1"/>
  <c r="A238" i="3"/>
  <c r="CZ47" i="3" l="1"/>
  <c r="DB47" i="3"/>
  <c r="DC47" i="3" s="1"/>
  <c r="A239" i="3"/>
  <c r="CX48" i="3" l="1"/>
  <c r="CY48" i="3"/>
  <c r="DA48" i="3" s="1"/>
  <c r="A240" i="3"/>
  <c r="CZ48" i="3" l="1"/>
  <c r="DB48" i="3"/>
  <c r="DC48" i="3" s="1"/>
  <c r="A241" i="3"/>
  <c r="CX49" i="3" l="1"/>
  <c r="CY49" i="3"/>
  <c r="DA49" i="3" s="1"/>
  <c r="A242" i="3"/>
  <c r="CZ49" i="3" l="1"/>
  <c r="DB49" i="3"/>
  <c r="DC49" i="3" s="1"/>
  <c r="A243" i="3"/>
  <c r="CY50" i="3" l="1"/>
  <c r="DA50" i="3" s="1"/>
  <c r="CX50" i="3"/>
  <c r="A244" i="3"/>
  <c r="CZ50" i="3" l="1"/>
  <c r="DB50" i="3"/>
  <c r="DC50" i="3" s="1"/>
  <c r="A245" i="3"/>
  <c r="CY51" i="3" l="1"/>
  <c r="DA51" i="3" s="1"/>
  <c r="CX51" i="3"/>
  <c r="A246" i="3"/>
  <c r="CZ51" i="3" l="1"/>
  <c r="DB51" i="3"/>
  <c r="DC51" i="3" s="1"/>
  <c r="A247" i="3"/>
  <c r="CY52" i="3" l="1"/>
  <c r="DA52" i="3" s="1"/>
  <c r="CX52" i="3"/>
  <c r="A248" i="3"/>
  <c r="CZ52" i="3" l="1"/>
  <c r="DB52" i="3"/>
  <c r="DC52" i="3" s="1"/>
  <c r="A249" i="3"/>
  <c r="CX53" i="3" l="1"/>
  <c r="CY53" i="3"/>
  <c r="DA53" i="3" s="1"/>
  <c r="DB53" i="3" l="1"/>
  <c r="DC53" i="3" s="1"/>
  <c r="CZ53" i="3"/>
  <c r="CX54" i="3" l="1"/>
  <c r="CY54" i="3"/>
  <c r="DA54" i="3" s="1"/>
  <c r="CZ54" i="3" l="1"/>
  <c r="DB54" i="3"/>
  <c r="DC54" i="3" l="1"/>
  <c r="DB2" i="3"/>
  <c r="DH11" i="3" l="1"/>
  <c r="DI6" i="3"/>
  <c r="X15" i="3"/>
  <c r="AC32" i="3"/>
  <c r="Y15" i="3"/>
  <c r="G22" i="3" l="1"/>
  <c r="AC3" i="3"/>
  <c r="AC7" i="3"/>
  <c r="AC6" i="3"/>
  <c r="AC4" i="3"/>
  <c r="AC5" i="3"/>
  <c r="AC8" i="3"/>
  <c r="AC9" i="3"/>
  <c r="AC10" i="3"/>
  <c r="AC11" i="3"/>
  <c r="AC12" i="3"/>
  <c r="AC13" i="3"/>
  <c r="AC14" i="3"/>
  <c r="AC15" i="3"/>
  <c r="AC16" i="3"/>
  <c r="AC17" i="3"/>
  <c r="AC18" i="3"/>
  <c r="AC19" i="3"/>
  <c r="AC20" i="3"/>
  <c r="AC21" i="3"/>
  <c r="AC22" i="3"/>
  <c r="AC23" i="3"/>
  <c r="DH12" i="3"/>
  <c r="DI11" i="3"/>
  <c r="DJ11" i="3" s="1"/>
  <c r="AJ4" i="3" l="1"/>
  <c r="AZ4" i="3" s="1"/>
  <c r="AK4" i="3"/>
  <c r="AK6" i="3"/>
  <c r="AJ6" i="3"/>
  <c r="AZ6" i="3" s="1"/>
  <c r="AJ9" i="3"/>
  <c r="AZ9" i="3" s="1"/>
  <c r="AK9" i="3"/>
  <c r="AJ12" i="3"/>
  <c r="AZ12" i="3" s="1"/>
  <c r="AK12" i="3"/>
  <c r="AJ17" i="3"/>
  <c r="AZ17" i="3" s="1"/>
  <c r="AK17" i="3"/>
  <c r="AJ16" i="3"/>
  <c r="AZ16" i="3" s="1"/>
  <c r="AK16" i="3"/>
  <c r="AJ23" i="3"/>
  <c r="AZ23" i="3" s="1"/>
  <c r="AK23" i="3"/>
  <c r="AJ5" i="3"/>
  <c r="AZ5" i="3" s="1"/>
  <c r="AK5" i="3"/>
  <c r="AJ22" i="3"/>
  <c r="AZ22" i="3" s="1"/>
  <c r="AK22" i="3"/>
  <c r="AJ13" i="3"/>
  <c r="AZ13" i="3" s="1"/>
  <c r="AK13" i="3"/>
  <c r="DK11" i="3"/>
  <c r="AJ19" i="3"/>
  <c r="AZ19" i="3" s="1"/>
  <c r="AK19" i="3"/>
  <c r="AK11" i="3"/>
  <c r="AJ11" i="3"/>
  <c r="AZ11" i="3" s="1"/>
  <c r="AJ3" i="3"/>
  <c r="AZ3" i="3" s="1"/>
  <c r="AK3" i="3"/>
  <c r="DH13" i="3"/>
  <c r="DI12" i="3"/>
  <c r="DJ12" i="3" s="1"/>
  <c r="DK12" i="3"/>
  <c r="AK8" i="3"/>
  <c r="AJ8" i="3"/>
  <c r="AZ8" i="3" s="1"/>
  <c r="AK15" i="3"/>
  <c r="AJ15" i="3"/>
  <c r="AZ15" i="3" s="1"/>
  <c r="AJ14" i="3"/>
  <c r="AZ14" i="3" s="1"/>
  <c r="AK14" i="3"/>
  <c r="AJ21" i="3"/>
  <c r="AZ21" i="3" s="1"/>
  <c r="AK21" i="3"/>
  <c r="AJ20" i="3"/>
  <c r="AZ20" i="3" s="1"/>
  <c r="AK20" i="3"/>
  <c r="AK7" i="3"/>
  <c r="AJ7" i="3"/>
  <c r="AZ7" i="3" s="1"/>
  <c r="AJ18" i="3"/>
  <c r="AZ18" i="3" s="1"/>
  <c r="AK18" i="3"/>
  <c r="AJ10" i="3"/>
  <c r="AZ10" i="3" s="1"/>
  <c r="AK10" i="3"/>
  <c r="DL12" i="3" l="1"/>
  <c r="DO12" i="3"/>
  <c r="DM12" i="3"/>
  <c r="DN12" i="3"/>
  <c r="DH14" i="3"/>
  <c r="DI13" i="3"/>
  <c r="DK13" i="3" s="1"/>
  <c r="DO11" i="3"/>
  <c r="DN11" i="3"/>
  <c r="DM11" i="3"/>
  <c r="DL11" i="3"/>
  <c r="DJ13" i="3" l="1"/>
  <c r="DH15" i="3"/>
  <c r="DI14" i="3"/>
  <c r="DK14" i="3" s="1"/>
  <c r="DL13" i="3"/>
  <c r="DM13" i="3"/>
  <c r="DN13" i="3"/>
  <c r="DO13" i="3"/>
  <c r="DQ12" i="3"/>
  <c r="DT12" i="3" s="1"/>
  <c r="DR12" i="3"/>
  <c r="DU12" i="3" s="1"/>
  <c r="DP12" i="3"/>
  <c r="DS12" i="3" s="1"/>
  <c r="DV12" i="3" l="1"/>
  <c r="DL14" i="3"/>
  <c r="DM14" i="3"/>
  <c r="DN14" i="3"/>
  <c r="DO14" i="3"/>
  <c r="DQ13" i="3"/>
  <c r="DT13" i="3" s="1"/>
  <c r="DP13" i="3"/>
  <c r="DS13" i="3" s="1"/>
  <c r="DR13" i="3"/>
  <c r="DJ14" i="3"/>
  <c r="DW12" i="3"/>
  <c r="DI15" i="3"/>
  <c r="DK15" i="3" s="1"/>
  <c r="DH16" i="3"/>
  <c r="DL15" i="3" l="1"/>
  <c r="DM15" i="3"/>
  <c r="DN15" i="3"/>
  <c r="DO15" i="3"/>
  <c r="DJ15" i="3"/>
  <c r="DI16" i="3"/>
  <c r="DK16" i="3" s="1"/>
  <c r="DH17" i="3"/>
  <c r="DP14" i="3"/>
  <c r="DS14" i="3" s="1"/>
  <c r="DR14" i="3"/>
  <c r="DQ14" i="3"/>
  <c r="DT14" i="3" s="1"/>
  <c r="DU13" i="3"/>
  <c r="DV13" i="3" s="1"/>
  <c r="DN16" i="3" l="1"/>
  <c r="DO16" i="3"/>
  <c r="DL16" i="3"/>
  <c r="DM16" i="3"/>
  <c r="DW14" i="3"/>
  <c r="DJ16" i="3"/>
  <c r="DW13" i="3"/>
  <c r="DX13" i="3"/>
  <c r="DY13" i="3" s="1"/>
  <c r="DX12" i="3"/>
  <c r="DY12" i="3" s="1"/>
  <c r="DU14" i="3"/>
  <c r="DV14" i="3" s="1"/>
  <c r="DH18" i="3"/>
  <c r="DI17" i="3"/>
  <c r="DJ17" i="3" s="1"/>
  <c r="DR15" i="3"/>
  <c r="DQ15" i="3"/>
  <c r="DT15" i="3" s="1"/>
  <c r="DP15" i="3"/>
  <c r="DS15" i="3" s="1"/>
  <c r="DK17" i="3" l="1"/>
  <c r="DI18" i="3"/>
  <c r="DJ18" i="3" s="1"/>
  <c r="DH19" i="3"/>
  <c r="DU15" i="3"/>
  <c r="DV15" i="3" s="1"/>
  <c r="DR16" i="3"/>
  <c r="DU16" i="3" s="1"/>
  <c r="DQ16" i="3"/>
  <c r="DT16" i="3" s="1"/>
  <c r="DP16" i="3"/>
  <c r="DS16" i="3" s="1"/>
  <c r="DL17" i="3"/>
  <c r="DM17" i="3"/>
  <c r="DN17" i="3"/>
  <c r="DO17" i="3"/>
  <c r="DV16" i="3" l="1"/>
  <c r="DX15" i="3" s="1"/>
  <c r="DY15" i="3" s="1"/>
  <c r="DQ17" i="3"/>
  <c r="DT17" i="3" s="1"/>
  <c r="DP17" i="3"/>
  <c r="DS17" i="3" s="1"/>
  <c r="DR17" i="3"/>
  <c r="DU17" i="3" s="1"/>
  <c r="DX14" i="3"/>
  <c r="DY14" i="3" s="1"/>
  <c r="DH20" i="3"/>
  <c r="DI19" i="3"/>
  <c r="DJ19" i="3" s="1"/>
  <c r="DK18" i="3"/>
  <c r="DW16" i="3"/>
  <c r="DW15" i="3"/>
  <c r="DV17" i="3" l="1"/>
  <c r="DK19" i="3"/>
  <c r="DL19" i="3" s="1"/>
  <c r="DX16" i="3"/>
  <c r="DY16" i="3" s="1"/>
  <c r="DL18" i="3"/>
  <c r="DM18" i="3"/>
  <c r="DN18" i="3"/>
  <c r="DO18" i="3"/>
  <c r="DW17" i="3"/>
  <c r="DI20" i="3"/>
  <c r="DJ20" i="3" s="1"/>
  <c r="DH21" i="3"/>
  <c r="DO19" i="3" l="1"/>
  <c r="DN19" i="3"/>
  <c r="DM19" i="3"/>
  <c r="DP18" i="3"/>
  <c r="DS18" i="3" s="1"/>
  <c r="DR18" i="3"/>
  <c r="DU18" i="3" s="1"/>
  <c r="DQ18" i="3"/>
  <c r="DT18" i="3" s="1"/>
  <c r="DK20" i="3"/>
  <c r="DH22" i="3"/>
  <c r="DI21" i="3"/>
  <c r="DK21" i="3" s="1"/>
  <c r="DR19" i="3" l="1"/>
  <c r="DU19" i="3" s="1"/>
  <c r="DV18" i="3"/>
  <c r="DX17" i="3" s="1"/>
  <c r="DY17" i="3" s="1"/>
  <c r="DP19" i="3"/>
  <c r="DS19" i="3" s="1"/>
  <c r="DQ19" i="3"/>
  <c r="DT19" i="3" s="1"/>
  <c r="DW18" i="3"/>
  <c r="DV19" i="3"/>
  <c r="DX18" i="3" s="1"/>
  <c r="DY18" i="3" s="1"/>
  <c r="DL21" i="3"/>
  <c r="DO21" i="3"/>
  <c r="DM21" i="3"/>
  <c r="DN21" i="3"/>
  <c r="DJ21" i="3"/>
  <c r="DH23" i="3"/>
  <c r="DI22" i="3"/>
  <c r="DJ22" i="3" s="1"/>
  <c r="DN20" i="3"/>
  <c r="DO20" i="3"/>
  <c r="DL20" i="3"/>
  <c r="DM20" i="3"/>
  <c r="DW19" i="3" l="1"/>
  <c r="DK22" i="3"/>
  <c r="DI23" i="3"/>
  <c r="DJ23" i="3" s="1"/>
  <c r="DH24" i="3"/>
  <c r="DK23" i="3"/>
  <c r="DR20" i="3"/>
  <c r="DU20" i="3" s="1"/>
  <c r="DQ20" i="3"/>
  <c r="DT20" i="3" s="1"/>
  <c r="DP20" i="3"/>
  <c r="DS20" i="3" s="1"/>
  <c r="DQ21" i="3"/>
  <c r="DT21" i="3" s="1"/>
  <c r="DP21" i="3"/>
  <c r="DS21" i="3" s="1"/>
  <c r="DR21" i="3"/>
  <c r="DU21" i="3" s="1"/>
  <c r="DV21" i="3" s="1"/>
  <c r="DV20" i="3" l="1"/>
  <c r="DX20" i="3" s="1"/>
  <c r="DY20" i="3" s="1"/>
  <c r="DW21" i="3"/>
  <c r="DL23" i="3"/>
  <c r="DM23" i="3"/>
  <c r="DN23" i="3"/>
  <c r="DO23" i="3"/>
  <c r="DI24" i="3"/>
  <c r="DK24" i="3" s="1"/>
  <c r="DH25" i="3"/>
  <c r="DL22" i="3"/>
  <c r="DN22" i="3"/>
  <c r="DM22" i="3"/>
  <c r="DO22" i="3"/>
  <c r="DW20" i="3"/>
  <c r="DX19" i="3" l="1"/>
  <c r="DY19" i="3" s="1"/>
  <c r="DN24" i="3"/>
  <c r="DO24" i="3"/>
  <c r="DL24" i="3"/>
  <c r="DM24" i="3"/>
  <c r="DJ24" i="3"/>
  <c r="DI25" i="3"/>
  <c r="DK25" i="3" s="1"/>
  <c r="DH26" i="3"/>
  <c r="DR23" i="3"/>
  <c r="DQ23" i="3"/>
  <c r="DT23" i="3" s="1"/>
  <c r="DP23" i="3"/>
  <c r="DS23" i="3" s="1"/>
  <c r="DP22" i="3"/>
  <c r="DS22" i="3" s="1"/>
  <c r="DR22" i="3"/>
  <c r="DU22" i="3" s="1"/>
  <c r="DQ22" i="3"/>
  <c r="DT22" i="3" s="1"/>
  <c r="DJ25" i="3" l="1"/>
  <c r="DW22" i="3"/>
  <c r="DV22" i="3"/>
  <c r="DL25" i="3"/>
  <c r="DM25" i="3"/>
  <c r="DN25" i="3"/>
  <c r="DO25" i="3"/>
  <c r="DW23" i="3"/>
  <c r="DR24" i="3"/>
  <c r="DU24" i="3" s="1"/>
  <c r="DQ24" i="3"/>
  <c r="DT24" i="3" s="1"/>
  <c r="DP24" i="3"/>
  <c r="DS24" i="3" s="1"/>
  <c r="DX21" i="3"/>
  <c r="DY21" i="3" s="1"/>
  <c r="DU23" i="3"/>
  <c r="DV23" i="3" s="1"/>
  <c r="DI26" i="3"/>
  <c r="DK26" i="3" s="1"/>
  <c r="DH27" i="3"/>
  <c r="DV24" i="3" l="1"/>
  <c r="DW24" i="3"/>
  <c r="DX23" i="3"/>
  <c r="DY23" i="3" s="1"/>
  <c r="DX22" i="3"/>
  <c r="DY22" i="3" s="1"/>
  <c r="DL26" i="3"/>
  <c r="DN26" i="3"/>
  <c r="DM26" i="3"/>
  <c r="DO26" i="3"/>
  <c r="DH28" i="3"/>
  <c r="DI27" i="3"/>
  <c r="DK27" i="3" s="1"/>
  <c r="DJ26" i="3"/>
  <c r="DQ25" i="3"/>
  <c r="DT25" i="3" s="1"/>
  <c r="DP25" i="3"/>
  <c r="DS25" i="3" s="1"/>
  <c r="DR25" i="3"/>
  <c r="DL27" i="3" l="1"/>
  <c r="DM27" i="3"/>
  <c r="DN27" i="3"/>
  <c r="DO27" i="3"/>
  <c r="DJ27" i="3"/>
  <c r="DI28" i="3"/>
  <c r="DK28" i="3" s="1"/>
  <c r="DH29" i="3"/>
  <c r="DU25" i="3"/>
  <c r="DV25" i="3" s="1"/>
  <c r="DP26" i="3"/>
  <c r="DS26" i="3" s="1"/>
  <c r="DR26" i="3"/>
  <c r="DQ26" i="3"/>
  <c r="DT26" i="3" s="1"/>
  <c r="DN28" i="3" l="1"/>
  <c r="DO28" i="3"/>
  <c r="DL28" i="3"/>
  <c r="DM28" i="3"/>
  <c r="DW25" i="3"/>
  <c r="DJ28" i="3"/>
  <c r="DH30" i="3"/>
  <c r="DI29" i="3"/>
  <c r="DJ29" i="3" s="1"/>
  <c r="DX24" i="3"/>
  <c r="DY24" i="3" s="1"/>
  <c r="DU26" i="3"/>
  <c r="DV26" i="3" s="1"/>
  <c r="DX25" i="3" s="1"/>
  <c r="DY25" i="3" s="1"/>
  <c r="DR27" i="3"/>
  <c r="DQ27" i="3"/>
  <c r="DT27" i="3" s="1"/>
  <c r="DP27" i="3"/>
  <c r="DS27" i="3" s="1"/>
  <c r="DK29" i="3" l="1"/>
  <c r="DL29" i="3" s="1"/>
  <c r="DW26" i="3"/>
  <c r="DU27" i="3"/>
  <c r="DV27" i="3" s="1"/>
  <c r="DX26" i="3" s="1"/>
  <c r="DY26" i="3" s="1"/>
  <c r="DR28" i="3"/>
  <c r="DU28" i="3" s="1"/>
  <c r="DQ28" i="3"/>
  <c r="DT28" i="3" s="1"/>
  <c r="DP28" i="3"/>
  <c r="DS28" i="3" s="1"/>
  <c r="DH31" i="3"/>
  <c r="DI30" i="3"/>
  <c r="DJ30" i="3" s="1"/>
  <c r="DO29" i="3" l="1"/>
  <c r="DM29" i="3"/>
  <c r="DN29" i="3"/>
  <c r="DW28" i="3"/>
  <c r="DV28" i="3"/>
  <c r="DX27" i="3" s="1"/>
  <c r="DY27" i="3" s="1"/>
  <c r="DI31" i="3"/>
  <c r="DJ31" i="3" s="1"/>
  <c r="DH32" i="3"/>
  <c r="DK30" i="3"/>
  <c r="DW27" i="3"/>
  <c r="DQ29" i="3" l="1"/>
  <c r="DT29" i="3" s="1"/>
  <c r="DR29" i="3"/>
  <c r="DU29" i="3" s="1"/>
  <c r="DP29" i="3"/>
  <c r="DS29" i="3" s="1"/>
  <c r="DL30" i="3"/>
  <c r="DN30" i="3"/>
  <c r="DM30" i="3"/>
  <c r="DO30" i="3"/>
  <c r="DK31" i="3"/>
  <c r="DI32" i="3"/>
  <c r="DJ32" i="3" s="1"/>
  <c r="DH33" i="3"/>
  <c r="DW29" i="3" l="1"/>
  <c r="DV29" i="3"/>
  <c r="DX28" i="3" s="1"/>
  <c r="DY28" i="3" s="1"/>
  <c r="DK32" i="3"/>
  <c r="DO32" i="3" s="1"/>
  <c r="DH34" i="3"/>
  <c r="DI33" i="3"/>
  <c r="DK33" i="3" s="1"/>
  <c r="DP30" i="3"/>
  <c r="DS30" i="3" s="1"/>
  <c r="DR30" i="3"/>
  <c r="DU30" i="3" s="1"/>
  <c r="DQ30" i="3"/>
  <c r="DT30" i="3" s="1"/>
  <c r="DL31" i="3"/>
  <c r="DM31" i="3"/>
  <c r="DN31" i="3"/>
  <c r="DO31" i="3"/>
  <c r="DN32" i="3" l="1"/>
  <c r="DM32" i="3"/>
  <c r="DL32" i="3"/>
  <c r="DP32" i="3" s="1"/>
  <c r="DS32" i="3" s="1"/>
  <c r="DJ33" i="3"/>
  <c r="DL33" i="3"/>
  <c r="DM33" i="3"/>
  <c r="DN33" i="3"/>
  <c r="DO33" i="3"/>
  <c r="DV30" i="3"/>
  <c r="DW30" i="3"/>
  <c r="DH35" i="3"/>
  <c r="DI34" i="3"/>
  <c r="DK34" i="3" s="1"/>
  <c r="DR31" i="3"/>
  <c r="DU31" i="3" s="1"/>
  <c r="DQ31" i="3"/>
  <c r="DT31" i="3" s="1"/>
  <c r="DP31" i="3"/>
  <c r="DS31" i="3" s="1"/>
  <c r="DR32" i="3"/>
  <c r="DU32" i="3" s="1"/>
  <c r="DQ32" i="3" l="1"/>
  <c r="DT32" i="3" s="1"/>
  <c r="DW32" i="3" s="1"/>
  <c r="DJ34" i="3"/>
  <c r="DV32" i="3"/>
  <c r="DV31" i="3"/>
  <c r="DW31" i="3"/>
  <c r="DL34" i="3"/>
  <c r="DM34" i="3"/>
  <c r="DN34" i="3"/>
  <c r="DO34" i="3"/>
  <c r="DX29" i="3"/>
  <c r="DY29" i="3" s="1"/>
  <c r="DH36" i="3"/>
  <c r="DI35" i="3"/>
  <c r="DJ35" i="3" s="1"/>
  <c r="DQ33" i="3"/>
  <c r="DT33" i="3" s="1"/>
  <c r="DP33" i="3"/>
  <c r="DS33" i="3" s="1"/>
  <c r="DR33" i="3"/>
  <c r="DU33" i="3" s="1"/>
  <c r="DX31" i="3" l="1"/>
  <c r="DY31" i="3" s="1"/>
  <c r="DV33" i="3"/>
  <c r="DX30" i="3"/>
  <c r="DY30" i="3" s="1"/>
  <c r="DX32" i="3"/>
  <c r="DY32" i="3" s="1"/>
  <c r="DK35" i="3"/>
  <c r="DI36" i="3"/>
  <c r="DJ36" i="3" s="1"/>
  <c r="DH37" i="3"/>
  <c r="DW33" i="3"/>
  <c r="DP34" i="3"/>
  <c r="DS34" i="3" s="1"/>
  <c r="DQ34" i="3"/>
  <c r="DT34" i="3" s="1"/>
  <c r="DR34" i="3"/>
  <c r="DU34" i="3" s="1"/>
  <c r="DV34" i="3" l="1"/>
  <c r="DX33" i="3"/>
  <c r="DY33" i="3" s="1"/>
  <c r="DW34" i="3"/>
  <c r="DH38" i="3"/>
  <c r="DI37" i="3"/>
  <c r="DK37" i="3" s="1"/>
  <c r="DL35" i="3"/>
  <c r="DM35" i="3"/>
  <c r="DN35" i="3"/>
  <c r="DO35" i="3"/>
  <c r="DK36" i="3"/>
  <c r="DL37" i="3" l="1"/>
  <c r="DM37" i="3"/>
  <c r="DN37" i="3"/>
  <c r="DO37" i="3"/>
  <c r="DJ37" i="3"/>
  <c r="DH39" i="3"/>
  <c r="DI38" i="3"/>
  <c r="DJ38" i="3" s="1"/>
  <c r="DR35" i="3"/>
  <c r="DU35" i="3" s="1"/>
  <c r="DQ35" i="3"/>
  <c r="DT35" i="3" s="1"/>
  <c r="DP35" i="3"/>
  <c r="DS35" i="3" s="1"/>
  <c r="DN36" i="3"/>
  <c r="DO36" i="3"/>
  <c r="DL36" i="3"/>
  <c r="DM36" i="3"/>
  <c r="DR36" i="3" l="1"/>
  <c r="DQ36" i="3"/>
  <c r="DT36" i="3" s="1"/>
  <c r="DP36" i="3"/>
  <c r="DS36" i="3" s="1"/>
  <c r="DU36" i="3"/>
  <c r="DI39" i="3"/>
  <c r="DJ39" i="3" s="1"/>
  <c r="DH40" i="3"/>
  <c r="DK38" i="3"/>
  <c r="DW35" i="3"/>
  <c r="DV35" i="3"/>
  <c r="DQ37" i="3"/>
  <c r="DT37" i="3" s="1"/>
  <c r="DP37" i="3"/>
  <c r="DS37" i="3" s="1"/>
  <c r="DR37" i="3"/>
  <c r="DU37" i="3" s="1"/>
  <c r="DK39" i="3" l="1"/>
  <c r="DL39" i="3" s="1"/>
  <c r="DV37" i="3"/>
  <c r="DW36" i="3"/>
  <c r="DV36" i="3"/>
  <c r="DX36" i="3" s="1"/>
  <c r="DY36" i="3" s="1"/>
  <c r="DL38" i="3"/>
  <c r="DM38" i="3"/>
  <c r="DN38" i="3"/>
  <c r="DO38" i="3"/>
  <c r="DW37" i="3"/>
  <c r="DM39" i="3"/>
  <c r="DN39" i="3"/>
  <c r="DO39" i="3"/>
  <c r="DI40" i="3"/>
  <c r="DJ40" i="3" s="1"/>
  <c r="DH41" i="3"/>
  <c r="DX35" i="3"/>
  <c r="DY35" i="3" s="1"/>
  <c r="DX34" i="3"/>
  <c r="DY34" i="3" s="1"/>
  <c r="DP38" i="3" l="1"/>
  <c r="DS38" i="3" s="1"/>
  <c r="DR38" i="3"/>
  <c r="DU38" i="3" s="1"/>
  <c r="DV38" i="3" s="1"/>
  <c r="DQ38" i="3"/>
  <c r="DT38" i="3" s="1"/>
  <c r="DR39" i="3"/>
  <c r="DU39" i="3" s="1"/>
  <c r="DP39" i="3"/>
  <c r="DS39" i="3" s="1"/>
  <c r="DQ39" i="3"/>
  <c r="DT39" i="3" s="1"/>
  <c r="DK40" i="3"/>
  <c r="DI41" i="3"/>
  <c r="DJ41" i="3" s="1"/>
  <c r="DH42" i="3"/>
  <c r="DV39" i="3" l="1"/>
  <c r="DX38" i="3" s="1"/>
  <c r="DY38" i="3" s="1"/>
  <c r="DW38" i="3"/>
  <c r="DI42" i="3"/>
  <c r="DK42" i="3" s="1"/>
  <c r="DH43" i="3"/>
  <c r="DK41" i="3"/>
  <c r="DX37" i="3"/>
  <c r="DY37" i="3" s="1"/>
  <c r="DN40" i="3"/>
  <c r="DO40" i="3"/>
  <c r="DL40" i="3"/>
  <c r="DM40" i="3"/>
  <c r="DW39" i="3"/>
  <c r="DJ42" i="3" l="1"/>
  <c r="DL42" i="3"/>
  <c r="DN42" i="3"/>
  <c r="DO42" i="3"/>
  <c r="DM42" i="3"/>
  <c r="DH44" i="3"/>
  <c r="DI43" i="3"/>
  <c r="DJ43" i="3" s="1"/>
  <c r="DR40" i="3"/>
  <c r="DU40" i="3" s="1"/>
  <c r="DQ40" i="3"/>
  <c r="DT40" i="3" s="1"/>
  <c r="DP40" i="3"/>
  <c r="DS40" i="3" s="1"/>
  <c r="DN41" i="3"/>
  <c r="DO41" i="3"/>
  <c r="DL41" i="3"/>
  <c r="DM41" i="3"/>
  <c r="DK43" i="3" l="1"/>
  <c r="DL43" i="3" s="1"/>
  <c r="DN43" i="3"/>
  <c r="DO43" i="3"/>
  <c r="DV40" i="3"/>
  <c r="DW40" i="3"/>
  <c r="DI44" i="3"/>
  <c r="DJ44" i="3" s="1"/>
  <c r="DH45" i="3"/>
  <c r="DQ41" i="3"/>
  <c r="DT41" i="3" s="1"/>
  <c r="DP41" i="3"/>
  <c r="DS41" i="3" s="1"/>
  <c r="DR41" i="3"/>
  <c r="DU41" i="3" s="1"/>
  <c r="DP42" i="3"/>
  <c r="DS42" i="3" s="1"/>
  <c r="DQ42" i="3"/>
  <c r="DT42" i="3" s="1"/>
  <c r="DR42" i="3"/>
  <c r="DU42" i="3" s="1"/>
  <c r="DM43" i="3" l="1"/>
  <c r="DK44" i="3"/>
  <c r="DO44" i="3" s="1"/>
  <c r="DV42" i="3"/>
  <c r="DW42" i="3"/>
  <c r="DH46" i="3"/>
  <c r="DI45" i="3"/>
  <c r="DJ45" i="3" s="1"/>
  <c r="DW41" i="3"/>
  <c r="DX39" i="3"/>
  <c r="DY39" i="3" s="1"/>
  <c r="DV41" i="3"/>
  <c r="DR43" i="3"/>
  <c r="DU43" i="3" s="1"/>
  <c r="DQ43" i="3"/>
  <c r="DT43" i="3" s="1"/>
  <c r="DP43" i="3"/>
  <c r="DS43" i="3" s="1"/>
  <c r="DN44" i="3" l="1"/>
  <c r="DX41" i="3"/>
  <c r="DY41" i="3" s="1"/>
  <c r="DM44" i="3"/>
  <c r="DL44" i="3"/>
  <c r="DX40" i="3"/>
  <c r="DY40" i="3" s="1"/>
  <c r="DV43" i="3"/>
  <c r="DX42" i="3" s="1"/>
  <c r="DY42" i="3" s="1"/>
  <c r="DH47" i="3"/>
  <c r="DI46" i="3"/>
  <c r="DJ46" i="3" s="1"/>
  <c r="DW43" i="3"/>
  <c r="DK45" i="3"/>
  <c r="DP44" i="3" l="1"/>
  <c r="DS44" i="3" s="1"/>
  <c r="DR44" i="3"/>
  <c r="DU44" i="3" s="1"/>
  <c r="DQ44" i="3"/>
  <c r="DT44" i="3" s="1"/>
  <c r="DV44" i="3"/>
  <c r="DX43" i="3" s="1"/>
  <c r="DY43" i="3" s="1"/>
  <c r="DI47" i="3"/>
  <c r="DJ47" i="3" s="1"/>
  <c r="DH48" i="3"/>
  <c r="DL45" i="3"/>
  <c r="DM45" i="3"/>
  <c r="DN45" i="3"/>
  <c r="DO45" i="3"/>
  <c r="DK46" i="3"/>
  <c r="DW44" i="3" l="1"/>
  <c r="DK47" i="3"/>
  <c r="DL46" i="3"/>
  <c r="DM46" i="3"/>
  <c r="DN46" i="3"/>
  <c r="DO46" i="3"/>
  <c r="DI48" i="3"/>
  <c r="DJ48" i="3" s="1"/>
  <c r="DH49" i="3"/>
  <c r="DQ45" i="3"/>
  <c r="DT45" i="3" s="1"/>
  <c r="DP45" i="3"/>
  <c r="DS45" i="3" s="1"/>
  <c r="DR45" i="3"/>
  <c r="DU45" i="3" s="1"/>
  <c r="DP46" i="3" l="1"/>
  <c r="DS46" i="3" s="1"/>
  <c r="DR46" i="3"/>
  <c r="DU46" i="3" s="1"/>
  <c r="DV46" i="3" s="1"/>
  <c r="DQ46" i="3"/>
  <c r="DT46" i="3" s="1"/>
  <c r="DH50" i="3"/>
  <c r="DI49" i="3"/>
  <c r="DJ49" i="3" s="1"/>
  <c r="DV45" i="3"/>
  <c r="DW45" i="3"/>
  <c r="DL47" i="3"/>
  <c r="DM47" i="3"/>
  <c r="DN47" i="3"/>
  <c r="DO47" i="3"/>
  <c r="DK48" i="3"/>
  <c r="DX45" i="3" l="1"/>
  <c r="DY45" i="3" s="1"/>
  <c r="DX44" i="3"/>
  <c r="DY44" i="3" s="1"/>
  <c r="DH51" i="3"/>
  <c r="DI50" i="3"/>
  <c r="DK50" i="3" s="1"/>
  <c r="DP47" i="3"/>
  <c r="DS47" i="3" s="1"/>
  <c r="DR47" i="3"/>
  <c r="DU47" i="3" s="1"/>
  <c r="DQ47" i="3"/>
  <c r="DT47" i="3" s="1"/>
  <c r="DW46" i="3"/>
  <c r="DN48" i="3"/>
  <c r="DO48" i="3"/>
  <c r="DL48" i="3"/>
  <c r="DM48" i="3"/>
  <c r="DK49" i="3"/>
  <c r="DJ50" i="3" l="1"/>
  <c r="DH52" i="3"/>
  <c r="DI51" i="3"/>
  <c r="DK51" i="3" s="1"/>
  <c r="DL50" i="3"/>
  <c r="DM50" i="3"/>
  <c r="DN50" i="3"/>
  <c r="DO50" i="3"/>
  <c r="DV47" i="3"/>
  <c r="DW47" i="3"/>
  <c r="DL49" i="3"/>
  <c r="DM49" i="3"/>
  <c r="DN49" i="3"/>
  <c r="DO49" i="3"/>
  <c r="DR48" i="3"/>
  <c r="DU48" i="3" s="1"/>
  <c r="DQ48" i="3"/>
  <c r="DT48" i="3" s="1"/>
  <c r="DP48" i="3"/>
  <c r="DS48" i="3" s="1"/>
  <c r="DV48" i="3" l="1"/>
  <c r="DL51" i="3"/>
  <c r="DM51" i="3"/>
  <c r="DN51" i="3"/>
  <c r="DO51" i="3"/>
  <c r="DQ50" i="3"/>
  <c r="DT50" i="3" s="1"/>
  <c r="DP50" i="3"/>
  <c r="DS50" i="3" s="1"/>
  <c r="DR50" i="3"/>
  <c r="DJ51" i="3"/>
  <c r="DQ49" i="3"/>
  <c r="DT49" i="3" s="1"/>
  <c r="DR49" i="3"/>
  <c r="DU49" i="3" s="1"/>
  <c r="DP49" i="3"/>
  <c r="DS49" i="3" s="1"/>
  <c r="DX47" i="3"/>
  <c r="DY47" i="3" s="1"/>
  <c r="DX46" i="3"/>
  <c r="DY46" i="3" s="1"/>
  <c r="DW48" i="3"/>
  <c r="DH53" i="3"/>
  <c r="DI52" i="3"/>
  <c r="DJ52" i="3"/>
  <c r="DK52" i="3"/>
  <c r="DU50" i="3" l="1"/>
  <c r="DV50" i="3" s="1"/>
  <c r="DW50" i="3"/>
  <c r="DH54" i="3"/>
  <c r="DI53" i="3"/>
  <c r="DJ53" i="3" s="1"/>
  <c r="DL52" i="3"/>
  <c r="DM52" i="3"/>
  <c r="DN52" i="3"/>
  <c r="DO52" i="3"/>
  <c r="DV49" i="3"/>
  <c r="DW49" i="3"/>
  <c r="DP51" i="3"/>
  <c r="DS51" i="3" s="1"/>
  <c r="DR51" i="3"/>
  <c r="DU51" i="3" s="1"/>
  <c r="DQ51" i="3"/>
  <c r="DT51" i="3" s="1"/>
  <c r="DV51" i="3" l="1"/>
  <c r="DW51" i="3"/>
  <c r="DK53" i="3"/>
  <c r="DN53" i="3" s="1"/>
  <c r="DX49" i="3"/>
  <c r="DY49" i="3" s="1"/>
  <c r="DX48" i="3"/>
  <c r="DY48" i="3" s="1"/>
  <c r="DH55" i="3"/>
  <c r="DI54" i="3"/>
  <c r="DK54" i="3" s="1"/>
  <c r="DR52" i="3"/>
  <c r="DU52" i="3" s="1"/>
  <c r="DQ52" i="3"/>
  <c r="DT52" i="3" s="1"/>
  <c r="DP52" i="3"/>
  <c r="DS52" i="3" s="1"/>
  <c r="DX50" i="3"/>
  <c r="DY50" i="3" s="1"/>
  <c r="DM53" i="3" l="1"/>
  <c r="DL53" i="3"/>
  <c r="DO53" i="3"/>
  <c r="DV52" i="3"/>
  <c r="DX51" i="3" s="1"/>
  <c r="DY51" i="3" s="1"/>
  <c r="DJ54" i="3"/>
  <c r="DL54" i="3"/>
  <c r="DM54" i="3"/>
  <c r="DN54" i="3"/>
  <c r="DO54" i="3"/>
  <c r="DH56" i="3"/>
  <c r="DI55" i="3"/>
  <c r="DK55" i="3" s="1"/>
  <c r="DW52" i="3"/>
  <c r="DQ53" i="3" l="1"/>
  <c r="DT53" i="3" s="1"/>
  <c r="DR53" i="3"/>
  <c r="DU53" i="3" s="1"/>
  <c r="DP53" i="3"/>
  <c r="DS53" i="3" s="1"/>
  <c r="DW53" i="3" s="1"/>
  <c r="DL55" i="3"/>
  <c r="DM55" i="3"/>
  <c r="DN55" i="3"/>
  <c r="DO55" i="3"/>
  <c r="DJ55" i="3"/>
  <c r="DH57" i="3"/>
  <c r="DI56" i="3"/>
  <c r="DJ56" i="3" s="1"/>
  <c r="DQ54" i="3"/>
  <c r="DT54" i="3" s="1"/>
  <c r="DP54" i="3"/>
  <c r="DS54" i="3" s="1"/>
  <c r="DR54" i="3"/>
  <c r="DV53" i="3" l="1"/>
  <c r="DX52" i="3" s="1"/>
  <c r="DY52" i="3" s="1"/>
  <c r="DK56" i="3"/>
  <c r="DM56" i="3" s="1"/>
  <c r="DU54" i="3"/>
  <c r="DV54" i="3" s="1"/>
  <c r="DI57" i="3"/>
  <c r="DJ57" i="3" s="1"/>
  <c r="DH58" i="3"/>
  <c r="DP55" i="3"/>
  <c r="DS55" i="3" s="1"/>
  <c r="DR55" i="3"/>
  <c r="DU55" i="3" s="1"/>
  <c r="DQ55" i="3"/>
  <c r="DT55" i="3" s="1"/>
  <c r="DL56" i="3" l="1"/>
  <c r="DN56" i="3"/>
  <c r="DO56" i="3"/>
  <c r="DW55" i="3"/>
  <c r="DV55" i="3"/>
  <c r="DX54" i="3" s="1"/>
  <c r="DY54" i="3" s="1"/>
  <c r="DK57" i="3"/>
  <c r="DR56" i="3"/>
  <c r="DU56" i="3" s="1"/>
  <c r="DQ56" i="3"/>
  <c r="DT56" i="3" s="1"/>
  <c r="DX53" i="3"/>
  <c r="DY53" i="3" s="1"/>
  <c r="DH59" i="3"/>
  <c r="DI58" i="3"/>
  <c r="DK58" i="3" s="1"/>
  <c r="DW54" i="3"/>
  <c r="DP56" i="3" l="1"/>
  <c r="DS56" i="3" s="1"/>
  <c r="DV56" i="3"/>
  <c r="DL58" i="3"/>
  <c r="DM58" i="3"/>
  <c r="DN58" i="3"/>
  <c r="DO58" i="3"/>
  <c r="DX55" i="3"/>
  <c r="DY55" i="3" s="1"/>
  <c r="DJ58" i="3"/>
  <c r="DW56" i="3"/>
  <c r="DN57" i="3"/>
  <c r="DO57" i="3"/>
  <c r="DL57" i="3"/>
  <c r="DM57" i="3"/>
  <c r="DH60" i="3"/>
  <c r="DI59" i="3"/>
  <c r="DJ59" i="3" s="1"/>
  <c r="DK59" i="3" l="1"/>
  <c r="DH61" i="3"/>
  <c r="DI60" i="3"/>
  <c r="DJ60" i="3" s="1"/>
  <c r="DR57" i="3"/>
  <c r="DU57" i="3" s="1"/>
  <c r="DQ57" i="3"/>
  <c r="DT57" i="3" s="1"/>
  <c r="DP57" i="3"/>
  <c r="DS57" i="3" s="1"/>
  <c r="DQ58" i="3"/>
  <c r="DT58" i="3" s="1"/>
  <c r="DP58" i="3"/>
  <c r="DS58" i="3" s="1"/>
  <c r="DR58" i="3"/>
  <c r="DU58" i="3" s="1"/>
  <c r="DW58" i="3" l="1"/>
  <c r="DV57" i="3"/>
  <c r="DV58" i="3"/>
  <c r="DX56" i="3"/>
  <c r="DY56" i="3" s="1"/>
  <c r="DK60" i="3"/>
  <c r="DI61" i="3"/>
  <c r="DJ61" i="3" s="1"/>
  <c r="DH62" i="3"/>
  <c r="DW57" i="3"/>
  <c r="DL59" i="3"/>
  <c r="DM59" i="3"/>
  <c r="DN59" i="3"/>
  <c r="DO59" i="3"/>
  <c r="DX57" i="3" l="1"/>
  <c r="DY57" i="3" s="1"/>
  <c r="DN60" i="3"/>
  <c r="DO60" i="3"/>
  <c r="DL60" i="3"/>
  <c r="DM60" i="3"/>
  <c r="DI62" i="3"/>
  <c r="DJ62" i="3" s="1"/>
  <c r="DH63" i="3"/>
  <c r="DK61" i="3"/>
  <c r="DP59" i="3"/>
  <c r="DS59" i="3" s="1"/>
  <c r="DR59" i="3"/>
  <c r="DU59" i="3" s="1"/>
  <c r="DQ59" i="3"/>
  <c r="DT59" i="3" s="1"/>
  <c r="DV59" i="3" l="1"/>
  <c r="DX58" i="3"/>
  <c r="DY58" i="3" s="1"/>
  <c r="DQ60" i="3"/>
  <c r="DT60" i="3" s="1"/>
  <c r="DP60" i="3"/>
  <c r="DS60" i="3" s="1"/>
  <c r="DR60" i="3"/>
  <c r="DU60" i="3" s="1"/>
  <c r="DW59" i="3"/>
  <c r="DO61" i="3"/>
  <c r="DL61" i="3"/>
  <c r="DM61" i="3"/>
  <c r="DN61" i="3"/>
  <c r="DH64" i="3"/>
  <c r="DI63" i="3"/>
  <c r="DK63" i="3" s="1"/>
  <c r="DK62" i="3"/>
  <c r="DV60" i="3" l="1"/>
  <c r="DL63" i="3"/>
  <c r="DM63" i="3"/>
  <c r="DN63" i="3"/>
  <c r="DO63" i="3"/>
  <c r="DJ63" i="3"/>
  <c r="DN62" i="3"/>
  <c r="DO62" i="3"/>
  <c r="DL62" i="3"/>
  <c r="DM62" i="3"/>
  <c r="DH65" i="3"/>
  <c r="DI64" i="3"/>
  <c r="DJ64" i="3" s="1"/>
  <c r="DW60" i="3"/>
  <c r="DX59" i="3"/>
  <c r="DY59" i="3" s="1"/>
  <c r="DQ61" i="3"/>
  <c r="DT61" i="3" s="1"/>
  <c r="DR61" i="3"/>
  <c r="DU61" i="3" s="1"/>
  <c r="DP61" i="3"/>
  <c r="DS61" i="3" s="1"/>
  <c r="DK64" i="3" l="1"/>
  <c r="DL64" i="3"/>
  <c r="DM64" i="3"/>
  <c r="DN64" i="3"/>
  <c r="DO64" i="3"/>
  <c r="DI65" i="3"/>
  <c r="DK65" i="3" s="1"/>
  <c r="DH66" i="3"/>
  <c r="DV61" i="3"/>
  <c r="DW61" i="3"/>
  <c r="DR62" i="3"/>
  <c r="DU62" i="3" s="1"/>
  <c r="DQ62" i="3"/>
  <c r="DT62" i="3" s="1"/>
  <c r="DP62" i="3"/>
  <c r="DS62" i="3" s="1"/>
  <c r="DP63" i="3"/>
  <c r="DS63" i="3" s="1"/>
  <c r="DR63" i="3"/>
  <c r="DU63" i="3" s="1"/>
  <c r="DQ63" i="3"/>
  <c r="DT63" i="3" s="1"/>
  <c r="DV62" i="3" l="1"/>
  <c r="DJ65" i="3"/>
  <c r="DV63" i="3"/>
  <c r="DW63" i="3"/>
  <c r="DX62" i="3"/>
  <c r="DY62" i="3" s="1"/>
  <c r="DR64" i="3"/>
  <c r="DU64" i="3" s="1"/>
  <c r="DQ64" i="3"/>
  <c r="DT64" i="3" s="1"/>
  <c r="DP64" i="3"/>
  <c r="DS64" i="3" s="1"/>
  <c r="DN65" i="3"/>
  <c r="DO65" i="3"/>
  <c r="DL65" i="3"/>
  <c r="DM65" i="3"/>
  <c r="DH67" i="3"/>
  <c r="DI66" i="3"/>
  <c r="DK66" i="3" s="1"/>
  <c r="DW62" i="3"/>
  <c r="DX61" i="3"/>
  <c r="DY61" i="3" s="1"/>
  <c r="DX60" i="3"/>
  <c r="DY60" i="3" s="1"/>
  <c r="DV64" i="3" l="1"/>
  <c r="DL66" i="3"/>
  <c r="DM66" i="3"/>
  <c r="DN66" i="3"/>
  <c r="DO66" i="3"/>
  <c r="DX63" i="3"/>
  <c r="DY63" i="3" s="1"/>
  <c r="DJ66" i="3"/>
  <c r="DW64" i="3"/>
  <c r="DH68" i="3"/>
  <c r="DI67" i="3"/>
  <c r="DK67" i="3" s="1"/>
  <c r="DR65" i="3"/>
  <c r="DQ65" i="3"/>
  <c r="DT65" i="3" s="1"/>
  <c r="DP65" i="3"/>
  <c r="DS65" i="3" s="1"/>
  <c r="DL67" i="3" l="1"/>
  <c r="DM67" i="3"/>
  <c r="DN67" i="3"/>
  <c r="DO67" i="3"/>
  <c r="DU65" i="3"/>
  <c r="DV65" i="3" s="1"/>
  <c r="DJ67" i="3"/>
  <c r="DH69" i="3"/>
  <c r="DI68" i="3"/>
  <c r="DJ68" i="3" s="1"/>
  <c r="DQ66" i="3"/>
  <c r="DT66" i="3" s="1"/>
  <c r="DP66" i="3"/>
  <c r="DS66" i="3" s="1"/>
  <c r="DR66" i="3"/>
  <c r="DK68" i="3" l="1"/>
  <c r="DW65" i="3"/>
  <c r="DL68" i="3"/>
  <c r="DM68" i="3"/>
  <c r="DN68" i="3"/>
  <c r="DO68" i="3"/>
  <c r="DX64" i="3"/>
  <c r="DY64" i="3" s="1"/>
  <c r="DH70" i="3"/>
  <c r="DI69" i="3"/>
  <c r="DJ69" i="3" s="1"/>
  <c r="DU66" i="3"/>
  <c r="DV66" i="3" s="1"/>
  <c r="DP67" i="3"/>
  <c r="DS67" i="3" s="1"/>
  <c r="DR67" i="3"/>
  <c r="DU67" i="3" s="1"/>
  <c r="DQ67" i="3"/>
  <c r="DT67" i="3" s="1"/>
  <c r="DV67" i="3" l="1"/>
  <c r="DW67" i="3"/>
  <c r="DK69" i="3"/>
  <c r="DN69" i="3" s="1"/>
  <c r="DM69" i="3"/>
  <c r="DR68" i="3"/>
  <c r="DU68" i="3" s="1"/>
  <c r="DQ68" i="3"/>
  <c r="DT68" i="3" s="1"/>
  <c r="DP68" i="3"/>
  <c r="DS68" i="3" s="1"/>
  <c r="DH71" i="3"/>
  <c r="DI70" i="3"/>
  <c r="DK70" i="3" s="1"/>
  <c r="DX66" i="3"/>
  <c r="DY66" i="3" s="1"/>
  <c r="DX65" i="3"/>
  <c r="DY65" i="3" s="1"/>
  <c r="DW66" i="3"/>
  <c r="DL69" i="3" l="1"/>
  <c r="DO69" i="3"/>
  <c r="DV68" i="3"/>
  <c r="DX67" i="3" s="1"/>
  <c r="DY67" i="3" s="1"/>
  <c r="DL70" i="3"/>
  <c r="DN70" i="3"/>
  <c r="DO70" i="3"/>
  <c r="DM70" i="3"/>
  <c r="DH72" i="3"/>
  <c r="DI71" i="3"/>
  <c r="DJ71" i="3" s="1"/>
  <c r="DJ70" i="3"/>
  <c r="DW68" i="3"/>
  <c r="DR69" i="3"/>
  <c r="DQ69" i="3"/>
  <c r="DT69" i="3" s="1"/>
  <c r="DP69" i="3"/>
  <c r="DS69" i="3" s="1"/>
  <c r="DK71" i="3" l="1"/>
  <c r="DQ70" i="3"/>
  <c r="DP70" i="3"/>
  <c r="DS70" i="3" s="1"/>
  <c r="DR70" i="3"/>
  <c r="DU70" i="3" s="1"/>
  <c r="DL71" i="3"/>
  <c r="DM71" i="3"/>
  <c r="DN71" i="3"/>
  <c r="DO71" i="3"/>
  <c r="DI72" i="3"/>
  <c r="DJ72" i="3" s="1"/>
  <c r="DH73" i="3"/>
  <c r="DU69" i="3"/>
  <c r="DV69" i="3" s="1"/>
  <c r="DT70" i="3"/>
  <c r="DW69" i="3" l="1"/>
  <c r="DV70" i="3"/>
  <c r="DW70" i="3"/>
  <c r="DK72" i="3"/>
  <c r="DX69" i="3"/>
  <c r="DY69" i="3" s="1"/>
  <c r="DX68" i="3"/>
  <c r="DY68" i="3" s="1"/>
  <c r="DP71" i="3"/>
  <c r="DS71" i="3" s="1"/>
  <c r="DR71" i="3"/>
  <c r="DU71" i="3" s="1"/>
  <c r="DQ71" i="3"/>
  <c r="DT71" i="3" s="1"/>
  <c r="DI73" i="3"/>
  <c r="DJ73" i="3" s="1"/>
  <c r="DH74" i="3"/>
  <c r="DK73" i="3"/>
  <c r="DV71" i="3" l="1"/>
  <c r="DX70" i="3"/>
  <c r="DY70" i="3" s="1"/>
  <c r="DN73" i="3"/>
  <c r="DO73" i="3"/>
  <c r="DM73" i="3"/>
  <c r="DL73" i="3"/>
  <c r="DI74" i="3"/>
  <c r="DJ74" i="3" s="1"/>
  <c r="DH75" i="3"/>
  <c r="DW71" i="3"/>
  <c r="DL72" i="3"/>
  <c r="DM72" i="3"/>
  <c r="DN72" i="3"/>
  <c r="DO72" i="3"/>
  <c r="DR72" i="3" l="1"/>
  <c r="DU72" i="3" s="1"/>
  <c r="DQ72" i="3"/>
  <c r="DT72" i="3" s="1"/>
  <c r="DP72" i="3"/>
  <c r="DS72" i="3" s="1"/>
  <c r="DK74" i="3"/>
  <c r="DR73" i="3"/>
  <c r="DU73" i="3" s="1"/>
  <c r="DQ73" i="3"/>
  <c r="DT73" i="3" s="1"/>
  <c r="DP73" i="3"/>
  <c r="DS73" i="3" s="1"/>
  <c r="DH76" i="3"/>
  <c r="DI75" i="3"/>
  <c r="DK75" i="3" s="1"/>
  <c r="DV73" i="3" l="1"/>
  <c r="DL75" i="3"/>
  <c r="DM75" i="3"/>
  <c r="DN75" i="3"/>
  <c r="DO75" i="3"/>
  <c r="DH77" i="3"/>
  <c r="DI76" i="3"/>
  <c r="DK76" i="3" s="1"/>
  <c r="DL74" i="3"/>
  <c r="DM74" i="3"/>
  <c r="DN74" i="3"/>
  <c r="DO74" i="3"/>
  <c r="DJ75" i="3"/>
  <c r="DV72" i="3"/>
  <c r="DW72" i="3"/>
  <c r="DW73" i="3"/>
  <c r="DL76" i="3" l="1"/>
  <c r="DM76" i="3"/>
  <c r="DN76" i="3"/>
  <c r="DO76" i="3"/>
  <c r="DJ76" i="3"/>
  <c r="DP75" i="3"/>
  <c r="DS75" i="3" s="1"/>
  <c r="DR75" i="3"/>
  <c r="DQ75" i="3"/>
  <c r="DT75" i="3" s="1"/>
  <c r="DX72" i="3"/>
  <c r="DY72" i="3" s="1"/>
  <c r="DX71" i="3"/>
  <c r="DY71" i="3" s="1"/>
  <c r="DH78" i="3"/>
  <c r="DI77" i="3"/>
  <c r="DK77" i="3" s="1"/>
  <c r="DQ74" i="3"/>
  <c r="DT74" i="3" s="1"/>
  <c r="DP74" i="3"/>
  <c r="DS74" i="3" s="1"/>
  <c r="DR74" i="3"/>
  <c r="DU74" i="3" s="1"/>
  <c r="DV74" i="3" l="1"/>
  <c r="DX73" i="3"/>
  <c r="DY73" i="3" s="1"/>
  <c r="DN77" i="3"/>
  <c r="DO77" i="3"/>
  <c r="DL77" i="3"/>
  <c r="DM77" i="3"/>
  <c r="DJ77" i="3"/>
  <c r="DH79" i="3"/>
  <c r="DI78" i="3"/>
  <c r="DK78" i="3" s="1"/>
  <c r="DU75" i="3"/>
  <c r="DV75" i="3" s="1"/>
  <c r="DW74" i="3"/>
  <c r="DR76" i="3"/>
  <c r="DQ76" i="3"/>
  <c r="DT76" i="3" s="1"/>
  <c r="DP76" i="3"/>
  <c r="DS76" i="3" s="1"/>
  <c r="DL78" i="3" l="1"/>
  <c r="DM78" i="3"/>
  <c r="DN78" i="3"/>
  <c r="DO78" i="3"/>
  <c r="DX75" i="3"/>
  <c r="DY75" i="3" s="1"/>
  <c r="DW75" i="3"/>
  <c r="DR77" i="3"/>
  <c r="DQ77" i="3"/>
  <c r="DT77" i="3" s="1"/>
  <c r="DP77" i="3"/>
  <c r="DS77" i="3" s="1"/>
  <c r="DU76" i="3"/>
  <c r="DV76" i="3" s="1"/>
  <c r="DJ78" i="3"/>
  <c r="DH80" i="3"/>
  <c r="DI79" i="3"/>
  <c r="DK79" i="3" s="1"/>
  <c r="DX74" i="3"/>
  <c r="DY74" i="3" s="1"/>
  <c r="DJ79" i="3" l="1"/>
  <c r="DW76" i="3"/>
  <c r="DU77" i="3"/>
  <c r="DV77" i="3" s="1"/>
  <c r="DI80" i="3"/>
  <c r="DJ80" i="3" s="1"/>
  <c r="DH81" i="3"/>
  <c r="DL79" i="3"/>
  <c r="DM79" i="3"/>
  <c r="DN79" i="3"/>
  <c r="DO79" i="3"/>
  <c r="DQ78" i="3"/>
  <c r="DT78" i="3" s="1"/>
  <c r="DP78" i="3"/>
  <c r="DS78" i="3" s="1"/>
  <c r="DR78" i="3"/>
  <c r="DU78" i="3" s="1"/>
  <c r="DV78" i="3" l="1"/>
  <c r="DK80" i="3"/>
  <c r="DH82" i="3"/>
  <c r="DI81" i="3"/>
  <c r="DJ81" i="3" s="1"/>
  <c r="DL80" i="3"/>
  <c r="DM80" i="3"/>
  <c r="DN80" i="3"/>
  <c r="DO80" i="3"/>
  <c r="DX77" i="3"/>
  <c r="DY77" i="3" s="1"/>
  <c r="DP79" i="3"/>
  <c r="DS79" i="3" s="1"/>
  <c r="DR79" i="3"/>
  <c r="DU79" i="3" s="1"/>
  <c r="DQ79" i="3"/>
  <c r="DT79" i="3" s="1"/>
  <c r="DW78" i="3"/>
  <c r="DX76" i="3"/>
  <c r="DY76" i="3" s="1"/>
  <c r="DW77" i="3"/>
  <c r="DV79" i="3" l="1"/>
  <c r="DX78" i="3"/>
  <c r="DY78" i="3" s="1"/>
  <c r="DK81" i="3"/>
  <c r="DH83" i="3"/>
  <c r="DI82" i="3"/>
  <c r="DK82" i="3" s="1"/>
  <c r="DW79" i="3"/>
  <c r="DR80" i="3"/>
  <c r="DU80" i="3" s="1"/>
  <c r="DQ80" i="3"/>
  <c r="DT80" i="3" s="1"/>
  <c r="DP80" i="3"/>
  <c r="DS80" i="3" s="1"/>
  <c r="DJ82" i="3" l="1"/>
  <c r="DV80" i="3"/>
  <c r="DX79" i="3" s="1"/>
  <c r="DY79" i="3" s="1"/>
  <c r="DN81" i="3"/>
  <c r="DO81" i="3"/>
  <c r="DL81" i="3"/>
  <c r="DM81" i="3"/>
  <c r="DL82" i="3"/>
  <c r="DO82" i="3"/>
  <c r="DM82" i="3"/>
  <c r="DN82" i="3"/>
  <c r="DW80" i="3"/>
  <c r="DH84" i="3"/>
  <c r="DI83" i="3"/>
  <c r="DK83" i="3" s="1"/>
  <c r="DL83" i="3" l="1"/>
  <c r="DM83" i="3"/>
  <c r="DN83" i="3"/>
  <c r="DO83" i="3"/>
  <c r="DJ83" i="3"/>
  <c r="DQ82" i="3"/>
  <c r="DT82" i="3" s="1"/>
  <c r="DP82" i="3"/>
  <c r="DS82" i="3" s="1"/>
  <c r="DR82" i="3"/>
  <c r="DR81" i="3"/>
  <c r="DU81" i="3" s="1"/>
  <c r="DQ81" i="3"/>
  <c r="DT81" i="3" s="1"/>
  <c r="DP81" i="3"/>
  <c r="DS81" i="3" s="1"/>
  <c r="DH85" i="3"/>
  <c r="DI84" i="3"/>
  <c r="DJ84" i="3" s="1"/>
  <c r="DK84" i="3" l="1"/>
  <c r="DL84" i="3" s="1"/>
  <c r="DH86" i="3"/>
  <c r="DI85" i="3"/>
  <c r="DK85" i="3" s="1"/>
  <c r="DU82" i="3"/>
  <c r="DV82" i="3" s="1"/>
  <c r="DW81" i="3"/>
  <c r="DV81" i="3"/>
  <c r="DP83" i="3"/>
  <c r="DS83" i="3" s="1"/>
  <c r="DR83" i="3"/>
  <c r="DU83" i="3" s="1"/>
  <c r="DQ83" i="3"/>
  <c r="DT83" i="3" s="1"/>
  <c r="DV83" i="3" l="1"/>
  <c r="DW83" i="3"/>
  <c r="DW82" i="3"/>
  <c r="DO84" i="3"/>
  <c r="DN84" i="3"/>
  <c r="DM84" i="3"/>
  <c r="DJ85" i="3"/>
  <c r="DX81" i="3"/>
  <c r="DY81" i="3" s="1"/>
  <c r="DX80" i="3"/>
  <c r="DY80" i="3" s="1"/>
  <c r="DX82" i="3"/>
  <c r="DY82" i="3" s="1"/>
  <c r="DL85" i="3"/>
  <c r="DM85" i="3"/>
  <c r="DN85" i="3"/>
  <c r="DO85" i="3"/>
  <c r="DH87" i="3"/>
  <c r="DI86" i="3"/>
  <c r="DJ86" i="3" s="1"/>
  <c r="DP84" i="3" l="1"/>
  <c r="DS84" i="3" s="1"/>
  <c r="DR84" i="3"/>
  <c r="DQ84" i="3"/>
  <c r="DT84" i="3" s="1"/>
  <c r="DU84" i="3"/>
  <c r="DV84" i="3" s="1"/>
  <c r="DX83" i="3" s="1"/>
  <c r="DY83" i="3" s="1"/>
  <c r="DI87" i="3"/>
  <c r="DJ87" i="3" s="1"/>
  <c r="DH88" i="3"/>
  <c r="DQ85" i="3"/>
  <c r="DT85" i="3" s="1"/>
  <c r="DP85" i="3"/>
  <c r="DS85" i="3" s="1"/>
  <c r="DR85" i="3"/>
  <c r="DU85" i="3" s="1"/>
  <c r="DK86" i="3"/>
  <c r="DW84" i="3" l="1"/>
  <c r="DK87" i="3"/>
  <c r="DV85" i="3"/>
  <c r="DX84" i="3"/>
  <c r="DY84" i="3" s="1"/>
  <c r="DL87" i="3"/>
  <c r="DM87" i="3"/>
  <c r="DN87" i="3"/>
  <c r="DO87" i="3"/>
  <c r="DI88" i="3"/>
  <c r="DK88" i="3" s="1"/>
  <c r="DH89" i="3"/>
  <c r="DN86" i="3"/>
  <c r="DO86" i="3"/>
  <c r="DL86" i="3"/>
  <c r="DM86" i="3"/>
  <c r="DW85" i="3"/>
  <c r="DJ88" i="3" l="1"/>
  <c r="DR87" i="3"/>
  <c r="DQ87" i="3"/>
  <c r="DT87" i="3" s="1"/>
  <c r="DP87" i="3"/>
  <c r="DS87" i="3" s="1"/>
  <c r="DH90" i="3"/>
  <c r="DI89" i="3"/>
  <c r="DK89" i="3" s="1"/>
  <c r="DU87" i="3"/>
  <c r="DN88" i="3"/>
  <c r="DO88" i="3"/>
  <c r="DM88" i="3"/>
  <c r="DL88" i="3"/>
  <c r="DQ86" i="3"/>
  <c r="DT86" i="3" s="1"/>
  <c r="DR86" i="3"/>
  <c r="DU86" i="3" s="1"/>
  <c r="DP86" i="3"/>
  <c r="DS86" i="3" s="1"/>
  <c r="DW86" i="3" l="1"/>
  <c r="DL89" i="3"/>
  <c r="DM89" i="3"/>
  <c r="DN89" i="3"/>
  <c r="DO89" i="3"/>
  <c r="DJ89" i="3"/>
  <c r="DH91" i="3"/>
  <c r="DK90" i="3"/>
  <c r="DI90" i="3"/>
  <c r="DJ90" i="3" s="1"/>
  <c r="DW87" i="3"/>
  <c r="DR88" i="3"/>
  <c r="DQ88" i="3"/>
  <c r="DT88" i="3" s="1"/>
  <c r="DP88" i="3"/>
  <c r="DS88" i="3" s="1"/>
  <c r="DV86" i="3"/>
  <c r="DV87" i="3"/>
  <c r="DX86" i="3" l="1"/>
  <c r="DY86" i="3" s="1"/>
  <c r="DX85" i="3"/>
  <c r="DY85" i="3" s="1"/>
  <c r="DH92" i="3"/>
  <c r="DI91" i="3"/>
  <c r="DJ91" i="3" s="1"/>
  <c r="DU88" i="3"/>
  <c r="DV88" i="3" s="1"/>
  <c r="DX87" i="3" s="1"/>
  <c r="DY87" i="3" s="1"/>
  <c r="DL90" i="3"/>
  <c r="DM90" i="3"/>
  <c r="DN90" i="3"/>
  <c r="DO90" i="3"/>
  <c r="DQ89" i="3"/>
  <c r="DT89" i="3" s="1"/>
  <c r="DP89" i="3"/>
  <c r="DS89" i="3" s="1"/>
  <c r="DR89" i="3"/>
  <c r="DU89" i="3" s="1"/>
  <c r="DV89" i="3" l="1"/>
  <c r="DK91" i="3"/>
  <c r="DL91" i="3" s="1"/>
  <c r="DW88" i="3"/>
  <c r="DW89" i="3"/>
  <c r="DP90" i="3"/>
  <c r="DS90" i="3" s="1"/>
  <c r="DR90" i="3"/>
  <c r="DU90" i="3" s="1"/>
  <c r="DV90" i="3" s="1"/>
  <c r="DQ90" i="3"/>
  <c r="DT90" i="3" s="1"/>
  <c r="DH93" i="3"/>
  <c r="DI92" i="3"/>
  <c r="DK92" i="3" s="1"/>
  <c r="DN91" i="3"/>
  <c r="DO91" i="3"/>
  <c r="DX88" i="3"/>
  <c r="DY88" i="3" s="1"/>
  <c r="DM91" i="3" l="1"/>
  <c r="DJ92" i="3"/>
  <c r="DX89" i="3"/>
  <c r="DY89" i="3" s="1"/>
  <c r="DN92" i="3"/>
  <c r="DO92" i="3"/>
  <c r="DL92" i="3"/>
  <c r="DM92" i="3"/>
  <c r="DW90" i="3"/>
  <c r="DR91" i="3"/>
  <c r="DQ91" i="3"/>
  <c r="DT91" i="3" s="1"/>
  <c r="DP91" i="3"/>
  <c r="DS91" i="3" s="1"/>
  <c r="DH94" i="3"/>
  <c r="DI93" i="3"/>
  <c r="DJ93" i="3" s="1"/>
  <c r="DU91" i="3" l="1"/>
  <c r="DV91" i="3"/>
  <c r="DW91" i="3"/>
  <c r="DK93" i="3"/>
  <c r="DH95" i="3"/>
  <c r="DI94" i="3"/>
  <c r="DJ94" i="3" s="1"/>
  <c r="DR92" i="3"/>
  <c r="DU92" i="3" s="1"/>
  <c r="DQ92" i="3"/>
  <c r="DT92" i="3" s="1"/>
  <c r="DP92" i="3"/>
  <c r="DS92" i="3" s="1"/>
  <c r="DV92" i="3" l="1"/>
  <c r="DK94" i="3"/>
  <c r="DL94" i="3" s="1"/>
  <c r="DI95" i="3"/>
  <c r="DJ95" i="3" s="1"/>
  <c r="DH96" i="3"/>
  <c r="DW92" i="3"/>
  <c r="DX91" i="3"/>
  <c r="DY91" i="3" s="1"/>
  <c r="DX90" i="3"/>
  <c r="DY90" i="3" s="1"/>
  <c r="DL93" i="3"/>
  <c r="DM93" i="3"/>
  <c r="DN93" i="3"/>
  <c r="DO93" i="3"/>
  <c r="DM94" i="3" l="1"/>
  <c r="DO94" i="3"/>
  <c r="DN94" i="3"/>
  <c r="DK95" i="3"/>
  <c r="DL95" i="3" s="1"/>
  <c r="DI96" i="3"/>
  <c r="DJ96" i="3" s="1"/>
  <c r="DH97" i="3"/>
  <c r="DQ93" i="3"/>
  <c r="DT93" i="3" s="1"/>
  <c r="DP93" i="3"/>
  <c r="DS93" i="3" s="1"/>
  <c r="DR93" i="3"/>
  <c r="DU93" i="3" s="1"/>
  <c r="DP94" i="3" l="1"/>
  <c r="DS94" i="3" s="1"/>
  <c r="DO95" i="3"/>
  <c r="DM95" i="3"/>
  <c r="DN95" i="3"/>
  <c r="DV93" i="3"/>
  <c r="DX92" i="3" s="1"/>
  <c r="DY92" i="3" s="1"/>
  <c r="DR94" i="3"/>
  <c r="DU94" i="3" s="1"/>
  <c r="DV94" i="3" s="1"/>
  <c r="DX93" i="3" s="1"/>
  <c r="DY93" i="3" s="1"/>
  <c r="DQ94" i="3"/>
  <c r="DT94" i="3" s="1"/>
  <c r="DW93" i="3"/>
  <c r="DK96" i="3"/>
  <c r="DL96" i="3" s="1"/>
  <c r="DH98" i="3"/>
  <c r="DI97" i="3"/>
  <c r="DJ97" i="3" s="1"/>
  <c r="DW94" i="3" l="1"/>
  <c r="DQ95" i="3"/>
  <c r="DT95" i="3" s="1"/>
  <c r="DR95" i="3"/>
  <c r="DU95" i="3" s="1"/>
  <c r="DP95" i="3"/>
  <c r="DS95" i="3" s="1"/>
  <c r="DO96" i="3"/>
  <c r="DN96" i="3"/>
  <c r="DV95" i="3"/>
  <c r="DX94" i="3" s="1"/>
  <c r="DY94" i="3" s="1"/>
  <c r="DM96" i="3"/>
  <c r="DI98" i="3"/>
  <c r="DJ98" i="3" s="1"/>
  <c r="DH99" i="3"/>
  <c r="DK97" i="3"/>
  <c r="DW95" i="3" l="1"/>
  <c r="DQ96" i="3"/>
  <c r="DT96" i="3" s="1"/>
  <c r="DK98" i="3"/>
  <c r="DO98" i="3" s="1"/>
  <c r="DR96" i="3"/>
  <c r="DU96" i="3" s="1"/>
  <c r="DP96" i="3"/>
  <c r="DS96" i="3" s="1"/>
  <c r="DL97" i="3"/>
  <c r="DM97" i="3"/>
  <c r="DO97" i="3"/>
  <c r="DN97" i="3"/>
  <c r="DH100" i="3"/>
  <c r="DI99" i="3"/>
  <c r="DJ99" i="3" s="1"/>
  <c r="DW96" i="3" l="1"/>
  <c r="DL98" i="3"/>
  <c r="DN98" i="3"/>
  <c r="DM98" i="3"/>
  <c r="DK99" i="3"/>
  <c r="DM99" i="3" s="1"/>
  <c r="DV96" i="3"/>
  <c r="DX95" i="3" s="1"/>
  <c r="DY95" i="3" s="1"/>
  <c r="DQ98" i="3"/>
  <c r="DT98" i="3" s="1"/>
  <c r="DR98" i="3"/>
  <c r="DU98" i="3" s="1"/>
  <c r="DH101" i="3"/>
  <c r="DI100" i="3"/>
  <c r="DK100" i="3" s="1"/>
  <c r="DP97" i="3"/>
  <c r="DS97" i="3" s="1"/>
  <c r="DR97" i="3"/>
  <c r="DU97" i="3" s="1"/>
  <c r="DQ97" i="3"/>
  <c r="DT97" i="3" s="1"/>
  <c r="DP98" i="3" l="1"/>
  <c r="DS98" i="3" s="1"/>
  <c r="DO99" i="3"/>
  <c r="DN99" i="3"/>
  <c r="DL99" i="3"/>
  <c r="DV98" i="3"/>
  <c r="DW97" i="3"/>
  <c r="DV97" i="3"/>
  <c r="DX97" i="3" s="1"/>
  <c r="DY97" i="3" s="1"/>
  <c r="DL100" i="3"/>
  <c r="DM100" i="3"/>
  <c r="DN100" i="3"/>
  <c r="DO100" i="3"/>
  <c r="DJ100" i="3"/>
  <c r="DH102" i="3"/>
  <c r="DI101" i="3"/>
  <c r="DK101" i="3" s="1"/>
  <c r="DR99" i="3"/>
  <c r="DQ99" i="3"/>
  <c r="DT99" i="3" s="1"/>
  <c r="DW98" i="3"/>
  <c r="DP99" i="3" l="1"/>
  <c r="DS99" i="3" s="1"/>
  <c r="DX96" i="3"/>
  <c r="DY96" i="3" s="1"/>
  <c r="DL101" i="3"/>
  <c r="DM101" i="3"/>
  <c r="DN101" i="3"/>
  <c r="DO101" i="3"/>
  <c r="DJ101" i="3"/>
  <c r="DI102" i="3"/>
  <c r="DK102" i="3" s="1"/>
  <c r="DH103" i="3"/>
  <c r="DU99" i="3"/>
  <c r="DV99" i="3" s="1"/>
  <c r="DQ100" i="3"/>
  <c r="DT100" i="3" s="1"/>
  <c r="DP100" i="3"/>
  <c r="DS100" i="3" s="1"/>
  <c r="DR100" i="3"/>
  <c r="DL102" i="3" l="1"/>
  <c r="DM102" i="3"/>
  <c r="DN102" i="3"/>
  <c r="DO102" i="3"/>
  <c r="DH104" i="3"/>
  <c r="DI103" i="3"/>
  <c r="DK103" i="3" s="1"/>
  <c r="DJ102" i="3"/>
  <c r="DX98" i="3"/>
  <c r="DY98" i="3" s="1"/>
  <c r="DU100" i="3"/>
  <c r="DV100" i="3" s="1"/>
  <c r="DW99" i="3"/>
  <c r="DP101" i="3"/>
  <c r="DS101" i="3" s="1"/>
  <c r="DQ101" i="3"/>
  <c r="DT101" i="3" s="1"/>
  <c r="DR101" i="3"/>
  <c r="DM103" i="3" l="1"/>
  <c r="DN103" i="3"/>
  <c r="DO103" i="3"/>
  <c r="DL103" i="3"/>
  <c r="DJ103" i="3"/>
  <c r="DI104" i="3"/>
  <c r="DJ104" i="3" s="1"/>
  <c r="DH105" i="3"/>
  <c r="DW100" i="3"/>
  <c r="DX99" i="3"/>
  <c r="DY99" i="3" s="1"/>
  <c r="DU101" i="3"/>
  <c r="DV101" i="3" s="1"/>
  <c r="DX100" i="3" s="1"/>
  <c r="DY100" i="3" s="1"/>
  <c r="DR102" i="3"/>
  <c r="DQ102" i="3"/>
  <c r="DT102" i="3" s="1"/>
  <c r="DP102" i="3"/>
  <c r="DS102" i="3" s="1"/>
  <c r="DU102" i="3" l="1"/>
  <c r="DV102" i="3" s="1"/>
  <c r="DW101" i="3"/>
  <c r="DH106" i="3"/>
  <c r="DI105" i="3"/>
  <c r="DJ105" i="3" s="1"/>
  <c r="DQ103" i="3"/>
  <c r="DT103" i="3" s="1"/>
  <c r="DP103" i="3"/>
  <c r="DS103" i="3" s="1"/>
  <c r="DR103" i="3"/>
  <c r="DU103" i="3" s="1"/>
  <c r="DK104" i="3"/>
  <c r="DV103" i="3" l="1"/>
  <c r="DW103" i="3"/>
  <c r="DW102" i="3"/>
  <c r="DX102" i="3"/>
  <c r="DY102" i="3" s="1"/>
  <c r="DK105" i="3"/>
  <c r="DL104" i="3"/>
  <c r="DN104" i="3"/>
  <c r="DO104" i="3"/>
  <c r="DM104" i="3"/>
  <c r="DI106" i="3"/>
  <c r="DJ106" i="3" s="1"/>
  <c r="DH107" i="3"/>
  <c r="DX101" i="3"/>
  <c r="DY101" i="3" s="1"/>
  <c r="DQ104" i="3" l="1"/>
  <c r="DT104" i="3" s="1"/>
  <c r="DR104" i="3"/>
  <c r="DU104" i="3" s="1"/>
  <c r="DP104" i="3"/>
  <c r="DS104" i="3" s="1"/>
  <c r="DK106" i="3"/>
  <c r="DH108" i="3"/>
  <c r="DI107" i="3"/>
  <c r="DK107" i="3" s="1"/>
  <c r="DL105" i="3"/>
  <c r="DM105" i="3"/>
  <c r="DN105" i="3"/>
  <c r="DO105" i="3"/>
  <c r="DJ107" i="3" l="1"/>
  <c r="DL107" i="3"/>
  <c r="DM107" i="3"/>
  <c r="DN107" i="3"/>
  <c r="DO107" i="3"/>
  <c r="DR105" i="3"/>
  <c r="DU105" i="3" s="1"/>
  <c r="DP105" i="3"/>
  <c r="DS105" i="3" s="1"/>
  <c r="DQ105" i="3"/>
  <c r="DT105" i="3" s="1"/>
  <c r="DW104" i="3"/>
  <c r="DL106" i="3"/>
  <c r="DM106" i="3"/>
  <c r="DN106" i="3"/>
  <c r="DO106" i="3"/>
  <c r="DV104" i="3"/>
  <c r="DI108" i="3"/>
  <c r="DJ108" i="3" s="1"/>
  <c r="DH109" i="3"/>
  <c r="DV105" i="3" l="1"/>
  <c r="DK108" i="3"/>
  <c r="DX104" i="3"/>
  <c r="DY104" i="3" s="1"/>
  <c r="DX103" i="3"/>
  <c r="DY103" i="3" s="1"/>
  <c r="DL108" i="3"/>
  <c r="DM108" i="3"/>
  <c r="DN108" i="3"/>
  <c r="DO108" i="3"/>
  <c r="DQ106" i="3"/>
  <c r="DT106" i="3" s="1"/>
  <c r="DP106" i="3"/>
  <c r="DS106" i="3" s="1"/>
  <c r="DR106" i="3"/>
  <c r="DU106" i="3" s="1"/>
  <c r="DV106" i="3" s="1"/>
  <c r="DI109" i="3"/>
  <c r="DJ109" i="3" s="1"/>
  <c r="DH110" i="3"/>
  <c r="DW105" i="3"/>
  <c r="DP107" i="3"/>
  <c r="DS107" i="3" s="1"/>
  <c r="DQ107" i="3"/>
  <c r="DT107" i="3" s="1"/>
  <c r="DR107" i="3"/>
  <c r="DU107" i="3" s="1"/>
  <c r="DV107" i="3" l="1"/>
  <c r="DK109" i="3"/>
  <c r="DN109" i="3" s="1"/>
  <c r="DW106" i="3"/>
  <c r="DW107" i="3"/>
  <c r="DR108" i="3"/>
  <c r="DU108" i="3" s="1"/>
  <c r="DQ108" i="3"/>
  <c r="DT108" i="3" s="1"/>
  <c r="DP108" i="3"/>
  <c r="DS108" i="3" s="1"/>
  <c r="DM109" i="3"/>
  <c r="DX106" i="3"/>
  <c r="DY106" i="3" s="1"/>
  <c r="DI110" i="3"/>
  <c r="DJ110" i="3"/>
  <c r="DK110" i="3"/>
  <c r="DX105" i="3"/>
  <c r="DY105" i="3" s="1"/>
  <c r="DL109" i="3" l="1"/>
  <c r="DO109" i="3"/>
  <c r="DR109" i="3" s="1"/>
  <c r="DU109" i="3" s="1"/>
  <c r="DV108" i="3"/>
  <c r="DX107" i="3" s="1"/>
  <c r="DY107" i="3" s="1"/>
  <c r="DN110" i="3"/>
  <c r="DO110" i="3"/>
  <c r="DL110" i="3"/>
  <c r="DM110" i="3"/>
  <c r="DW108" i="3"/>
  <c r="DP109" i="3" l="1"/>
  <c r="DS109" i="3" s="1"/>
  <c r="DQ109" i="3"/>
  <c r="DT109" i="3" s="1"/>
  <c r="DQ110" i="3"/>
  <c r="DT110" i="3" s="1"/>
  <c r="DP110" i="3"/>
  <c r="DS110" i="3" s="1"/>
  <c r="DR110" i="3"/>
  <c r="DU110" i="3" s="1"/>
  <c r="DV110" i="3" s="1"/>
  <c r="DV109" i="3"/>
  <c r="DW109" i="3"/>
  <c r="DX109" i="3" l="1"/>
  <c r="DY109" i="3" s="1"/>
  <c r="DX108" i="3"/>
  <c r="DY108" i="3" s="1"/>
  <c r="DX110" i="3"/>
  <c r="DY110" i="3" s="1"/>
  <c r="DI7" i="3"/>
  <c r="DW110" i="3"/>
  <c r="DJ7" i="3" s="1"/>
  <c r="DI8" i="3" l="1"/>
  <c r="AC38" i="3" l="1"/>
  <c r="AC46" i="3" s="1"/>
  <c r="AC47" i="3" s="1"/>
  <c r="AC53" i="3"/>
  <c r="AD53" i="3"/>
  <c r="Y16" i="3" s="1"/>
  <c r="AC35" i="3"/>
  <c r="C33" i="3" s="1"/>
  <c r="AC55" i="3" l="1"/>
  <c r="AD55" i="3" s="1"/>
  <c r="X16" i="3"/>
  <c r="AC27" i="3"/>
  <c r="AC39" i="3"/>
  <c r="AD54" i="3"/>
  <c r="AC54" i="3"/>
  <c r="AB28" i="3" l="1"/>
  <c r="AB9" i="3"/>
  <c r="AB8" i="3"/>
  <c r="AB21" i="3"/>
  <c r="AB18" i="3"/>
  <c r="AB16" i="3"/>
  <c r="AB11" i="3"/>
  <c r="AB22" i="3"/>
  <c r="AB19" i="3"/>
  <c r="AB15" i="3"/>
  <c r="AB20" i="3"/>
  <c r="AB4" i="3"/>
  <c r="AB10" i="3"/>
  <c r="AB7" i="3"/>
  <c r="AB5" i="3"/>
  <c r="AB12" i="3"/>
  <c r="AB23" i="3"/>
  <c r="AB13" i="3"/>
  <c r="AB14" i="3"/>
  <c r="AB6" i="3"/>
  <c r="AB3" i="3"/>
  <c r="AB17" i="3"/>
  <c r="AC40" i="3"/>
  <c r="C45" i="3"/>
  <c r="C46" i="3" s="1"/>
  <c r="AC26" i="3"/>
  <c r="AG27" i="3"/>
  <c r="AC44" i="3" l="1"/>
  <c r="AC45" i="3"/>
  <c r="AC42" i="3"/>
  <c r="AC43" i="3"/>
  <c r="AC56" i="3" l="1"/>
  <c r="AY28" i="3"/>
  <c r="AY16" i="3"/>
  <c r="AY4" i="3"/>
  <c r="AY11" i="3"/>
  <c r="AY17" i="3"/>
  <c r="AY23" i="3"/>
  <c r="AY15" i="3"/>
  <c r="AY3" i="3"/>
  <c r="AY10" i="3"/>
  <c r="AY6" i="3"/>
  <c r="AY13" i="3"/>
  <c r="AY7" i="3"/>
  <c r="AY9" i="3"/>
  <c r="AY18" i="3"/>
  <c r="AY8" i="3"/>
  <c r="AY22" i="3"/>
  <c r="AY14" i="3"/>
  <c r="AY21" i="3"/>
  <c r="AY20" i="3"/>
  <c r="AY12" i="3"/>
  <c r="AY5" i="3"/>
  <c r="AY19" i="3"/>
  <c r="AS17" i="3" l="1"/>
  <c r="AL17" i="3"/>
  <c r="AM17" i="3"/>
  <c r="AL11" i="3"/>
  <c r="AS11" i="3"/>
  <c r="AM11" i="3"/>
  <c r="AS13" i="3"/>
  <c r="AL13" i="3"/>
  <c r="AM13" i="3"/>
  <c r="AS19" i="3"/>
  <c r="AL19" i="3"/>
  <c r="AM19" i="3"/>
  <c r="AS5" i="3"/>
  <c r="AL5" i="3"/>
  <c r="AM5" i="3"/>
  <c r="AL7" i="3"/>
  <c r="AS7" i="3"/>
  <c r="AM7" i="3"/>
  <c r="AS21" i="3"/>
  <c r="AL21" i="3"/>
  <c r="AM21" i="3"/>
  <c r="AS16" i="3"/>
  <c r="AL16" i="3"/>
  <c r="AM16" i="3"/>
  <c r="AS8" i="3"/>
  <c r="AL8" i="3"/>
  <c r="AM8" i="3"/>
  <c r="AL18" i="3"/>
  <c r="AS18" i="3"/>
  <c r="AM18" i="3"/>
  <c r="AS9" i="3"/>
  <c r="AL9" i="3"/>
  <c r="AM9" i="3"/>
  <c r="AL4" i="3"/>
  <c r="AS4" i="3"/>
  <c r="AM4" i="3"/>
  <c r="AS14" i="3"/>
  <c r="AL14" i="3"/>
  <c r="AM14" i="3"/>
  <c r="AS10" i="3"/>
  <c r="AL10" i="3"/>
  <c r="AM10" i="3"/>
  <c r="AL28" i="3"/>
  <c r="AS28" i="3"/>
  <c r="AM28" i="3"/>
  <c r="AL15" i="3"/>
  <c r="AS15" i="3"/>
  <c r="AM15" i="3"/>
  <c r="AS23" i="3"/>
  <c r="AL23" i="3"/>
  <c r="AM23" i="3"/>
  <c r="AS12" i="3"/>
  <c r="AL12" i="3"/>
  <c r="AM12" i="3"/>
  <c r="AL20" i="3"/>
  <c r="AS20" i="3"/>
  <c r="AM20" i="3"/>
  <c r="AL6" i="3"/>
  <c r="AS6" i="3"/>
  <c r="AM6" i="3"/>
  <c r="AL22" i="3"/>
  <c r="AS22" i="3"/>
  <c r="AM22" i="3"/>
  <c r="AL3" i="3"/>
  <c r="AS3" i="3"/>
  <c r="AM3" i="3"/>
  <c r="AC57" i="3"/>
  <c r="AD56" i="3"/>
  <c r="AD57" i="3" s="1"/>
  <c r="BR26" i="3"/>
  <c r="AC60" i="3" l="1"/>
  <c r="AC67" i="3"/>
  <c r="AD67" i="3"/>
  <c r="AD60" i="3"/>
  <c r="AC68" i="3" l="1"/>
  <c r="AC71" i="3" l="1"/>
  <c r="B149" i="3"/>
  <c r="B153" i="3"/>
  <c r="B150" i="3"/>
  <c r="B152" i="3"/>
  <c r="B151"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D211" i="3" l="1"/>
  <c r="C211" i="3"/>
  <c r="C210" i="3"/>
  <c r="D210" i="3"/>
  <c r="C202" i="3"/>
  <c r="D202" i="3"/>
  <c r="C194" i="3"/>
  <c r="D194" i="3"/>
  <c r="C186" i="3"/>
  <c r="D186" i="3"/>
  <c r="C178" i="3"/>
  <c r="D178" i="3"/>
  <c r="C170" i="3"/>
  <c r="D170" i="3"/>
  <c r="C162" i="3"/>
  <c r="D162" i="3"/>
  <c r="C154" i="3"/>
  <c r="D154" i="3"/>
  <c r="D179" i="3"/>
  <c r="C179" i="3"/>
  <c r="C226" i="3"/>
  <c r="D226" i="3"/>
  <c r="C249" i="3"/>
  <c r="D249" i="3"/>
  <c r="C241" i="3"/>
  <c r="D241" i="3"/>
  <c r="C233" i="3"/>
  <c r="D233" i="3"/>
  <c r="C225" i="3"/>
  <c r="D225" i="3"/>
  <c r="C217" i="3"/>
  <c r="D217" i="3"/>
  <c r="D209" i="3"/>
  <c r="C209" i="3"/>
  <c r="C201" i="3"/>
  <c r="D201" i="3"/>
  <c r="C193" i="3"/>
  <c r="D193" i="3"/>
  <c r="C185" i="3"/>
  <c r="D185" i="3"/>
  <c r="D177" i="3"/>
  <c r="C177" i="3"/>
  <c r="C169" i="3"/>
  <c r="D169" i="3"/>
  <c r="C161" i="3"/>
  <c r="D161" i="3"/>
  <c r="D151" i="3"/>
  <c r="C151" i="3"/>
  <c r="D227" i="3"/>
  <c r="C227" i="3"/>
  <c r="D187" i="3"/>
  <c r="C187" i="3"/>
  <c r="C234" i="3"/>
  <c r="D234" i="3"/>
  <c r="C232" i="3"/>
  <c r="D232" i="3"/>
  <c r="C192" i="3"/>
  <c r="D192" i="3"/>
  <c r="D160" i="3"/>
  <c r="C160" i="3"/>
  <c r="C152" i="3"/>
  <c r="D152" i="3"/>
  <c r="D203" i="3"/>
  <c r="C203" i="3"/>
  <c r="D155" i="3"/>
  <c r="C155" i="3"/>
  <c r="C240" i="3"/>
  <c r="D240" i="3"/>
  <c r="C200" i="3"/>
  <c r="D200" i="3"/>
  <c r="D207" i="3"/>
  <c r="C207" i="3"/>
  <c r="C150" i="3"/>
  <c r="D150" i="3"/>
  <c r="D219" i="3"/>
  <c r="C219" i="3"/>
  <c r="D163" i="3"/>
  <c r="C163" i="3"/>
  <c r="C248" i="3"/>
  <c r="D248" i="3"/>
  <c r="C208" i="3"/>
  <c r="D208" i="3"/>
  <c r="C184" i="3"/>
  <c r="D184" i="3"/>
  <c r="D247" i="3"/>
  <c r="C247" i="3"/>
  <c r="D223" i="3"/>
  <c r="C223" i="3"/>
  <c r="D191" i="3"/>
  <c r="C191" i="3"/>
  <c r="D159" i="3"/>
  <c r="C159" i="3"/>
  <c r="C246" i="3"/>
  <c r="D246" i="3"/>
  <c r="C238" i="3"/>
  <c r="D238" i="3"/>
  <c r="C230" i="3"/>
  <c r="D230" i="3"/>
  <c r="C222" i="3"/>
  <c r="D222" i="3"/>
  <c r="C214" i="3"/>
  <c r="D214" i="3"/>
  <c r="C206" i="3"/>
  <c r="D206" i="3"/>
  <c r="C198" i="3"/>
  <c r="D198" i="3"/>
  <c r="C190" i="3"/>
  <c r="D190" i="3"/>
  <c r="C182" i="3"/>
  <c r="D182" i="3"/>
  <c r="C174" i="3"/>
  <c r="D174" i="3"/>
  <c r="C166" i="3"/>
  <c r="D166" i="3"/>
  <c r="C158" i="3"/>
  <c r="D158" i="3"/>
  <c r="C153" i="3"/>
  <c r="D153" i="3"/>
  <c r="D235" i="3"/>
  <c r="C235" i="3"/>
  <c r="D171" i="3"/>
  <c r="C171" i="3"/>
  <c r="C242" i="3"/>
  <c r="D242" i="3"/>
  <c r="C216" i="3"/>
  <c r="D216" i="3"/>
  <c r="D168" i="3"/>
  <c r="C168" i="3"/>
  <c r="D215" i="3"/>
  <c r="C215" i="3"/>
  <c r="D175" i="3"/>
  <c r="C175" i="3"/>
  <c r="D245" i="3"/>
  <c r="C245" i="3"/>
  <c r="C237" i="3"/>
  <c r="D237" i="3"/>
  <c r="C229" i="3"/>
  <c r="D229" i="3"/>
  <c r="D221" i="3"/>
  <c r="C221" i="3"/>
  <c r="C213" i="3"/>
  <c r="D213" i="3"/>
  <c r="C205" i="3"/>
  <c r="D205" i="3"/>
  <c r="D197" i="3"/>
  <c r="C197" i="3"/>
  <c r="D189" i="3"/>
  <c r="C189" i="3"/>
  <c r="C181" i="3"/>
  <c r="D181" i="3"/>
  <c r="C173" i="3"/>
  <c r="D173" i="3"/>
  <c r="D165" i="3"/>
  <c r="C165" i="3"/>
  <c r="D157" i="3"/>
  <c r="C157" i="3"/>
  <c r="C149" i="3"/>
  <c r="D149" i="3"/>
  <c r="D243" i="3"/>
  <c r="C243" i="3"/>
  <c r="D195" i="3"/>
  <c r="C195" i="3"/>
  <c r="C218" i="3"/>
  <c r="D218" i="3"/>
  <c r="C224" i="3"/>
  <c r="D224" i="3"/>
  <c r="C176" i="3"/>
  <c r="D176" i="3"/>
  <c r="D239" i="3"/>
  <c r="C239" i="3"/>
  <c r="D231" i="3"/>
  <c r="C231" i="3"/>
  <c r="D199" i="3"/>
  <c r="C199" i="3"/>
  <c r="D183" i="3"/>
  <c r="C183" i="3"/>
  <c r="D167" i="3"/>
  <c r="C167" i="3"/>
  <c r="C244" i="3"/>
  <c r="D244" i="3"/>
  <c r="C236" i="3"/>
  <c r="D236" i="3"/>
  <c r="C228" i="3"/>
  <c r="D228" i="3"/>
  <c r="C220" i="3"/>
  <c r="D220" i="3"/>
  <c r="C212" i="3"/>
  <c r="D212" i="3"/>
  <c r="C204" i="3"/>
  <c r="D204" i="3"/>
  <c r="C196" i="3"/>
  <c r="D196" i="3"/>
  <c r="C188" i="3"/>
  <c r="D188" i="3"/>
  <c r="C180" i="3"/>
  <c r="D180" i="3"/>
  <c r="C172" i="3"/>
  <c r="D172" i="3"/>
  <c r="D164" i="3"/>
  <c r="C164" i="3"/>
  <c r="C156" i="3"/>
  <c r="D156" i="3"/>
  <c r="E153" i="3"/>
  <c r="E252" i="3"/>
  <c r="E150" i="3"/>
  <c r="E156" i="3"/>
  <c r="E160" i="3"/>
  <c r="E152" i="3"/>
  <c r="E167" i="3"/>
  <c r="E169" i="3"/>
  <c r="E174" i="3"/>
  <c r="E180" i="3"/>
  <c r="E184" i="3"/>
  <c r="E188" i="3"/>
  <c r="E192" i="3"/>
  <c r="E196" i="3"/>
  <c r="E200" i="3"/>
  <c r="E204" i="3"/>
  <c r="E208" i="3"/>
  <c r="E212" i="3"/>
  <c r="E216" i="3"/>
  <c r="E220" i="3"/>
  <c r="E224" i="3"/>
  <c r="E228" i="3"/>
  <c r="E232" i="3"/>
  <c r="E236" i="3"/>
  <c r="E240" i="3"/>
  <c r="E244" i="3"/>
  <c r="E248" i="3"/>
  <c r="E154" i="3"/>
  <c r="E157" i="3"/>
  <c r="E162" i="3"/>
  <c r="E164" i="3"/>
  <c r="E171" i="3"/>
  <c r="E173" i="3"/>
  <c r="E176" i="3"/>
  <c r="E179" i="3"/>
  <c r="E183" i="3"/>
  <c r="E187" i="3"/>
  <c r="E191" i="3"/>
  <c r="E195" i="3"/>
  <c r="E199" i="3"/>
  <c r="E203" i="3"/>
  <c r="E207" i="3"/>
  <c r="E211" i="3"/>
  <c r="E215" i="3"/>
  <c r="E219" i="3"/>
  <c r="E223" i="3"/>
  <c r="E227" i="3"/>
  <c r="E231" i="3"/>
  <c r="E235" i="3"/>
  <c r="E239" i="3"/>
  <c r="E243" i="3"/>
  <c r="E247" i="3"/>
  <c r="E155" i="3"/>
  <c r="E166" i="3"/>
  <c r="E158" i="3"/>
  <c r="E168" i="3"/>
  <c r="E182" i="3"/>
  <c r="E186" i="3"/>
  <c r="E190" i="3"/>
  <c r="E194" i="3"/>
  <c r="E198" i="3"/>
  <c r="E202" i="3"/>
  <c r="E206" i="3"/>
  <c r="E210" i="3"/>
  <c r="E214" i="3"/>
  <c r="E218" i="3"/>
  <c r="E222" i="3"/>
  <c r="E226" i="3"/>
  <c r="E230" i="3"/>
  <c r="E234" i="3"/>
  <c r="E238" i="3"/>
  <c r="E242" i="3"/>
  <c r="E246" i="3"/>
  <c r="E149" i="3"/>
  <c r="E151" i="3"/>
  <c r="E170" i="3"/>
  <c r="E175" i="3"/>
  <c r="E178" i="3"/>
  <c r="E161" i="3"/>
  <c r="E163" i="3"/>
  <c r="E165" i="3"/>
  <c r="E172" i="3"/>
  <c r="E181" i="3"/>
  <c r="E185" i="3"/>
  <c r="E189" i="3"/>
  <c r="E193" i="3"/>
  <c r="E197" i="3"/>
  <c r="E201" i="3"/>
  <c r="E205" i="3"/>
  <c r="E209" i="3"/>
  <c r="E213" i="3"/>
  <c r="E217" i="3"/>
  <c r="E221" i="3"/>
  <c r="E225" i="3"/>
  <c r="E229" i="3"/>
  <c r="E233" i="3"/>
  <c r="E237" i="3"/>
  <c r="E241" i="3"/>
  <c r="E245" i="3"/>
  <c r="E249" i="3"/>
  <c r="E159" i="3"/>
  <c r="E177" i="3"/>
  <c r="F209" i="3" l="1"/>
  <c r="H209" i="3" s="1"/>
  <c r="J209" i="3" s="1"/>
  <c r="G209" i="3"/>
  <c r="I209" i="3" s="1"/>
  <c r="K209" i="3" s="1"/>
  <c r="L209" i="3"/>
  <c r="L244" i="3"/>
  <c r="F244" i="3"/>
  <c r="H244" i="3" s="1"/>
  <c r="J244" i="3" s="1"/>
  <c r="G244" i="3"/>
  <c r="I244" i="3" s="1"/>
  <c r="K244" i="3" s="1"/>
  <c r="F193" i="3"/>
  <c r="H193" i="3" s="1"/>
  <c r="J193" i="3" s="1"/>
  <c r="G193" i="3"/>
  <c r="I193" i="3" s="1"/>
  <c r="K193" i="3" s="1"/>
  <c r="L193" i="3"/>
  <c r="L166" i="3"/>
  <c r="F166" i="3"/>
  <c r="H166" i="3" s="1"/>
  <c r="J166" i="3" s="1"/>
  <c r="G166" i="3"/>
  <c r="I166" i="3" s="1"/>
  <c r="K166" i="3" s="1"/>
  <c r="L162" i="3"/>
  <c r="F162" i="3"/>
  <c r="H162" i="3" s="1"/>
  <c r="J162" i="3" s="1"/>
  <c r="G162" i="3"/>
  <c r="I162" i="3" s="1"/>
  <c r="K162" i="3" s="1"/>
  <c r="L196" i="3"/>
  <c r="F196" i="3"/>
  <c r="H196" i="3" s="1"/>
  <c r="J196" i="3" s="1"/>
  <c r="G196" i="3"/>
  <c r="I196" i="3" s="1"/>
  <c r="K196" i="3" s="1"/>
  <c r="L152" i="3"/>
  <c r="G152" i="3"/>
  <c r="I152" i="3" s="1"/>
  <c r="K152" i="3" s="1"/>
  <c r="F152" i="3"/>
  <c r="H152" i="3" s="1"/>
  <c r="J152" i="3" s="1"/>
  <c r="G186" i="3"/>
  <c r="I186" i="3" s="1"/>
  <c r="K186" i="3" s="1"/>
  <c r="L186" i="3"/>
  <c r="F186" i="3"/>
  <c r="H186" i="3" s="1"/>
  <c r="J186" i="3" s="1"/>
  <c r="F252" i="3"/>
  <c r="H252" i="3" s="1"/>
  <c r="J252" i="3" s="1"/>
  <c r="G252" i="3"/>
  <c r="I252" i="3" s="1"/>
  <c r="K252" i="3" s="1"/>
  <c r="L252" i="3"/>
  <c r="L178" i="3"/>
  <c r="G178" i="3"/>
  <c r="I178" i="3" s="1"/>
  <c r="K178" i="3" s="1"/>
  <c r="F178" i="3"/>
  <c r="H178" i="3" s="1"/>
  <c r="J178" i="3" s="1"/>
  <c r="L191" i="3"/>
  <c r="F191" i="3"/>
  <c r="H191" i="3" s="1"/>
  <c r="J191" i="3" s="1"/>
  <c r="G191" i="3"/>
  <c r="I191" i="3" s="1"/>
  <c r="K191" i="3" s="1"/>
  <c r="F159" i="3"/>
  <c r="H159" i="3" s="1"/>
  <c r="J159" i="3" s="1"/>
  <c r="L159" i="3"/>
  <c r="G159" i="3"/>
  <c r="I159" i="3" s="1"/>
  <c r="K159" i="3" s="1"/>
  <c r="F175" i="3"/>
  <c r="H175" i="3" s="1"/>
  <c r="J175" i="3" s="1"/>
  <c r="G175" i="3"/>
  <c r="I175" i="3" s="1"/>
  <c r="K175" i="3" s="1"/>
  <c r="L175" i="3"/>
  <c r="G198" i="3"/>
  <c r="I198" i="3" s="1"/>
  <c r="K198" i="3" s="1"/>
  <c r="L198" i="3"/>
  <c r="F198" i="3"/>
  <c r="H198" i="3" s="1"/>
  <c r="J198" i="3" s="1"/>
  <c r="F155" i="3"/>
  <c r="H155" i="3" s="1"/>
  <c r="J155" i="3" s="1"/>
  <c r="L155" i="3"/>
  <c r="G155" i="3"/>
  <c r="I155" i="3" s="1"/>
  <c r="K155" i="3" s="1"/>
  <c r="L219" i="3"/>
  <c r="F219" i="3"/>
  <c r="H219" i="3" s="1"/>
  <c r="J219" i="3" s="1"/>
  <c r="G219" i="3"/>
  <c r="I219" i="3" s="1"/>
  <c r="K219" i="3" s="1"/>
  <c r="L187" i="3"/>
  <c r="F187" i="3"/>
  <c r="H187" i="3" s="1"/>
  <c r="J187" i="3" s="1"/>
  <c r="G187" i="3"/>
  <c r="I187" i="3" s="1"/>
  <c r="K187" i="3" s="1"/>
  <c r="F157" i="3"/>
  <c r="H157" i="3" s="1"/>
  <c r="J157" i="3" s="1"/>
  <c r="G157" i="3"/>
  <c r="I157" i="3" s="1"/>
  <c r="K157" i="3" s="1"/>
  <c r="L157" i="3"/>
  <c r="L224" i="3"/>
  <c r="F224" i="3"/>
  <c r="H224" i="3" s="1"/>
  <c r="J224" i="3" s="1"/>
  <c r="G224" i="3"/>
  <c r="I224" i="3" s="1"/>
  <c r="K224" i="3" s="1"/>
  <c r="L192" i="3"/>
  <c r="F192" i="3"/>
  <c r="H192" i="3" s="1"/>
  <c r="J192" i="3" s="1"/>
  <c r="G192" i="3"/>
  <c r="I192" i="3" s="1"/>
  <c r="K192" i="3" s="1"/>
  <c r="G160" i="3"/>
  <c r="I160" i="3" s="1"/>
  <c r="K160" i="3" s="1"/>
  <c r="F160" i="3"/>
  <c r="H160" i="3" s="1"/>
  <c r="J160" i="3" s="1"/>
  <c r="L160" i="3"/>
  <c r="F149" i="3"/>
  <c r="H149" i="3" s="1"/>
  <c r="J149" i="3" s="1"/>
  <c r="G149" i="3"/>
  <c r="I149" i="3" s="1"/>
  <c r="K149" i="3" s="1"/>
  <c r="L149" i="3"/>
  <c r="L180" i="3"/>
  <c r="F180" i="3"/>
  <c r="H180" i="3" s="1"/>
  <c r="J180" i="3" s="1"/>
  <c r="G180" i="3"/>
  <c r="I180" i="3" s="1"/>
  <c r="K180" i="3" s="1"/>
  <c r="F225" i="3"/>
  <c r="H225" i="3" s="1"/>
  <c r="J225" i="3" s="1"/>
  <c r="G225" i="3"/>
  <c r="I225" i="3" s="1"/>
  <c r="K225" i="3" s="1"/>
  <c r="L225" i="3"/>
  <c r="G234" i="3"/>
  <c r="I234" i="3" s="1"/>
  <c r="K234" i="3" s="1"/>
  <c r="L234" i="3"/>
  <c r="F234" i="3"/>
  <c r="H234" i="3" s="1"/>
  <c r="J234" i="3" s="1"/>
  <c r="L223" i="3"/>
  <c r="F223" i="3"/>
  <c r="H223" i="3" s="1"/>
  <c r="J223" i="3" s="1"/>
  <c r="G223" i="3"/>
  <c r="I223" i="3" s="1"/>
  <c r="K223" i="3" s="1"/>
  <c r="F221" i="3"/>
  <c r="H221" i="3" s="1"/>
  <c r="J221" i="3" s="1"/>
  <c r="G221" i="3"/>
  <c r="I221" i="3" s="1"/>
  <c r="K221" i="3" s="1"/>
  <c r="L221" i="3"/>
  <c r="F189" i="3"/>
  <c r="H189" i="3" s="1"/>
  <c r="J189" i="3" s="1"/>
  <c r="G189" i="3"/>
  <c r="I189" i="3" s="1"/>
  <c r="K189" i="3" s="1"/>
  <c r="L189" i="3"/>
  <c r="F185" i="3"/>
  <c r="H185" i="3" s="1"/>
  <c r="J185" i="3" s="1"/>
  <c r="G185" i="3"/>
  <c r="I185" i="3" s="1"/>
  <c r="K185" i="3" s="1"/>
  <c r="L185" i="3"/>
  <c r="G226" i="3"/>
  <c r="I226" i="3" s="1"/>
  <c r="K226" i="3" s="1"/>
  <c r="L226" i="3"/>
  <c r="F226" i="3"/>
  <c r="H226" i="3" s="1"/>
  <c r="J226" i="3" s="1"/>
  <c r="L247" i="3"/>
  <c r="F247" i="3"/>
  <c r="H247" i="3" s="1"/>
  <c r="J247" i="3" s="1"/>
  <c r="G247" i="3"/>
  <c r="I247" i="3" s="1"/>
  <c r="K247" i="3" s="1"/>
  <c r="L183" i="3"/>
  <c r="F183" i="3"/>
  <c r="H183" i="3" s="1"/>
  <c r="J183" i="3" s="1"/>
  <c r="G183" i="3"/>
  <c r="I183" i="3" s="1"/>
  <c r="K183" i="3" s="1"/>
  <c r="L154" i="3"/>
  <c r="F154" i="3"/>
  <c r="H154" i="3" s="1"/>
  <c r="J154" i="3" s="1"/>
  <c r="G154" i="3"/>
  <c r="I154" i="3" s="1"/>
  <c r="K154" i="3" s="1"/>
  <c r="L220" i="3"/>
  <c r="F220" i="3"/>
  <c r="H220" i="3" s="1"/>
  <c r="J220" i="3" s="1"/>
  <c r="G220" i="3"/>
  <c r="I220" i="3" s="1"/>
  <c r="K220" i="3" s="1"/>
  <c r="L188" i="3"/>
  <c r="F188" i="3"/>
  <c r="H188" i="3" s="1"/>
  <c r="J188" i="3" s="1"/>
  <c r="G188" i="3"/>
  <c r="I188" i="3" s="1"/>
  <c r="K188" i="3" s="1"/>
  <c r="G156" i="3"/>
  <c r="I156" i="3" s="1"/>
  <c r="K156" i="3" s="1"/>
  <c r="L156" i="3"/>
  <c r="F156" i="3"/>
  <c r="H156" i="3" s="1"/>
  <c r="J156" i="3" s="1"/>
  <c r="L207" i="3"/>
  <c r="F207" i="3"/>
  <c r="H207" i="3" s="1"/>
  <c r="J207" i="3" s="1"/>
  <c r="G207" i="3"/>
  <c r="I207" i="3" s="1"/>
  <c r="K207" i="3" s="1"/>
  <c r="L177" i="3"/>
  <c r="F177" i="3"/>
  <c r="H177" i="3" s="1"/>
  <c r="J177" i="3" s="1"/>
  <c r="G177" i="3"/>
  <c r="I177" i="3" s="1"/>
  <c r="K177" i="3" s="1"/>
  <c r="G202" i="3"/>
  <c r="I202" i="3" s="1"/>
  <c r="K202" i="3" s="1"/>
  <c r="L202" i="3"/>
  <c r="F202" i="3"/>
  <c r="H202" i="3" s="1"/>
  <c r="J202" i="3" s="1"/>
  <c r="L228" i="3"/>
  <c r="F228" i="3"/>
  <c r="H228" i="3" s="1"/>
  <c r="J228" i="3" s="1"/>
  <c r="G228" i="3"/>
  <c r="I228" i="3" s="1"/>
  <c r="K228" i="3" s="1"/>
  <c r="G230" i="3"/>
  <c r="I230" i="3" s="1"/>
  <c r="K230" i="3" s="1"/>
  <c r="L230" i="3"/>
  <c r="F230" i="3"/>
  <c r="H230" i="3" s="1"/>
  <c r="J230" i="3" s="1"/>
  <c r="F249" i="3"/>
  <c r="H249" i="3" s="1"/>
  <c r="J249" i="3" s="1"/>
  <c r="G249" i="3"/>
  <c r="I249" i="3" s="1"/>
  <c r="K249" i="3" s="1"/>
  <c r="L249" i="3"/>
  <c r="F217" i="3"/>
  <c r="H217" i="3" s="1"/>
  <c r="J217" i="3" s="1"/>
  <c r="G217" i="3"/>
  <c r="I217" i="3" s="1"/>
  <c r="K217" i="3" s="1"/>
  <c r="L217" i="3"/>
  <c r="L170" i="3"/>
  <c r="G170" i="3"/>
  <c r="I170" i="3" s="1"/>
  <c r="K170" i="3" s="1"/>
  <c r="F170" i="3"/>
  <c r="H170" i="3" s="1"/>
  <c r="J170" i="3" s="1"/>
  <c r="G194" i="3"/>
  <c r="I194" i="3" s="1"/>
  <c r="K194" i="3" s="1"/>
  <c r="L194" i="3"/>
  <c r="F194" i="3"/>
  <c r="H194" i="3" s="1"/>
  <c r="J194" i="3" s="1"/>
  <c r="L215" i="3"/>
  <c r="F215" i="3"/>
  <c r="H215" i="3" s="1"/>
  <c r="J215" i="3" s="1"/>
  <c r="G215" i="3"/>
  <c r="I215" i="3" s="1"/>
  <c r="K215" i="3" s="1"/>
  <c r="F245" i="3"/>
  <c r="H245" i="3" s="1"/>
  <c r="J245" i="3" s="1"/>
  <c r="G245" i="3"/>
  <c r="I245" i="3" s="1"/>
  <c r="K245" i="3" s="1"/>
  <c r="L245" i="3"/>
  <c r="F213" i="3"/>
  <c r="H213" i="3" s="1"/>
  <c r="J213" i="3" s="1"/>
  <c r="G213" i="3"/>
  <c r="I213" i="3" s="1"/>
  <c r="K213" i="3" s="1"/>
  <c r="L213" i="3"/>
  <c r="F181" i="3"/>
  <c r="H181" i="3" s="1"/>
  <c r="J181" i="3" s="1"/>
  <c r="G181" i="3"/>
  <c r="I181" i="3" s="1"/>
  <c r="K181" i="3" s="1"/>
  <c r="L181" i="3"/>
  <c r="L151" i="3"/>
  <c r="F151" i="3"/>
  <c r="H151" i="3" s="1"/>
  <c r="J151" i="3" s="1"/>
  <c r="G151" i="3"/>
  <c r="I151" i="3" s="1"/>
  <c r="K151" i="3" s="1"/>
  <c r="G222" i="3"/>
  <c r="I222" i="3" s="1"/>
  <c r="K222" i="3" s="1"/>
  <c r="L222" i="3"/>
  <c r="F222" i="3"/>
  <c r="H222" i="3" s="1"/>
  <c r="J222" i="3" s="1"/>
  <c r="G190" i="3"/>
  <c r="I190" i="3" s="1"/>
  <c r="K190" i="3" s="1"/>
  <c r="L190" i="3"/>
  <c r="F190" i="3"/>
  <c r="H190" i="3" s="1"/>
  <c r="J190" i="3" s="1"/>
  <c r="L243" i="3"/>
  <c r="F243" i="3"/>
  <c r="H243" i="3" s="1"/>
  <c r="J243" i="3" s="1"/>
  <c r="G243" i="3"/>
  <c r="I243" i="3" s="1"/>
  <c r="K243" i="3" s="1"/>
  <c r="L211" i="3"/>
  <c r="F211" i="3"/>
  <c r="H211" i="3" s="1"/>
  <c r="J211" i="3" s="1"/>
  <c r="G211" i="3"/>
  <c r="I211" i="3" s="1"/>
  <c r="K211" i="3" s="1"/>
  <c r="L179" i="3"/>
  <c r="F179" i="3"/>
  <c r="H179" i="3" s="1"/>
  <c r="J179" i="3" s="1"/>
  <c r="G179" i="3"/>
  <c r="I179" i="3" s="1"/>
  <c r="K179" i="3" s="1"/>
  <c r="L248" i="3"/>
  <c r="F248" i="3"/>
  <c r="H248" i="3" s="1"/>
  <c r="J248" i="3" s="1"/>
  <c r="G248" i="3"/>
  <c r="I248" i="3" s="1"/>
  <c r="K248" i="3" s="1"/>
  <c r="L216" i="3"/>
  <c r="F216" i="3"/>
  <c r="H216" i="3" s="1"/>
  <c r="J216" i="3" s="1"/>
  <c r="G216" i="3"/>
  <c r="I216" i="3" s="1"/>
  <c r="K216" i="3" s="1"/>
  <c r="L184" i="3"/>
  <c r="F184" i="3"/>
  <c r="H184" i="3" s="1"/>
  <c r="J184" i="3" s="1"/>
  <c r="G184" i="3"/>
  <c r="I184" i="3" s="1"/>
  <c r="K184" i="3" s="1"/>
  <c r="L150" i="3"/>
  <c r="F150" i="3"/>
  <c r="H150" i="3" s="1"/>
  <c r="J150" i="3" s="1"/>
  <c r="G150" i="3"/>
  <c r="I150" i="3" s="1"/>
  <c r="K150" i="3" s="1"/>
  <c r="G172" i="3"/>
  <c r="I172" i="3" s="1"/>
  <c r="K172" i="3" s="1"/>
  <c r="F172" i="3"/>
  <c r="H172" i="3" s="1"/>
  <c r="J172" i="3" s="1"/>
  <c r="L172" i="3"/>
  <c r="L212" i="3"/>
  <c r="F212" i="3"/>
  <c r="H212" i="3" s="1"/>
  <c r="J212" i="3" s="1"/>
  <c r="G212" i="3"/>
  <c r="I212" i="3" s="1"/>
  <c r="K212" i="3" s="1"/>
  <c r="F237" i="3"/>
  <c r="H237" i="3" s="1"/>
  <c r="J237" i="3" s="1"/>
  <c r="G237" i="3"/>
  <c r="I237" i="3" s="1"/>
  <c r="K237" i="3" s="1"/>
  <c r="L237" i="3"/>
  <c r="G182" i="3"/>
  <c r="I182" i="3" s="1"/>
  <c r="K182" i="3" s="1"/>
  <c r="L182" i="3"/>
  <c r="F182" i="3"/>
  <c r="H182" i="3" s="1"/>
  <c r="J182" i="3" s="1"/>
  <c r="L174" i="3"/>
  <c r="F174" i="3"/>
  <c r="H174" i="3" s="1"/>
  <c r="J174" i="3" s="1"/>
  <c r="G174" i="3"/>
  <c r="I174" i="3" s="1"/>
  <c r="K174" i="3" s="1"/>
  <c r="F241" i="3"/>
  <c r="H241" i="3" s="1"/>
  <c r="J241" i="3" s="1"/>
  <c r="G241" i="3"/>
  <c r="I241" i="3" s="1"/>
  <c r="K241" i="3" s="1"/>
  <c r="L241" i="3"/>
  <c r="L239" i="3"/>
  <c r="F239" i="3"/>
  <c r="H239" i="3" s="1"/>
  <c r="J239" i="3" s="1"/>
  <c r="G239" i="3"/>
  <c r="I239" i="3" s="1"/>
  <c r="K239" i="3" s="1"/>
  <c r="G165" i="3"/>
  <c r="I165" i="3" s="1"/>
  <c r="K165" i="3" s="1"/>
  <c r="F165" i="3"/>
  <c r="H165" i="3" s="1"/>
  <c r="J165" i="3" s="1"/>
  <c r="L165" i="3"/>
  <c r="L235" i="3"/>
  <c r="F235" i="3"/>
  <c r="H235" i="3" s="1"/>
  <c r="J235" i="3" s="1"/>
  <c r="G235" i="3"/>
  <c r="I235" i="3" s="1"/>
  <c r="K235" i="3" s="1"/>
  <c r="L240" i="3"/>
  <c r="F240" i="3"/>
  <c r="H240" i="3" s="1"/>
  <c r="J240" i="3" s="1"/>
  <c r="G240" i="3"/>
  <c r="I240" i="3" s="1"/>
  <c r="K240" i="3" s="1"/>
  <c r="F233" i="3"/>
  <c r="H233" i="3" s="1"/>
  <c r="J233" i="3" s="1"/>
  <c r="G233" i="3"/>
  <c r="I233" i="3" s="1"/>
  <c r="K233" i="3" s="1"/>
  <c r="L233" i="3"/>
  <c r="F201" i="3"/>
  <c r="H201" i="3" s="1"/>
  <c r="J201" i="3" s="1"/>
  <c r="G201" i="3"/>
  <c r="I201" i="3" s="1"/>
  <c r="K201" i="3" s="1"/>
  <c r="L201" i="3"/>
  <c r="F163" i="3"/>
  <c r="H163" i="3" s="1"/>
  <c r="J163" i="3" s="1"/>
  <c r="L163" i="3"/>
  <c r="G163" i="3"/>
  <c r="I163" i="3" s="1"/>
  <c r="K163" i="3" s="1"/>
  <c r="G242" i="3"/>
  <c r="I242" i="3" s="1"/>
  <c r="K242" i="3" s="1"/>
  <c r="L242" i="3"/>
  <c r="F242" i="3"/>
  <c r="H242" i="3" s="1"/>
  <c r="J242" i="3" s="1"/>
  <c r="G210" i="3"/>
  <c r="I210" i="3" s="1"/>
  <c r="K210" i="3" s="1"/>
  <c r="L210" i="3"/>
  <c r="F210" i="3"/>
  <c r="H210" i="3" s="1"/>
  <c r="J210" i="3" s="1"/>
  <c r="G168" i="3"/>
  <c r="I168" i="3" s="1"/>
  <c r="K168" i="3" s="1"/>
  <c r="F168" i="3"/>
  <c r="H168" i="3" s="1"/>
  <c r="J168" i="3" s="1"/>
  <c r="L168" i="3"/>
  <c r="L231" i="3"/>
  <c r="F231" i="3"/>
  <c r="H231" i="3" s="1"/>
  <c r="J231" i="3" s="1"/>
  <c r="G231" i="3"/>
  <c r="I231" i="3" s="1"/>
  <c r="K231" i="3" s="1"/>
  <c r="L199" i="3"/>
  <c r="F199" i="3"/>
  <c r="H199" i="3" s="1"/>
  <c r="J199" i="3" s="1"/>
  <c r="G199" i="3"/>
  <c r="I199" i="3" s="1"/>
  <c r="K199" i="3" s="1"/>
  <c r="F171" i="3"/>
  <c r="H171" i="3" s="1"/>
  <c r="J171" i="3" s="1"/>
  <c r="L171" i="3"/>
  <c r="G171" i="3"/>
  <c r="I171" i="3" s="1"/>
  <c r="K171" i="3" s="1"/>
  <c r="L236" i="3"/>
  <c r="F236" i="3"/>
  <c r="H236" i="3" s="1"/>
  <c r="J236" i="3" s="1"/>
  <c r="G236" i="3"/>
  <c r="I236" i="3" s="1"/>
  <c r="K236" i="3" s="1"/>
  <c r="L204" i="3"/>
  <c r="F204" i="3"/>
  <c r="H204" i="3" s="1"/>
  <c r="J204" i="3" s="1"/>
  <c r="G204" i="3"/>
  <c r="I204" i="3" s="1"/>
  <c r="K204" i="3" s="1"/>
  <c r="G169" i="3"/>
  <c r="I169" i="3" s="1"/>
  <c r="K169" i="3" s="1"/>
  <c r="L169" i="3"/>
  <c r="F169" i="3"/>
  <c r="H169" i="3" s="1"/>
  <c r="J169" i="3" s="1"/>
  <c r="G218" i="3"/>
  <c r="I218" i="3" s="1"/>
  <c r="K218" i="3" s="1"/>
  <c r="L218" i="3"/>
  <c r="F218" i="3"/>
  <c r="H218" i="3" s="1"/>
  <c r="J218" i="3" s="1"/>
  <c r="G176" i="3"/>
  <c r="I176" i="3" s="1"/>
  <c r="K176" i="3" s="1"/>
  <c r="L176" i="3"/>
  <c r="F176" i="3"/>
  <c r="H176" i="3" s="1"/>
  <c r="J176" i="3" s="1"/>
  <c r="F205" i="3"/>
  <c r="H205" i="3" s="1"/>
  <c r="J205" i="3" s="1"/>
  <c r="G205" i="3"/>
  <c r="I205" i="3" s="1"/>
  <c r="K205" i="3" s="1"/>
  <c r="L205" i="3"/>
  <c r="G246" i="3"/>
  <c r="I246" i="3" s="1"/>
  <c r="K246" i="3" s="1"/>
  <c r="L246" i="3"/>
  <c r="F246" i="3"/>
  <c r="H246" i="3" s="1"/>
  <c r="J246" i="3" s="1"/>
  <c r="G214" i="3"/>
  <c r="I214" i="3" s="1"/>
  <c r="K214" i="3" s="1"/>
  <c r="L214" i="3"/>
  <c r="F214" i="3"/>
  <c r="H214" i="3" s="1"/>
  <c r="J214" i="3" s="1"/>
  <c r="L203" i="3"/>
  <c r="F203" i="3"/>
  <c r="H203" i="3" s="1"/>
  <c r="J203" i="3" s="1"/>
  <c r="G203" i="3"/>
  <c r="I203" i="3" s="1"/>
  <c r="K203" i="3" s="1"/>
  <c r="L173" i="3"/>
  <c r="F173" i="3"/>
  <c r="H173" i="3" s="1"/>
  <c r="J173" i="3" s="1"/>
  <c r="G173" i="3"/>
  <c r="I173" i="3" s="1"/>
  <c r="K173" i="3" s="1"/>
  <c r="L208" i="3"/>
  <c r="F208" i="3"/>
  <c r="H208" i="3" s="1"/>
  <c r="J208" i="3" s="1"/>
  <c r="G208" i="3"/>
  <c r="I208" i="3" s="1"/>
  <c r="K208" i="3" s="1"/>
  <c r="L153" i="3"/>
  <c r="F153" i="3"/>
  <c r="H153" i="3" s="1"/>
  <c r="J153" i="3" s="1"/>
  <c r="G153" i="3"/>
  <c r="I153" i="3" s="1"/>
  <c r="K153" i="3" s="1"/>
  <c r="F229" i="3"/>
  <c r="H229" i="3" s="1"/>
  <c r="J229" i="3" s="1"/>
  <c r="G229" i="3"/>
  <c r="I229" i="3" s="1"/>
  <c r="K229" i="3" s="1"/>
  <c r="L229" i="3"/>
  <c r="F197" i="3"/>
  <c r="H197" i="3" s="1"/>
  <c r="J197" i="3" s="1"/>
  <c r="G197" i="3"/>
  <c r="I197" i="3" s="1"/>
  <c r="K197" i="3" s="1"/>
  <c r="L197" i="3"/>
  <c r="G161" i="3"/>
  <c r="I161" i="3" s="1"/>
  <c r="K161" i="3" s="1"/>
  <c r="F161" i="3"/>
  <c r="H161" i="3" s="1"/>
  <c r="J161" i="3" s="1"/>
  <c r="L161" i="3"/>
  <c r="G238" i="3"/>
  <c r="I238" i="3" s="1"/>
  <c r="K238" i="3" s="1"/>
  <c r="L238" i="3"/>
  <c r="F238" i="3"/>
  <c r="H238" i="3" s="1"/>
  <c r="J238" i="3" s="1"/>
  <c r="G206" i="3"/>
  <c r="I206" i="3" s="1"/>
  <c r="K206" i="3" s="1"/>
  <c r="L206" i="3"/>
  <c r="F206" i="3"/>
  <c r="H206" i="3" s="1"/>
  <c r="J206" i="3" s="1"/>
  <c r="L158" i="3"/>
  <c r="G158" i="3"/>
  <c r="I158" i="3" s="1"/>
  <c r="K158" i="3" s="1"/>
  <c r="F158" i="3"/>
  <c r="H158" i="3" s="1"/>
  <c r="J158" i="3" s="1"/>
  <c r="L227" i="3"/>
  <c r="F227" i="3"/>
  <c r="H227" i="3" s="1"/>
  <c r="J227" i="3" s="1"/>
  <c r="G227" i="3"/>
  <c r="I227" i="3" s="1"/>
  <c r="K227" i="3" s="1"/>
  <c r="L195" i="3"/>
  <c r="F195" i="3"/>
  <c r="H195" i="3" s="1"/>
  <c r="J195" i="3" s="1"/>
  <c r="G195" i="3"/>
  <c r="I195" i="3" s="1"/>
  <c r="K195" i="3" s="1"/>
  <c r="G164" i="3"/>
  <c r="I164" i="3" s="1"/>
  <c r="K164" i="3" s="1"/>
  <c r="F164" i="3"/>
  <c r="H164" i="3" s="1"/>
  <c r="J164" i="3" s="1"/>
  <c r="L164" i="3"/>
  <c r="L232" i="3"/>
  <c r="F232" i="3"/>
  <c r="H232" i="3" s="1"/>
  <c r="J232" i="3" s="1"/>
  <c r="G232" i="3"/>
  <c r="I232" i="3" s="1"/>
  <c r="K232" i="3" s="1"/>
  <c r="L200" i="3"/>
  <c r="F200" i="3"/>
  <c r="H200" i="3" s="1"/>
  <c r="J200" i="3" s="1"/>
  <c r="G200" i="3"/>
  <c r="I200" i="3" s="1"/>
  <c r="K200" i="3" s="1"/>
  <c r="F167" i="3"/>
  <c r="H167" i="3" s="1"/>
  <c r="J167" i="3" s="1"/>
  <c r="L167" i="3"/>
  <c r="G167" i="3"/>
  <c r="I167" i="3" s="1"/>
  <c r="K167" i="3" s="1"/>
  <c r="N158" i="3" l="1"/>
  <c r="P158" i="3" s="1"/>
  <c r="R158" i="3" s="1"/>
  <c r="T158" i="3" s="1"/>
  <c r="M158" i="3"/>
  <c r="O158" i="3" s="1"/>
  <c r="Q158" i="3" s="1"/>
  <c r="S158" i="3" s="1"/>
  <c r="U158" i="3" s="1"/>
  <c r="V158" i="3" s="1"/>
  <c r="M173" i="3"/>
  <c r="O173" i="3" s="1"/>
  <c r="Q173" i="3" s="1"/>
  <c r="S173" i="3" s="1"/>
  <c r="N173" i="3"/>
  <c r="P173" i="3" s="1"/>
  <c r="R173" i="3" s="1"/>
  <c r="T173" i="3" s="1"/>
  <c r="N246" i="3"/>
  <c r="P246" i="3" s="1"/>
  <c r="R246" i="3" s="1"/>
  <c r="T246" i="3" s="1"/>
  <c r="M246" i="3"/>
  <c r="O246" i="3" s="1"/>
  <c r="Q246" i="3" s="1"/>
  <c r="S246" i="3" s="1"/>
  <c r="M204" i="3"/>
  <c r="O204" i="3" s="1"/>
  <c r="Q204" i="3" s="1"/>
  <c r="S204" i="3" s="1"/>
  <c r="N204" i="3"/>
  <c r="P204" i="3" s="1"/>
  <c r="R204" i="3" s="1"/>
  <c r="T204" i="3" s="1"/>
  <c r="M174" i="3"/>
  <c r="O174" i="3" s="1"/>
  <c r="Q174" i="3" s="1"/>
  <c r="S174" i="3" s="1"/>
  <c r="N174" i="3"/>
  <c r="P174" i="3" s="1"/>
  <c r="R174" i="3" s="1"/>
  <c r="T174" i="3" s="1"/>
  <c r="M248" i="3"/>
  <c r="O248" i="3" s="1"/>
  <c r="Q248" i="3" s="1"/>
  <c r="S248" i="3" s="1"/>
  <c r="N248" i="3"/>
  <c r="P248" i="3" s="1"/>
  <c r="R248" i="3" s="1"/>
  <c r="T248" i="3" s="1"/>
  <c r="N194" i="3"/>
  <c r="P194" i="3" s="1"/>
  <c r="R194" i="3" s="1"/>
  <c r="T194" i="3" s="1"/>
  <c r="M194" i="3"/>
  <c r="O194" i="3" s="1"/>
  <c r="Q194" i="3" s="1"/>
  <c r="S194" i="3" s="1"/>
  <c r="M249" i="3"/>
  <c r="O249" i="3" s="1"/>
  <c r="Q249" i="3" s="1"/>
  <c r="S249" i="3" s="1"/>
  <c r="N249" i="3"/>
  <c r="P249" i="3" s="1"/>
  <c r="R249" i="3" s="1"/>
  <c r="T249" i="3" s="1"/>
  <c r="M228" i="3"/>
  <c r="O228" i="3" s="1"/>
  <c r="Q228" i="3" s="1"/>
  <c r="S228" i="3" s="1"/>
  <c r="N228" i="3"/>
  <c r="P228" i="3" s="1"/>
  <c r="R228" i="3" s="1"/>
  <c r="T228" i="3" s="1"/>
  <c r="M183" i="3"/>
  <c r="O183" i="3" s="1"/>
  <c r="Q183" i="3" s="1"/>
  <c r="S183" i="3" s="1"/>
  <c r="N183" i="3"/>
  <c r="P183" i="3" s="1"/>
  <c r="R183" i="3" s="1"/>
  <c r="T183" i="3" s="1"/>
  <c r="M160" i="3"/>
  <c r="O160" i="3" s="1"/>
  <c r="Q160" i="3" s="1"/>
  <c r="S160" i="3" s="1"/>
  <c r="N160" i="3"/>
  <c r="P160" i="3" s="1"/>
  <c r="R160" i="3" s="1"/>
  <c r="T160" i="3" s="1"/>
  <c r="M224" i="3"/>
  <c r="O224" i="3" s="1"/>
  <c r="Q224" i="3" s="1"/>
  <c r="S224" i="3" s="1"/>
  <c r="N224" i="3"/>
  <c r="P224" i="3" s="1"/>
  <c r="R224" i="3" s="1"/>
  <c r="T224" i="3" s="1"/>
  <c r="N175" i="3"/>
  <c r="P175" i="3" s="1"/>
  <c r="R175" i="3" s="1"/>
  <c r="T175" i="3" s="1"/>
  <c r="M175" i="3"/>
  <c r="O175" i="3" s="1"/>
  <c r="Q175" i="3" s="1"/>
  <c r="S175" i="3" s="1"/>
  <c r="U175" i="3" s="1"/>
  <c r="V175" i="3" s="1"/>
  <c r="M191" i="3"/>
  <c r="O191" i="3" s="1"/>
  <c r="Q191" i="3" s="1"/>
  <c r="S191" i="3" s="1"/>
  <c r="N191" i="3"/>
  <c r="P191" i="3" s="1"/>
  <c r="R191" i="3" s="1"/>
  <c r="T191" i="3" s="1"/>
  <c r="M196" i="3"/>
  <c r="O196" i="3" s="1"/>
  <c r="Q196" i="3" s="1"/>
  <c r="S196" i="3" s="1"/>
  <c r="N196" i="3"/>
  <c r="P196" i="3" s="1"/>
  <c r="R196" i="3" s="1"/>
  <c r="T196" i="3" s="1"/>
  <c r="M231" i="3"/>
  <c r="O231" i="3" s="1"/>
  <c r="Q231" i="3" s="1"/>
  <c r="S231" i="3" s="1"/>
  <c r="N231" i="3"/>
  <c r="P231" i="3" s="1"/>
  <c r="R231" i="3" s="1"/>
  <c r="T231" i="3" s="1"/>
  <c r="M149" i="3"/>
  <c r="O149" i="3" s="1"/>
  <c r="Q149" i="3" s="1"/>
  <c r="S149" i="3" s="1"/>
  <c r="N149" i="3"/>
  <c r="P149" i="3" s="1"/>
  <c r="R149" i="3" s="1"/>
  <c r="T149" i="3" s="1"/>
  <c r="M159" i="3"/>
  <c r="O159" i="3" s="1"/>
  <c r="Q159" i="3" s="1"/>
  <c r="S159" i="3" s="1"/>
  <c r="N159" i="3"/>
  <c r="P159" i="3" s="1"/>
  <c r="R159" i="3" s="1"/>
  <c r="T159" i="3" s="1"/>
  <c r="N218" i="3"/>
  <c r="P218" i="3" s="1"/>
  <c r="R218" i="3" s="1"/>
  <c r="T218" i="3" s="1"/>
  <c r="M218" i="3"/>
  <c r="O218" i="3" s="1"/>
  <c r="Q218" i="3" s="1"/>
  <c r="S218" i="3" s="1"/>
  <c r="M199" i="3"/>
  <c r="O199" i="3" s="1"/>
  <c r="Q199" i="3" s="1"/>
  <c r="S199" i="3" s="1"/>
  <c r="N199" i="3"/>
  <c r="P199" i="3" s="1"/>
  <c r="R199" i="3" s="1"/>
  <c r="T199" i="3" s="1"/>
  <c r="N210" i="3"/>
  <c r="P210" i="3" s="1"/>
  <c r="R210" i="3" s="1"/>
  <c r="T210" i="3" s="1"/>
  <c r="M210" i="3"/>
  <c r="O210" i="3" s="1"/>
  <c r="Q210" i="3" s="1"/>
  <c r="S210" i="3" s="1"/>
  <c r="U210" i="3" s="1"/>
  <c r="V210" i="3" s="1"/>
  <c r="M201" i="3"/>
  <c r="O201" i="3" s="1"/>
  <c r="Q201" i="3" s="1"/>
  <c r="S201" i="3" s="1"/>
  <c r="N201" i="3"/>
  <c r="P201" i="3" s="1"/>
  <c r="R201" i="3" s="1"/>
  <c r="T201" i="3" s="1"/>
  <c r="M240" i="3"/>
  <c r="O240" i="3" s="1"/>
  <c r="Q240" i="3" s="1"/>
  <c r="S240" i="3" s="1"/>
  <c r="N240" i="3"/>
  <c r="P240" i="3" s="1"/>
  <c r="R240" i="3" s="1"/>
  <c r="T240" i="3" s="1"/>
  <c r="M212" i="3"/>
  <c r="O212" i="3" s="1"/>
  <c r="Q212" i="3" s="1"/>
  <c r="S212" i="3" s="1"/>
  <c r="N212" i="3"/>
  <c r="P212" i="3" s="1"/>
  <c r="R212" i="3" s="1"/>
  <c r="T212" i="3" s="1"/>
  <c r="M243" i="3"/>
  <c r="O243" i="3" s="1"/>
  <c r="Q243" i="3" s="1"/>
  <c r="S243" i="3" s="1"/>
  <c r="N243" i="3"/>
  <c r="P243" i="3" s="1"/>
  <c r="R243" i="3" s="1"/>
  <c r="T243" i="3" s="1"/>
  <c r="M245" i="3"/>
  <c r="O245" i="3" s="1"/>
  <c r="Q245" i="3" s="1"/>
  <c r="S245" i="3" s="1"/>
  <c r="N245" i="3"/>
  <c r="P245" i="3" s="1"/>
  <c r="R245" i="3" s="1"/>
  <c r="T245" i="3" s="1"/>
  <c r="M207" i="3"/>
  <c r="O207" i="3" s="1"/>
  <c r="Q207" i="3" s="1"/>
  <c r="S207" i="3" s="1"/>
  <c r="N207" i="3"/>
  <c r="P207" i="3" s="1"/>
  <c r="R207" i="3" s="1"/>
  <c r="T207" i="3" s="1"/>
  <c r="M157" i="3"/>
  <c r="O157" i="3" s="1"/>
  <c r="Q157" i="3" s="1"/>
  <c r="S157" i="3" s="1"/>
  <c r="N157" i="3"/>
  <c r="P157" i="3" s="1"/>
  <c r="R157" i="3" s="1"/>
  <c r="T157" i="3" s="1"/>
  <c r="M219" i="3"/>
  <c r="O219" i="3" s="1"/>
  <c r="Q219" i="3" s="1"/>
  <c r="S219" i="3" s="1"/>
  <c r="N219" i="3"/>
  <c r="P219" i="3" s="1"/>
  <c r="R219" i="3" s="1"/>
  <c r="T219" i="3" s="1"/>
  <c r="N186" i="3"/>
  <c r="P186" i="3" s="1"/>
  <c r="R186" i="3" s="1"/>
  <c r="T186" i="3" s="1"/>
  <c r="M186" i="3"/>
  <c r="O186" i="3" s="1"/>
  <c r="Q186" i="3" s="1"/>
  <c r="S186" i="3" s="1"/>
  <c r="N230" i="3"/>
  <c r="P230" i="3" s="1"/>
  <c r="R230" i="3" s="1"/>
  <c r="T230" i="3" s="1"/>
  <c r="M230" i="3"/>
  <c r="O230" i="3" s="1"/>
  <c r="Q230" i="3" s="1"/>
  <c r="S230" i="3" s="1"/>
  <c r="M195" i="3"/>
  <c r="O195" i="3" s="1"/>
  <c r="Q195" i="3" s="1"/>
  <c r="S195" i="3" s="1"/>
  <c r="N195" i="3"/>
  <c r="P195" i="3" s="1"/>
  <c r="R195" i="3" s="1"/>
  <c r="T195" i="3" s="1"/>
  <c r="N206" i="3"/>
  <c r="P206" i="3" s="1"/>
  <c r="R206" i="3" s="1"/>
  <c r="T206" i="3" s="1"/>
  <c r="M206" i="3"/>
  <c r="O206" i="3" s="1"/>
  <c r="Q206" i="3" s="1"/>
  <c r="S206" i="3" s="1"/>
  <c r="U206" i="3" s="1"/>
  <c r="V206" i="3" s="1"/>
  <c r="M197" i="3"/>
  <c r="O197" i="3" s="1"/>
  <c r="Q197" i="3" s="1"/>
  <c r="S197" i="3" s="1"/>
  <c r="N197" i="3"/>
  <c r="P197" i="3" s="1"/>
  <c r="R197" i="3" s="1"/>
  <c r="T197" i="3" s="1"/>
  <c r="M153" i="3"/>
  <c r="O153" i="3" s="1"/>
  <c r="Q153" i="3" s="1"/>
  <c r="S153" i="3" s="1"/>
  <c r="N153" i="3"/>
  <c r="P153" i="3" s="1"/>
  <c r="R153" i="3" s="1"/>
  <c r="T153" i="3" s="1"/>
  <c r="M205" i="3"/>
  <c r="O205" i="3" s="1"/>
  <c r="Q205" i="3" s="1"/>
  <c r="S205" i="3" s="1"/>
  <c r="N205" i="3"/>
  <c r="P205" i="3" s="1"/>
  <c r="R205" i="3" s="1"/>
  <c r="T205" i="3" s="1"/>
  <c r="M239" i="3"/>
  <c r="O239" i="3" s="1"/>
  <c r="Q239" i="3" s="1"/>
  <c r="S239" i="3" s="1"/>
  <c r="N239" i="3"/>
  <c r="P239" i="3" s="1"/>
  <c r="R239" i="3" s="1"/>
  <c r="T239" i="3" s="1"/>
  <c r="N182" i="3"/>
  <c r="P182" i="3" s="1"/>
  <c r="R182" i="3" s="1"/>
  <c r="T182" i="3" s="1"/>
  <c r="M182" i="3"/>
  <c r="O182" i="3" s="1"/>
  <c r="Q182" i="3" s="1"/>
  <c r="S182" i="3" s="1"/>
  <c r="M172" i="3"/>
  <c r="O172" i="3" s="1"/>
  <c r="Q172" i="3" s="1"/>
  <c r="S172" i="3" s="1"/>
  <c r="N172" i="3"/>
  <c r="P172" i="3" s="1"/>
  <c r="R172" i="3" s="1"/>
  <c r="T172" i="3" s="1"/>
  <c r="M184" i="3"/>
  <c r="O184" i="3" s="1"/>
  <c r="Q184" i="3" s="1"/>
  <c r="S184" i="3" s="1"/>
  <c r="N184" i="3"/>
  <c r="P184" i="3" s="1"/>
  <c r="R184" i="3" s="1"/>
  <c r="T184" i="3" s="1"/>
  <c r="N151" i="3"/>
  <c r="P151" i="3" s="1"/>
  <c r="R151" i="3" s="1"/>
  <c r="T151" i="3" s="1"/>
  <c r="M151" i="3"/>
  <c r="O151" i="3" s="1"/>
  <c r="Q151" i="3" s="1"/>
  <c r="S151" i="3" s="1"/>
  <c r="U151" i="3" s="1"/>
  <c r="V151" i="3" s="1"/>
  <c r="N202" i="3"/>
  <c r="P202" i="3" s="1"/>
  <c r="R202" i="3" s="1"/>
  <c r="T202" i="3" s="1"/>
  <c r="M202" i="3"/>
  <c r="O202" i="3" s="1"/>
  <c r="Q202" i="3" s="1"/>
  <c r="S202" i="3" s="1"/>
  <c r="M220" i="3"/>
  <c r="O220" i="3" s="1"/>
  <c r="Q220" i="3" s="1"/>
  <c r="S220" i="3" s="1"/>
  <c r="N220" i="3"/>
  <c r="P220" i="3" s="1"/>
  <c r="R220" i="3" s="1"/>
  <c r="T220" i="3" s="1"/>
  <c r="M189" i="3"/>
  <c r="O189" i="3" s="1"/>
  <c r="Q189" i="3" s="1"/>
  <c r="S189" i="3" s="1"/>
  <c r="N189" i="3"/>
  <c r="P189" i="3" s="1"/>
  <c r="R189" i="3" s="1"/>
  <c r="T189" i="3" s="1"/>
  <c r="M223" i="3"/>
  <c r="O223" i="3" s="1"/>
  <c r="Q223" i="3" s="1"/>
  <c r="S223" i="3" s="1"/>
  <c r="N223" i="3"/>
  <c r="P223" i="3" s="1"/>
  <c r="R223" i="3" s="1"/>
  <c r="T223" i="3" s="1"/>
  <c r="N170" i="3"/>
  <c r="P170" i="3" s="1"/>
  <c r="R170" i="3" s="1"/>
  <c r="T170" i="3" s="1"/>
  <c r="M170" i="3"/>
  <c r="O170" i="3" s="1"/>
  <c r="Q170" i="3" s="1"/>
  <c r="S170" i="3" s="1"/>
  <c r="M200" i="3"/>
  <c r="O200" i="3" s="1"/>
  <c r="Q200" i="3" s="1"/>
  <c r="S200" i="3" s="1"/>
  <c r="N200" i="3"/>
  <c r="P200" i="3" s="1"/>
  <c r="R200" i="3" s="1"/>
  <c r="T200" i="3" s="1"/>
  <c r="M203" i="3"/>
  <c r="O203" i="3" s="1"/>
  <c r="Q203" i="3" s="1"/>
  <c r="S203" i="3" s="1"/>
  <c r="N203" i="3"/>
  <c r="P203" i="3" s="1"/>
  <c r="R203" i="3" s="1"/>
  <c r="T203" i="3" s="1"/>
  <c r="M236" i="3"/>
  <c r="O236" i="3" s="1"/>
  <c r="Q236" i="3" s="1"/>
  <c r="S236" i="3" s="1"/>
  <c r="N236" i="3"/>
  <c r="P236" i="3" s="1"/>
  <c r="R236" i="3" s="1"/>
  <c r="T236" i="3" s="1"/>
  <c r="M241" i="3"/>
  <c r="O241" i="3" s="1"/>
  <c r="Q241" i="3" s="1"/>
  <c r="S241" i="3" s="1"/>
  <c r="N241" i="3"/>
  <c r="P241" i="3" s="1"/>
  <c r="R241" i="3" s="1"/>
  <c r="T241" i="3" s="1"/>
  <c r="M179" i="3"/>
  <c r="O179" i="3" s="1"/>
  <c r="Q179" i="3" s="1"/>
  <c r="S179" i="3" s="1"/>
  <c r="N179" i="3"/>
  <c r="P179" i="3" s="1"/>
  <c r="R179" i="3" s="1"/>
  <c r="T179" i="3" s="1"/>
  <c r="N190" i="3"/>
  <c r="P190" i="3" s="1"/>
  <c r="R190" i="3" s="1"/>
  <c r="T190" i="3" s="1"/>
  <c r="M190" i="3"/>
  <c r="O190" i="3" s="1"/>
  <c r="Q190" i="3" s="1"/>
  <c r="S190" i="3" s="1"/>
  <c r="U190" i="3" s="1"/>
  <c r="V190" i="3" s="1"/>
  <c r="M181" i="3"/>
  <c r="O181" i="3" s="1"/>
  <c r="Q181" i="3" s="1"/>
  <c r="S181" i="3" s="1"/>
  <c r="N181" i="3"/>
  <c r="P181" i="3" s="1"/>
  <c r="R181" i="3" s="1"/>
  <c r="T181" i="3" s="1"/>
  <c r="N156" i="3"/>
  <c r="P156" i="3" s="1"/>
  <c r="R156" i="3" s="1"/>
  <c r="T156" i="3" s="1"/>
  <c r="M156" i="3"/>
  <c r="O156" i="3" s="1"/>
  <c r="Q156" i="3" s="1"/>
  <c r="S156" i="3" s="1"/>
  <c r="M247" i="3"/>
  <c r="O247" i="3" s="1"/>
  <c r="Q247" i="3" s="1"/>
  <c r="S247" i="3" s="1"/>
  <c r="N247" i="3"/>
  <c r="P247" i="3" s="1"/>
  <c r="R247" i="3" s="1"/>
  <c r="T247" i="3" s="1"/>
  <c r="M180" i="3"/>
  <c r="O180" i="3" s="1"/>
  <c r="Q180" i="3" s="1"/>
  <c r="S180" i="3" s="1"/>
  <c r="N180" i="3"/>
  <c r="P180" i="3" s="1"/>
  <c r="R180" i="3" s="1"/>
  <c r="T180" i="3" s="1"/>
  <c r="M155" i="3"/>
  <c r="O155" i="3" s="1"/>
  <c r="Q155" i="3" s="1"/>
  <c r="S155" i="3" s="1"/>
  <c r="N155" i="3"/>
  <c r="P155" i="3" s="1"/>
  <c r="R155" i="3" s="1"/>
  <c r="T155" i="3" s="1"/>
  <c r="N178" i="3"/>
  <c r="P178" i="3" s="1"/>
  <c r="R178" i="3" s="1"/>
  <c r="T178" i="3" s="1"/>
  <c r="M178" i="3"/>
  <c r="O178" i="3" s="1"/>
  <c r="Q178" i="3" s="1"/>
  <c r="S178" i="3" s="1"/>
  <c r="N162" i="3"/>
  <c r="P162" i="3" s="1"/>
  <c r="R162" i="3" s="1"/>
  <c r="T162" i="3" s="1"/>
  <c r="M162" i="3"/>
  <c r="O162" i="3" s="1"/>
  <c r="Q162" i="3" s="1"/>
  <c r="S162" i="3" s="1"/>
  <c r="M244" i="3"/>
  <c r="O244" i="3" s="1"/>
  <c r="Q244" i="3" s="1"/>
  <c r="S244" i="3" s="1"/>
  <c r="N244" i="3"/>
  <c r="P244" i="3" s="1"/>
  <c r="R244" i="3" s="1"/>
  <c r="T244" i="3" s="1"/>
  <c r="M167" i="3"/>
  <c r="O167" i="3" s="1"/>
  <c r="Q167" i="3" s="1"/>
  <c r="S167" i="3" s="1"/>
  <c r="N167" i="3"/>
  <c r="P167" i="3" s="1"/>
  <c r="R167" i="3" s="1"/>
  <c r="T167" i="3" s="1"/>
  <c r="M164" i="3"/>
  <c r="O164" i="3" s="1"/>
  <c r="Q164" i="3" s="1"/>
  <c r="S164" i="3" s="1"/>
  <c r="N164" i="3"/>
  <c r="P164" i="3" s="1"/>
  <c r="R164" i="3" s="1"/>
  <c r="T164" i="3" s="1"/>
  <c r="M227" i="3"/>
  <c r="O227" i="3" s="1"/>
  <c r="Q227" i="3" s="1"/>
  <c r="S227" i="3" s="1"/>
  <c r="N227" i="3"/>
  <c r="P227" i="3" s="1"/>
  <c r="R227" i="3" s="1"/>
  <c r="T227" i="3" s="1"/>
  <c r="N238" i="3"/>
  <c r="P238" i="3" s="1"/>
  <c r="R238" i="3" s="1"/>
  <c r="T238" i="3" s="1"/>
  <c r="M238" i="3"/>
  <c r="O238" i="3" s="1"/>
  <c r="Q238" i="3" s="1"/>
  <c r="S238" i="3" s="1"/>
  <c r="U238" i="3" s="1"/>
  <c r="V238" i="3" s="1"/>
  <c r="M229" i="3"/>
  <c r="O229" i="3" s="1"/>
  <c r="Q229" i="3" s="1"/>
  <c r="S229" i="3" s="1"/>
  <c r="N229" i="3"/>
  <c r="P229" i="3" s="1"/>
  <c r="R229" i="3" s="1"/>
  <c r="T229" i="3" s="1"/>
  <c r="M208" i="3"/>
  <c r="O208" i="3" s="1"/>
  <c r="Q208" i="3" s="1"/>
  <c r="S208" i="3" s="1"/>
  <c r="N208" i="3"/>
  <c r="P208" i="3" s="1"/>
  <c r="R208" i="3" s="1"/>
  <c r="T208" i="3" s="1"/>
  <c r="N214" i="3"/>
  <c r="P214" i="3" s="1"/>
  <c r="R214" i="3" s="1"/>
  <c r="T214" i="3" s="1"/>
  <c r="M214" i="3"/>
  <c r="O214" i="3" s="1"/>
  <c r="Q214" i="3" s="1"/>
  <c r="S214" i="3" s="1"/>
  <c r="M171" i="3"/>
  <c r="O171" i="3" s="1"/>
  <c r="Q171" i="3" s="1"/>
  <c r="S171" i="3" s="1"/>
  <c r="N171" i="3"/>
  <c r="P171" i="3" s="1"/>
  <c r="R171" i="3" s="1"/>
  <c r="T171" i="3" s="1"/>
  <c r="M168" i="3"/>
  <c r="O168" i="3" s="1"/>
  <c r="Q168" i="3" s="1"/>
  <c r="S168" i="3" s="1"/>
  <c r="N168" i="3"/>
  <c r="P168" i="3" s="1"/>
  <c r="R168" i="3" s="1"/>
  <c r="T168" i="3" s="1"/>
  <c r="M165" i="3"/>
  <c r="O165" i="3" s="1"/>
  <c r="Q165" i="3" s="1"/>
  <c r="S165" i="3" s="1"/>
  <c r="N165" i="3"/>
  <c r="P165" i="3" s="1"/>
  <c r="R165" i="3" s="1"/>
  <c r="T165" i="3" s="1"/>
  <c r="M216" i="3"/>
  <c r="O216" i="3" s="1"/>
  <c r="Q216" i="3" s="1"/>
  <c r="S216" i="3" s="1"/>
  <c r="N216" i="3"/>
  <c r="P216" i="3" s="1"/>
  <c r="R216" i="3" s="1"/>
  <c r="T216" i="3" s="1"/>
  <c r="M217" i="3"/>
  <c r="O217" i="3" s="1"/>
  <c r="Q217" i="3" s="1"/>
  <c r="S217" i="3" s="1"/>
  <c r="N217" i="3"/>
  <c r="P217" i="3" s="1"/>
  <c r="R217" i="3" s="1"/>
  <c r="T217" i="3" s="1"/>
  <c r="N154" i="3"/>
  <c r="P154" i="3" s="1"/>
  <c r="R154" i="3" s="1"/>
  <c r="T154" i="3" s="1"/>
  <c r="M154" i="3"/>
  <c r="O154" i="3" s="1"/>
  <c r="Q154" i="3" s="1"/>
  <c r="S154" i="3" s="1"/>
  <c r="U154" i="3" s="1"/>
  <c r="V154" i="3" s="1"/>
  <c r="N226" i="3"/>
  <c r="P226" i="3" s="1"/>
  <c r="R226" i="3" s="1"/>
  <c r="T226" i="3" s="1"/>
  <c r="M226" i="3"/>
  <c r="O226" i="3" s="1"/>
  <c r="Q226" i="3" s="1"/>
  <c r="S226" i="3" s="1"/>
  <c r="M221" i="3"/>
  <c r="O221" i="3" s="1"/>
  <c r="Q221" i="3" s="1"/>
  <c r="S221" i="3" s="1"/>
  <c r="N221" i="3"/>
  <c r="P221" i="3" s="1"/>
  <c r="R221" i="3" s="1"/>
  <c r="T221" i="3" s="1"/>
  <c r="M192" i="3"/>
  <c r="O192" i="3" s="1"/>
  <c r="Q192" i="3" s="1"/>
  <c r="S192" i="3" s="1"/>
  <c r="N192" i="3"/>
  <c r="P192" i="3" s="1"/>
  <c r="R192" i="3" s="1"/>
  <c r="T192" i="3" s="1"/>
  <c r="N252" i="3"/>
  <c r="P252" i="3" s="1"/>
  <c r="R252" i="3" s="1"/>
  <c r="T252" i="3" s="1"/>
  <c r="M252" i="3"/>
  <c r="O252" i="3" s="1"/>
  <c r="Q252" i="3" s="1"/>
  <c r="S252" i="3" s="1"/>
  <c r="N152" i="3"/>
  <c r="P152" i="3" s="1"/>
  <c r="R152" i="3" s="1"/>
  <c r="T152" i="3" s="1"/>
  <c r="M152" i="3"/>
  <c r="O152" i="3" s="1"/>
  <c r="Q152" i="3" s="1"/>
  <c r="S152" i="3" s="1"/>
  <c r="M209" i="3"/>
  <c r="O209" i="3" s="1"/>
  <c r="Q209" i="3" s="1"/>
  <c r="S209" i="3" s="1"/>
  <c r="N209" i="3"/>
  <c r="P209" i="3" s="1"/>
  <c r="R209" i="3" s="1"/>
  <c r="T209" i="3" s="1"/>
  <c r="M169" i="3"/>
  <c r="O169" i="3" s="1"/>
  <c r="Q169" i="3" s="1"/>
  <c r="S169" i="3" s="1"/>
  <c r="N169" i="3"/>
  <c r="P169" i="3" s="1"/>
  <c r="R169" i="3" s="1"/>
  <c r="T169" i="3" s="1"/>
  <c r="N234" i="3"/>
  <c r="P234" i="3" s="1"/>
  <c r="R234" i="3" s="1"/>
  <c r="T234" i="3" s="1"/>
  <c r="M234" i="3"/>
  <c r="O234" i="3" s="1"/>
  <c r="Q234" i="3" s="1"/>
  <c r="S234" i="3" s="1"/>
  <c r="U234" i="3" s="1"/>
  <c r="V234" i="3" s="1"/>
  <c r="M176" i="3"/>
  <c r="O176" i="3" s="1"/>
  <c r="Q176" i="3" s="1"/>
  <c r="S176" i="3" s="1"/>
  <c r="N176" i="3"/>
  <c r="P176" i="3" s="1"/>
  <c r="R176" i="3" s="1"/>
  <c r="T176" i="3" s="1"/>
  <c r="M211" i="3"/>
  <c r="O211" i="3" s="1"/>
  <c r="Q211" i="3" s="1"/>
  <c r="S211" i="3" s="1"/>
  <c r="N211" i="3"/>
  <c r="P211" i="3" s="1"/>
  <c r="R211" i="3" s="1"/>
  <c r="T211" i="3" s="1"/>
  <c r="N222" i="3"/>
  <c r="P222" i="3" s="1"/>
  <c r="R222" i="3" s="1"/>
  <c r="T222" i="3" s="1"/>
  <c r="M222" i="3"/>
  <c r="O222" i="3" s="1"/>
  <c r="Q222" i="3" s="1"/>
  <c r="S222" i="3" s="1"/>
  <c r="U222" i="3" s="1"/>
  <c r="V222" i="3" s="1"/>
  <c r="M213" i="3"/>
  <c r="O213" i="3" s="1"/>
  <c r="Q213" i="3" s="1"/>
  <c r="S213" i="3" s="1"/>
  <c r="N213" i="3"/>
  <c r="P213" i="3" s="1"/>
  <c r="R213" i="3" s="1"/>
  <c r="T213" i="3" s="1"/>
  <c r="M215" i="3"/>
  <c r="O215" i="3" s="1"/>
  <c r="Q215" i="3" s="1"/>
  <c r="S215" i="3" s="1"/>
  <c r="N215" i="3"/>
  <c r="P215" i="3" s="1"/>
  <c r="R215" i="3" s="1"/>
  <c r="T215" i="3" s="1"/>
  <c r="M177" i="3"/>
  <c r="O177" i="3" s="1"/>
  <c r="Q177" i="3" s="1"/>
  <c r="S177" i="3" s="1"/>
  <c r="N177" i="3"/>
  <c r="P177" i="3" s="1"/>
  <c r="R177" i="3" s="1"/>
  <c r="T177" i="3" s="1"/>
  <c r="M225" i="3"/>
  <c r="O225" i="3" s="1"/>
  <c r="Q225" i="3" s="1"/>
  <c r="S225" i="3" s="1"/>
  <c r="N225" i="3"/>
  <c r="P225" i="3" s="1"/>
  <c r="R225" i="3" s="1"/>
  <c r="T225" i="3" s="1"/>
  <c r="M187" i="3"/>
  <c r="O187" i="3" s="1"/>
  <c r="Q187" i="3" s="1"/>
  <c r="S187" i="3" s="1"/>
  <c r="N187" i="3"/>
  <c r="P187" i="3" s="1"/>
  <c r="R187" i="3" s="1"/>
  <c r="T187" i="3" s="1"/>
  <c r="N198" i="3"/>
  <c r="P198" i="3" s="1"/>
  <c r="R198" i="3" s="1"/>
  <c r="T198" i="3" s="1"/>
  <c r="M198" i="3"/>
  <c r="O198" i="3" s="1"/>
  <c r="Q198" i="3" s="1"/>
  <c r="S198" i="3" s="1"/>
  <c r="U252" i="3"/>
  <c r="V252" i="3" s="1"/>
  <c r="M166" i="3"/>
  <c r="O166" i="3" s="1"/>
  <c r="Q166" i="3" s="1"/>
  <c r="S166" i="3" s="1"/>
  <c r="N166" i="3"/>
  <c r="P166" i="3" s="1"/>
  <c r="R166" i="3" s="1"/>
  <c r="T166" i="3" s="1"/>
  <c r="M232" i="3"/>
  <c r="O232" i="3" s="1"/>
  <c r="Q232" i="3" s="1"/>
  <c r="S232" i="3" s="1"/>
  <c r="U232" i="3" s="1"/>
  <c r="V232" i="3" s="1"/>
  <c r="N232" i="3"/>
  <c r="P232" i="3" s="1"/>
  <c r="R232" i="3" s="1"/>
  <c r="T232" i="3" s="1"/>
  <c r="N242" i="3"/>
  <c r="P242" i="3" s="1"/>
  <c r="R242" i="3" s="1"/>
  <c r="T242" i="3" s="1"/>
  <c r="M242" i="3"/>
  <c r="O242" i="3" s="1"/>
  <c r="Q242" i="3" s="1"/>
  <c r="S242" i="3" s="1"/>
  <c r="M233" i="3"/>
  <c r="O233" i="3" s="1"/>
  <c r="Q233" i="3" s="1"/>
  <c r="S233" i="3" s="1"/>
  <c r="N233" i="3"/>
  <c r="P233" i="3" s="1"/>
  <c r="R233" i="3" s="1"/>
  <c r="T233" i="3" s="1"/>
  <c r="M235" i="3"/>
  <c r="O235" i="3" s="1"/>
  <c r="Q235" i="3" s="1"/>
  <c r="S235" i="3" s="1"/>
  <c r="N235" i="3"/>
  <c r="P235" i="3" s="1"/>
  <c r="R235" i="3" s="1"/>
  <c r="T235" i="3" s="1"/>
  <c r="M237" i="3"/>
  <c r="O237" i="3" s="1"/>
  <c r="Q237" i="3" s="1"/>
  <c r="S237" i="3" s="1"/>
  <c r="U237" i="3" s="1"/>
  <c r="V237" i="3" s="1"/>
  <c r="N237" i="3"/>
  <c r="P237" i="3" s="1"/>
  <c r="R237" i="3" s="1"/>
  <c r="T237" i="3" s="1"/>
  <c r="M161" i="3"/>
  <c r="O161" i="3" s="1"/>
  <c r="Q161" i="3" s="1"/>
  <c r="S161" i="3" s="1"/>
  <c r="N161" i="3"/>
  <c r="P161" i="3" s="1"/>
  <c r="R161" i="3" s="1"/>
  <c r="T161" i="3" s="1"/>
  <c r="N163" i="3"/>
  <c r="P163" i="3" s="1"/>
  <c r="R163" i="3" s="1"/>
  <c r="T163" i="3" s="1"/>
  <c r="M163" i="3"/>
  <c r="O163" i="3" s="1"/>
  <c r="Q163" i="3" s="1"/>
  <c r="S163" i="3" s="1"/>
  <c r="M150" i="3"/>
  <c r="O150" i="3" s="1"/>
  <c r="Q150" i="3" s="1"/>
  <c r="S150" i="3" s="1"/>
  <c r="N150" i="3"/>
  <c r="P150" i="3" s="1"/>
  <c r="R150" i="3" s="1"/>
  <c r="T150" i="3" s="1"/>
  <c r="M188" i="3"/>
  <c r="O188" i="3" s="1"/>
  <c r="Q188" i="3" s="1"/>
  <c r="S188" i="3" s="1"/>
  <c r="N188" i="3"/>
  <c r="P188" i="3" s="1"/>
  <c r="R188" i="3" s="1"/>
  <c r="T188" i="3" s="1"/>
  <c r="M185" i="3"/>
  <c r="O185" i="3" s="1"/>
  <c r="Q185" i="3" s="1"/>
  <c r="S185" i="3" s="1"/>
  <c r="N185" i="3"/>
  <c r="P185" i="3" s="1"/>
  <c r="R185" i="3" s="1"/>
  <c r="T185" i="3" s="1"/>
  <c r="M193" i="3"/>
  <c r="O193" i="3" s="1"/>
  <c r="Q193" i="3" s="1"/>
  <c r="S193" i="3" s="1"/>
  <c r="N193" i="3"/>
  <c r="P193" i="3" s="1"/>
  <c r="R193" i="3" s="1"/>
  <c r="T193" i="3" s="1"/>
  <c r="U188" i="3" l="1"/>
  <c r="V188" i="3" s="1"/>
  <c r="U163" i="3"/>
  <c r="V163" i="3" s="1"/>
  <c r="U177" i="3"/>
  <c r="V177" i="3" s="1"/>
  <c r="W177" i="3" s="1"/>
  <c r="Y177" i="3" s="1"/>
  <c r="AA177" i="3" s="1"/>
  <c r="U211" i="3"/>
  <c r="V211" i="3" s="1"/>
  <c r="U209" i="3"/>
  <c r="V209" i="3" s="1"/>
  <c r="U221" i="3"/>
  <c r="V221" i="3" s="1"/>
  <c r="AC221" i="3" s="1"/>
  <c r="U216" i="3"/>
  <c r="V216" i="3" s="1"/>
  <c r="AC216" i="3" s="1"/>
  <c r="U227" i="3"/>
  <c r="V227" i="3" s="1"/>
  <c r="AC227" i="3" s="1"/>
  <c r="U247" i="3"/>
  <c r="V247" i="3" s="1"/>
  <c r="W247" i="3" s="1"/>
  <c r="Y247" i="3" s="1"/>
  <c r="AA247" i="3" s="1"/>
  <c r="U179" i="3"/>
  <c r="V179" i="3" s="1"/>
  <c r="U200" i="3"/>
  <c r="V200" i="3" s="1"/>
  <c r="AC200" i="3" s="1"/>
  <c r="U220" i="3"/>
  <c r="V220" i="3" s="1"/>
  <c r="U172" i="3"/>
  <c r="V172" i="3" s="1"/>
  <c r="W172" i="3" s="1"/>
  <c r="Y172" i="3" s="1"/>
  <c r="AA172" i="3" s="1"/>
  <c r="U153" i="3"/>
  <c r="V153" i="3" s="1"/>
  <c r="W153" i="3" s="1"/>
  <c r="Y153" i="3" s="1"/>
  <c r="AA153" i="3" s="1"/>
  <c r="U207" i="3"/>
  <c r="V207" i="3" s="1"/>
  <c r="W207" i="3" s="1"/>
  <c r="Y207" i="3" s="1"/>
  <c r="AA207" i="3" s="1"/>
  <c r="U240" i="3"/>
  <c r="V240" i="3" s="1"/>
  <c r="W240" i="3" s="1"/>
  <c r="Y240" i="3" s="1"/>
  <c r="AA240" i="3" s="1"/>
  <c r="U150" i="3"/>
  <c r="V150" i="3" s="1"/>
  <c r="AC150" i="3" s="1"/>
  <c r="U235" i="3"/>
  <c r="V235" i="3" s="1"/>
  <c r="AC235" i="3" s="1"/>
  <c r="U166" i="3"/>
  <c r="V166" i="3" s="1"/>
  <c r="AC166" i="3" s="1"/>
  <c r="U196" i="3"/>
  <c r="V196" i="3" s="1"/>
  <c r="U160" i="3"/>
  <c r="V160" i="3" s="1"/>
  <c r="AC160" i="3" s="1"/>
  <c r="U242" i="3"/>
  <c r="V242" i="3" s="1"/>
  <c r="X242" i="3" s="1"/>
  <c r="Z242" i="3" s="1"/>
  <c r="AB242" i="3" s="1"/>
  <c r="U215" i="3"/>
  <c r="V215" i="3" s="1"/>
  <c r="X215" i="3" s="1"/>
  <c r="Z215" i="3" s="1"/>
  <c r="AB215" i="3" s="1"/>
  <c r="U176" i="3"/>
  <c r="V176" i="3" s="1"/>
  <c r="AC176" i="3" s="1"/>
  <c r="U165" i="3"/>
  <c r="V165" i="3" s="1"/>
  <c r="U208" i="3"/>
  <c r="V208" i="3" s="1"/>
  <c r="U164" i="3"/>
  <c r="V164" i="3" s="1"/>
  <c r="U241" i="3"/>
  <c r="V241" i="3" s="1"/>
  <c r="U197" i="3"/>
  <c r="V197" i="3" s="1"/>
  <c r="AC197" i="3" s="1"/>
  <c r="U245" i="3"/>
  <c r="V245" i="3" s="1"/>
  <c r="X245" i="3" s="1"/>
  <c r="Z245" i="3" s="1"/>
  <c r="AB245" i="3" s="1"/>
  <c r="U201" i="3"/>
  <c r="V201" i="3" s="1"/>
  <c r="AC201" i="3" s="1"/>
  <c r="U159" i="3"/>
  <c r="V159" i="3" s="1"/>
  <c r="AC159" i="3" s="1"/>
  <c r="U191" i="3"/>
  <c r="V191" i="3" s="1"/>
  <c r="U183" i="3"/>
  <c r="V183" i="3" s="1"/>
  <c r="U248" i="3"/>
  <c r="V248" i="3" s="1"/>
  <c r="U173" i="3"/>
  <c r="V173" i="3" s="1"/>
  <c r="X237" i="3"/>
  <c r="Z237" i="3" s="1"/>
  <c r="AB237" i="3" s="1"/>
  <c r="AC237" i="3"/>
  <c r="W237" i="3"/>
  <c r="Y237" i="3" s="1"/>
  <c r="AA237" i="3" s="1"/>
  <c r="U225" i="3"/>
  <c r="V225" i="3" s="1"/>
  <c r="U169" i="3"/>
  <c r="V169" i="3" s="1"/>
  <c r="U192" i="3"/>
  <c r="V192" i="3" s="1"/>
  <c r="U217" i="3"/>
  <c r="V217" i="3" s="1"/>
  <c r="U171" i="3"/>
  <c r="V171" i="3" s="1"/>
  <c r="U244" i="3"/>
  <c r="V244" i="3" s="1"/>
  <c r="U180" i="3"/>
  <c r="V180" i="3" s="1"/>
  <c r="U203" i="3"/>
  <c r="V203" i="3" s="1"/>
  <c r="U189" i="3"/>
  <c r="V189" i="3" s="1"/>
  <c r="U184" i="3"/>
  <c r="V184" i="3" s="1"/>
  <c r="U205" i="3"/>
  <c r="V205" i="3" s="1"/>
  <c r="U195" i="3"/>
  <c r="V195" i="3" s="1"/>
  <c r="U157" i="3"/>
  <c r="V157" i="3" s="1"/>
  <c r="U212" i="3"/>
  <c r="V212" i="3" s="1"/>
  <c r="U199" i="3"/>
  <c r="V199" i="3" s="1"/>
  <c r="U231" i="3"/>
  <c r="V231" i="3" s="1"/>
  <c r="U224" i="3"/>
  <c r="V224" i="3" s="1"/>
  <c r="U249" i="3"/>
  <c r="V249" i="3" s="1"/>
  <c r="U204" i="3"/>
  <c r="V204" i="3" s="1"/>
  <c r="AC232" i="3"/>
  <c r="W232" i="3"/>
  <c r="Y232" i="3" s="1"/>
  <c r="AA232" i="3" s="1"/>
  <c r="X232" i="3"/>
  <c r="Z232" i="3" s="1"/>
  <c r="AB232" i="3" s="1"/>
  <c r="X150" i="3"/>
  <c r="Z150" i="3" s="1"/>
  <c r="AB150" i="3" s="1"/>
  <c r="W235" i="3"/>
  <c r="Y235" i="3" s="1"/>
  <c r="AA235" i="3" s="1"/>
  <c r="W166" i="3"/>
  <c r="Y166" i="3" s="1"/>
  <c r="AA166" i="3" s="1"/>
  <c r="U214" i="3"/>
  <c r="V214" i="3" s="1"/>
  <c r="U162" i="3"/>
  <c r="V162" i="3" s="1"/>
  <c r="U230" i="3"/>
  <c r="V230" i="3" s="1"/>
  <c r="U218" i="3"/>
  <c r="V218" i="3" s="1"/>
  <c r="U194" i="3"/>
  <c r="V194" i="3" s="1"/>
  <c r="U246" i="3"/>
  <c r="V246" i="3" s="1"/>
  <c r="AC190" i="3"/>
  <c r="W190" i="3"/>
  <c r="Y190" i="3" s="1"/>
  <c r="AA190" i="3" s="1"/>
  <c r="X190" i="3"/>
  <c r="Z190" i="3" s="1"/>
  <c r="AB190" i="3" s="1"/>
  <c r="AC177" i="3"/>
  <c r="W209" i="3"/>
  <c r="Y209" i="3" s="1"/>
  <c r="AA209" i="3" s="1"/>
  <c r="AC209" i="3"/>
  <c r="X209" i="3"/>
  <c r="Z209" i="3" s="1"/>
  <c r="AB209" i="3" s="1"/>
  <c r="AC247" i="3"/>
  <c r="AC179" i="3"/>
  <c r="W179" i="3"/>
  <c r="Y179" i="3" s="1"/>
  <c r="AA179" i="3" s="1"/>
  <c r="X179" i="3"/>
  <c r="Z179" i="3" s="1"/>
  <c r="AB179" i="3" s="1"/>
  <c r="W200" i="3"/>
  <c r="Y200" i="3" s="1"/>
  <c r="AA200" i="3" s="1"/>
  <c r="X200" i="3"/>
  <c r="Z200" i="3" s="1"/>
  <c r="AB200" i="3" s="1"/>
  <c r="AC220" i="3"/>
  <c r="X220" i="3"/>
  <c r="Z220" i="3" s="1"/>
  <c r="AB220" i="3" s="1"/>
  <c r="W220" i="3"/>
  <c r="Y220" i="3" s="1"/>
  <c r="AA220" i="3" s="1"/>
  <c r="AC172" i="3"/>
  <c r="X172" i="3"/>
  <c r="Z172" i="3" s="1"/>
  <c r="AB172" i="3" s="1"/>
  <c r="AC196" i="3"/>
  <c r="X196" i="3"/>
  <c r="Z196" i="3" s="1"/>
  <c r="AB196" i="3" s="1"/>
  <c r="W196" i="3"/>
  <c r="Y196" i="3" s="1"/>
  <c r="AA196" i="3" s="1"/>
  <c r="X160" i="3"/>
  <c r="Z160" i="3" s="1"/>
  <c r="AB160" i="3" s="1"/>
  <c r="W160" i="3"/>
  <c r="Y160" i="3" s="1"/>
  <c r="AA160" i="3" s="1"/>
  <c r="AC222" i="3"/>
  <c r="W222" i="3"/>
  <c r="Y222" i="3" s="1"/>
  <c r="AA222" i="3" s="1"/>
  <c r="X222" i="3"/>
  <c r="Z222" i="3" s="1"/>
  <c r="AB222" i="3" s="1"/>
  <c r="AC211" i="3"/>
  <c r="W211" i="3"/>
  <c r="Y211" i="3" s="1"/>
  <c r="AA211" i="3" s="1"/>
  <c r="X211" i="3"/>
  <c r="Z211" i="3" s="1"/>
  <c r="AB211" i="3" s="1"/>
  <c r="U193" i="3"/>
  <c r="V193" i="3" s="1"/>
  <c r="U233" i="3"/>
  <c r="V233" i="3" s="1"/>
  <c r="U198" i="3"/>
  <c r="V198" i="3" s="1"/>
  <c r="U152" i="3"/>
  <c r="V152" i="3" s="1"/>
  <c r="U226" i="3"/>
  <c r="V226" i="3" s="1"/>
  <c r="U178" i="3"/>
  <c r="V178" i="3" s="1"/>
  <c r="U156" i="3"/>
  <c r="V156" i="3" s="1"/>
  <c r="U170" i="3"/>
  <c r="V170" i="3" s="1"/>
  <c r="U202" i="3"/>
  <c r="V202" i="3" s="1"/>
  <c r="U182" i="3"/>
  <c r="V182" i="3" s="1"/>
  <c r="U186" i="3"/>
  <c r="V186" i="3" s="1"/>
  <c r="W252" i="3"/>
  <c r="Y252" i="3" s="1"/>
  <c r="AA252" i="3" s="1"/>
  <c r="AC252" i="3"/>
  <c r="X252" i="3"/>
  <c r="Z252" i="3" s="1"/>
  <c r="AB252" i="3" s="1"/>
  <c r="X165" i="3"/>
  <c r="Z165" i="3" s="1"/>
  <c r="AB165" i="3" s="1"/>
  <c r="W165" i="3"/>
  <c r="Y165" i="3" s="1"/>
  <c r="AA165" i="3" s="1"/>
  <c r="AC165" i="3"/>
  <c r="X208" i="3"/>
  <c r="Z208" i="3" s="1"/>
  <c r="AB208" i="3" s="1"/>
  <c r="AC208" i="3"/>
  <c r="W208" i="3"/>
  <c r="Y208" i="3" s="1"/>
  <c r="AA208" i="3" s="1"/>
  <c r="AC164" i="3"/>
  <c r="W164" i="3"/>
  <c r="Y164" i="3" s="1"/>
  <c r="AA164" i="3" s="1"/>
  <c r="X164" i="3"/>
  <c r="Z164" i="3" s="1"/>
  <c r="AB164" i="3" s="1"/>
  <c r="W241" i="3"/>
  <c r="Y241" i="3" s="1"/>
  <c r="AA241" i="3" s="1"/>
  <c r="AC241" i="3"/>
  <c r="X241" i="3"/>
  <c r="Z241" i="3" s="1"/>
  <c r="AB241" i="3" s="1"/>
  <c r="X197" i="3"/>
  <c r="Z197" i="3" s="1"/>
  <c r="AB197" i="3" s="1"/>
  <c r="W197" i="3"/>
  <c r="Y197" i="3" s="1"/>
  <c r="AA197" i="3" s="1"/>
  <c r="W191" i="3"/>
  <c r="Y191" i="3" s="1"/>
  <c r="AA191" i="3" s="1"/>
  <c r="X191" i="3"/>
  <c r="Z191" i="3" s="1"/>
  <c r="AB191" i="3" s="1"/>
  <c r="AC191" i="3"/>
  <c r="W183" i="3"/>
  <c r="Y183" i="3" s="1"/>
  <c r="AA183" i="3" s="1"/>
  <c r="X183" i="3"/>
  <c r="Z183" i="3" s="1"/>
  <c r="AB183" i="3" s="1"/>
  <c r="AC183" i="3"/>
  <c r="AC248" i="3"/>
  <c r="W248" i="3"/>
  <c r="Y248" i="3" s="1"/>
  <c r="AA248" i="3" s="1"/>
  <c r="X248" i="3"/>
  <c r="Z248" i="3" s="1"/>
  <c r="AB248" i="3" s="1"/>
  <c r="W173" i="3"/>
  <c r="Y173" i="3" s="1"/>
  <c r="AA173" i="3" s="1"/>
  <c r="X173" i="3"/>
  <c r="Z173" i="3" s="1"/>
  <c r="AB173" i="3" s="1"/>
  <c r="AC173" i="3"/>
  <c r="AC188" i="3"/>
  <c r="X188" i="3"/>
  <c r="Z188" i="3" s="1"/>
  <c r="AB188" i="3" s="1"/>
  <c r="W188" i="3"/>
  <c r="Y188" i="3" s="1"/>
  <c r="AA188" i="3" s="1"/>
  <c r="U161" i="3"/>
  <c r="V161" i="3" s="1"/>
  <c r="X234" i="3"/>
  <c r="Z234" i="3" s="1"/>
  <c r="AB234" i="3" s="1"/>
  <c r="AC234" i="3"/>
  <c r="W234" i="3"/>
  <c r="Y234" i="3" s="1"/>
  <c r="AA234" i="3" s="1"/>
  <c r="X154" i="3"/>
  <c r="Z154" i="3" s="1"/>
  <c r="AB154" i="3" s="1"/>
  <c r="W154" i="3"/>
  <c r="Y154" i="3" s="1"/>
  <c r="AA154" i="3" s="1"/>
  <c r="AC154" i="3"/>
  <c r="W151" i="3"/>
  <c r="Y151" i="3" s="1"/>
  <c r="AA151" i="3" s="1"/>
  <c r="AC151" i="3"/>
  <c r="X151" i="3"/>
  <c r="Z151" i="3" s="1"/>
  <c r="AB151" i="3" s="1"/>
  <c r="AC206" i="3"/>
  <c r="W206" i="3"/>
  <c r="Y206" i="3" s="1"/>
  <c r="AA206" i="3" s="1"/>
  <c r="X206" i="3"/>
  <c r="Z206" i="3" s="1"/>
  <c r="AB206" i="3" s="1"/>
  <c r="X210" i="3"/>
  <c r="Z210" i="3" s="1"/>
  <c r="AB210" i="3" s="1"/>
  <c r="W210" i="3"/>
  <c r="Y210" i="3" s="1"/>
  <c r="AA210" i="3" s="1"/>
  <c r="AC210" i="3"/>
  <c r="W175" i="3"/>
  <c r="Y175" i="3" s="1"/>
  <c r="AA175" i="3" s="1"/>
  <c r="AC175" i="3"/>
  <c r="X175" i="3"/>
  <c r="Z175" i="3" s="1"/>
  <c r="AB175" i="3" s="1"/>
  <c r="AC158" i="3"/>
  <c r="W158" i="3"/>
  <c r="Y158" i="3" s="1"/>
  <c r="AA158" i="3" s="1"/>
  <c r="X158" i="3"/>
  <c r="Z158" i="3" s="1"/>
  <c r="AB158" i="3" s="1"/>
  <c r="AC238" i="3"/>
  <c r="W238" i="3"/>
  <c r="Y238" i="3" s="1"/>
  <c r="AA238" i="3" s="1"/>
  <c r="X238" i="3"/>
  <c r="Z238" i="3" s="1"/>
  <c r="AB238" i="3" s="1"/>
  <c r="AC163" i="3"/>
  <c r="X163" i="3"/>
  <c r="Z163" i="3" s="1"/>
  <c r="AB163" i="3" s="1"/>
  <c r="W163" i="3"/>
  <c r="Y163" i="3" s="1"/>
  <c r="AA163" i="3" s="1"/>
  <c r="U185" i="3"/>
  <c r="V185" i="3" s="1"/>
  <c r="U187" i="3"/>
  <c r="V187" i="3" s="1"/>
  <c r="U213" i="3"/>
  <c r="V213" i="3" s="1"/>
  <c r="U168" i="3"/>
  <c r="V168" i="3" s="1"/>
  <c r="U229" i="3"/>
  <c r="V229" i="3" s="1"/>
  <c r="U167" i="3"/>
  <c r="V167" i="3" s="1"/>
  <c r="U155" i="3"/>
  <c r="V155" i="3" s="1"/>
  <c r="U181" i="3"/>
  <c r="V181" i="3" s="1"/>
  <c r="U236" i="3"/>
  <c r="V236" i="3" s="1"/>
  <c r="U223" i="3"/>
  <c r="V223" i="3" s="1"/>
  <c r="U239" i="3"/>
  <c r="V239" i="3" s="1"/>
  <c r="U219" i="3"/>
  <c r="V219" i="3" s="1"/>
  <c r="U243" i="3"/>
  <c r="V243" i="3" s="1"/>
  <c r="U149" i="3"/>
  <c r="V149" i="3" s="1"/>
  <c r="U228" i="3"/>
  <c r="V228" i="3" s="1"/>
  <c r="U174" i="3"/>
  <c r="V174" i="3" s="1"/>
  <c r="X240" i="3" l="1"/>
  <c r="Z240" i="3" s="1"/>
  <c r="AB240" i="3" s="1"/>
  <c r="X177" i="3"/>
  <c r="Z177" i="3" s="1"/>
  <c r="AB177" i="3" s="1"/>
  <c r="X207" i="3"/>
  <c r="Z207" i="3" s="1"/>
  <c r="AB207" i="3" s="1"/>
  <c r="X227" i="3"/>
  <c r="Z227" i="3" s="1"/>
  <c r="AB227" i="3" s="1"/>
  <c r="AC207" i="3"/>
  <c r="W227" i="3"/>
  <c r="Y227" i="3" s="1"/>
  <c r="AA227" i="3" s="1"/>
  <c r="AC240" i="3"/>
  <c r="AD240" i="3" s="1"/>
  <c r="AF240" i="3" s="1"/>
  <c r="AH240" i="3" s="1"/>
  <c r="AJ240" i="3" s="1"/>
  <c r="W215" i="3"/>
  <c r="Y215" i="3" s="1"/>
  <c r="AA215" i="3" s="1"/>
  <c r="X216" i="3"/>
  <c r="Z216" i="3" s="1"/>
  <c r="AB216" i="3" s="1"/>
  <c r="X159" i="3"/>
  <c r="Z159" i="3" s="1"/>
  <c r="AB159" i="3" s="1"/>
  <c r="W216" i="3"/>
  <c r="Y216" i="3" s="1"/>
  <c r="AA216" i="3" s="1"/>
  <c r="X166" i="3"/>
  <c r="Z166" i="3" s="1"/>
  <c r="AB166" i="3" s="1"/>
  <c r="AC153" i="3"/>
  <c r="X221" i="3"/>
  <c r="Z221" i="3" s="1"/>
  <c r="AB221" i="3" s="1"/>
  <c r="AC242" i="3"/>
  <c r="AC245" i="3"/>
  <c r="AD245" i="3" s="1"/>
  <c r="AF245" i="3" s="1"/>
  <c r="AH245" i="3" s="1"/>
  <c r="W242" i="3"/>
  <c r="Y242" i="3" s="1"/>
  <c r="AA242" i="3" s="1"/>
  <c r="W245" i="3"/>
  <c r="Y245" i="3" s="1"/>
  <c r="AA245" i="3" s="1"/>
  <c r="X153" i="3"/>
  <c r="Z153" i="3" s="1"/>
  <c r="AB153" i="3" s="1"/>
  <c r="X247" i="3"/>
  <c r="Z247" i="3" s="1"/>
  <c r="AB247" i="3" s="1"/>
  <c r="W221" i="3"/>
  <c r="Y221" i="3" s="1"/>
  <c r="AA221" i="3" s="1"/>
  <c r="W150" i="3"/>
  <c r="Y150" i="3" s="1"/>
  <c r="AA150" i="3" s="1"/>
  <c r="W159" i="3"/>
  <c r="Y159" i="3" s="1"/>
  <c r="AA159" i="3" s="1"/>
  <c r="X201" i="3"/>
  <c r="Z201" i="3" s="1"/>
  <c r="AB201" i="3" s="1"/>
  <c r="X176" i="3"/>
  <c r="Z176" i="3" s="1"/>
  <c r="AB176" i="3" s="1"/>
  <c r="W201" i="3"/>
  <c r="Y201" i="3" s="1"/>
  <c r="AA201" i="3" s="1"/>
  <c r="W176" i="3"/>
  <c r="Y176" i="3" s="1"/>
  <c r="AA176" i="3" s="1"/>
  <c r="X235" i="3"/>
  <c r="Z235" i="3" s="1"/>
  <c r="AB235" i="3" s="1"/>
  <c r="AC215" i="3"/>
  <c r="AE215" i="3" s="1"/>
  <c r="AG215" i="3" s="1"/>
  <c r="AI215" i="3" s="1"/>
  <c r="AK215" i="3" s="1"/>
  <c r="W233" i="3"/>
  <c r="Y233" i="3" s="1"/>
  <c r="AA233" i="3" s="1"/>
  <c r="AC233" i="3"/>
  <c r="X233" i="3"/>
  <c r="Z233" i="3" s="1"/>
  <c r="AB233" i="3" s="1"/>
  <c r="X157" i="3"/>
  <c r="Z157" i="3" s="1"/>
  <c r="AB157" i="3" s="1"/>
  <c r="AC157" i="3"/>
  <c r="W157" i="3"/>
  <c r="Y157" i="3" s="1"/>
  <c r="AA157" i="3" s="1"/>
  <c r="AC149" i="3"/>
  <c r="X149" i="3"/>
  <c r="Z149" i="3" s="1"/>
  <c r="AB149" i="3" s="1"/>
  <c r="W149" i="3"/>
  <c r="Y149" i="3" s="1"/>
  <c r="AA149" i="3" s="1"/>
  <c r="W167" i="3"/>
  <c r="Y167" i="3" s="1"/>
  <c r="AA167" i="3" s="1"/>
  <c r="AC167" i="3"/>
  <c r="X167" i="3"/>
  <c r="Z167" i="3" s="1"/>
  <c r="AB167" i="3" s="1"/>
  <c r="AE176" i="3"/>
  <c r="AG176" i="3" s="1"/>
  <c r="AI176" i="3" s="1"/>
  <c r="AD176" i="3"/>
  <c r="AF176" i="3" s="1"/>
  <c r="AH176" i="3" s="1"/>
  <c r="AJ176" i="3" s="1"/>
  <c r="AD210" i="3"/>
  <c r="AF210" i="3" s="1"/>
  <c r="AH210" i="3" s="1"/>
  <c r="AJ210" i="3" s="1"/>
  <c r="AE210" i="3"/>
  <c r="AG210" i="3" s="1"/>
  <c r="AI210" i="3" s="1"/>
  <c r="AK210" i="3" s="1"/>
  <c r="X202" i="3"/>
  <c r="Z202" i="3" s="1"/>
  <c r="AB202" i="3" s="1"/>
  <c r="W202" i="3"/>
  <c r="Y202" i="3" s="1"/>
  <c r="AA202" i="3" s="1"/>
  <c r="AC202" i="3"/>
  <c r="W193" i="3"/>
  <c r="Y193" i="3" s="1"/>
  <c r="AA193" i="3" s="1"/>
  <c r="AC193" i="3"/>
  <c r="X193" i="3"/>
  <c r="Z193" i="3" s="1"/>
  <c r="AB193" i="3" s="1"/>
  <c r="AE172" i="3"/>
  <c r="AG172" i="3" s="1"/>
  <c r="AI172" i="3" s="1"/>
  <c r="AK172" i="3" s="1"/>
  <c r="AD172" i="3"/>
  <c r="AF172" i="3" s="1"/>
  <c r="AH172" i="3" s="1"/>
  <c r="AJ172" i="3" s="1"/>
  <c r="X194" i="3"/>
  <c r="Z194" i="3" s="1"/>
  <c r="AB194" i="3" s="1"/>
  <c r="W194" i="3"/>
  <c r="Y194" i="3" s="1"/>
  <c r="AA194" i="3" s="1"/>
  <c r="AC194" i="3"/>
  <c r="AD232" i="3"/>
  <c r="AF232" i="3" s="1"/>
  <c r="AH232" i="3" s="1"/>
  <c r="AJ232" i="3" s="1"/>
  <c r="AE232" i="3"/>
  <c r="AG232" i="3" s="1"/>
  <c r="AI232" i="3" s="1"/>
  <c r="AK232" i="3" s="1"/>
  <c r="AC195" i="3"/>
  <c r="W195" i="3"/>
  <c r="Y195" i="3" s="1"/>
  <c r="AA195" i="3" s="1"/>
  <c r="X195" i="3"/>
  <c r="Z195" i="3" s="1"/>
  <c r="AB195" i="3" s="1"/>
  <c r="W217" i="3"/>
  <c r="Y217" i="3" s="1"/>
  <c r="AA217" i="3" s="1"/>
  <c r="AC217" i="3"/>
  <c r="X217" i="3"/>
  <c r="Z217" i="3" s="1"/>
  <c r="AB217" i="3" s="1"/>
  <c r="W161" i="3"/>
  <c r="Y161" i="3" s="1"/>
  <c r="AA161" i="3" s="1"/>
  <c r="AC161" i="3"/>
  <c r="X161" i="3"/>
  <c r="Z161" i="3" s="1"/>
  <c r="AB161" i="3" s="1"/>
  <c r="AD191" i="3"/>
  <c r="AF191" i="3" s="1"/>
  <c r="AH191" i="3" s="1"/>
  <c r="AJ191" i="3" s="1"/>
  <c r="AE191" i="3"/>
  <c r="AG191" i="3" s="1"/>
  <c r="AI191" i="3" s="1"/>
  <c r="AK191" i="3" s="1"/>
  <c r="AE165" i="3"/>
  <c r="AG165" i="3" s="1"/>
  <c r="AI165" i="3" s="1"/>
  <c r="AK165" i="3" s="1"/>
  <c r="AD165" i="3"/>
  <c r="AF165" i="3" s="1"/>
  <c r="AH165" i="3" s="1"/>
  <c r="AJ165" i="3" s="1"/>
  <c r="AE240" i="3"/>
  <c r="AG240" i="3" s="1"/>
  <c r="AI240" i="3" s="1"/>
  <c r="AK240" i="3" s="1"/>
  <c r="AC246" i="3"/>
  <c r="W246" i="3"/>
  <c r="Y246" i="3" s="1"/>
  <c r="AA246" i="3" s="1"/>
  <c r="X246" i="3"/>
  <c r="Z246" i="3" s="1"/>
  <c r="AB246" i="3" s="1"/>
  <c r="X229" i="3"/>
  <c r="Z229" i="3" s="1"/>
  <c r="AB229" i="3" s="1"/>
  <c r="W229" i="3"/>
  <c r="Y229" i="3" s="1"/>
  <c r="AA229" i="3" s="1"/>
  <c r="AC229" i="3"/>
  <c r="AE242" i="3"/>
  <c r="AG242" i="3" s="1"/>
  <c r="AI242" i="3" s="1"/>
  <c r="AK242" i="3" s="1"/>
  <c r="AD242" i="3"/>
  <c r="AF242" i="3" s="1"/>
  <c r="AH242" i="3" s="1"/>
  <c r="AD238" i="3"/>
  <c r="AF238" i="3" s="1"/>
  <c r="AH238" i="3" s="1"/>
  <c r="AJ238" i="3" s="1"/>
  <c r="AE238" i="3"/>
  <c r="AG238" i="3" s="1"/>
  <c r="AI238" i="3" s="1"/>
  <c r="AK238" i="3" s="1"/>
  <c r="AD154" i="3"/>
  <c r="AF154" i="3" s="1"/>
  <c r="AH154" i="3" s="1"/>
  <c r="AJ154" i="3" s="1"/>
  <c r="AE154" i="3"/>
  <c r="AG154" i="3" s="1"/>
  <c r="AI154" i="3" s="1"/>
  <c r="AK154" i="3" s="1"/>
  <c r="X170" i="3"/>
  <c r="Z170" i="3" s="1"/>
  <c r="AB170" i="3" s="1"/>
  <c r="W170" i="3"/>
  <c r="Y170" i="3" s="1"/>
  <c r="AA170" i="3" s="1"/>
  <c r="AC170" i="3"/>
  <c r="AE160" i="3"/>
  <c r="AG160" i="3" s="1"/>
  <c r="AI160" i="3" s="1"/>
  <c r="AK160" i="3" s="1"/>
  <c r="AD160" i="3"/>
  <c r="AF160" i="3" s="1"/>
  <c r="AH160" i="3" s="1"/>
  <c r="AJ160" i="3" s="1"/>
  <c r="AD207" i="3"/>
  <c r="AF207" i="3" s="1"/>
  <c r="AH207" i="3" s="1"/>
  <c r="AJ207" i="3" s="1"/>
  <c r="AE207" i="3"/>
  <c r="AG207" i="3" s="1"/>
  <c r="AI207" i="3" s="1"/>
  <c r="AK207" i="3" s="1"/>
  <c r="AD179" i="3"/>
  <c r="AF179" i="3" s="1"/>
  <c r="AH179" i="3" s="1"/>
  <c r="AJ179" i="3" s="1"/>
  <c r="AE179" i="3"/>
  <c r="AG179" i="3" s="1"/>
  <c r="AI179" i="3" s="1"/>
  <c r="AK179" i="3" s="1"/>
  <c r="X218" i="3"/>
  <c r="Z218" i="3" s="1"/>
  <c r="AB218" i="3" s="1"/>
  <c r="W218" i="3"/>
  <c r="Y218" i="3" s="1"/>
  <c r="AA218" i="3" s="1"/>
  <c r="AC218" i="3"/>
  <c r="AC204" i="3"/>
  <c r="X204" i="3"/>
  <c r="Z204" i="3" s="1"/>
  <c r="AB204" i="3" s="1"/>
  <c r="W204" i="3"/>
  <c r="Y204" i="3" s="1"/>
  <c r="AA204" i="3" s="1"/>
  <c r="X205" i="3"/>
  <c r="Z205" i="3" s="1"/>
  <c r="AB205" i="3" s="1"/>
  <c r="AC205" i="3"/>
  <c r="W205" i="3"/>
  <c r="Y205" i="3" s="1"/>
  <c r="AA205" i="3" s="1"/>
  <c r="AC192" i="3"/>
  <c r="X192" i="3"/>
  <c r="Z192" i="3" s="1"/>
  <c r="AB192" i="3" s="1"/>
  <c r="W192" i="3"/>
  <c r="Y192" i="3" s="1"/>
  <c r="AA192" i="3" s="1"/>
  <c r="AE201" i="3"/>
  <c r="AG201" i="3" s="1"/>
  <c r="AI201" i="3" s="1"/>
  <c r="AD201" i="3"/>
  <c r="AF201" i="3" s="1"/>
  <c r="AH201" i="3" s="1"/>
  <c r="AE209" i="3"/>
  <c r="AG209" i="3" s="1"/>
  <c r="AI209" i="3" s="1"/>
  <c r="AK209" i="3" s="1"/>
  <c r="AD209" i="3"/>
  <c r="AF209" i="3" s="1"/>
  <c r="AH209" i="3" s="1"/>
  <c r="AJ209" i="3" s="1"/>
  <c r="AC156" i="3"/>
  <c r="X156" i="3"/>
  <c r="Z156" i="3" s="1"/>
  <c r="AB156" i="3" s="1"/>
  <c r="W156" i="3"/>
  <c r="Y156" i="3" s="1"/>
  <c r="AA156" i="3" s="1"/>
  <c r="AD247" i="3"/>
  <c r="AF247" i="3" s="1"/>
  <c r="AH247" i="3" s="1"/>
  <c r="AJ247" i="3" s="1"/>
  <c r="AE247" i="3"/>
  <c r="AG247" i="3" s="1"/>
  <c r="AI247" i="3" s="1"/>
  <c r="AK247" i="3" s="1"/>
  <c r="AD216" i="3"/>
  <c r="AF216" i="3" s="1"/>
  <c r="AH216" i="3" s="1"/>
  <c r="AJ216" i="3" s="1"/>
  <c r="AE216" i="3"/>
  <c r="AG216" i="3" s="1"/>
  <c r="AI216" i="3" s="1"/>
  <c r="AE177" i="3"/>
  <c r="AG177" i="3" s="1"/>
  <c r="AI177" i="3" s="1"/>
  <c r="AK177" i="3" s="1"/>
  <c r="AD177" i="3"/>
  <c r="AF177" i="3" s="1"/>
  <c r="AH177" i="3" s="1"/>
  <c r="AJ177" i="3" s="1"/>
  <c r="AC230" i="3"/>
  <c r="W230" i="3"/>
  <c r="Y230" i="3" s="1"/>
  <c r="AA230" i="3" s="1"/>
  <c r="X230" i="3"/>
  <c r="Z230" i="3" s="1"/>
  <c r="AB230" i="3" s="1"/>
  <c r="AD235" i="3"/>
  <c r="AF235" i="3" s="1"/>
  <c r="AH235" i="3" s="1"/>
  <c r="AJ235" i="3" s="1"/>
  <c r="AE235" i="3"/>
  <c r="AG235" i="3" s="1"/>
  <c r="AI235" i="3" s="1"/>
  <c r="AK235" i="3" s="1"/>
  <c r="W249" i="3"/>
  <c r="Y249" i="3" s="1"/>
  <c r="AA249" i="3" s="1"/>
  <c r="AC249" i="3"/>
  <c r="X249" i="3"/>
  <c r="Z249" i="3" s="1"/>
  <c r="AB249" i="3" s="1"/>
  <c r="AC184" i="3"/>
  <c r="X184" i="3"/>
  <c r="Z184" i="3" s="1"/>
  <c r="AB184" i="3" s="1"/>
  <c r="W184" i="3"/>
  <c r="Y184" i="3" s="1"/>
  <c r="AA184" i="3" s="1"/>
  <c r="AC169" i="3"/>
  <c r="W169" i="3"/>
  <c r="Y169" i="3" s="1"/>
  <c r="AA169" i="3" s="1"/>
  <c r="X169" i="3"/>
  <c r="Z169" i="3" s="1"/>
  <c r="AB169" i="3" s="1"/>
  <c r="AD151" i="3"/>
  <c r="AF151" i="3" s="1"/>
  <c r="AH151" i="3" s="1"/>
  <c r="AJ151" i="3" s="1"/>
  <c r="AE151" i="3"/>
  <c r="AG151" i="3" s="1"/>
  <c r="AI151" i="3" s="1"/>
  <c r="AK151" i="3" s="1"/>
  <c r="AE241" i="3"/>
  <c r="AG241" i="3" s="1"/>
  <c r="AI241" i="3" s="1"/>
  <c r="AK241" i="3" s="1"/>
  <c r="AD241" i="3"/>
  <c r="AF241" i="3" s="1"/>
  <c r="AH241" i="3" s="1"/>
  <c r="AJ241" i="3" s="1"/>
  <c r="AC219" i="3"/>
  <c r="W219" i="3"/>
  <c r="Y219" i="3" s="1"/>
  <c r="AA219" i="3" s="1"/>
  <c r="X219" i="3"/>
  <c r="Z219" i="3" s="1"/>
  <c r="AB219" i="3" s="1"/>
  <c r="AE248" i="3"/>
  <c r="AG248" i="3" s="1"/>
  <c r="AI248" i="3" s="1"/>
  <c r="AK248" i="3" s="1"/>
  <c r="AD248" i="3"/>
  <c r="AF248" i="3" s="1"/>
  <c r="AH248" i="3" s="1"/>
  <c r="AJ248" i="3" s="1"/>
  <c r="AD159" i="3"/>
  <c r="AF159" i="3" s="1"/>
  <c r="AH159" i="3" s="1"/>
  <c r="AJ159" i="3" s="1"/>
  <c r="AE159" i="3"/>
  <c r="AG159" i="3" s="1"/>
  <c r="AI159" i="3" s="1"/>
  <c r="AK159" i="3" s="1"/>
  <c r="AE197" i="3"/>
  <c r="AG197" i="3" s="1"/>
  <c r="AI197" i="3" s="1"/>
  <c r="AK197" i="3" s="1"/>
  <c r="AD197" i="3"/>
  <c r="AF197" i="3" s="1"/>
  <c r="AH197" i="3" s="1"/>
  <c r="AJ197" i="3" s="1"/>
  <c r="AD164" i="3"/>
  <c r="AF164" i="3" s="1"/>
  <c r="AH164" i="3" s="1"/>
  <c r="AJ164" i="3" s="1"/>
  <c r="AE164" i="3"/>
  <c r="AG164" i="3" s="1"/>
  <c r="AI164" i="3" s="1"/>
  <c r="AK164" i="3" s="1"/>
  <c r="X178" i="3"/>
  <c r="Z178" i="3" s="1"/>
  <c r="AB178" i="3" s="1"/>
  <c r="W178" i="3"/>
  <c r="Y178" i="3" s="1"/>
  <c r="AA178" i="3" s="1"/>
  <c r="AC178" i="3"/>
  <c r="AD211" i="3"/>
  <c r="AF211" i="3" s="1"/>
  <c r="AH211" i="3" s="1"/>
  <c r="AJ211" i="3" s="1"/>
  <c r="AE211" i="3"/>
  <c r="AG211" i="3" s="1"/>
  <c r="AI211" i="3" s="1"/>
  <c r="AK211" i="3" s="1"/>
  <c r="AD220" i="3"/>
  <c r="AF220" i="3" s="1"/>
  <c r="AH220" i="3" s="1"/>
  <c r="AJ220" i="3" s="1"/>
  <c r="AE220" i="3"/>
  <c r="AG220" i="3" s="1"/>
  <c r="AI220" i="3" s="1"/>
  <c r="AK220" i="3" s="1"/>
  <c r="X162" i="3"/>
  <c r="Z162" i="3" s="1"/>
  <c r="AB162" i="3" s="1"/>
  <c r="W162" i="3"/>
  <c r="Y162" i="3" s="1"/>
  <c r="AA162" i="3" s="1"/>
  <c r="AC162" i="3"/>
  <c r="AC224" i="3"/>
  <c r="X224" i="3"/>
  <c r="Z224" i="3" s="1"/>
  <c r="AB224" i="3" s="1"/>
  <c r="W224" i="3"/>
  <c r="Y224" i="3" s="1"/>
  <c r="AA224" i="3" s="1"/>
  <c r="X189" i="3"/>
  <c r="Z189" i="3" s="1"/>
  <c r="AB189" i="3" s="1"/>
  <c r="AC189" i="3"/>
  <c r="W189" i="3"/>
  <c r="Y189" i="3" s="1"/>
  <c r="AA189" i="3" s="1"/>
  <c r="W225" i="3"/>
  <c r="Y225" i="3" s="1"/>
  <c r="AA225" i="3" s="1"/>
  <c r="AC225" i="3"/>
  <c r="X225" i="3"/>
  <c r="Z225" i="3" s="1"/>
  <c r="AB225" i="3" s="1"/>
  <c r="AC155" i="3"/>
  <c r="X155" i="3"/>
  <c r="Z155" i="3" s="1"/>
  <c r="AB155" i="3" s="1"/>
  <c r="W155" i="3"/>
  <c r="Y155" i="3" s="1"/>
  <c r="AA155" i="3" s="1"/>
  <c r="AD227" i="3"/>
  <c r="AF227" i="3" s="1"/>
  <c r="AH227" i="3" s="1"/>
  <c r="AJ227" i="3" s="1"/>
  <c r="AE227" i="3"/>
  <c r="AG227" i="3" s="1"/>
  <c r="AI227" i="3" s="1"/>
  <c r="AK227" i="3" s="1"/>
  <c r="AC243" i="3"/>
  <c r="W243" i="3"/>
  <c r="Y243" i="3" s="1"/>
  <c r="AA243" i="3" s="1"/>
  <c r="X243" i="3"/>
  <c r="Z243" i="3" s="1"/>
  <c r="AB243" i="3" s="1"/>
  <c r="W223" i="3"/>
  <c r="Y223" i="3" s="1"/>
  <c r="AA223" i="3" s="1"/>
  <c r="X223" i="3"/>
  <c r="Z223" i="3" s="1"/>
  <c r="AB223" i="3" s="1"/>
  <c r="AC223" i="3"/>
  <c r="AD252" i="3"/>
  <c r="AF252" i="3" s="1"/>
  <c r="AH252" i="3" s="1"/>
  <c r="AJ252" i="3" s="1"/>
  <c r="AE252" i="3"/>
  <c r="AG252" i="3" s="1"/>
  <c r="AI252" i="3" s="1"/>
  <c r="AK252" i="3" s="1"/>
  <c r="X226" i="3"/>
  <c r="Z226" i="3" s="1"/>
  <c r="AB226" i="3" s="1"/>
  <c r="W226" i="3"/>
  <c r="Y226" i="3" s="1"/>
  <c r="AA226" i="3" s="1"/>
  <c r="AC226" i="3"/>
  <c r="AE196" i="3"/>
  <c r="AG196" i="3" s="1"/>
  <c r="AI196" i="3" s="1"/>
  <c r="AK196" i="3" s="1"/>
  <c r="AD196" i="3"/>
  <c r="AF196" i="3" s="1"/>
  <c r="AH196" i="3" s="1"/>
  <c r="AJ196" i="3" s="1"/>
  <c r="AE221" i="3"/>
  <c r="AG221" i="3" s="1"/>
  <c r="AI221" i="3" s="1"/>
  <c r="AK221" i="3" s="1"/>
  <c r="AD221" i="3"/>
  <c r="AF221" i="3" s="1"/>
  <c r="AH221" i="3" s="1"/>
  <c r="AJ221" i="3" s="1"/>
  <c r="AC214" i="3"/>
  <c r="W214" i="3"/>
  <c r="Y214" i="3" s="1"/>
  <c r="AA214" i="3" s="1"/>
  <c r="X214" i="3"/>
  <c r="Z214" i="3" s="1"/>
  <c r="AB214" i="3" s="1"/>
  <c r="W231" i="3"/>
  <c r="Y231" i="3" s="1"/>
  <c r="AA231" i="3" s="1"/>
  <c r="X231" i="3"/>
  <c r="Z231" i="3" s="1"/>
  <c r="AB231" i="3" s="1"/>
  <c r="AC231" i="3"/>
  <c r="AC203" i="3"/>
  <c r="W203" i="3"/>
  <c r="Y203" i="3" s="1"/>
  <c r="AA203" i="3" s="1"/>
  <c r="X203" i="3"/>
  <c r="Z203" i="3" s="1"/>
  <c r="AB203" i="3" s="1"/>
  <c r="AC228" i="3"/>
  <c r="X228" i="3"/>
  <c r="Z228" i="3" s="1"/>
  <c r="AB228" i="3" s="1"/>
  <c r="W228" i="3"/>
  <c r="Y228" i="3" s="1"/>
  <c r="AA228" i="3" s="1"/>
  <c r="AC182" i="3"/>
  <c r="W182" i="3"/>
  <c r="Y182" i="3" s="1"/>
  <c r="AA182" i="3" s="1"/>
  <c r="X182" i="3"/>
  <c r="Z182" i="3" s="1"/>
  <c r="AB182" i="3" s="1"/>
  <c r="AC171" i="3"/>
  <c r="W171" i="3"/>
  <c r="Y171" i="3" s="1"/>
  <c r="AA171" i="3" s="1"/>
  <c r="X171" i="3"/>
  <c r="Z171" i="3" s="1"/>
  <c r="AB171" i="3" s="1"/>
  <c r="W239" i="3"/>
  <c r="Y239" i="3" s="1"/>
  <c r="AA239" i="3" s="1"/>
  <c r="X239" i="3"/>
  <c r="Z239" i="3" s="1"/>
  <c r="AB239" i="3" s="1"/>
  <c r="AC239" i="3"/>
  <c r="AD183" i="3"/>
  <c r="AF183" i="3" s="1"/>
  <c r="AH183" i="3" s="1"/>
  <c r="AJ183" i="3" s="1"/>
  <c r="AE183" i="3"/>
  <c r="AG183" i="3" s="1"/>
  <c r="AI183" i="3" s="1"/>
  <c r="AK183" i="3" s="1"/>
  <c r="AD206" i="3"/>
  <c r="AF206" i="3" s="1"/>
  <c r="AH206" i="3" s="1"/>
  <c r="AJ206" i="3" s="1"/>
  <c r="AE206" i="3"/>
  <c r="AG206" i="3" s="1"/>
  <c r="AI206" i="3" s="1"/>
  <c r="AK206" i="3" s="1"/>
  <c r="AE234" i="3"/>
  <c r="AG234" i="3" s="1"/>
  <c r="AI234" i="3" s="1"/>
  <c r="AK234" i="3" s="1"/>
  <c r="AD234" i="3"/>
  <c r="AF234" i="3" s="1"/>
  <c r="AH234" i="3" s="1"/>
  <c r="AJ234" i="3" s="1"/>
  <c r="AE188" i="3"/>
  <c r="AG188" i="3" s="1"/>
  <c r="AI188" i="3" s="1"/>
  <c r="AK188" i="3" s="1"/>
  <c r="AD188" i="3"/>
  <c r="AF188" i="3" s="1"/>
  <c r="AH188" i="3" s="1"/>
  <c r="AJ188" i="3" s="1"/>
  <c r="AD208" i="3"/>
  <c r="AF208" i="3" s="1"/>
  <c r="AH208" i="3" s="1"/>
  <c r="AJ208" i="3" s="1"/>
  <c r="AE208" i="3"/>
  <c r="AG208" i="3" s="1"/>
  <c r="AI208" i="3" s="1"/>
  <c r="AK208" i="3" s="1"/>
  <c r="X152" i="3"/>
  <c r="Z152" i="3" s="1"/>
  <c r="AB152" i="3" s="1"/>
  <c r="AC152" i="3"/>
  <c r="W152" i="3"/>
  <c r="Y152" i="3" s="1"/>
  <c r="AA152" i="3" s="1"/>
  <c r="AE153" i="3"/>
  <c r="AG153" i="3" s="1"/>
  <c r="AI153" i="3" s="1"/>
  <c r="AK153" i="3" s="1"/>
  <c r="AD153" i="3"/>
  <c r="AF153" i="3" s="1"/>
  <c r="AH153" i="3" s="1"/>
  <c r="AJ153" i="3" s="1"/>
  <c r="AD150" i="3"/>
  <c r="AF150" i="3" s="1"/>
  <c r="AH150" i="3" s="1"/>
  <c r="AJ150" i="3" s="1"/>
  <c r="AE150" i="3"/>
  <c r="AG150" i="3" s="1"/>
  <c r="AI150" i="3" s="1"/>
  <c r="AK150" i="3" s="1"/>
  <c r="W199" i="3"/>
  <c r="Y199" i="3" s="1"/>
  <c r="AA199" i="3" s="1"/>
  <c r="X199" i="3"/>
  <c r="Z199" i="3" s="1"/>
  <c r="AB199" i="3" s="1"/>
  <c r="AC199" i="3"/>
  <c r="AC180" i="3"/>
  <c r="W180" i="3"/>
  <c r="Y180" i="3" s="1"/>
  <c r="AA180" i="3" s="1"/>
  <c r="X180" i="3"/>
  <c r="Z180" i="3" s="1"/>
  <c r="AB180" i="3" s="1"/>
  <c r="AE237" i="3"/>
  <c r="AG237" i="3" s="1"/>
  <c r="AI237" i="3" s="1"/>
  <c r="AK237" i="3" s="1"/>
  <c r="AD237" i="3"/>
  <c r="AF237" i="3" s="1"/>
  <c r="AH237" i="3" s="1"/>
  <c r="AJ237" i="3" s="1"/>
  <c r="AD166" i="3"/>
  <c r="AF166" i="3" s="1"/>
  <c r="AH166" i="3" s="1"/>
  <c r="AJ166" i="3" s="1"/>
  <c r="AE166" i="3"/>
  <c r="AG166" i="3" s="1"/>
  <c r="AI166" i="3" s="1"/>
  <c r="AK166" i="3" s="1"/>
  <c r="AC168" i="3"/>
  <c r="W168" i="3"/>
  <c r="Y168" i="3" s="1"/>
  <c r="AA168" i="3" s="1"/>
  <c r="X168" i="3"/>
  <c r="Z168" i="3" s="1"/>
  <c r="AB168" i="3" s="1"/>
  <c r="X213" i="3"/>
  <c r="Z213" i="3" s="1"/>
  <c r="AB213" i="3" s="1"/>
  <c r="W213" i="3"/>
  <c r="Y213" i="3" s="1"/>
  <c r="AA213" i="3" s="1"/>
  <c r="AC213" i="3"/>
  <c r="AC187" i="3"/>
  <c r="W187" i="3"/>
  <c r="Y187" i="3" s="1"/>
  <c r="AA187" i="3" s="1"/>
  <c r="X187" i="3"/>
  <c r="Z187" i="3" s="1"/>
  <c r="AB187" i="3" s="1"/>
  <c r="AD158" i="3"/>
  <c r="AF158" i="3" s="1"/>
  <c r="AH158" i="3" s="1"/>
  <c r="AJ158" i="3" s="1"/>
  <c r="AE158" i="3"/>
  <c r="AG158" i="3" s="1"/>
  <c r="AI158" i="3" s="1"/>
  <c r="AK158" i="3" s="1"/>
  <c r="AC236" i="3"/>
  <c r="X236" i="3"/>
  <c r="Z236" i="3" s="1"/>
  <c r="AB236" i="3" s="1"/>
  <c r="W236" i="3"/>
  <c r="Y236" i="3" s="1"/>
  <c r="AA236" i="3" s="1"/>
  <c r="AC185" i="3"/>
  <c r="W185" i="3"/>
  <c r="Y185" i="3" s="1"/>
  <c r="AA185" i="3" s="1"/>
  <c r="X185" i="3"/>
  <c r="Z185" i="3" s="1"/>
  <c r="AB185" i="3" s="1"/>
  <c r="AC174" i="3"/>
  <c r="W174" i="3"/>
  <c r="Y174" i="3" s="1"/>
  <c r="AA174" i="3" s="1"/>
  <c r="X174" i="3"/>
  <c r="Z174" i="3" s="1"/>
  <c r="AB174" i="3" s="1"/>
  <c r="X181" i="3"/>
  <c r="Z181" i="3" s="1"/>
  <c r="AB181" i="3" s="1"/>
  <c r="AC181" i="3"/>
  <c r="W181" i="3"/>
  <c r="Y181" i="3" s="1"/>
  <c r="AA181" i="3" s="1"/>
  <c r="AD163" i="3"/>
  <c r="AF163" i="3" s="1"/>
  <c r="AH163" i="3" s="1"/>
  <c r="AJ163" i="3" s="1"/>
  <c r="AE163" i="3"/>
  <c r="AG163" i="3" s="1"/>
  <c r="AI163" i="3" s="1"/>
  <c r="AK163" i="3" s="1"/>
  <c r="AD175" i="3"/>
  <c r="AF175" i="3" s="1"/>
  <c r="AH175" i="3" s="1"/>
  <c r="AJ175" i="3" s="1"/>
  <c r="AE175" i="3"/>
  <c r="AG175" i="3" s="1"/>
  <c r="AI175" i="3" s="1"/>
  <c r="AK175" i="3" s="1"/>
  <c r="AE173" i="3"/>
  <c r="AG173" i="3" s="1"/>
  <c r="AI173" i="3" s="1"/>
  <c r="AK173" i="3" s="1"/>
  <c r="AD173" i="3"/>
  <c r="AF173" i="3" s="1"/>
  <c r="AH173" i="3" s="1"/>
  <c r="AJ173" i="3" s="1"/>
  <c r="X186" i="3"/>
  <c r="Z186" i="3" s="1"/>
  <c r="AB186" i="3" s="1"/>
  <c r="W186" i="3"/>
  <c r="Y186" i="3" s="1"/>
  <c r="AA186" i="3" s="1"/>
  <c r="AC186" i="3"/>
  <c r="AC198" i="3"/>
  <c r="W198" i="3"/>
  <c r="Y198" i="3" s="1"/>
  <c r="AA198" i="3" s="1"/>
  <c r="X198" i="3"/>
  <c r="Z198" i="3" s="1"/>
  <c r="AB198" i="3" s="1"/>
  <c r="AD222" i="3"/>
  <c r="AF222" i="3" s="1"/>
  <c r="AH222" i="3" s="1"/>
  <c r="AJ222" i="3" s="1"/>
  <c r="AE222" i="3"/>
  <c r="AG222" i="3" s="1"/>
  <c r="AI222" i="3" s="1"/>
  <c r="AK222" i="3" s="1"/>
  <c r="AD200" i="3"/>
  <c r="AF200" i="3" s="1"/>
  <c r="AH200" i="3" s="1"/>
  <c r="AJ200" i="3" s="1"/>
  <c r="AE200" i="3"/>
  <c r="AG200" i="3" s="1"/>
  <c r="AI200" i="3" s="1"/>
  <c r="AK200" i="3" s="1"/>
  <c r="AD190" i="3"/>
  <c r="AF190" i="3" s="1"/>
  <c r="AH190" i="3" s="1"/>
  <c r="AJ190" i="3" s="1"/>
  <c r="AE190" i="3"/>
  <c r="AG190" i="3" s="1"/>
  <c r="AI190" i="3" s="1"/>
  <c r="AK190" i="3" s="1"/>
  <c r="AC212" i="3"/>
  <c r="X212" i="3"/>
  <c r="Z212" i="3" s="1"/>
  <c r="AB212" i="3" s="1"/>
  <c r="W212" i="3"/>
  <c r="Y212" i="3" s="1"/>
  <c r="AA212" i="3" s="1"/>
  <c r="AC244" i="3"/>
  <c r="X244" i="3"/>
  <c r="Z244" i="3" s="1"/>
  <c r="AB244" i="3" s="1"/>
  <c r="W244" i="3"/>
  <c r="Y244" i="3" s="1"/>
  <c r="AA244" i="3" s="1"/>
  <c r="AE245" i="3" l="1"/>
  <c r="AG245" i="3" s="1"/>
  <c r="AI245" i="3" s="1"/>
  <c r="AK245" i="3" s="1"/>
  <c r="AK201" i="3"/>
  <c r="AL208" i="3"/>
  <c r="AM208" i="3" s="1"/>
  <c r="AL183" i="3"/>
  <c r="AM183" i="3" s="1"/>
  <c r="AK216" i="3"/>
  <c r="AL172" i="3"/>
  <c r="AM172" i="3" s="1"/>
  <c r="AJ201" i="3"/>
  <c r="AL201" i="3" s="1"/>
  <c r="AM201" i="3" s="1"/>
  <c r="AL237" i="3"/>
  <c r="AM237" i="3" s="1"/>
  <c r="AO237" i="3" s="1"/>
  <c r="AQ237" i="3" s="1"/>
  <c r="AS237" i="3" s="1"/>
  <c r="AL196" i="3"/>
  <c r="AM196" i="3" s="1"/>
  <c r="AL241" i="3"/>
  <c r="AM241" i="3" s="1"/>
  <c r="AJ245" i="3"/>
  <c r="AL245" i="3" s="1"/>
  <c r="AM245" i="3" s="1"/>
  <c r="AN245" i="3" s="1"/>
  <c r="AP245" i="3" s="1"/>
  <c r="AR245" i="3" s="1"/>
  <c r="AJ242" i="3"/>
  <c r="AL242" i="3" s="1"/>
  <c r="AM242" i="3" s="1"/>
  <c r="AK176" i="3"/>
  <c r="AD215" i="3"/>
  <c r="AF215" i="3" s="1"/>
  <c r="AH215" i="3" s="1"/>
  <c r="AJ215" i="3" s="1"/>
  <c r="AL200" i="3"/>
  <c r="AM200" i="3" s="1"/>
  <c r="AL159" i="3"/>
  <c r="AM159" i="3" s="1"/>
  <c r="AO159" i="3" s="1"/>
  <c r="AQ159" i="3" s="1"/>
  <c r="AS159" i="3" s="1"/>
  <c r="AL222" i="3"/>
  <c r="AM222" i="3" s="1"/>
  <c r="AL153" i="3"/>
  <c r="AM153" i="3" s="1"/>
  <c r="AT153" i="3" s="1"/>
  <c r="AL177" i="3"/>
  <c r="AM177" i="3" s="1"/>
  <c r="AT177" i="3" s="1"/>
  <c r="AL165" i="3"/>
  <c r="AM165" i="3" s="1"/>
  <c r="AN165" i="3" s="1"/>
  <c r="AP165" i="3" s="1"/>
  <c r="AR165" i="3" s="1"/>
  <c r="AL176" i="3"/>
  <c r="AM176" i="3" s="1"/>
  <c r="AO176" i="3" s="1"/>
  <c r="AQ176" i="3" s="1"/>
  <c r="AS176" i="3" s="1"/>
  <c r="AL179" i="3"/>
  <c r="AM179" i="3" s="1"/>
  <c r="AT179" i="3" s="1"/>
  <c r="AL221" i="3"/>
  <c r="AM221" i="3" s="1"/>
  <c r="AT221" i="3" s="1"/>
  <c r="AL240" i="3"/>
  <c r="AM240" i="3" s="1"/>
  <c r="AN240" i="3" s="1"/>
  <c r="AP240" i="3" s="1"/>
  <c r="AR240" i="3" s="1"/>
  <c r="AL210" i="3"/>
  <c r="AM210" i="3" s="1"/>
  <c r="AT210" i="3" s="1"/>
  <c r="AL234" i="3"/>
  <c r="AM234" i="3" s="1"/>
  <c r="AO234" i="3" s="1"/>
  <c r="AQ234" i="3" s="1"/>
  <c r="AS234" i="3" s="1"/>
  <c r="AL248" i="3"/>
  <c r="AM248" i="3" s="1"/>
  <c r="AO248" i="3" s="1"/>
  <c r="AQ248" i="3" s="1"/>
  <c r="AS248" i="3" s="1"/>
  <c r="AL216" i="3"/>
  <c r="AM216" i="3" s="1"/>
  <c r="AN216" i="3" s="1"/>
  <c r="AP216" i="3" s="1"/>
  <c r="AR216" i="3" s="1"/>
  <c r="AL252" i="3"/>
  <c r="AM252" i="3" s="1"/>
  <c r="AT252" i="3" s="1"/>
  <c r="AL197" i="3"/>
  <c r="AM197" i="3" s="1"/>
  <c r="AE225" i="3"/>
  <c r="AG225" i="3" s="1"/>
  <c r="AI225" i="3" s="1"/>
  <c r="AK225" i="3" s="1"/>
  <c r="AD225" i="3"/>
  <c r="AF225" i="3" s="1"/>
  <c r="AH225" i="3" s="1"/>
  <c r="AJ225" i="3" s="1"/>
  <c r="AD162" i="3"/>
  <c r="AF162" i="3" s="1"/>
  <c r="AH162" i="3" s="1"/>
  <c r="AJ162" i="3" s="1"/>
  <c r="AE162" i="3"/>
  <c r="AG162" i="3" s="1"/>
  <c r="AI162" i="3" s="1"/>
  <c r="AK162" i="3" s="1"/>
  <c r="AL151" i="3"/>
  <c r="AM151" i="3" s="1"/>
  <c r="AE249" i="3"/>
  <c r="AG249" i="3" s="1"/>
  <c r="AI249" i="3" s="1"/>
  <c r="AK249" i="3" s="1"/>
  <c r="AD249" i="3"/>
  <c r="AF249" i="3" s="1"/>
  <c r="AH249" i="3" s="1"/>
  <c r="AJ249" i="3" s="1"/>
  <c r="AE229" i="3"/>
  <c r="AG229" i="3" s="1"/>
  <c r="AI229" i="3" s="1"/>
  <c r="AK229" i="3" s="1"/>
  <c r="AD229" i="3"/>
  <c r="AF229" i="3" s="1"/>
  <c r="AH229" i="3" s="1"/>
  <c r="AJ229" i="3" s="1"/>
  <c r="AE217" i="3"/>
  <c r="AG217" i="3" s="1"/>
  <c r="AI217" i="3" s="1"/>
  <c r="AK217" i="3" s="1"/>
  <c r="AD217" i="3"/>
  <c r="AF217" i="3" s="1"/>
  <c r="AH217" i="3" s="1"/>
  <c r="AJ217" i="3" s="1"/>
  <c r="AE149" i="3"/>
  <c r="AG149" i="3" s="1"/>
  <c r="AI149" i="3" s="1"/>
  <c r="AK149" i="3" s="1"/>
  <c r="AD149" i="3"/>
  <c r="AF149" i="3" s="1"/>
  <c r="AH149" i="3" s="1"/>
  <c r="AJ149" i="3" s="1"/>
  <c r="AE236" i="3"/>
  <c r="AG236" i="3" s="1"/>
  <c r="AI236" i="3" s="1"/>
  <c r="AK236" i="3" s="1"/>
  <c r="AD236" i="3"/>
  <c r="AF236" i="3" s="1"/>
  <c r="AH236" i="3" s="1"/>
  <c r="AJ236" i="3" s="1"/>
  <c r="AE212" i="3"/>
  <c r="AG212" i="3" s="1"/>
  <c r="AI212" i="3" s="1"/>
  <c r="AK212" i="3" s="1"/>
  <c r="AD212" i="3"/>
  <c r="AF212" i="3" s="1"/>
  <c r="AH212" i="3" s="1"/>
  <c r="AJ212" i="3" s="1"/>
  <c r="AL175" i="3"/>
  <c r="AM175" i="3" s="1"/>
  <c r="AD174" i="3"/>
  <c r="AF174" i="3" s="1"/>
  <c r="AH174" i="3" s="1"/>
  <c r="AJ174" i="3" s="1"/>
  <c r="AE174" i="3"/>
  <c r="AG174" i="3" s="1"/>
  <c r="AI174" i="3" s="1"/>
  <c r="AK174" i="3" s="1"/>
  <c r="AL158" i="3"/>
  <c r="AM158" i="3" s="1"/>
  <c r="AD180" i="3"/>
  <c r="AF180" i="3" s="1"/>
  <c r="AH180" i="3" s="1"/>
  <c r="AJ180" i="3" s="1"/>
  <c r="AE180" i="3"/>
  <c r="AG180" i="3" s="1"/>
  <c r="AI180" i="3" s="1"/>
  <c r="AK180" i="3" s="1"/>
  <c r="AD228" i="3"/>
  <c r="AF228" i="3" s="1"/>
  <c r="AH228" i="3" s="1"/>
  <c r="AJ228" i="3" s="1"/>
  <c r="AE228" i="3"/>
  <c r="AG228" i="3" s="1"/>
  <c r="AI228" i="3" s="1"/>
  <c r="AK228" i="3" s="1"/>
  <c r="AE243" i="3"/>
  <c r="AG243" i="3" s="1"/>
  <c r="AI243" i="3" s="1"/>
  <c r="AK243" i="3" s="1"/>
  <c r="AD243" i="3"/>
  <c r="AF243" i="3" s="1"/>
  <c r="AH243" i="3" s="1"/>
  <c r="AJ243" i="3" s="1"/>
  <c r="AL209" i="3"/>
  <c r="AM209" i="3" s="1"/>
  <c r="AE205" i="3"/>
  <c r="AG205" i="3" s="1"/>
  <c r="AI205" i="3" s="1"/>
  <c r="AK205" i="3" s="1"/>
  <c r="AD205" i="3"/>
  <c r="AF205" i="3" s="1"/>
  <c r="AH205" i="3" s="1"/>
  <c r="AJ205" i="3" s="1"/>
  <c r="AE224" i="3"/>
  <c r="AG224" i="3" s="1"/>
  <c r="AI224" i="3" s="1"/>
  <c r="AK224" i="3" s="1"/>
  <c r="AD224" i="3"/>
  <c r="AF224" i="3" s="1"/>
  <c r="AH224" i="3" s="1"/>
  <c r="AJ224" i="3" s="1"/>
  <c r="AD178" i="3"/>
  <c r="AF178" i="3" s="1"/>
  <c r="AH178" i="3" s="1"/>
  <c r="AJ178" i="3" s="1"/>
  <c r="AE178" i="3"/>
  <c r="AG178" i="3" s="1"/>
  <c r="AI178" i="3" s="1"/>
  <c r="AK178" i="3" s="1"/>
  <c r="AD202" i="3"/>
  <c r="AF202" i="3" s="1"/>
  <c r="AH202" i="3" s="1"/>
  <c r="AJ202" i="3" s="1"/>
  <c r="AE202" i="3"/>
  <c r="AG202" i="3" s="1"/>
  <c r="AI202" i="3" s="1"/>
  <c r="AK202" i="3" s="1"/>
  <c r="AD214" i="3"/>
  <c r="AF214" i="3" s="1"/>
  <c r="AH214" i="3" s="1"/>
  <c r="AJ214" i="3" s="1"/>
  <c r="AE214" i="3"/>
  <c r="AG214" i="3" s="1"/>
  <c r="AI214" i="3" s="1"/>
  <c r="AK214" i="3" s="1"/>
  <c r="AO179" i="3"/>
  <c r="AQ179" i="3" s="1"/>
  <c r="AS179" i="3" s="1"/>
  <c r="AT172" i="3"/>
  <c r="AN172" i="3"/>
  <c r="AP172" i="3" s="1"/>
  <c r="AR172" i="3" s="1"/>
  <c r="AO172" i="3"/>
  <c r="AQ172" i="3" s="1"/>
  <c r="AS172" i="3" s="1"/>
  <c r="AO245" i="3"/>
  <c r="AQ245" i="3" s="1"/>
  <c r="AS245" i="3" s="1"/>
  <c r="AT245" i="3"/>
  <c r="AE157" i="3"/>
  <c r="AG157" i="3" s="1"/>
  <c r="AI157" i="3" s="1"/>
  <c r="AK157" i="3" s="1"/>
  <c r="AD157" i="3"/>
  <c r="AF157" i="3" s="1"/>
  <c r="AH157" i="3" s="1"/>
  <c r="AJ157" i="3" s="1"/>
  <c r="AT222" i="3"/>
  <c r="AO222" i="3"/>
  <c r="AQ222" i="3" s="1"/>
  <c r="AS222" i="3" s="1"/>
  <c r="AN222" i="3"/>
  <c r="AP222" i="3" s="1"/>
  <c r="AR222" i="3" s="1"/>
  <c r="AD226" i="3"/>
  <c r="AF226" i="3" s="1"/>
  <c r="AH226" i="3" s="1"/>
  <c r="AJ226" i="3" s="1"/>
  <c r="AE226" i="3"/>
  <c r="AG226" i="3" s="1"/>
  <c r="AI226" i="3" s="1"/>
  <c r="AK226" i="3" s="1"/>
  <c r="AN210" i="3"/>
  <c r="AP210" i="3" s="1"/>
  <c r="AR210" i="3" s="1"/>
  <c r="AO210" i="3"/>
  <c r="AQ210" i="3" s="1"/>
  <c r="AS210" i="3" s="1"/>
  <c r="AD199" i="3"/>
  <c r="AF199" i="3" s="1"/>
  <c r="AH199" i="3" s="1"/>
  <c r="AJ199" i="3" s="1"/>
  <c r="AE199" i="3"/>
  <c r="AG199" i="3" s="1"/>
  <c r="AI199" i="3" s="1"/>
  <c r="AK199" i="3" s="1"/>
  <c r="AD171" i="3"/>
  <c r="AF171" i="3" s="1"/>
  <c r="AH171" i="3" s="1"/>
  <c r="AJ171" i="3" s="1"/>
  <c r="AE171" i="3"/>
  <c r="AG171" i="3" s="1"/>
  <c r="AI171" i="3" s="1"/>
  <c r="AK171" i="3" s="1"/>
  <c r="AL227" i="3"/>
  <c r="AM227" i="3" s="1"/>
  <c r="AE189" i="3"/>
  <c r="AG189" i="3" s="1"/>
  <c r="AI189" i="3" s="1"/>
  <c r="AK189" i="3" s="1"/>
  <c r="AD189" i="3"/>
  <c r="AF189" i="3" s="1"/>
  <c r="AH189" i="3" s="1"/>
  <c r="AJ189" i="3" s="1"/>
  <c r="AL164" i="3"/>
  <c r="AM164" i="3" s="1"/>
  <c r="AE169" i="3"/>
  <c r="AG169" i="3" s="1"/>
  <c r="AI169" i="3" s="1"/>
  <c r="AK169" i="3" s="1"/>
  <c r="AD169" i="3"/>
  <c r="AF169" i="3" s="1"/>
  <c r="AH169" i="3" s="1"/>
  <c r="AJ169" i="3" s="1"/>
  <c r="AL235" i="3"/>
  <c r="AM235" i="3" s="1"/>
  <c r="AL154" i="3"/>
  <c r="AM154" i="3" s="1"/>
  <c r="AL191" i="3"/>
  <c r="AM191" i="3" s="1"/>
  <c r="AD167" i="3"/>
  <c r="AF167" i="3" s="1"/>
  <c r="AH167" i="3" s="1"/>
  <c r="AJ167" i="3" s="1"/>
  <c r="AE167" i="3"/>
  <c r="AG167" i="3" s="1"/>
  <c r="AI167" i="3" s="1"/>
  <c r="AK167" i="3" s="1"/>
  <c r="AE156" i="3"/>
  <c r="AG156" i="3" s="1"/>
  <c r="AI156" i="3" s="1"/>
  <c r="AK156" i="3" s="1"/>
  <c r="AD156" i="3"/>
  <c r="AF156" i="3" s="1"/>
  <c r="AH156" i="3" s="1"/>
  <c r="AJ156" i="3" s="1"/>
  <c r="AD170" i="3"/>
  <c r="AF170" i="3" s="1"/>
  <c r="AH170" i="3" s="1"/>
  <c r="AJ170" i="3" s="1"/>
  <c r="AE170" i="3"/>
  <c r="AG170" i="3" s="1"/>
  <c r="AI170" i="3" s="1"/>
  <c r="AK170" i="3" s="1"/>
  <c r="AD198" i="3"/>
  <c r="AF198" i="3" s="1"/>
  <c r="AH198" i="3" s="1"/>
  <c r="AJ198" i="3" s="1"/>
  <c r="AE198" i="3"/>
  <c r="AG198" i="3" s="1"/>
  <c r="AI198" i="3" s="1"/>
  <c r="AK198" i="3" s="1"/>
  <c r="AL163" i="3"/>
  <c r="AM163" i="3" s="1"/>
  <c r="AL206" i="3"/>
  <c r="AM206" i="3" s="1"/>
  <c r="AE185" i="3"/>
  <c r="AG185" i="3" s="1"/>
  <c r="AI185" i="3" s="1"/>
  <c r="AK185" i="3" s="1"/>
  <c r="AD185" i="3"/>
  <c r="AF185" i="3" s="1"/>
  <c r="AH185" i="3" s="1"/>
  <c r="AJ185" i="3" s="1"/>
  <c r="AD187" i="3"/>
  <c r="AF187" i="3" s="1"/>
  <c r="AH187" i="3" s="1"/>
  <c r="AJ187" i="3" s="1"/>
  <c r="AE187" i="3"/>
  <c r="AG187" i="3" s="1"/>
  <c r="AI187" i="3" s="1"/>
  <c r="AK187" i="3" s="1"/>
  <c r="AL166" i="3"/>
  <c r="AM166" i="3" s="1"/>
  <c r="AD203" i="3"/>
  <c r="AF203" i="3" s="1"/>
  <c r="AH203" i="3" s="1"/>
  <c r="AJ203" i="3" s="1"/>
  <c r="AE203" i="3"/>
  <c r="AG203" i="3" s="1"/>
  <c r="AI203" i="3" s="1"/>
  <c r="AK203" i="3" s="1"/>
  <c r="AD223" i="3"/>
  <c r="AF223" i="3" s="1"/>
  <c r="AH223" i="3" s="1"/>
  <c r="AJ223" i="3" s="1"/>
  <c r="AE223" i="3"/>
  <c r="AG223" i="3" s="1"/>
  <c r="AI223" i="3" s="1"/>
  <c r="AK223" i="3" s="1"/>
  <c r="AL220" i="3"/>
  <c r="AM220" i="3" s="1"/>
  <c r="AO197" i="3"/>
  <c r="AQ197" i="3" s="1"/>
  <c r="AS197" i="3" s="1"/>
  <c r="AT197" i="3"/>
  <c r="AN197" i="3"/>
  <c r="AP197" i="3" s="1"/>
  <c r="AR197" i="3" s="1"/>
  <c r="AD219" i="3"/>
  <c r="AF219" i="3" s="1"/>
  <c r="AH219" i="3" s="1"/>
  <c r="AJ219" i="3" s="1"/>
  <c r="AE219" i="3"/>
  <c r="AG219" i="3" s="1"/>
  <c r="AI219" i="3" s="1"/>
  <c r="AK219" i="3" s="1"/>
  <c r="AL247" i="3"/>
  <c r="AM247" i="3" s="1"/>
  <c r="AL207" i="3"/>
  <c r="AM207" i="3" s="1"/>
  <c r="AD195" i="3"/>
  <c r="AF195" i="3" s="1"/>
  <c r="AH195" i="3" s="1"/>
  <c r="AJ195" i="3" s="1"/>
  <c r="AE195" i="3"/>
  <c r="AG195" i="3" s="1"/>
  <c r="AI195" i="3" s="1"/>
  <c r="AK195" i="3" s="1"/>
  <c r="AD192" i="3"/>
  <c r="AF192" i="3" s="1"/>
  <c r="AH192" i="3" s="1"/>
  <c r="AJ192" i="3" s="1"/>
  <c r="AE192" i="3"/>
  <c r="AG192" i="3" s="1"/>
  <c r="AI192" i="3" s="1"/>
  <c r="AK192" i="3" s="1"/>
  <c r="AL190" i="3"/>
  <c r="AM190" i="3" s="1"/>
  <c r="AE213" i="3"/>
  <c r="AG213" i="3" s="1"/>
  <c r="AI213" i="3" s="1"/>
  <c r="AK213" i="3" s="1"/>
  <c r="AD213" i="3"/>
  <c r="AF213" i="3" s="1"/>
  <c r="AH213" i="3" s="1"/>
  <c r="AJ213" i="3" s="1"/>
  <c r="AN208" i="3"/>
  <c r="AP208" i="3" s="1"/>
  <c r="AR208" i="3" s="1"/>
  <c r="AO208" i="3"/>
  <c r="AQ208" i="3" s="1"/>
  <c r="AS208" i="3" s="1"/>
  <c r="AT208" i="3"/>
  <c r="AO183" i="3"/>
  <c r="AQ183" i="3" s="1"/>
  <c r="AS183" i="3" s="1"/>
  <c r="AT183" i="3"/>
  <c r="AN183" i="3"/>
  <c r="AP183" i="3" s="1"/>
  <c r="AR183" i="3" s="1"/>
  <c r="AD231" i="3"/>
  <c r="AF231" i="3" s="1"/>
  <c r="AH231" i="3" s="1"/>
  <c r="AJ231" i="3" s="1"/>
  <c r="AE231" i="3"/>
  <c r="AG231" i="3" s="1"/>
  <c r="AI231" i="3" s="1"/>
  <c r="AK231" i="3" s="1"/>
  <c r="AO196" i="3"/>
  <c r="AQ196" i="3" s="1"/>
  <c r="AS196" i="3" s="1"/>
  <c r="AT196" i="3"/>
  <c r="AN196" i="3"/>
  <c r="AP196" i="3" s="1"/>
  <c r="AR196" i="3" s="1"/>
  <c r="AT241" i="3"/>
  <c r="AN241" i="3"/>
  <c r="AP241" i="3" s="1"/>
  <c r="AR241" i="3" s="1"/>
  <c r="AO241" i="3"/>
  <c r="AQ241" i="3" s="1"/>
  <c r="AS241" i="3" s="1"/>
  <c r="AD204" i="3"/>
  <c r="AF204" i="3" s="1"/>
  <c r="AH204" i="3" s="1"/>
  <c r="AJ204" i="3" s="1"/>
  <c r="AE204" i="3"/>
  <c r="AG204" i="3" s="1"/>
  <c r="AI204" i="3" s="1"/>
  <c r="AK204" i="3" s="1"/>
  <c r="AL160" i="3"/>
  <c r="AM160" i="3" s="1"/>
  <c r="AL238" i="3"/>
  <c r="AM238" i="3" s="1"/>
  <c r="AD246" i="3"/>
  <c r="AF246" i="3" s="1"/>
  <c r="AH246" i="3" s="1"/>
  <c r="AJ246" i="3" s="1"/>
  <c r="AE246" i="3"/>
  <c r="AG246" i="3" s="1"/>
  <c r="AI246" i="3" s="1"/>
  <c r="AK246" i="3" s="1"/>
  <c r="AE161" i="3"/>
  <c r="AG161" i="3" s="1"/>
  <c r="AI161" i="3" s="1"/>
  <c r="AK161" i="3" s="1"/>
  <c r="AD161" i="3"/>
  <c r="AF161" i="3" s="1"/>
  <c r="AH161" i="3" s="1"/>
  <c r="AJ161" i="3" s="1"/>
  <c r="AE193" i="3"/>
  <c r="AG193" i="3" s="1"/>
  <c r="AI193" i="3" s="1"/>
  <c r="AK193" i="3" s="1"/>
  <c r="AD193" i="3"/>
  <c r="AF193" i="3" s="1"/>
  <c r="AH193" i="3" s="1"/>
  <c r="AJ193" i="3" s="1"/>
  <c r="AL215" i="3"/>
  <c r="AM215" i="3" s="1"/>
  <c r="AE233" i="3"/>
  <c r="AG233" i="3" s="1"/>
  <c r="AI233" i="3" s="1"/>
  <c r="AK233" i="3" s="1"/>
  <c r="AD233" i="3"/>
  <c r="AF233" i="3" s="1"/>
  <c r="AH233" i="3" s="1"/>
  <c r="AJ233" i="3" s="1"/>
  <c r="AN159" i="3"/>
  <c r="AP159" i="3" s="1"/>
  <c r="AR159" i="3" s="1"/>
  <c r="AD194" i="3"/>
  <c r="AF194" i="3" s="1"/>
  <c r="AH194" i="3" s="1"/>
  <c r="AJ194" i="3" s="1"/>
  <c r="AE194" i="3"/>
  <c r="AG194" i="3" s="1"/>
  <c r="AI194" i="3" s="1"/>
  <c r="AK194" i="3" s="1"/>
  <c r="AE168" i="3"/>
  <c r="AG168" i="3" s="1"/>
  <c r="AI168" i="3" s="1"/>
  <c r="AK168" i="3" s="1"/>
  <c r="AD168" i="3"/>
  <c r="AF168" i="3" s="1"/>
  <c r="AH168" i="3" s="1"/>
  <c r="AJ168" i="3" s="1"/>
  <c r="AD152" i="3"/>
  <c r="AF152" i="3" s="1"/>
  <c r="AH152" i="3" s="1"/>
  <c r="AJ152" i="3" s="1"/>
  <c r="AE152" i="3"/>
  <c r="AG152" i="3" s="1"/>
  <c r="AI152" i="3" s="1"/>
  <c r="AK152" i="3" s="1"/>
  <c r="AD186" i="3"/>
  <c r="AF186" i="3" s="1"/>
  <c r="AH186" i="3" s="1"/>
  <c r="AJ186" i="3" s="1"/>
  <c r="AE186" i="3"/>
  <c r="AG186" i="3" s="1"/>
  <c r="AI186" i="3" s="1"/>
  <c r="AK186" i="3" s="1"/>
  <c r="AN200" i="3"/>
  <c r="AP200" i="3" s="1"/>
  <c r="AR200" i="3" s="1"/>
  <c r="AO200" i="3"/>
  <c r="AQ200" i="3" s="1"/>
  <c r="AS200" i="3" s="1"/>
  <c r="AT200" i="3"/>
  <c r="AE181" i="3"/>
  <c r="AG181" i="3" s="1"/>
  <c r="AI181" i="3" s="1"/>
  <c r="AK181" i="3" s="1"/>
  <c r="AD181" i="3"/>
  <c r="AF181" i="3" s="1"/>
  <c r="AH181" i="3" s="1"/>
  <c r="AJ181" i="3" s="1"/>
  <c r="AD244" i="3"/>
  <c r="AF244" i="3" s="1"/>
  <c r="AH244" i="3" s="1"/>
  <c r="AJ244" i="3" s="1"/>
  <c r="AE244" i="3"/>
  <c r="AG244" i="3" s="1"/>
  <c r="AI244" i="3" s="1"/>
  <c r="AK244" i="3" s="1"/>
  <c r="AL173" i="3"/>
  <c r="AM173" i="3" s="1"/>
  <c r="AL150" i="3"/>
  <c r="AM150" i="3" s="1"/>
  <c r="AL188" i="3"/>
  <c r="AM188" i="3" s="1"/>
  <c r="AD239" i="3"/>
  <c r="AF239" i="3" s="1"/>
  <c r="AH239" i="3" s="1"/>
  <c r="AJ239" i="3" s="1"/>
  <c r="AE239" i="3"/>
  <c r="AG239" i="3" s="1"/>
  <c r="AI239" i="3" s="1"/>
  <c r="AK239" i="3" s="1"/>
  <c r="AD182" i="3"/>
  <c r="AF182" i="3" s="1"/>
  <c r="AH182" i="3" s="1"/>
  <c r="AJ182" i="3" s="1"/>
  <c r="AE182" i="3"/>
  <c r="AG182" i="3" s="1"/>
  <c r="AI182" i="3" s="1"/>
  <c r="AK182" i="3" s="1"/>
  <c r="AD155" i="3"/>
  <c r="AF155" i="3" s="1"/>
  <c r="AH155" i="3" s="1"/>
  <c r="AJ155" i="3" s="1"/>
  <c r="AE155" i="3"/>
  <c r="AG155" i="3" s="1"/>
  <c r="AI155" i="3" s="1"/>
  <c r="AK155" i="3" s="1"/>
  <c r="AL211" i="3"/>
  <c r="AM211" i="3" s="1"/>
  <c r="AD184" i="3"/>
  <c r="AF184" i="3" s="1"/>
  <c r="AH184" i="3" s="1"/>
  <c r="AJ184" i="3" s="1"/>
  <c r="AE184" i="3"/>
  <c r="AG184" i="3" s="1"/>
  <c r="AI184" i="3" s="1"/>
  <c r="AK184" i="3" s="1"/>
  <c r="AD230" i="3"/>
  <c r="AF230" i="3" s="1"/>
  <c r="AH230" i="3" s="1"/>
  <c r="AJ230" i="3" s="1"/>
  <c r="AE230" i="3"/>
  <c r="AG230" i="3" s="1"/>
  <c r="AI230" i="3" s="1"/>
  <c r="AK230" i="3" s="1"/>
  <c r="AD218" i="3"/>
  <c r="AF218" i="3" s="1"/>
  <c r="AH218" i="3" s="1"/>
  <c r="AJ218" i="3" s="1"/>
  <c r="AE218" i="3"/>
  <c r="AG218" i="3" s="1"/>
  <c r="AI218" i="3" s="1"/>
  <c r="AK218" i="3" s="1"/>
  <c r="AL232" i="3"/>
  <c r="AM232" i="3" s="1"/>
  <c r="AN201" i="3" l="1"/>
  <c r="AP201" i="3" s="1"/>
  <c r="AR201" i="3" s="1"/>
  <c r="AT201" i="3"/>
  <c r="AO201" i="3"/>
  <c r="AQ201" i="3" s="1"/>
  <c r="AS201" i="3" s="1"/>
  <c r="AN179" i="3"/>
  <c r="AP179" i="3" s="1"/>
  <c r="AR179" i="3" s="1"/>
  <c r="AT159" i="3"/>
  <c r="AN237" i="3"/>
  <c r="AP237" i="3" s="1"/>
  <c r="AR237" i="3" s="1"/>
  <c r="AT237" i="3"/>
  <c r="AV237" i="3" s="1"/>
  <c r="AX237" i="3" s="1"/>
  <c r="AZ237" i="3" s="1"/>
  <c r="BB237" i="3" s="1"/>
  <c r="AN221" i="3"/>
  <c r="AP221" i="3" s="1"/>
  <c r="AR221" i="3" s="1"/>
  <c r="AO177" i="3"/>
  <c r="AQ177" i="3" s="1"/>
  <c r="AS177" i="3" s="1"/>
  <c r="AN177" i="3"/>
  <c r="AP177" i="3" s="1"/>
  <c r="AR177" i="3" s="1"/>
  <c r="AO221" i="3"/>
  <c r="AQ221" i="3" s="1"/>
  <c r="AS221" i="3" s="1"/>
  <c r="AT216" i="3"/>
  <c r="AU216" i="3" s="1"/>
  <c r="AW216" i="3" s="1"/>
  <c r="AY216" i="3" s="1"/>
  <c r="BA216" i="3" s="1"/>
  <c r="AO216" i="3"/>
  <c r="AQ216" i="3" s="1"/>
  <c r="AS216" i="3" s="1"/>
  <c r="AN176" i="3"/>
  <c r="AP176" i="3" s="1"/>
  <c r="AR176" i="3" s="1"/>
  <c r="AL224" i="3"/>
  <c r="AM224" i="3" s="1"/>
  <c r="AN224" i="3" s="1"/>
  <c r="AP224" i="3" s="1"/>
  <c r="AR224" i="3" s="1"/>
  <c r="AT165" i="3"/>
  <c r="AU165" i="3" s="1"/>
  <c r="AW165" i="3" s="1"/>
  <c r="AY165" i="3" s="1"/>
  <c r="BA165" i="3" s="1"/>
  <c r="AN252" i="3"/>
  <c r="AP252" i="3" s="1"/>
  <c r="AR252" i="3" s="1"/>
  <c r="AL217" i="3"/>
  <c r="AM217" i="3" s="1"/>
  <c r="AT217" i="3" s="1"/>
  <c r="AO165" i="3"/>
  <c r="AQ165" i="3" s="1"/>
  <c r="AS165" i="3" s="1"/>
  <c r="AT176" i="3"/>
  <c r="AU176" i="3" s="1"/>
  <c r="AW176" i="3" s="1"/>
  <c r="AY176" i="3" s="1"/>
  <c r="AT234" i="3"/>
  <c r="AO153" i="3"/>
  <c r="AQ153" i="3" s="1"/>
  <c r="AS153" i="3" s="1"/>
  <c r="AN153" i="3"/>
  <c r="AP153" i="3" s="1"/>
  <c r="AR153" i="3" s="1"/>
  <c r="AL194" i="3"/>
  <c r="AM194" i="3" s="1"/>
  <c r="AT194" i="3" s="1"/>
  <c r="AL204" i="3"/>
  <c r="AM204" i="3" s="1"/>
  <c r="AL231" i="3"/>
  <c r="AM231" i="3" s="1"/>
  <c r="AL198" i="3"/>
  <c r="AM198" i="3" s="1"/>
  <c r="AL189" i="3"/>
  <c r="AM189" i="3" s="1"/>
  <c r="AO189" i="3" s="1"/>
  <c r="AQ189" i="3" s="1"/>
  <c r="AS189" i="3" s="1"/>
  <c r="AL205" i="3"/>
  <c r="AM205" i="3" s="1"/>
  <c r="AN248" i="3"/>
  <c r="AP248" i="3" s="1"/>
  <c r="AR248" i="3" s="1"/>
  <c r="AL195" i="3"/>
  <c r="AM195" i="3" s="1"/>
  <c r="AT195" i="3" s="1"/>
  <c r="AT240" i="3"/>
  <c r="AU240" i="3" s="1"/>
  <c r="AW240" i="3" s="1"/>
  <c r="AY240" i="3" s="1"/>
  <c r="BA240" i="3" s="1"/>
  <c r="AO240" i="3"/>
  <c r="AQ240" i="3" s="1"/>
  <c r="AS240" i="3" s="1"/>
  <c r="AL202" i="3"/>
  <c r="AM202" i="3" s="1"/>
  <c r="AL244" i="3"/>
  <c r="AM244" i="3" s="1"/>
  <c r="AL182" i="3"/>
  <c r="AM182" i="3" s="1"/>
  <c r="AT182" i="3" s="1"/>
  <c r="AL181" i="3"/>
  <c r="AM181" i="3" s="1"/>
  <c r="AL152" i="3"/>
  <c r="AM152" i="3" s="1"/>
  <c r="AL233" i="3"/>
  <c r="AM233" i="3" s="1"/>
  <c r="AN233" i="3" s="1"/>
  <c r="AP233" i="3" s="1"/>
  <c r="AR233" i="3" s="1"/>
  <c r="AL246" i="3"/>
  <c r="AM246" i="3" s="1"/>
  <c r="AO246" i="3" s="1"/>
  <c r="AQ246" i="3" s="1"/>
  <c r="AS246" i="3" s="1"/>
  <c r="AL162" i="3"/>
  <c r="AM162" i="3" s="1"/>
  <c r="AL168" i="3"/>
  <c r="AM168" i="3" s="1"/>
  <c r="AN168" i="3" s="1"/>
  <c r="AP168" i="3" s="1"/>
  <c r="AR168" i="3" s="1"/>
  <c r="AL169" i="3"/>
  <c r="AM169" i="3" s="1"/>
  <c r="AN169" i="3" s="1"/>
  <c r="AP169" i="3" s="1"/>
  <c r="AR169" i="3" s="1"/>
  <c r="AL212" i="3"/>
  <c r="AM212" i="3" s="1"/>
  <c r="AT212" i="3" s="1"/>
  <c r="AL249" i="3"/>
  <c r="AM249" i="3" s="1"/>
  <c r="AN249" i="3" s="1"/>
  <c r="AP249" i="3" s="1"/>
  <c r="AR249" i="3" s="1"/>
  <c r="AL225" i="3"/>
  <c r="AM225" i="3" s="1"/>
  <c r="AT225" i="3" s="1"/>
  <c r="AL218" i="3"/>
  <c r="AM218" i="3" s="1"/>
  <c r="AO218" i="3" s="1"/>
  <c r="AQ218" i="3" s="1"/>
  <c r="AS218" i="3" s="1"/>
  <c r="AL180" i="3"/>
  <c r="AM180" i="3" s="1"/>
  <c r="AN180" i="3" s="1"/>
  <c r="AP180" i="3" s="1"/>
  <c r="AR180" i="3" s="1"/>
  <c r="AT248" i="3"/>
  <c r="AN234" i="3"/>
  <c r="AP234" i="3" s="1"/>
  <c r="AR234" i="3" s="1"/>
  <c r="AO252" i="3"/>
  <c r="AQ252" i="3" s="1"/>
  <c r="AS252" i="3" s="1"/>
  <c r="AL161" i="3"/>
  <c r="AM161" i="3" s="1"/>
  <c r="AT161" i="3" s="1"/>
  <c r="AL149" i="3"/>
  <c r="AM149" i="3" s="1"/>
  <c r="AO238" i="3"/>
  <c r="AQ238" i="3" s="1"/>
  <c r="AS238" i="3" s="1"/>
  <c r="AT238" i="3"/>
  <c r="AN238" i="3"/>
  <c r="AP238" i="3" s="1"/>
  <c r="AR238" i="3" s="1"/>
  <c r="AU196" i="3"/>
  <c r="AW196" i="3" s="1"/>
  <c r="AY196" i="3" s="1"/>
  <c r="BA196" i="3" s="1"/>
  <c r="AV196" i="3"/>
  <c r="AX196" i="3" s="1"/>
  <c r="AZ196" i="3" s="1"/>
  <c r="BB196" i="3" s="1"/>
  <c r="AT247" i="3"/>
  <c r="AN247" i="3"/>
  <c r="AP247" i="3" s="1"/>
  <c r="AR247" i="3" s="1"/>
  <c r="AO247" i="3"/>
  <c r="AQ247" i="3" s="1"/>
  <c r="AS247" i="3" s="1"/>
  <c r="AL223" i="3"/>
  <c r="AM223" i="3" s="1"/>
  <c r="AO206" i="3"/>
  <c r="AQ206" i="3" s="1"/>
  <c r="AS206" i="3" s="1"/>
  <c r="AT206" i="3"/>
  <c r="AN206" i="3"/>
  <c r="AP206" i="3" s="1"/>
  <c r="AR206" i="3" s="1"/>
  <c r="AV245" i="3"/>
  <c r="AX245" i="3" s="1"/>
  <c r="AZ245" i="3" s="1"/>
  <c r="BB245" i="3" s="1"/>
  <c r="AU245" i="3"/>
  <c r="AW245" i="3" s="1"/>
  <c r="AY245" i="3" s="1"/>
  <c r="BA245" i="3" s="1"/>
  <c r="AL178" i="3"/>
  <c r="AM178" i="3" s="1"/>
  <c r="AN207" i="3"/>
  <c r="AP207" i="3" s="1"/>
  <c r="AR207" i="3" s="1"/>
  <c r="AO207" i="3"/>
  <c r="AQ207" i="3" s="1"/>
  <c r="AS207" i="3" s="1"/>
  <c r="AT207" i="3"/>
  <c r="AN215" i="3"/>
  <c r="AP215" i="3" s="1"/>
  <c r="AR215" i="3" s="1"/>
  <c r="AO215" i="3"/>
  <c r="AQ215" i="3" s="1"/>
  <c r="AS215" i="3" s="1"/>
  <c r="AT215" i="3"/>
  <c r="AN160" i="3"/>
  <c r="AP160" i="3" s="1"/>
  <c r="AR160" i="3" s="1"/>
  <c r="AO160" i="3"/>
  <c r="AQ160" i="3" s="1"/>
  <c r="AS160" i="3" s="1"/>
  <c r="AT160" i="3"/>
  <c r="AL192" i="3"/>
  <c r="AM192" i="3" s="1"/>
  <c r="AT163" i="3"/>
  <c r="AN163" i="3"/>
  <c r="AP163" i="3" s="1"/>
  <c r="AR163" i="3" s="1"/>
  <c r="AO163" i="3"/>
  <c r="AQ163" i="3" s="1"/>
  <c r="AS163" i="3" s="1"/>
  <c r="AL167" i="3"/>
  <c r="AM167" i="3" s="1"/>
  <c r="AL226" i="3"/>
  <c r="AM226" i="3" s="1"/>
  <c r="AL228" i="3"/>
  <c r="AM228" i="3" s="1"/>
  <c r="AN217" i="3"/>
  <c r="AP217" i="3" s="1"/>
  <c r="AR217" i="3" s="1"/>
  <c r="AO217" i="3"/>
  <c r="AQ217" i="3" s="1"/>
  <c r="AS217" i="3" s="1"/>
  <c r="AT235" i="3"/>
  <c r="AN235" i="3"/>
  <c r="AP235" i="3" s="1"/>
  <c r="AR235" i="3" s="1"/>
  <c r="AO235" i="3"/>
  <c r="AQ235" i="3" s="1"/>
  <c r="AS235" i="3" s="1"/>
  <c r="AT175" i="3"/>
  <c r="AN175" i="3"/>
  <c r="AP175" i="3" s="1"/>
  <c r="AR175" i="3" s="1"/>
  <c r="AO175" i="3"/>
  <c r="AQ175" i="3" s="1"/>
  <c r="AS175" i="3" s="1"/>
  <c r="AL239" i="3"/>
  <c r="AM239" i="3" s="1"/>
  <c r="AU200" i="3"/>
  <c r="AW200" i="3" s="1"/>
  <c r="AY200" i="3" s="1"/>
  <c r="BA200" i="3" s="1"/>
  <c r="AV200" i="3"/>
  <c r="AX200" i="3" s="1"/>
  <c r="AZ200" i="3" s="1"/>
  <c r="BB200" i="3" s="1"/>
  <c r="AL184" i="3"/>
  <c r="AM184" i="3" s="1"/>
  <c r="AT188" i="3"/>
  <c r="AO188" i="3"/>
  <c r="AQ188" i="3" s="1"/>
  <c r="AS188" i="3" s="1"/>
  <c r="AN188" i="3"/>
  <c r="AP188" i="3" s="1"/>
  <c r="AR188" i="3" s="1"/>
  <c r="AL193" i="3"/>
  <c r="AM193" i="3" s="1"/>
  <c r="AL219" i="3"/>
  <c r="AM219" i="3" s="1"/>
  <c r="AL203" i="3"/>
  <c r="AM203" i="3" s="1"/>
  <c r="AO191" i="3"/>
  <c r="AQ191" i="3" s="1"/>
  <c r="AS191" i="3" s="1"/>
  <c r="AT191" i="3"/>
  <c r="AN191" i="3"/>
  <c r="AP191" i="3" s="1"/>
  <c r="AR191" i="3" s="1"/>
  <c r="AT164" i="3"/>
  <c r="AN164" i="3"/>
  <c r="AP164" i="3" s="1"/>
  <c r="AR164" i="3" s="1"/>
  <c r="AO164" i="3"/>
  <c r="AQ164" i="3" s="1"/>
  <c r="AS164" i="3" s="1"/>
  <c r="AL171" i="3"/>
  <c r="AM171" i="3" s="1"/>
  <c r="AL236" i="3"/>
  <c r="AM236" i="3" s="1"/>
  <c r="AT151" i="3"/>
  <c r="AN151" i="3"/>
  <c r="AP151" i="3" s="1"/>
  <c r="AR151" i="3" s="1"/>
  <c r="AO151" i="3"/>
  <c r="AQ151" i="3" s="1"/>
  <c r="AS151" i="3" s="1"/>
  <c r="AV234" i="3"/>
  <c r="AX234" i="3" s="1"/>
  <c r="AZ234" i="3" s="1"/>
  <c r="BB234" i="3" s="1"/>
  <c r="AU234" i="3"/>
  <c r="AW234" i="3" s="1"/>
  <c r="AY234" i="3" s="1"/>
  <c r="BA234" i="3" s="1"/>
  <c r="AU153" i="3"/>
  <c r="AW153" i="3" s="1"/>
  <c r="AY153" i="3" s="1"/>
  <c r="AV153" i="3"/>
  <c r="AX153" i="3" s="1"/>
  <c r="AZ153" i="3" s="1"/>
  <c r="BB153" i="3" s="1"/>
  <c r="AV221" i="3"/>
  <c r="AX221" i="3" s="1"/>
  <c r="AZ221" i="3" s="1"/>
  <c r="BB221" i="3" s="1"/>
  <c r="AU221" i="3"/>
  <c r="AW221" i="3" s="1"/>
  <c r="AY221" i="3" s="1"/>
  <c r="AV210" i="3"/>
  <c r="AX210" i="3" s="1"/>
  <c r="AZ210" i="3" s="1"/>
  <c r="BB210" i="3" s="1"/>
  <c r="AU210" i="3"/>
  <c r="AW210" i="3" s="1"/>
  <c r="AY210" i="3" s="1"/>
  <c r="BA210" i="3" s="1"/>
  <c r="AU179" i="3"/>
  <c r="AW179" i="3" s="1"/>
  <c r="AY179" i="3" s="1"/>
  <c r="AV179" i="3"/>
  <c r="AX179" i="3" s="1"/>
  <c r="AZ179" i="3" s="1"/>
  <c r="BB179" i="3" s="1"/>
  <c r="AT150" i="3"/>
  <c r="AN150" i="3"/>
  <c r="AP150" i="3" s="1"/>
  <c r="AR150" i="3" s="1"/>
  <c r="AO150" i="3"/>
  <c r="AQ150" i="3" s="1"/>
  <c r="AS150" i="3" s="1"/>
  <c r="AT204" i="3"/>
  <c r="AN204" i="3"/>
  <c r="AP204" i="3" s="1"/>
  <c r="AR204" i="3" s="1"/>
  <c r="AO204" i="3"/>
  <c r="AQ204" i="3" s="1"/>
  <c r="AS204" i="3" s="1"/>
  <c r="AO231" i="3"/>
  <c r="AQ231" i="3" s="1"/>
  <c r="AS231" i="3" s="1"/>
  <c r="AN231" i="3"/>
  <c r="AP231" i="3" s="1"/>
  <c r="AR231" i="3" s="1"/>
  <c r="AT231" i="3"/>
  <c r="AU237" i="3"/>
  <c r="AW237" i="3" s="1"/>
  <c r="AY237" i="3" s="1"/>
  <c r="BA237" i="3" s="1"/>
  <c r="AT166" i="3"/>
  <c r="AN166" i="3"/>
  <c r="AP166" i="3" s="1"/>
  <c r="AR166" i="3" s="1"/>
  <c r="AO166" i="3"/>
  <c r="AQ166" i="3" s="1"/>
  <c r="AS166" i="3" s="1"/>
  <c r="AT198" i="3"/>
  <c r="AO198" i="3"/>
  <c r="AQ198" i="3" s="1"/>
  <c r="AS198" i="3" s="1"/>
  <c r="AN198" i="3"/>
  <c r="AP198" i="3" s="1"/>
  <c r="AR198" i="3" s="1"/>
  <c r="AO154" i="3"/>
  <c r="AQ154" i="3" s="1"/>
  <c r="AS154" i="3" s="1"/>
  <c r="AT154" i="3"/>
  <c r="AN154" i="3"/>
  <c r="AP154" i="3" s="1"/>
  <c r="AR154" i="3" s="1"/>
  <c r="AO205" i="3"/>
  <c r="AQ205" i="3" s="1"/>
  <c r="AS205" i="3" s="1"/>
  <c r="AT205" i="3"/>
  <c r="AN205" i="3"/>
  <c r="AP205" i="3" s="1"/>
  <c r="AR205" i="3" s="1"/>
  <c r="AU248" i="3"/>
  <c r="AW248" i="3" s="1"/>
  <c r="AY248" i="3" s="1"/>
  <c r="BA248" i="3" s="1"/>
  <c r="AV248" i="3"/>
  <c r="AX248" i="3" s="1"/>
  <c r="AZ248" i="3" s="1"/>
  <c r="BB248" i="3" s="1"/>
  <c r="AN152" i="3"/>
  <c r="AP152" i="3" s="1"/>
  <c r="AR152" i="3" s="1"/>
  <c r="AO152" i="3"/>
  <c r="AQ152" i="3" s="1"/>
  <c r="AS152" i="3" s="1"/>
  <c r="AT152" i="3"/>
  <c r="AU208" i="3"/>
  <c r="AW208" i="3" s="1"/>
  <c r="AY208" i="3" s="1"/>
  <c r="BA208" i="3" s="1"/>
  <c r="AV208" i="3"/>
  <c r="AX208" i="3" s="1"/>
  <c r="AZ208" i="3" s="1"/>
  <c r="BB208" i="3" s="1"/>
  <c r="AN232" i="3"/>
  <c r="AP232" i="3" s="1"/>
  <c r="AR232" i="3" s="1"/>
  <c r="AT232" i="3"/>
  <c r="AO232" i="3"/>
  <c r="AQ232" i="3" s="1"/>
  <c r="AS232" i="3" s="1"/>
  <c r="AV177" i="3"/>
  <c r="AX177" i="3" s="1"/>
  <c r="AZ177" i="3" s="1"/>
  <c r="BB177" i="3" s="1"/>
  <c r="AU177" i="3"/>
  <c r="AW177" i="3" s="1"/>
  <c r="AY177" i="3" s="1"/>
  <c r="BA177" i="3" s="1"/>
  <c r="AV197" i="3"/>
  <c r="AX197" i="3" s="1"/>
  <c r="AZ197" i="3" s="1"/>
  <c r="BB197" i="3" s="1"/>
  <c r="AU197" i="3"/>
  <c r="AW197" i="3" s="1"/>
  <c r="AY197" i="3" s="1"/>
  <c r="BA197" i="3" s="1"/>
  <c r="AL199" i="3"/>
  <c r="AM199" i="3" s="1"/>
  <c r="AV222" i="3"/>
  <c r="AX222" i="3" s="1"/>
  <c r="AZ222" i="3" s="1"/>
  <c r="BB222" i="3" s="1"/>
  <c r="AU222" i="3"/>
  <c r="AW222" i="3" s="1"/>
  <c r="AY222" i="3" s="1"/>
  <c r="BA222" i="3" s="1"/>
  <c r="AU172" i="3"/>
  <c r="AW172" i="3" s="1"/>
  <c r="AY172" i="3" s="1"/>
  <c r="BA172" i="3" s="1"/>
  <c r="AV172" i="3"/>
  <c r="AX172" i="3" s="1"/>
  <c r="AZ172" i="3" s="1"/>
  <c r="BB172" i="3" s="1"/>
  <c r="AL214" i="3"/>
  <c r="AM214" i="3" s="1"/>
  <c r="AT158" i="3"/>
  <c r="AN158" i="3"/>
  <c r="AP158" i="3" s="1"/>
  <c r="AR158" i="3" s="1"/>
  <c r="AO158" i="3"/>
  <c r="AQ158" i="3" s="1"/>
  <c r="AS158" i="3" s="1"/>
  <c r="AT149" i="3"/>
  <c r="AO149" i="3"/>
  <c r="AQ149" i="3" s="1"/>
  <c r="AS149" i="3" s="1"/>
  <c r="AN149" i="3"/>
  <c r="AP149" i="3" s="1"/>
  <c r="AR149" i="3" s="1"/>
  <c r="AO181" i="3"/>
  <c r="AQ181" i="3" s="1"/>
  <c r="AS181" i="3" s="1"/>
  <c r="AT181" i="3"/>
  <c r="AN181" i="3"/>
  <c r="AP181" i="3" s="1"/>
  <c r="AR181" i="3" s="1"/>
  <c r="AT190" i="3"/>
  <c r="AN190" i="3"/>
  <c r="AP190" i="3" s="1"/>
  <c r="AR190" i="3" s="1"/>
  <c r="AO190" i="3"/>
  <c r="AQ190" i="3" s="1"/>
  <c r="AS190" i="3" s="1"/>
  <c r="AO162" i="3"/>
  <c r="AQ162" i="3" s="1"/>
  <c r="AS162" i="3" s="1"/>
  <c r="AT162" i="3"/>
  <c r="AN162" i="3"/>
  <c r="AP162" i="3" s="1"/>
  <c r="AR162" i="3" s="1"/>
  <c r="AT211" i="3"/>
  <c r="AN211" i="3"/>
  <c r="AP211" i="3" s="1"/>
  <c r="AR211" i="3" s="1"/>
  <c r="AO211" i="3"/>
  <c r="AQ211" i="3" s="1"/>
  <c r="AS211" i="3" s="1"/>
  <c r="AO173" i="3"/>
  <c r="AQ173" i="3" s="1"/>
  <c r="AS173" i="3" s="1"/>
  <c r="AT173" i="3"/>
  <c r="AN173" i="3"/>
  <c r="AP173" i="3" s="1"/>
  <c r="AR173" i="3" s="1"/>
  <c r="AL155" i="3"/>
  <c r="AM155" i="3" s="1"/>
  <c r="AL186" i="3"/>
  <c r="AM186" i="3" s="1"/>
  <c r="AV183" i="3"/>
  <c r="AX183" i="3" s="1"/>
  <c r="AZ183" i="3" s="1"/>
  <c r="BB183" i="3" s="1"/>
  <c r="AU183" i="3"/>
  <c r="AW183" i="3" s="1"/>
  <c r="AY183" i="3" s="1"/>
  <c r="BA183" i="3" s="1"/>
  <c r="AL213" i="3"/>
  <c r="AM213" i="3" s="1"/>
  <c r="AL187" i="3"/>
  <c r="AM187" i="3" s="1"/>
  <c r="AL170" i="3"/>
  <c r="AM170" i="3" s="1"/>
  <c r="AU201" i="3"/>
  <c r="AW201" i="3" s="1"/>
  <c r="AY201" i="3" s="1"/>
  <c r="BA201" i="3" s="1"/>
  <c r="AV201" i="3"/>
  <c r="AX201" i="3" s="1"/>
  <c r="AZ201" i="3" s="1"/>
  <c r="BB201" i="3" s="1"/>
  <c r="AT227" i="3"/>
  <c r="AN227" i="3"/>
  <c r="AP227" i="3" s="1"/>
  <c r="AR227" i="3" s="1"/>
  <c r="AO227" i="3"/>
  <c r="AQ227" i="3" s="1"/>
  <c r="AS227" i="3" s="1"/>
  <c r="AL157" i="3"/>
  <c r="AM157" i="3" s="1"/>
  <c r="AT209" i="3"/>
  <c r="AN209" i="3"/>
  <c r="AP209" i="3" s="1"/>
  <c r="AR209" i="3" s="1"/>
  <c r="AO209" i="3"/>
  <c r="AQ209" i="3" s="1"/>
  <c r="AS209" i="3" s="1"/>
  <c r="AV252" i="3"/>
  <c r="AX252" i="3" s="1"/>
  <c r="AZ252" i="3" s="1"/>
  <c r="BB252" i="3" s="1"/>
  <c r="AU252" i="3"/>
  <c r="AW252" i="3" s="1"/>
  <c r="AY252" i="3" s="1"/>
  <c r="BA252" i="3" s="1"/>
  <c r="AL230" i="3"/>
  <c r="AM230" i="3" s="1"/>
  <c r="AN242" i="3"/>
  <c r="AP242" i="3" s="1"/>
  <c r="AR242" i="3" s="1"/>
  <c r="AT242" i="3"/>
  <c r="AO242" i="3"/>
  <c r="AQ242" i="3" s="1"/>
  <c r="AS242" i="3" s="1"/>
  <c r="AT218" i="3"/>
  <c r="AO244" i="3"/>
  <c r="AQ244" i="3" s="1"/>
  <c r="AS244" i="3" s="1"/>
  <c r="AT244" i="3"/>
  <c r="AN244" i="3"/>
  <c r="AP244" i="3" s="1"/>
  <c r="AR244" i="3" s="1"/>
  <c r="AV159" i="3"/>
  <c r="AX159" i="3" s="1"/>
  <c r="AZ159" i="3" s="1"/>
  <c r="BB159" i="3" s="1"/>
  <c r="AU159" i="3"/>
  <c r="AW159" i="3" s="1"/>
  <c r="AY159" i="3" s="1"/>
  <c r="BA159" i="3" s="1"/>
  <c r="AU241" i="3"/>
  <c r="AW241" i="3" s="1"/>
  <c r="AY241" i="3" s="1"/>
  <c r="BA241" i="3" s="1"/>
  <c r="AV241" i="3"/>
  <c r="AX241" i="3" s="1"/>
  <c r="AZ241" i="3" s="1"/>
  <c r="BB241" i="3" s="1"/>
  <c r="AO195" i="3"/>
  <c r="AQ195" i="3" s="1"/>
  <c r="AS195" i="3" s="1"/>
  <c r="AT220" i="3"/>
  <c r="AO220" i="3"/>
  <c r="AQ220" i="3" s="1"/>
  <c r="AS220" i="3" s="1"/>
  <c r="AN220" i="3"/>
  <c r="AP220" i="3" s="1"/>
  <c r="AR220" i="3" s="1"/>
  <c r="AL185" i="3"/>
  <c r="AM185" i="3" s="1"/>
  <c r="AL156" i="3"/>
  <c r="AM156" i="3" s="1"/>
  <c r="AT202" i="3"/>
  <c r="AO202" i="3"/>
  <c r="AQ202" i="3" s="1"/>
  <c r="AS202" i="3" s="1"/>
  <c r="AN202" i="3"/>
  <c r="AP202" i="3" s="1"/>
  <c r="AR202" i="3" s="1"/>
  <c r="AL243" i="3"/>
  <c r="AM243" i="3" s="1"/>
  <c r="AL174" i="3"/>
  <c r="AM174" i="3" s="1"/>
  <c r="AL229" i="3"/>
  <c r="AM229" i="3" s="1"/>
  <c r="AO180" i="3" l="1"/>
  <c r="AQ180" i="3" s="1"/>
  <c r="AS180" i="3" s="1"/>
  <c r="AV216" i="3"/>
  <c r="AX216" i="3" s="1"/>
  <c r="AZ216" i="3" s="1"/>
  <c r="BB216" i="3" s="1"/>
  <c r="BA179" i="3"/>
  <c r="BA221" i="3"/>
  <c r="AO169" i="3"/>
  <c r="AQ169" i="3" s="1"/>
  <c r="AS169" i="3" s="1"/>
  <c r="AN161" i="3"/>
  <c r="AP161" i="3" s="1"/>
  <c r="AR161" i="3" s="1"/>
  <c r="AV240" i="3"/>
  <c r="AX240" i="3" s="1"/>
  <c r="AZ240" i="3" s="1"/>
  <c r="BB240" i="3" s="1"/>
  <c r="AT180" i="3"/>
  <c r="AV165" i="3"/>
  <c r="AX165" i="3" s="1"/>
  <c r="AZ165" i="3" s="1"/>
  <c r="BB165" i="3" s="1"/>
  <c r="BC165" i="3" s="1"/>
  <c r="BD165" i="3" s="1"/>
  <c r="AO194" i="3"/>
  <c r="AQ194" i="3" s="1"/>
  <c r="AS194" i="3" s="1"/>
  <c r="AN194" i="3"/>
  <c r="AP194" i="3" s="1"/>
  <c r="AR194" i="3" s="1"/>
  <c r="BC159" i="3"/>
  <c r="BD159" i="3" s="1"/>
  <c r="AT224" i="3"/>
  <c r="AN195" i="3"/>
  <c r="AP195" i="3" s="1"/>
  <c r="AR195" i="3" s="1"/>
  <c r="AN218" i="3"/>
  <c r="AP218" i="3" s="1"/>
  <c r="AR218" i="3" s="1"/>
  <c r="AO224" i="3"/>
  <c r="AQ224" i="3" s="1"/>
  <c r="AS224" i="3" s="1"/>
  <c r="AO233" i="3"/>
  <c r="AQ233" i="3" s="1"/>
  <c r="AS233" i="3" s="1"/>
  <c r="AT233" i="3"/>
  <c r="BA153" i="3"/>
  <c r="BC153" i="3" s="1"/>
  <c r="BD153" i="3" s="1"/>
  <c r="BA176" i="3"/>
  <c r="AT189" i="3"/>
  <c r="AN189" i="3"/>
  <c r="AP189" i="3" s="1"/>
  <c r="AR189" i="3" s="1"/>
  <c r="AV176" i="3"/>
  <c r="AX176" i="3" s="1"/>
  <c r="AZ176" i="3" s="1"/>
  <c r="BB176" i="3" s="1"/>
  <c r="AO161" i="3"/>
  <c r="AQ161" i="3" s="1"/>
  <c r="AS161" i="3" s="1"/>
  <c r="AN246" i="3"/>
  <c r="AP246" i="3" s="1"/>
  <c r="AR246" i="3" s="1"/>
  <c r="AT246" i="3"/>
  <c r="AO182" i="3"/>
  <c r="AQ182" i="3" s="1"/>
  <c r="AS182" i="3" s="1"/>
  <c r="AO249" i="3"/>
  <c r="AQ249" i="3" s="1"/>
  <c r="AS249" i="3" s="1"/>
  <c r="BC221" i="3"/>
  <c r="BD221" i="3" s="1"/>
  <c r="BC200" i="3"/>
  <c r="BD200" i="3" s="1"/>
  <c r="BC216" i="3"/>
  <c r="BD216" i="3" s="1"/>
  <c r="AO225" i="3"/>
  <c r="AQ225" i="3" s="1"/>
  <c r="AS225" i="3" s="1"/>
  <c r="AN225" i="3"/>
  <c r="AP225" i="3" s="1"/>
  <c r="AR225" i="3" s="1"/>
  <c r="AO212" i="3"/>
  <c r="AQ212" i="3" s="1"/>
  <c r="AS212" i="3" s="1"/>
  <c r="AO168" i="3"/>
  <c r="AQ168" i="3" s="1"/>
  <c r="AS168" i="3" s="1"/>
  <c r="AT168" i="3"/>
  <c r="AU168" i="3" s="1"/>
  <c r="AW168" i="3" s="1"/>
  <c r="AY168" i="3" s="1"/>
  <c r="BA168" i="3" s="1"/>
  <c r="BC245" i="3"/>
  <c r="BD245" i="3" s="1"/>
  <c r="BF245" i="3" s="1"/>
  <c r="BH245" i="3" s="1"/>
  <c r="BJ245" i="3" s="1"/>
  <c r="BC201" i="3"/>
  <c r="BD201" i="3" s="1"/>
  <c r="AT249" i="3"/>
  <c r="AT169" i="3"/>
  <c r="AN212" i="3"/>
  <c r="AP212" i="3" s="1"/>
  <c r="AR212" i="3" s="1"/>
  <c r="AN182" i="3"/>
  <c r="AP182" i="3" s="1"/>
  <c r="AR182" i="3" s="1"/>
  <c r="BC252" i="3"/>
  <c r="BD252" i="3" s="1"/>
  <c r="BK252" i="3" s="1"/>
  <c r="BC197" i="3"/>
  <c r="BD197" i="3" s="1"/>
  <c r="BC241" i="3"/>
  <c r="BD241" i="3" s="1"/>
  <c r="BC208" i="3"/>
  <c r="BD208" i="3" s="1"/>
  <c r="BC237" i="3"/>
  <c r="BD237" i="3" s="1"/>
  <c r="BE237" i="3" s="1"/>
  <c r="BG237" i="3" s="1"/>
  <c r="BI237" i="3" s="1"/>
  <c r="BC222" i="3"/>
  <c r="BD222" i="3" s="1"/>
  <c r="BF222" i="3" s="1"/>
  <c r="BH222" i="3" s="1"/>
  <c r="BJ222" i="3" s="1"/>
  <c r="AN178" i="3"/>
  <c r="AP178" i="3" s="1"/>
  <c r="AR178" i="3" s="1"/>
  <c r="AO178" i="3"/>
  <c r="AQ178" i="3" s="1"/>
  <c r="AS178" i="3" s="1"/>
  <c r="AT178" i="3"/>
  <c r="AV238" i="3"/>
  <c r="AX238" i="3" s="1"/>
  <c r="AZ238" i="3" s="1"/>
  <c r="BB238" i="3" s="1"/>
  <c r="AU238" i="3"/>
  <c r="AW238" i="3" s="1"/>
  <c r="AY238" i="3" s="1"/>
  <c r="BA238" i="3" s="1"/>
  <c r="AV202" i="3"/>
  <c r="AX202" i="3" s="1"/>
  <c r="AZ202" i="3" s="1"/>
  <c r="BB202" i="3" s="1"/>
  <c r="AU202" i="3"/>
  <c r="AW202" i="3" s="1"/>
  <c r="AY202" i="3" s="1"/>
  <c r="BA202" i="3" s="1"/>
  <c r="AU195" i="3"/>
  <c r="AW195" i="3" s="1"/>
  <c r="AY195" i="3" s="1"/>
  <c r="AV195" i="3"/>
  <c r="AX195" i="3" s="1"/>
  <c r="AZ195" i="3" s="1"/>
  <c r="BB195" i="3" s="1"/>
  <c r="AV194" i="3"/>
  <c r="AX194" i="3" s="1"/>
  <c r="AZ194" i="3" s="1"/>
  <c r="BB194" i="3" s="1"/>
  <c r="AU194" i="3"/>
  <c r="AW194" i="3" s="1"/>
  <c r="AY194" i="3" s="1"/>
  <c r="AU209" i="3"/>
  <c r="AW209" i="3" s="1"/>
  <c r="AY209" i="3" s="1"/>
  <c r="BA209" i="3" s="1"/>
  <c r="AV209" i="3"/>
  <c r="AX209" i="3" s="1"/>
  <c r="AZ209" i="3" s="1"/>
  <c r="BB209" i="3" s="1"/>
  <c r="AT187" i="3"/>
  <c r="AN187" i="3"/>
  <c r="AP187" i="3" s="1"/>
  <c r="AR187" i="3" s="1"/>
  <c r="AO187" i="3"/>
  <c r="AQ187" i="3" s="1"/>
  <c r="AS187" i="3" s="1"/>
  <c r="BC172" i="3"/>
  <c r="BD172" i="3" s="1"/>
  <c r="AU152" i="3"/>
  <c r="AW152" i="3" s="1"/>
  <c r="AY152" i="3" s="1"/>
  <c r="BA152" i="3" s="1"/>
  <c r="AV152" i="3"/>
  <c r="AX152" i="3" s="1"/>
  <c r="AZ152" i="3" s="1"/>
  <c r="BB152" i="3" s="1"/>
  <c r="AV180" i="3"/>
  <c r="AX180" i="3" s="1"/>
  <c r="AZ180" i="3" s="1"/>
  <c r="BB180" i="3" s="1"/>
  <c r="AU180" i="3"/>
  <c r="AW180" i="3" s="1"/>
  <c r="AY180" i="3" s="1"/>
  <c r="BA180" i="3" s="1"/>
  <c r="AV154" i="3"/>
  <c r="AX154" i="3" s="1"/>
  <c r="AZ154" i="3" s="1"/>
  <c r="BB154" i="3" s="1"/>
  <c r="AU154" i="3"/>
  <c r="AW154" i="3" s="1"/>
  <c r="AY154" i="3" s="1"/>
  <c r="BA154" i="3" s="1"/>
  <c r="AU188" i="3"/>
  <c r="AW188" i="3" s="1"/>
  <c r="AY188" i="3" s="1"/>
  <c r="BA188" i="3" s="1"/>
  <c r="AV188" i="3"/>
  <c r="AX188" i="3" s="1"/>
  <c r="AZ188" i="3" s="1"/>
  <c r="BB188" i="3" s="1"/>
  <c r="AU163" i="3"/>
  <c r="AW163" i="3" s="1"/>
  <c r="AY163" i="3" s="1"/>
  <c r="BA163" i="3" s="1"/>
  <c r="AV163" i="3"/>
  <c r="AX163" i="3" s="1"/>
  <c r="AZ163" i="3" s="1"/>
  <c r="BB163" i="3" s="1"/>
  <c r="AU207" i="3"/>
  <c r="AW207" i="3" s="1"/>
  <c r="AY207" i="3" s="1"/>
  <c r="BA207" i="3" s="1"/>
  <c r="AV207" i="3"/>
  <c r="AX207" i="3" s="1"/>
  <c r="AZ207" i="3" s="1"/>
  <c r="BB207" i="3" s="1"/>
  <c r="AV225" i="3"/>
  <c r="AX225" i="3" s="1"/>
  <c r="AZ225" i="3" s="1"/>
  <c r="BB225" i="3" s="1"/>
  <c r="AU225" i="3"/>
  <c r="AW225" i="3" s="1"/>
  <c r="AY225" i="3" s="1"/>
  <c r="BA225" i="3" s="1"/>
  <c r="BE245" i="3"/>
  <c r="BG245" i="3" s="1"/>
  <c r="BI245" i="3" s="1"/>
  <c r="AN223" i="3"/>
  <c r="AP223" i="3" s="1"/>
  <c r="AR223" i="3" s="1"/>
  <c r="AO223" i="3"/>
  <c r="AQ223" i="3" s="1"/>
  <c r="AS223" i="3" s="1"/>
  <c r="AT223" i="3"/>
  <c r="AO229" i="3"/>
  <c r="AQ229" i="3" s="1"/>
  <c r="AS229" i="3" s="1"/>
  <c r="AN229" i="3"/>
  <c r="AP229" i="3" s="1"/>
  <c r="AR229" i="3" s="1"/>
  <c r="AT229" i="3"/>
  <c r="AT156" i="3"/>
  <c r="AN156" i="3"/>
  <c r="AP156" i="3" s="1"/>
  <c r="AR156" i="3" s="1"/>
  <c r="AO156" i="3"/>
  <c r="AQ156" i="3" s="1"/>
  <c r="AS156" i="3" s="1"/>
  <c r="AV218" i="3"/>
  <c r="AX218" i="3" s="1"/>
  <c r="AZ218" i="3" s="1"/>
  <c r="BB218" i="3" s="1"/>
  <c r="AU218" i="3"/>
  <c r="AW218" i="3" s="1"/>
  <c r="AY218" i="3" s="1"/>
  <c r="BA218" i="3" s="1"/>
  <c r="AO230" i="3"/>
  <c r="AQ230" i="3" s="1"/>
  <c r="AS230" i="3" s="1"/>
  <c r="AT230" i="3"/>
  <c r="AN230" i="3"/>
  <c r="AP230" i="3" s="1"/>
  <c r="AR230" i="3" s="1"/>
  <c r="AO157" i="3"/>
  <c r="AQ157" i="3" s="1"/>
  <c r="AS157" i="3" s="1"/>
  <c r="AN157" i="3"/>
  <c r="AP157" i="3" s="1"/>
  <c r="AR157" i="3" s="1"/>
  <c r="AT157" i="3"/>
  <c r="AO213" i="3"/>
  <c r="AQ213" i="3" s="1"/>
  <c r="AS213" i="3" s="1"/>
  <c r="AT213" i="3"/>
  <c r="AN213" i="3"/>
  <c r="AP213" i="3" s="1"/>
  <c r="AR213" i="3" s="1"/>
  <c r="AV190" i="3"/>
  <c r="AX190" i="3" s="1"/>
  <c r="AZ190" i="3" s="1"/>
  <c r="BB190" i="3" s="1"/>
  <c r="AU190" i="3"/>
  <c r="AW190" i="3" s="1"/>
  <c r="AY190" i="3" s="1"/>
  <c r="BA190" i="3" s="1"/>
  <c r="BK222" i="3"/>
  <c r="BE222" i="3"/>
  <c r="BG222" i="3" s="1"/>
  <c r="BI222" i="3" s="1"/>
  <c r="AU161" i="3"/>
  <c r="AW161" i="3" s="1"/>
  <c r="AY161" i="3" s="1"/>
  <c r="BA161" i="3" s="1"/>
  <c r="AV161" i="3"/>
  <c r="AX161" i="3" s="1"/>
  <c r="AZ161" i="3" s="1"/>
  <c r="BB161" i="3" s="1"/>
  <c r="AU191" i="3"/>
  <c r="AW191" i="3" s="1"/>
  <c r="AY191" i="3" s="1"/>
  <c r="BA191" i="3" s="1"/>
  <c r="AV191" i="3"/>
  <c r="AX191" i="3" s="1"/>
  <c r="AZ191" i="3" s="1"/>
  <c r="BB191" i="3" s="1"/>
  <c r="AN184" i="3"/>
  <c r="AP184" i="3" s="1"/>
  <c r="AR184" i="3" s="1"/>
  <c r="AO184" i="3"/>
  <c r="AQ184" i="3" s="1"/>
  <c r="AS184" i="3" s="1"/>
  <c r="AT184" i="3"/>
  <c r="AN192" i="3"/>
  <c r="AP192" i="3" s="1"/>
  <c r="AR192" i="3" s="1"/>
  <c r="AO192" i="3"/>
  <c r="AQ192" i="3" s="1"/>
  <c r="AS192" i="3" s="1"/>
  <c r="AT192" i="3"/>
  <c r="BK208" i="3"/>
  <c r="BE208" i="3"/>
  <c r="BG208" i="3" s="1"/>
  <c r="BI208" i="3" s="1"/>
  <c r="BF208" i="3"/>
  <c r="BH208" i="3" s="1"/>
  <c r="BJ208" i="3" s="1"/>
  <c r="AV166" i="3"/>
  <c r="AX166" i="3" s="1"/>
  <c r="AZ166" i="3" s="1"/>
  <c r="BB166" i="3" s="1"/>
  <c r="AU166" i="3"/>
  <c r="AW166" i="3" s="1"/>
  <c r="AY166" i="3" s="1"/>
  <c r="BA166" i="3" s="1"/>
  <c r="BK241" i="3"/>
  <c r="BE241" i="3"/>
  <c r="BG241" i="3" s="1"/>
  <c r="BI241" i="3" s="1"/>
  <c r="BF241" i="3"/>
  <c r="BH241" i="3" s="1"/>
  <c r="BJ241" i="3" s="1"/>
  <c r="BC183" i="3"/>
  <c r="BD183" i="3" s="1"/>
  <c r="AV149" i="3"/>
  <c r="AX149" i="3" s="1"/>
  <c r="AZ149" i="3" s="1"/>
  <c r="BB149" i="3" s="1"/>
  <c r="AU149" i="3"/>
  <c r="AW149" i="3" s="1"/>
  <c r="AY149" i="3" s="1"/>
  <c r="BA149" i="3" s="1"/>
  <c r="AU205" i="3"/>
  <c r="AW205" i="3" s="1"/>
  <c r="AY205" i="3" s="1"/>
  <c r="BA205" i="3" s="1"/>
  <c r="AV205" i="3"/>
  <c r="AX205" i="3" s="1"/>
  <c r="AZ205" i="3" s="1"/>
  <c r="BB205" i="3" s="1"/>
  <c r="AV231" i="3"/>
  <c r="AX231" i="3" s="1"/>
  <c r="AZ231" i="3" s="1"/>
  <c r="BB231" i="3" s="1"/>
  <c r="AU231" i="3"/>
  <c r="AW231" i="3" s="1"/>
  <c r="AY231" i="3" s="1"/>
  <c r="BA231" i="3" s="1"/>
  <c r="AV150" i="3"/>
  <c r="AX150" i="3" s="1"/>
  <c r="AZ150" i="3" s="1"/>
  <c r="BB150" i="3" s="1"/>
  <c r="AU150" i="3"/>
  <c r="AW150" i="3" s="1"/>
  <c r="AY150" i="3" s="1"/>
  <c r="BA150" i="3" s="1"/>
  <c r="AU151" i="3"/>
  <c r="AW151" i="3" s="1"/>
  <c r="AY151" i="3" s="1"/>
  <c r="BA151" i="3" s="1"/>
  <c r="AV151" i="3"/>
  <c r="AX151" i="3" s="1"/>
  <c r="AZ151" i="3" s="1"/>
  <c r="BB151" i="3" s="1"/>
  <c r="AU235" i="3"/>
  <c r="AW235" i="3" s="1"/>
  <c r="AY235" i="3" s="1"/>
  <c r="BA235" i="3" s="1"/>
  <c r="AV235" i="3"/>
  <c r="AX235" i="3" s="1"/>
  <c r="AZ235" i="3" s="1"/>
  <c r="BB235" i="3" s="1"/>
  <c r="AU160" i="3"/>
  <c r="AW160" i="3" s="1"/>
  <c r="AY160" i="3" s="1"/>
  <c r="BA160" i="3" s="1"/>
  <c r="AV160" i="3"/>
  <c r="AX160" i="3" s="1"/>
  <c r="AZ160" i="3" s="1"/>
  <c r="BB160" i="3" s="1"/>
  <c r="AU164" i="3"/>
  <c r="AW164" i="3" s="1"/>
  <c r="AY164" i="3" s="1"/>
  <c r="BA164" i="3" s="1"/>
  <c r="AV164" i="3"/>
  <c r="AX164" i="3" s="1"/>
  <c r="AZ164" i="3" s="1"/>
  <c r="BB164" i="3" s="1"/>
  <c r="AU211" i="3"/>
  <c r="AW211" i="3" s="1"/>
  <c r="AY211" i="3" s="1"/>
  <c r="BA211" i="3" s="1"/>
  <c r="AV211" i="3"/>
  <c r="AX211" i="3" s="1"/>
  <c r="AZ211" i="3" s="1"/>
  <c r="BB211" i="3" s="1"/>
  <c r="AU181" i="3"/>
  <c r="AW181" i="3" s="1"/>
  <c r="AY181" i="3" s="1"/>
  <c r="BA181" i="3" s="1"/>
  <c r="AV181" i="3"/>
  <c r="AX181" i="3" s="1"/>
  <c r="AZ181" i="3" s="1"/>
  <c r="BB181" i="3" s="1"/>
  <c r="AO199" i="3"/>
  <c r="AQ199" i="3" s="1"/>
  <c r="AS199" i="3" s="1"/>
  <c r="AT199" i="3"/>
  <c r="AN199" i="3"/>
  <c r="AP199" i="3" s="1"/>
  <c r="AR199" i="3" s="1"/>
  <c r="AV233" i="3"/>
  <c r="AX233" i="3" s="1"/>
  <c r="AZ233" i="3" s="1"/>
  <c r="BB233" i="3" s="1"/>
  <c r="AU233" i="3"/>
  <c r="AW233" i="3" s="1"/>
  <c r="AY233" i="3" s="1"/>
  <c r="BA233" i="3" s="1"/>
  <c r="AO236" i="3"/>
  <c r="AQ236" i="3" s="1"/>
  <c r="AS236" i="3" s="1"/>
  <c r="AT236" i="3"/>
  <c r="AN236" i="3"/>
  <c r="AP236" i="3" s="1"/>
  <c r="AR236" i="3" s="1"/>
  <c r="AT203" i="3"/>
  <c r="AN203" i="3"/>
  <c r="AP203" i="3" s="1"/>
  <c r="AR203" i="3" s="1"/>
  <c r="AO203" i="3"/>
  <c r="AQ203" i="3" s="1"/>
  <c r="AS203" i="3" s="1"/>
  <c r="BK200" i="3"/>
  <c r="BE200" i="3"/>
  <c r="BG200" i="3" s="1"/>
  <c r="BI200" i="3" s="1"/>
  <c r="BF200" i="3"/>
  <c r="BH200" i="3" s="1"/>
  <c r="BJ200" i="3" s="1"/>
  <c r="BK216" i="3"/>
  <c r="BE216" i="3"/>
  <c r="BG216" i="3" s="1"/>
  <c r="BI216" i="3" s="1"/>
  <c r="BF216" i="3"/>
  <c r="BH216" i="3" s="1"/>
  <c r="BJ216" i="3" s="1"/>
  <c r="AV249" i="3"/>
  <c r="AX249" i="3" s="1"/>
  <c r="AZ249" i="3" s="1"/>
  <c r="AU249" i="3"/>
  <c r="AW249" i="3" s="1"/>
  <c r="AY249" i="3" s="1"/>
  <c r="BA249" i="3" s="1"/>
  <c r="AU169" i="3"/>
  <c r="AW169" i="3" s="1"/>
  <c r="AY169" i="3" s="1"/>
  <c r="BA169" i="3" s="1"/>
  <c r="AV169" i="3"/>
  <c r="AX169" i="3" s="1"/>
  <c r="AZ169" i="3" s="1"/>
  <c r="BB169" i="3" s="1"/>
  <c r="AU247" i="3"/>
  <c r="AW247" i="3" s="1"/>
  <c r="AY247" i="3" s="1"/>
  <c r="BA247" i="3" s="1"/>
  <c r="AV247" i="3"/>
  <c r="AX247" i="3" s="1"/>
  <c r="AZ247" i="3" s="1"/>
  <c r="BB247" i="3" s="1"/>
  <c r="AT170" i="3"/>
  <c r="AN170" i="3"/>
  <c r="AP170" i="3" s="1"/>
  <c r="AR170" i="3" s="1"/>
  <c r="AO170" i="3"/>
  <c r="AQ170" i="3" s="1"/>
  <c r="AS170" i="3" s="1"/>
  <c r="BF221" i="3"/>
  <c r="BH221" i="3" s="1"/>
  <c r="BJ221" i="3" s="1"/>
  <c r="BK221" i="3"/>
  <c r="BE221" i="3"/>
  <c r="BG221" i="3" s="1"/>
  <c r="BI221" i="3" s="1"/>
  <c r="AV175" i="3"/>
  <c r="AX175" i="3" s="1"/>
  <c r="AZ175" i="3" s="1"/>
  <c r="BB175" i="3" s="1"/>
  <c r="AU175" i="3"/>
  <c r="AW175" i="3" s="1"/>
  <c r="AY175" i="3" s="1"/>
  <c r="BA175" i="3" s="1"/>
  <c r="BE159" i="3"/>
  <c r="BG159" i="3" s="1"/>
  <c r="BI159" i="3" s="1"/>
  <c r="BF159" i="3"/>
  <c r="BH159" i="3" s="1"/>
  <c r="BJ159" i="3" s="1"/>
  <c r="BK159" i="3"/>
  <c r="AU227" i="3"/>
  <c r="AW227" i="3" s="1"/>
  <c r="AY227" i="3" s="1"/>
  <c r="BA227" i="3" s="1"/>
  <c r="AV227" i="3"/>
  <c r="AX227" i="3" s="1"/>
  <c r="AZ227" i="3" s="1"/>
  <c r="BB227" i="3" s="1"/>
  <c r="BF197" i="3"/>
  <c r="BH197" i="3" s="1"/>
  <c r="BJ197" i="3" s="1"/>
  <c r="BK197" i="3"/>
  <c r="BE197" i="3"/>
  <c r="BG197" i="3" s="1"/>
  <c r="BI197" i="3" s="1"/>
  <c r="AU232" i="3"/>
  <c r="AW232" i="3" s="1"/>
  <c r="AY232" i="3" s="1"/>
  <c r="BA232" i="3" s="1"/>
  <c r="AV232" i="3"/>
  <c r="AX232" i="3" s="1"/>
  <c r="AZ232" i="3" s="1"/>
  <c r="BB232" i="3" s="1"/>
  <c r="AU189" i="3"/>
  <c r="AW189" i="3" s="1"/>
  <c r="AY189" i="3" s="1"/>
  <c r="BA189" i="3" s="1"/>
  <c r="AV189" i="3"/>
  <c r="AX189" i="3" s="1"/>
  <c r="AZ189" i="3" s="1"/>
  <c r="BB189" i="3" s="1"/>
  <c r="AV198" i="3"/>
  <c r="AX198" i="3" s="1"/>
  <c r="AZ198" i="3" s="1"/>
  <c r="BB198" i="3" s="1"/>
  <c r="AU198" i="3"/>
  <c r="AW198" i="3" s="1"/>
  <c r="AY198" i="3" s="1"/>
  <c r="BA198" i="3" s="1"/>
  <c r="BC179" i="3"/>
  <c r="BD179" i="3" s="1"/>
  <c r="AT171" i="3"/>
  <c r="AN171" i="3"/>
  <c r="AP171" i="3" s="1"/>
  <c r="AR171" i="3" s="1"/>
  <c r="AO171" i="3"/>
  <c r="AQ171" i="3" s="1"/>
  <c r="AS171" i="3" s="1"/>
  <c r="AT219" i="3"/>
  <c r="AN219" i="3"/>
  <c r="AP219" i="3" s="1"/>
  <c r="AR219" i="3" s="1"/>
  <c r="AO219" i="3"/>
  <c r="AQ219" i="3" s="1"/>
  <c r="AS219" i="3" s="1"/>
  <c r="AT239" i="3"/>
  <c r="AN239" i="3"/>
  <c r="AP239" i="3" s="1"/>
  <c r="AR239" i="3" s="1"/>
  <c r="AO239" i="3"/>
  <c r="AQ239" i="3" s="1"/>
  <c r="AS239" i="3" s="1"/>
  <c r="AO226" i="3"/>
  <c r="AQ226" i="3" s="1"/>
  <c r="AS226" i="3" s="1"/>
  <c r="AN226" i="3"/>
  <c r="AP226" i="3" s="1"/>
  <c r="AR226" i="3" s="1"/>
  <c r="AT226" i="3"/>
  <c r="AV246" i="3"/>
  <c r="AX246" i="3" s="1"/>
  <c r="AZ246" i="3" s="1"/>
  <c r="BB246" i="3" s="1"/>
  <c r="AU246" i="3"/>
  <c r="AW246" i="3" s="1"/>
  <c r="AY246" i="3" s="1"/>
  <c r="BA246" i="3" s="1"/>
  <c r="AU204" i="3"/>
  <c r="AW204" i="3" s="1"/>
  <c r="AY204" i="3" s="1"/>
  <c r="BA204" i="3" s="1"/>
  <c r="AV204" i="3"/>
  <c r="AX204" i="3" s="1"/>
  <c r="AZ204" i="3" s="1"/>
  <c r="BB204" i="3" s="1"/>
  <c r="AU224" i="3"/>
  <c r="AW224" i="3" s="1"/>
  <c r="AY224" i="3" s="1"/>
  <c r="BA224" i="3" s="1"/>
  <c r="AV224" i="3"/>
  <c r="AX224" i="3" s="1"/>
  <c r="AZ224" i="3" s="1"/>
  <c r="BB224" i="3" s="1"/>
  <c r="AT185" i="3"/>
  <c r="AN185" i="3"/>
  <c r="AP185" i="3" s="1"/>
  <c r="AR185" i="3" s="1"/>
  <c r="AO185" i="3"/>
  <c r="AQ185" i="3" s="1"/>
  <c r="AS185" i="3" s="1"/>
  <c r="AO174" i="3"/>
  <c r="AQ174" i="3" s="1"/>
  <c r="AS174" i="3" s="1"/>
  <c r="AT174" i="3"/>
  <c r="AN174" i="3"/>
  <c r="AP174" i="3" s="1"/>
  <c r="AR174" i="3" s="1"/>
  <c r="AV242" i="3"/>
  <c r="AX242" i="3" s="1"/>
  <c r="AZ242" i="3" s="1"/>
  <c r="BB242" i="3" s="1"/>
  <c r="AU242" i="3"/>
  <c r="AW242" i="3" s="1"/>
  <c r="AY242" i="3" s="1"/>
  <c r="BA242" i="3" s="1"/>
  <c r="AT186" i="3"/>
  <c r="AO186" i="3"/>
  <c r="AQ186" i="3" s="1"/>
  <c r="AS186" i="3" s="1"/>
  <c r="AN186" i="3"/>
  <c r="AP186" i="3" s="1"/>
  <c r="AR186" i="3" s="1"/>
  <c r="AT243" i="3"/>
  <c r="AN243" i="3"/>
  <c r="AP243" i="3" s="1"/>
  <c r="AR243" i="3" s="1"/>
  <c r="AO243" i="3"/>
  <c r="AQ243" i="3" s="1"/>
  <c r="AS243" i="3" s="1"/>
  <c r="AU220" i="3"/>
  <c r="AW220" i="3" s="1"/>
  <c r="AY220" i="3" s="1"/>
  <c r="BA220" i="3" s="1"/>
  <c r="AV220" i="3"/>
  <c r="AX220" i="3" s="1"/>
  <c r="AZ220" i="3" s="1"/>
  <c r="BB220" i="3" s="1"/>
  <c r="BC240" i="3"/>
  <c r="BD240" i="3" s="1"/>
  <c r="AT155" i="3"/>
  <c r="AN155" i="3"/>
  <c r="AP155" i="3" s="1"/>
  <c r="AR155" i="3" s="1"/>
  <c r="AO155" i="3"/>
  <c r="AQ155" i="3" s="1"/>
  <c r="AS155" i="3" s="1"/>
  <c r="AV162" i="3"/>
  <c r="AX162" i="3" s="1"/>
  <c r="AZ162" i="3" s="1"/>
  <c r="BB162" i="3" s="1"/>
  <c r="AU162" i="3"/>
  <c r="AW162" i="3" s="1"/>
  <c r="AY162" i="3" s="1"/>
  <c r="BA162" i="3" s="1"/>
  <c r="AV158" i="3"/>
  <c r="AX158" i="3" s="1"/>
  <c r="AZ158" i="3" s="1"/>
  <c r="BB158" i="3" s="1"/>
  <c r="AU158" i="3"/>
  <c r="AW158" i="3" s="1"/>
  <c r="AY158" i="3" s="1"/>
  <c r="BA158" i="3" s="1"/>
  <c r="BC248" i="3"/>
  <c r="BD248" i="3" s="1"/>
  <c r="BC210" i="3"/>
  <c r="BD210" i="3" s="1"/>
  <c r="AN193" i="3"/>
  <c r="AP193" i="3" s="1"/>
  <c r="AR193" i="3" s="1"/>
  <c r="AT193" i="3"/>
  <c r="AO193" i="3"/>
  <c r="AQ193" i="3" s="1"/>
  <c r="AS193" i="3" s="1"/>
  <c r="AU217" i="3"/>
  <c r="AW217" i="3" s="1"/>
  <c r="AY217" i="3" s="1"/>
  <c r="BA217" i="3" s="1"/>
  <c r="AV217" i="3"/>
  <c r="AX217" i="3" s="1"/>
  <c r="AZ217" i="3" s="1"/>
  <c r="BB217" i="3" s="1"/>
  <c r="AT167" i="3"/>
  <c r="AN167" i="3"/>
  <c r="AP167" i="3" s="1"/>
  <c r="AR167" i="3" s="1"/>
  <c r="AO167" i="3"/>
  <c r="AQ167" i="3" s="1"/>
  <c r="AS167" i="3" s="1"/>
  <c r="AV215" i="3"/>
  <c r="AX215" i="3" s="1"/>
  <c r="AZ215" i="3" s="1"/>
  <c r="BB215" i="3" s="1"/>
  <c r="AU215" i="3"/>
  <c r="AW215" i="3" s="1"/>
  <c r="AY215" i="3" s="1"/>
  <c r="BA215" i="3" s="1"/>
  <c r="AU212" i="3"/>
  <c r="AW212" i="3" s="1"/>
  <c r="AY212" i="3" s="1"/>
  <c r="BA212" i="3" s="1"/>
  <c r="AV212" i="3"/>
  <c r="AX212" i="3" s="1"/>
  <c r="AZ212" i="3" s="1"/>
  <c r="BC196" i="3"/>
  <c r="BD196" i="3" s="1"/>
  <c r="AV182" i="3"/>
  <c r="AX182" i="3" s="1"/>
  <c r="AZ182" i="3" s="1"/>
  <c r="AU182" i="3"/>
  <c r="AW182" i="3" s="1"/>
  <c r="AY182" i="3" s="1"/>
  <c r="AU173" i="3"/>
  <c r="AW173" i="3" s="1"/>
  <c r="AY173" i="3" s="1"/>
  <c r="BA173" i="3" s="1"/>
  <c r="AV173" i="3"/>
  <c r="AX173" i="3" s="1"/>
  <c r="AZ173" i="3" s="1"/>
  <c r="BB173" i="3" s="1"/>
  <c r="AU244" i="3"/>
  <c r="AW244" i="3" s="1"/>
  <c r="AY244" i="3" s="1"/>
  <c r="BA244" i="3" s="1"/>
  <c r="AV244" i="3"/>
  <c r="AX244" i="3" s="1"/>
  <c r="AZ244" i="3" s="1"/>
  <c r="BB244" i="3" s="1"/>
  <c r="BE201" i="3"/>
  <c r="BG201" i="3" s="1"/>
  <c r="BI201" i="3" s="1"/>
  <c r="BK201" i="3"/>
  <c r="BF201" i="3"/>
  <c r="BH201" i="3" s="1"/>
  <c r="BJ201" i="3" s="1"/>
  <c r="AO214" i="3"/>
  <c r="AQ214" i="3" s="1"/>
  <c r="AS214" i="3" s="1"/>
  <c r="AT214" i="3"/>
  <c r="AN214" i="3"/>
  <c r="AP214" i="3" s="1"/>
  <c r="AR214" i="3" s="1"/>
  <c r="BC177" i="3"/>
  <c r="BD177" i="3" s="1"/>
  <c r="BC234" i="3"/>
  <c r="BD234" i="3" s="1"/>
  <c r="AT228" i="3"/>
  <c r="AO228" i="3"/>
  <c r="AQ228" i="3" s="1"/>
  <c r="AS228" i="3" s="1"/>
  <c r="AN228" i="3"/>
  <c r="AP228" i="3" s="1"/>
  <c r="AR228" i="3" s="1"/>
  <c r="AV206" i="3"/>
  <c r="AX206" i="3" s="1"/>
  <c r="AZ206" i="3" s="1"/>
  <c r="BB206" i="3" s="1"/>
  <c r="AU206" i="3"/>
  <c r="AW206" i="3" s="1"/>
  <c r="AY206" i="3" s="1"/>
  <c r="BA206" i="3" s="1"/>
  <c r="BB212" i="3" l="1"/>
  <c r="BA182" i="3"/>
  <c r="BE165" i="3"/>
  <c r="BG165" i="3" s="1"/>
  <c r="BI165" i="3" s="1"/>
  <c r="BK165" i="3"/>
  <c r="BF165" i="3"/>
  <c r="BH165" i="3" s="1"/>
  <c r="BJ165" i="3" s="1"/>
  <c r="BA194" i="3"/>
  <c r="BC194" i="3" s="1"/>
  <c r="BD194" i="3" s="1"/>
  <c r="BF194" i="3" s="1"/>
  <c r="BH194" i="3" s="1"/>
  <c r="BJ194" i="3" s="1"/>
  <c r="BB182" i="3"/>
  <c r="BC182" i="3" s="1"/>
  <c r="BD182" i="3" s="1"/>
  <c r="BA195" i="3"/>
  <c r="BC195" i="3" s="1"/>
  <c r="BD195" i="3" s="1"/>
  <c r="BC176" i="3"/>
  <c r="BD176" i="3" s="1"/>
  <c r="BB249" i="3"/>
  <c r="BC249" i="3" s="1"/>
  <c r="BD249" i="3" s="1"/>
  <c r="AV168" i="3"/>
  <c r="AX168" i="3" s="1"/>
  <c r="AZ168" i="3" s="1"/>
  <c r="BB168" i="3" s="1"/>
  <c r="BC168" i="3" s="1"/>
  <c r="BD168" i="3" s="1"/>
  <c r="BK237" i="3"/>
  <c r="BF237" i="3"/>
  <c r="BH237" i="3" s="1"/>
  <c r="BJ237" i="3" s="1"/>
  <c r="BK245" i="3"/>
  <c r="BC235" i="3"/>
  <c r="BD235" i="3" s="1"/>
  <c r="BF235" i="3" s="1"/>
  <c r="BH235" i="3" s="1"/>
  <c r="BJ235" i="3" s="1"/>
  <c r="BC246" i="3"/>
  <c r="BD246" i="3" s="1"/>
  <c r="BK246" i="3" s="1"/>
  <c r="BC169" i="3"/>
  <c r="BD169" i="3" s="1"/>
  <c r="BK169" i="3" s="1"/>
  <c r="BC205" i="3"/>
  <c r="BD205" i="3" s="1"/>
  <c r="BK205" i="3" s="1"/>
  <c r="BC161" i="3"/>
  <c r="BD161" i="3" s="1"/>
  <c r="BE161" i="3" s="1"/>
  <c r="BG161" i="3" s="1"/>
  <c r="BI161" i="3" s="1"/>
  <c r="BC207" i="3"/>
  <c r="BD207" i="3" s="1"/>
  <c r="BC209" i="3"/>
  <c r="BD209" i="3" s="1"/>
  <c r="BK209" i="3" s="1"/>
  <c r="BC158" i="3"/>
  <c r="BD158" i="3" s="1"/>
  <c r="BC232" i="3"/>
  <c r="BD232" i="3" s="1"/>
  <c r="BK232" i="3" s="1"/>
  <c r="BC188" i="3"/>
  <c r="BD188" i="3" s="1"/>
  <c r="BK188" i="3" s="1"/>
  <c r="BE252" i="3"/>
  <c r="BG252" i="3" s="1"/>
  <c r="BI252" i="3" s="1"/>
  <c r="BC175" i="3"/>
  <c r="BD175" i="3" s="1"/>
  <c r="BC231" i="3"/>
  <c r="BD231" i="3" s="1"/>
  <c r="BC225" i="3"/>
  <c r="BD225" i="3" s="1"/>
  <c r="BC154" i="3"/>
  <c r="BD154" i="3" s="1"/>
  <c r="BF154" i="3" s="1"/>
  <c r="BH154" i="3" s="1"/>
  <c r="BJ154" i="3" s="1"/>
  <c r="BC202" i="3"/>
  <c r="BD202" i="3" s="1"/>
  <c r="BF252" i="3"/>
  <c r="BH252" i="3" s="1"/>
  <c r="BJ252" i="3" s="1"/>
  <c r="BC204" i="3"/>
  <c r="BD204" i="3" s="1"/>
  <c r="BC224" i="3"/>
  <c r="BD224" i="3" s="1"/>
  <c r="BC181" i="3"/>
  <c r="BD181" i="3" s="1"/>
  <c r="BC164" i="3"/>
  <c r="BD164" i="3" s="1"/>
  <c r="BK164" i="3" s="1"/>
  <c r="BC151" i="3"/>
  <c r="BD151" i="3" s="1"/>
  <c r="BE151" i="3" s="1"/>
  <c r="BG151" i="3" s="1"/>
  <c r="BI151" i="3" s="1"/>
  <c r="BK153" i="3"/>
  <c r="BE153" i="3"/>
  <c r="BG153" i="3" s="1"/>
  <c r="BI153" i="3" s="1"/>
  <c r="BF153" i="3"/>
  <c r="BH153" i="3" s="1"/>
  <c r="BJ153" i="3" s="1"/>
  <c r="BC227" i="3"/>
  <c r="BD227" i="3" s="1"/>
  <c r="BC149" i="3"/>
  <c r="BD149" i="3" s="1"/>
  <c r="AU157" i="3"/>
  <c r="AW157" i="3" s="1"/>
  <c r="AY157" i="3" s="1"/>
  <c r="BA157" i="3" s="1"/>
  <c r="AV157" i="3"/>
  <c r="AX157" i="3" s="1"/>
  <c r="AZ157" i="3" s="1"/>
  <c r="BB157" i="3" s="1"/>
  <c r="AV178" i="3"/>
  <c r="AX178" i="3" s="1"/>
  <c r="AZ178" i="3" s="1"/>
  <c r="BB178" i="3" s="1"/>
  <c r="AU178" i="3"/>
  <c r="AW178" i="3" s="1"/>
  <c r="AY178" i="3" s="1"/>
  <c r="BA178" i="3" s="1"/>
  <c r="BL200" i="3"/>
  <c r="BN200" i="3" s="1"/>
  <c r="BP200" i="3" s="1"/>
  <c r="BR200" i="3" s="1"/>
  <c r="BM200" i="3"/>
  <c r="BO200" i="3" s="1"/>
  <c r="BQ200" i="3" s="1"/>
  <c r="BS200" i="3" s="1"/>
  <c r="AU228" i="3"/>
  <c r="AW228" i="3" s="1"/>
  <c r="AY228" i="3" s="1"/>
  <c r="BA228" i="3" s="1"/>
  <c r="AV228" i="3"/>
  <c r="AX228" i="3" s="1"/>
  <c r="AZ228" i="3" s="1"/>
  <c r="BB228" i="3" s="1"/>
  <c r="AV155" i="3"/>
  <c r="AX155" i="3" s="1"/>
  <c r="AZ155" i="3" s="1"/>
  <c r="BB155" i="3" s="1"/>
  <c r="AU155" i="3"/>
  <c r="AW155" i="3" s="1"/>
  <c r="AY155" i="3" s="1"/>
  <c r="BA155" i="3" s="1"/>
  <c r="AV226" i="3"/>
  <c r="AX226" i="3" s="1"/>
  <c r="AZ226" i="3" s="1"/>
  <c r="BB226" i="3" s="1"/>
  <c r="AU226" i="3"/>
  <c r="AW226" i="3" s="1"/>
  <c r="AY226" i="3" s="1"/>
  <c r="BA226" i="3" s="1"/>
  <c r="AU219" i="3"/>
  <c r="AW219" i="3" s="1"/>
  <c r="AY219" i="3" s="1"/>
  <c r="BA219" i="3" s="1"/>
  <c r="AV219" i="3"/>
  <c r="AX219" i="3" s="1"/>
  <c r="AZ219" i="3" s="1"/>
  <c r="BB219" i="3" s="1"/>
  <c r="BC189" i="3"/>
  <c r="BD189" i="3" s="1"/>
  <c r="BM159" i="3"/>
  <c r="BO159" i="3" s="1"/>
  <c r="BQ159" i="3" s="1"/>
  <c r="BS159" i="3" s="1"/>
  <c r="BL159" i="3"/>
  <c r="BN159" i="3" s="1"/>
  <c r="BP159" i="3" s="1"/>
  <c r="BR159" i="3" s="1"/>
  <c r="AV199" i="3"/>
  <c r="AX199" i="3" s="1"/>
  <c r="AZ199" i="3" s="1"/>
  <c r="BB199" i="3" s="1"/>
  <c r="AU199" i="3"/>
  <c r="AW199" i="3" s="1"/>
  <c r="AY199" i="3" s="1"/>
  <c r="BA199" i="3" s="1"/>
  <c r="BC163" i="3"/>
  <c r="BD163" i="3" s="1"/>
  <c r="BC152" i="3"/>
  <c r="BD152" i="3" s="1"/>
  <c r="BM165" i="3"/>
  <c r="BO165" i="3" s="1"/>
  <c r="BQ165" i="3" s="1"/>
  <c r="BS165" i="3" s="1"/>
  <c r="BL165" i="3"/>
  <c r="BN165" i="3" s="1"/>
  <c r="BP165" i="3" s="1"/>
  <c r="BR165" i="3" s="1"/>
  <c r="AU243" i="3"/>
  <c r="AW243" i="3" s="1"/>
  <c r="AY243" i="3" s="1"/>
  <c r="BA243" i="3" s="1"/>
  <c r="AV243" i="3"/>
  <c r="AX243" i="3" s="1"/>
  <c r="AZ243" i="3" s="1"/>
  <c r="BB243" i="3" s="1"/>
  <c r="BE235" i="3"/>
  <c r="BG235" i="3" s="1"/>
  <c r="BI235" i="3" s="1"/>
  <c r="BF209" i="3"/>
  <c r="BH209" i="3" s="1"/>
  <c r="BJ209" i="3" s="1"/>
  <c r="BC173" i="3"/>
  <c r="BD173" i="3" s="1"/>
  <c r="BF210" i="3"/>
  <c r="BH210" i="3" s="1"/>
  <c r="BJ210" i="3" s="1"/>
  <c r="BE210" i="3"/>
  <c r="BG210" i="3" s="1"/>
  <c r="BI210" i="3" s="1"/>
  <c r="BK210" i="3"/>
  <c r="BF234" i="3"/>
  <c r="BH234" i="3" s="1"/>
  <c r="BJ234" i="3" s="1"/>
  <c r="BE234" i="3"/>
  <c r="BG234" i="3" s="1"/>
  <c r="BI234" i="3" s="1"/>
  <c r="BK234" i="3"/>
  <c r="AV167" i="3"/>
  <c r="AX167" i="3" s="1"/>
  <c r="AZ167" i="3" s="1"/>
  <c r="BB167" i="3" s="1"/>
  <c r="AU167" i="3"/>
  <c r="AW167" i="3" s="1"/>
  <c r="AY167" i="3" s="1"/>
  <c r="BA167" i="3" s="1"/>
  <c r="BK248" i="3"/>
  <c r="BE248" i="3"/>
  <c r="BG248" i="3" s="1"/>
  <c r="BI248" i="3" s="1"/>
  <c r="BF248" i="3"/>
  <c r="BH248" i="3" s="1"/>
  <c r="BJ248" i="3" s="1"/>
  <c r="BK240" i="3"/>
  <c r="BE240" i="3"/>
  <c r="BG240" i="3" s="1"/>
  <c r="BI240" i="3" s="1"/>
  <c r="BF240" i="3"/>
  <c r="BH240" i="3" s="1"/>
  <c r="BJ240" i="3" s="1"/>
  <c r="AV186" i="3"/>
  <c r="AX186" i="3" s="1"/>
  <c r="AZ186" i="3" s="1"/>
  <c r="BB186" i="3" s="1"/>
  <c r="AU186" i="3"/>
  <c r="AW186" i="3" s="1"/>
  <c r="AY186" i="3" s="1"/>
  <c r="BA186" i="3" s="1"/>
  <c r="AU185" i="3"/>
  <c r="AW185" i="3" s="1"/>
  <c r="AY185" i="3" s="1"/>
  <c r="BA185" i="3" s="1"/>
  <c r="AV185" i="3"/>
  <c r="AX185" i="3" s="1"/>
  <c r="AZ185" i="3" s="1"/>
  <c r="BB185" i="3" s="1"/>
  <c r="AV203" i="3"/>
  <c r="AX203" i="3" s="1"/>
  <c r="AZ203" i="3" s="1"/>
  <c r="BB203" i="3" s="1"/>
  <c r="AU203" i="3"/>
  <c r="AW203" i="3" s="1"/>
  <c r="AY203" i="3" s="1"/>
  <c r="BA203" i="3" s="1"/>
  <c r="BC150" i="3"/>
  <c r="BD150" i="3" s="1"/>
  <c r="BE183" i="3"/>
  <c r="BG183" i="3" s="1"/>
  <c r="BI183" i="3" s="1"/>
  <c r="BF183" i="3"/>
  <c r="BH183" i="3" s="1"/>
  <c r="BJ183" i="3" s="1"/>
  <c r="BK183" i="3"/>
  <c r="BL208" i="3"/>
  <c r="BN208" i="3" s="1"/>
  <c r="BP208" i="3" s="1"/>
  <c r="BR208" i="3" s="1"/>
  <c r="BM208" i="3"/>
  <c r="BO208" i="3" s="1"/>
  <c r="BQ208" i="3" s="1"/>
  <c r="BS208" i="3" s="1"/>
  <c r="BC191" i="3"/>
  <c r="BD191" i="3" s="1"/>
  <c r="BL222" i="3"/>
  <c r="BN222" i="3" s="1"/>
  <c r="BP222" i="3" s="1"/>
  <c r="BR222" i="3" s="1"/>
  <c r="BM222" i="3"/>
  <c r="BO222" i="3" s="1"/>
  <c r="BQ222" i="3" s="1"/>
  <c r="BS222" i="3" s="1"/>
  <c r="AU156" i="3"/>
  <c r="AW156" i="3" s="1"/>
  <c r="AY156" i="3" s="1"/>
  <c r="BA156" i="3" s="1"/>
  <c r="AV156" i="3"/>
  <c r="AX156" i="3" s="1"/>
  <c r="AZ156" i="3" s="1"/>
  <c r="BB156" i="3" s="1"/>
  <c r="BM245" i="3"/>
  <c r="BO245" i="3" s="1"/>
  <c r="BQ245" i="3" s="1"/>
  <c r="BS245" i="3" s="1"/>
  <c r="BL245" i="3"/>
  <c r="BN245" i="3" s="1"/>
  <c r="BP245" i="3" s="1"/>
  <c r="BR245" i="3" s="1"/>
  <c r="BK172" i="3"/>
  <c r="BE172" i="3"/>
  <c r="BG172" i="3" s="1"/>
  <c r="BI172" i="3" s="1"/>
  <c r="BF172" i="3"/>
  <c r="BH172" i="3" s="1"/>
  <c r="BJ172" i="3" s="1"/>
  <c r="BK158" i="3"/>
  <c r="BE158" i="3"/>
  <c r="BG158" i="3" s="1"/>
  <c r="BI158" i="3" s="1"/>
  <c r="BF158" i="3"/>
  <c r="BH158" i="3" s="1"/>
  <c r="BJ158" i="3" s="1"/>
  <c r="BC242" i="3"/>
  <c r="BD242" i="3" s="1"/>
  <c r="AV170" i="3"/>
  <c r="AX170" i="3" s="1"/>
  <c r="AZ170" i="3" s="1"/>
  <c r="BB170" i="3" s="1"/>
  <c r="AU170" i="3"/>
  <c r="AW170" i="3" s="1"/>
  <c r="AY170" i="3" s="1"/>
  <c r="BA170" i="3" s="1"/>
  <c r="AU192" i="3"/>
  <c r="AW192" i="3" s="1"/>
  <c r="AY192" i="3" s="1"/>
  <c r="BA192" i="3" s="1"/>
  <c r="AV192" i="3"/>
  <c r="AX192" i="3" s="1"/>
  <c r="AZ192" i="3" s="1"/>
  <c r="BB192" i="3" s="1"/>
  <c r="BC190" i="3"/>
  <c r="BD190" i="3" s="1"/>
  <c r="AV229" i="3"/>
  <c r="AX229" i="3" s="1"/>
  <c r="AZ229" i="3" s="1"/>
  <c r="BB229" i="3" s="1"/>
  <c r="AU229" i="3"/>
  <c r="AW229" i="3" s="1"/>
  <c r="AY229" i="3" s="1"/>
  <c r="BA229" i="3" s="1"/>
  <c r="BK177" i="3"/>
  <c r="BE177" i="3"/>
  <c r="BG177" i="3" s="1"/>
  <c r="BI177" i="3" s="1"/>
  <c r="BF177" i="3"/>
  <c r="BH177" i="3" s="1"/>
  <c r="BJ177" i="3" s="1"/>
  <c r="BM201" i="3"/>
  <c r="BO201" i="3" s="1"/>
  <c r="BQ201" i="3" s="1"/>
  <c r="BS201" i="3" s="1"/>
  <c r="BL201" i="3"/>
  <c r="BN201" i="3" s="1"/>
  <c r="BP201" i="3" s="1"/>
  <c r="BR201" i="3" s="1"/>
  <c r="BK196" i="3"/>
  <c r="BE196" i="3"/>
  <c r="BG196" i="3" s="1"/>
  <c r="BI196" i="3" s="1"/>
  <c r="BF196" i="3"/>
  <c r="BH196" i="3" s="1"/>
  <c r="BJ196" i="3" s="1"/>
  <c r="BC217" i="3"/>
  <c r="BD217" i="3" s="1"/>
  <c r="BK224" i="3"/>
  <c r="BE224" i="3"/>
  <c r="BG224" i="3" s="1"/>
  <c r="BI224" i="3" s="1"/>
  <c r="BF224" i="3"/>
  <c r="BH224" i="3" s="1"/>
  <c r="BJ224" i="3" s="1"/>
  <c r="AU171" i="3"/>
  <c r="AW171" i="3" s="1"/>
  <c r="AY171" i="3" s="1"/>
  <c r="BA171" i="3" s="1"/>
  <c r="AV171" i="3"/>
  <c r="AX171" i="3" s="1"/>
  <c r="AZ171" i="3" s="1"/>
  <c r="BB171" i="3" s="1"/>
  <c r="BE175" i="3"/>
  <c r="BG175" i="3" s="1"/>
  <c r="BI175" i="3" s="1"/>
  <c r="BF175" i="3"/>
  <c r="BH175" i="3" s="1"/>
  <c r="BJ175" i="3" s="1"/>
  <c r="BK175" i="3"/>
  <c r="BL216" i="3"/>
  <c r="BN216" i="3" s="1"/>
  <c r="BP216" i="3" s="1"/>
  <c r="BR216" i="3" s="1"/>
  <c r="BM216" i="3"/>
  <c r="BO216" i="3" s="1"/>
  <c r="BQ216" i="3" s="1"/>
  <c r="BS216" i="3" s="1"/>
  <c r="AU236" i="3"/>
  <c r="AW236" i="3" s="1"/>
  <c r="AY236" i="3" s="1"/>
  <c r="BA236" i="3" s="1"/>
  <c r="AV236" i="3"/>
  <c r="AX236" i="3" s="1"/>
  <c r="AZ236" i="3" s="1"/>
  <c r="BB236" i="3" s="1"/>
  <c r="BK181" i="3"/>
  <c r="BE181" i="3"/>
  <c r="BG181" i="3" s="1"/>
  <c r="BI181" i="3" s="1"/>
  <c r="BF181" i="3"/>
  <c r="BH181" i="3" s="1"/>
  <c r="BJ181" i="3" s="1"/>
  <c r="BE231" i="3"/>
  <c r="BG231" i="3" s="1"/>
  <c r="BI231" i="3" s="1"/>
  <c r="BF231" i="3"/>
  <c r="BH231" i="3" s="1"/>
  <c r="BJ231" i="3" s="1"/>
  <c r="BK231" i="3"/>
  <c r="BM237" i="3"/>
  <c r="BO237" i="3" s="1"/>
  <c r="BQ237" i="3" s="1"/>
  <c r="BS237" i="3" s="1"/>
  <c r="BL237" i="3"/>
  <c r="BN237" i="3" s="1"/>
  <c r="BP237" i="3" s="1"/>
  <c r="BR237" i="3" s="1"/>
  <c r="AV230" i="3"/>
  <c r="AX230" i="3" s="1"/>
  <c r="AZ230" i="3" s="1"/>
  <c r="BB230" i="3" s="1"/>
  <c r="AU230" i="3"/>
  <c r="AW230" i="3" s="1"/>
  <c r="AY230" i="3" s="1"/>
  <c r="BA230" i="3" s="1"/>
  <c r="BK225" i="3"/>
  <c r="BE225" i="3"/>
  <c r="BG225" i="3" s="1"/>
  <c r="BI225" i="3" s="1"/>
  <c r="BF225" i="3"/>
  <c r="BH225" i="3" s="1"/>
  <c r="BJ225" i="3" s="1"/>
  <c r="BF202" i="3"/>
  <c r="BH202" i="3" s="1"/>
  <c r="BJ202" i="3" s="1"/>
  <c r="BE202" i="3"/>
  <c r="BG202" i="3" s="1"/>
  <c r="BI202" i="3" s="1"/>
  <c r="BK202" i="3"/>
  <c r="BE207" i="3"/>
  <c r="BG207" i="3" s="1"/>
  <c r="BI207" i="3" s="1"/>
  <c r="BF207" i="3"/>
  <c r="BH207" i="3" s="1"/>
  <c r="BJ207" i="3" s="1"/>
  <c r="BK207" i="3"/>
  <c r="BC220" i="3"/>
  <c r="BD220" i="3" s="1"/>
  <c r="BC206" i="3"/>
  <c r="BD206" i="3" s="1"/>
  <c r="AV214" i="3"/>
  <c r="AX214" i="3" s="1"/>
  <c r="AZ214" i="3" s="1"/>
  <c r="BB214" i="3" s="1"/>
  <c r="AU214" i="3"/>
  <c r="AW214" i="3" s="1"/>
  <c r="AY214" i="3" s="1"/>
  <c r="BA214" i="3" s="1"/>
  <c r="BC212" i="3"/>
  <c r="BD212" i="3" s="1"/>
  <c r="BC162" i="3"/>
  <c r="BD162" i="3" s="1"/>
  <c r="BK179" i="3"/>
  <c r="BE179" i="3"/>
  <c r="BG179" i="3" s="1"/>
  <c r="BI179" i="3" s="1"/>
  <c r="BF179" i="3"/>
  <c r="BH179" i="3" s="1"/>
  <c r="BJ179" i="3" s="1"/>
  <c r="BM197" i="3"/>
  <c r="BO197" i="3" s="1"/>
  <c r="BQ197" i="3" s="1"/>
  <c r="BS197" i="3" s="1"/>
  <c r="BL197" i="3"/>
  <c r="BN197" i="3" s="1"/>
  <c r="BP197" i="3" s="1"/>
  <c r="BR197" i="3" s="1"/>
  <c r="BC247" i="3"/>
  <c r="BD247" i="3" s="1"/>
  <c r="BC160" i="3"/>
  <c r="BD160" i="3" s="1"/>
  <c r="BM241" i="3"/>
  <c r="BO241" i="3" s="1"/>
  <c r="BQ241" i="3" s="1"/>
  <c r="BS241" i="3" s="1"/>
  <c r="BL241" i="3"/>
  <c r="BN241" i="3" s="1"/>
  <c r="BP241" i="3" s="1"/>
  <c r="BR241" i="3" s="1"/>
  <c r="AV187" i="3"/>
  <c r="AX187" i="3" s="1"/>
  <c r="AZ187" i="3" s="1"/>
  <c r="BB187" i="3" s="1"/>
  <c r="AU187" i="3"/>
  <c r="AW187" i="3" s="1"/>
  <c r="AY187" i="3" s="1"/>
  <c r="BA187" i="3" s="1"/>
  <c r="BM221" i="3"/>
  <c r="BO221" i="3" s="1"/>
  <c r="BQ221" i="3" s="1"/>
  <c r="BS221" i="3" s="1"/>
  <c r="BL221" i="3"/>
  <c r="BN221" i="3" s="1"/>
  <c r="BP221" i="3" s="1"/>
  <c r="BR221" i="3" s="1"/>
  <c r="BK176" i="3"/>
  <c r="BE176" i="3"/>
  <c r="BG176" i="3" s="1"/>
  <c r="BI176" i="3" s="1"/>
  <c r="BF176" i="3"/>
  <c r="BH176" i="3" s="1"/>
  <c r="BJ176" i="3" s="1"/>
  <c r="BC244" i="3"/>
  <c r="BD244" i="3" s="1"/>
  <c r="BC215" i="3"/>
  <c r="BD215" i="3" s="1"/>
  <c r="AU193" i="3"/>
  <c r="AW193" i="3" s="1"/>
  <c r="AY193" i="3" s="1"/>
  <c r="BA193" i="3" s="1"/>
  <c r="AV193" i="3"/>
  <c r="AX193" i="3" s="1"/>
  <c r="AZ193" i="3" s="1"/>
  <c r="BB193" i="3" s="1"/>
  <c r="AV174" i="3"/>
  <c r="AX174" i="3" s="1"/>
  <c r="AZ174" i="3" s="1"/>
  <c r="BB174" i="3" s="1"/>
  <c r="AU174" i="3"/>
  <c r="AW174" i="3" s="1"/>
  <c r="AY174" i="3" s="1"/>
  <c r="BA174" i="3" s="1"/>
  <c r="BK204" i="3"/>
  <c r="BE204" i="3"/>
  <c r="BG204" i="3" s="1"/>
  <c r="BI204" i="3" s="1"/>
  <c r="BF204" i="3"/>
  <c r="BH204" i="3" s="1"/>
  <c r="BJ204" i="3" s="1"/>
  <c r="AV239" i="3"/>
  <c r="AX239" i="3" s="1"/>
  <c r="AZ239" i="3" s="1"/>
  <c r="BB239" i="3" s="1"/>
  <c r="AU239" i="3"/>
  <c r="AW239" i="3" s="1"/>
  <c r="AY239" i="3" s="1"/>
  <c r="BA239" i="3" s="1"/>
  <c r="BC198" i="3"/>
  <c r="BD198" i="3" s="1"/>
  <c r="BC233" i="3"/>
  <c r="BD233" i="3" s="1"/>
  <c r="BC211" i="3"/>
  <c r="BD211" i="3" s="1"/>
  <c r="BC166" i="3"/>
  <c r="BD166" i="3" s="1"/>
  <c r="AU184" i="3"/>
  <c r="AW184" i="3" s="1"/>
  <c r="AY184" i="3" s="1"/>
  <c r="BA184" i="3" s="1"/>
  <c r="AV184" i="3"/>
  <c r="AX184" i="3" s="1"/>
  <c r="AZ184" i="3" s="1"/>
  <c r="BB184" i="3" s="1"/>
  <c r="AV213" i="3"/>
  <c r="AX213" i="3" s="1"/>
  <c r="AZ213" i="3" s="1"/>
  <c r="BB213" i="3" s="1"/>
  <c r="AU213" i="3"/>
  <c r="AW213" i="3" s="1"/>
  <c r="AY213" i="3" s="1"/>
  <c r="BA213" i="3" s="1"/>
  <c r="BC218" i="3"/>
  <c r="BD218" i="3" s="1"/>
  <c r="AV223" i="3"/>
  <c r="AX223" i="3" s="1"/>
  <c r="AZ223" i="3" s="1"/>
  <c r="BB223" i="3" s="1"/>
  <c r="AU223" i="3"/>
  <c r="AW223" i="3" s="1"/>
  <c r="AY223" i="3" s="1"/>
  <c r="BA223" i="3" s="1"/>
  <c r="BC180" i="3"/>
  <c r="BD180" i="3" s="1"/>
  <c r="BC238" i="3"/>
  <c r="BD238" i="3" s="1"/>
  <c r="BL252" i="3"/>
  <c r="BN252" i="3" s="1"/>
  <c r="BP252" i="3" s="1"/>
  <c r="BR252" i="3" s="1"/>
  <c r="BM252" i="3"/>
  <c r="BO252" i="3" s="1"/>
  <c r="BQ252" i="3" s="1"/>
  <c r="BF246" i="3" l="1"/>
  <c r="BH246" i="3" s="1"/>
  <c r="BJ246" i="3" s="1"/>
  <c r="BE246" i="3"/>
  <c r="BG246" i="3" s="1"/>
  <c r="BI246" i="3" s="1"/>
  <c r="BK235" i="3"/>
  <c r="BK182" i="3"/>
  <c r="BE182" i="3"/>
  <c r="BG182" i="3" s="1"/>
  <c r="BI182" i="3" s="1"/>
  <c r="BF182" i="3"/>
  <c r="BH182" i="3" s="1"/>
  <c r="BJ182" i="3" s="1"/>
  <c r="BF195" i="3"/>
  <c r="BH195" i="3" s="1"/>
  <c r="BJ195" i="3" s="1"/>
  <c r="BK195" i="3"/>
  <c r="BL195" i="3" s="1"/>
  <c r="BN195" i="3" s="1"/>
  <c r="BP195" i="3" s="1"/>
  <c r="BE195" i="3"/>
  <c r="BG195" i="3" s="1"/>
  <c r="BI195" i="3" s="1"/>
  <c r="BF188" i="3"/>
  <c r="BH188" i="3" s="1"/>
  <c r="BJ188" i="3" s="1"/>
  <c r="BS252" i="3"/>
  <c r="BT252" i="3" s="1"/>
  <c r="BU252" i="3" s="1"/>
  <c r="CB252" i="3" s="1"/>
  <c r="BE188" i="3"/>
  <c r="BG188" i="3" s="1"/>
  <c r="BI188" i="3" s="1"/>
  <c r="BF205" i="3"/>
  <c r="BH205" i="3" s="1"/>
  <c r="BJ205" i="3" s="1"/>
  <c r="BE205" i="3"/>
  <c r="BG205" i="3" s="1"/>
  <c r="BI205" i="3" s="1"/>
  <c r="BE209" i="3"/>
  <c r="BG209" i="3" s="1"/>
  <c r="BI209" i="3" s="1"/>
  <c r="BK168" i="3"/>
  <c r="BM168" i="3" s="1"/>
  <c r="BO168" i="3" s="1"/>
  <c r="BQ168" i="3" s="1"/>
  <c r="BE168" i="3"/>
  <c r="BG168" i="3" s="1"/>
  <c r="BI168" i="3" s="1"/>
  <c r="BF168" i="3"/>
  <c r="BH168" i="3" s="1"/>
  <c r="BJ168" i="3" s="1"/>
  <c r="BF169" i="3"/>
  <c r="BH169" i="3" s="1"/>
  <c r="BJ169" i="3" s="1"/>
  <c r="BE154" i="3"/>
  <c r="BG154" i="3" s="1"/>
  <c r="BI154" i="3" s="1"/>
  <c r="BF232" i="3"/>
  <c r="BH232" i="3" s="1"/>
  <c r="BJ232" i="3" s="1"/>
  <c r="BE169" i="3"/>
  <c r="BG169" i="3" s="1"/>
  <c r="BI169" i="3" s="1"/>
  <c r="BK154" i="3"/>
  <c r="BL154" i="3" s="1"/>
  <c r="BN154" i="3" s="1"/>
  <c r="BP154" i="3" s="1"/>
  <c r="BE232" i="3"/>
  <c r="BG232" i="3" s="1"/>
  <c r="BI232" i="3" s="1"/>
  <c r="BK194" i="3"/>
  <c r="BL194" i="3" s="1"/>
  <c r="BN194" i="3" s="1"/>
  <c r="BP194" i="3" s="1"/>
  <c r="BE194" i="3"/>
  <c r="BG194" i="3" s="1"/>
  <c r="BI194" i="3" s="1"/>
  <c r="BC199" i="3"/>
  <c r="BD199" i="3" s="1"/>
  <c r="BF199" i="3" s="1"/>
  <c r="BH199" i="3" s="1"/>
  <c r="BJ199" i="3" s="1"/>
  <c r="BF161" i="3"/>
  <c r="BH161" i="3" s="1"/>
  <c r="BJ161" i="3" s="1"/>
  <c r="BF164" i="3"/>
  <c r="BH164" i="3" s="1"/>
  <c r="BJ164" i="3" s="1"/>
  <c r="BK161" i="3"/>
  <c r="BE164" i="3"/>
  <c r="BG164" i="3" s="1"/>
  <c r="BI164" i="3" s="1"/>
  <c r="BT221" i="3"/>
  <c r="BU221" i="3" s="1"/>
  <c r="CN221" i="3" s="1"/>
  <c r="BT197" i="3"/>
  <c r="BU197" i="3" s="1"/>
  <c r="BW197" i="3" s="1"/>
  <c r="BY197" i="3" s="1"/>
  <c r="CA197" i="3" s="1"/>
  <c r="BK151" i="3"/>
  <c r="BL151" i="3" s="1"/>
  <c r="BN151" i="3" s="1"/>
  <c r="BP151" i="3" s="1"/>
  <c r="BR151" i="3" s="1"/>
  <c r="BC226" i="3"/>
  <c r="BD226" i="3" s="1"/>
  <c r="BE226" i="3" s="1"/>
  <c r="BG226" i="3" s="1"/>
  <c r="BI226" i="3" s="1"/>
  <c r="BC178" i="3"/>
  <c r="BD178" i="3" s="1"/>
  <c r="BK178" i="3" s="1"/>
  <c r="BF151" i="3"/>
  <c r="BH151" i="3" s="1"/>
  <c r="BJ151" i="3" s="1"/>
  <c r="BT237" i="3"/>
  <c r="BU237" i="3" s="1"/>
  <c r="BC171" i="3"/>
  <c r="BD171" i="3" s="1"/>
  <c r="BK171" i="3" s="1"/>
  <c r="BT201" i="3"/>
  <c r="BU201" i="3" s="1"/>
  <c r="CB201" i="3" s="1"/>
  <c r="BC228" i="3"/>
  <c r="BD228" i="3" s="1"/>
  <c r="BK228" i="3" s="1"/>
  <c r="BT216" i="3"/>
  <c r="BU216" i="3" s="1"/>
  <c r="BV216" i="3" s="1"/>
  <c r="BX216" i="3" s="1"/>
  <c r="BZ216" i="3" s="1"/>
  <c r="BC230" i="3"/>
  <c r="BD230" i="3" s="1"/>
  <c r="BK230" i="3" s="1"/>
  <c r="BC229" i="3"/>
  <c r="BD229" i="3" s="1"/>
  <c r="BC170" i="3"/>
  <c r="BD170" i="3" s="1"/>
  <c r="BC186" i="3"/>
  <c r="BD186" i="3" s="1"/>
  <c r="BF186" i="3" s="1"/>
  <c r="BH186" i="3" s="1"/>
  <c r="BJ186" i="3" s="1"/>
  <c r="BC167" i="3"/>
  <c r="BD167" i="3" s="1"/>
  <c r="BE167" i="3" s="1"/>
  <c r="BG167" i="3" s="1"/>
  <c r="BI167" i="3" s="1"/>
  <c r="BF242" i="3"/>
  <c r="BH242" i="3" s="1"/>
  <c r="BJ242" i="3" s="1"/>
  <c r="BE242" i="3"/>
  <c r="BG242" i="3" s="1"/>
  <c r="BI242" i="3" s="1"/>
  <c r="BK242" i="3"/>
  <c r="BL210" i="3"/>
  <c r="BN210" i="3" s="1"/>
  <c r="BP210" i="3" s="1"/>
  <c r="BR210" i="3" s="1"/>
  <c r="BM210" i="3"/>
  <c r="BO210" i="3" s="1"/>
  <c r="BQ210" i="3" s="1"/>
  <c r="BS210" i="3" s="1"/>
  <c r="BK249" i="3"/>
  <c r="BE249" i="3"/>
  <c r="BG249" i="3" s="1"/>
  <c r="BI249" i="3" s="1"/>
  <c r="BF249" i="3"/>
  <c r="BH249" i="3" s="1"/>
  <c r="BJ249" i="3" s="1"/>
  <c r="BF218" i="3"/>
  <c r="BH218" i="3" s="1"/>
  <c r="BJ218" i="3" s="1"/>
  <c r="BE218" i="3"/>
  <c r="BG218" i="3" s="1"/>
  <c r="BI218" i="3" s="1"/>
  <c r="BK218" i="3"/>
  <c r="BK198" i="3"/>
  <c r="BE198" i="3"/>
  <c r="BG198" i="3" s="1"/>
  <c r="BI198" i="3" s="1"/>
  <c r="BF198" i="3"/>
  <c r="BH198" i="3" s="1"/>
  <c r="BJ198" i="3" s="1"/>
  <c r="BK206" i="3"/>
  <c r="BE206" i="3"/>
  <c r="BG206" i="3" s="1"/>
  <c r="BI206" i="3" s="1"/>
  <c r="BF206" i="3"/>
  <c r="BH206" i="3" s="1"/>
  <c r="BJ206" i="3" s="1"/>
  <c r="BL175" i="3"/>
  <c r="BN175" i="3" s="1"/>
  <c r="BP175" i="3" s="1"/>
  <c r="BR175" i="3" s="1"/>
  <c r="BM175" i="3"/>
  <c r="BO175" i="3" s="1"/>
  <c r="BQ175" i="3" s="1"/>
  <c r="BS175" i="3" s="1"/>
  <c r="BK217" i="3"/>
  <c r="BE217" i="3"/>
  <c r="BG217" i="3" s="1"/>
  <c r="BI217" i="3" s="1"/>
  <c r="BF217" i="3"/>
  <c r="BH217" i="3" s="1"/>
  <c r="BJ217" i="3" s="1"/>
  <c r="BM177" i="3"/>
  <c r="BO177" i="3" s="1"/>
  <c r="BQ177" i="3" s="1"/>
  <c r="BS177" i="3" s="1"/>
  <c r="BL177" i="3"/>
  <c r="BN177" i="3" s="1"/>
  <c r="BP177" i="3" s="1"/>
  <c r="BR177" i="3" s="1"/>
  <c r="BL172" i="3"/>
  <c r="BN172" i="3" s="1"/>
  <c r="BP172" i="3" s="1"/>
  <c r="BR172" i="3" s="1"/>
  <c r="BM172" i="3"/>
  <c r="BO172" i="3" s="1"/>
  <c r="BQ172" i="3" s="1"/>
  <c r="BS172" i="3" s="1"/>
  <c r="BM209" i="3"/>
  <c r="BO209" i="3" s="1"/>
  <c r="BQ209" i="3" s="1"/>
  <c r="BS209" i="3" s="1"/>
  <c r="BL209" i="3"/>
  <c r="BN209" i="3" s="1"/>
  <c r="BP209" i="3" s="1"/>
  <c r="BK152" i="3"/>
  <c r="BF152" i="3"/>
  <c r="BH152" i="3" s="1"/>
  <c r="BJ152" i="3" s="1"/>
  <c r="BE152" i="3"/>
  <c r="BG152" i="3" s="1"/>
  <c r="BI152" i="3" s="1"/>
  <c r="BK227" i="3"/>
  <c r="BE227" i="3"/>
  <c r="BG227" i="3" s="1"/>
  <c r="BI227" i="3" s="1"/>
  <c r="BF227" i="3"/>
  <c r="BH227" i="3" s="1"/>
  <c r="BJ227" i="3" s="1"/>
  <c r="BC213" i="3"/>
  <c r="BD213" i="3" s="1"/>
  <c r="BC239" i="3"/>
  <c r="BD239" i="3" s="1"/>
  <c r="BC193" i="3"/>
  <c r="BD193" i="3" s="1"/>
  <c r="BC187" i="3"/>
  <c r="BD187" i="3" s="1"/>
  <c r="BK220" i="3"/>
  <c r="BE220" i="3"/>
  <c r="BG220" i="3" s="1"/>
  <c r="BI220" i="3" s="1"/>
  <c r="BF220" i="3"/>
  <c r="BH220" i="3" s="1"/>
  <c r="BJ220" i="3" s="1"/>
  <c r="BL202" i="3"/>
  <c r="BN202" i="3" s="1"/>
  <c r="BP202" i="3" s="1"/>
  <c r="BR202" i="3" s="1"/>
  <c r="BM202" i="3"/>
  <c r="BO202" i="3" s="1"/>
  <c r="BQ202" i="3" s="1"/>
  <c r="BS202" i="3" s="1"/>
  <c r="BM225" i="3"/>
  <c r="BO225" i="3" s="1"/>
  <c r="BQ225" i="3" s="1"/>
  <c r="BS225" i="3" s="1"/>
  <c r="BL225" i="3"/>
  <c r="BN225" i="3" s="1"/>
  <c r="BP225" i="3" s="1"/>
  <c r="BR225" i="3" s="1"/>
  <c r="BL188" i="3"/>
  <c r="BN188" i="3" s="1"/>
  <c r="BP188" i="3" s="1"/>
  <c r="BR188" i="3" s="1"/>
  <c r="BM188" i="3"/>
  <c r="BO188" i="3" s="1"/>
  <c r="BQ188" i="3" s="1"/>
  <c r="BS188" i="3" s="1"/>
  <c r="BL168" i="3"/>
  <c r="BN168" i="3" s="1"/>
  <c r="BP168" i="3" s="1"/>
  <c r="BT245" i="3"/>
  <c r="BU245" i="3" s="1"/>
  <c r="BT208" i="3"/>
  <c r="BU208" i="3" s="1"/>
  <c r="BC185" i="3"/>
  <c r="BD185" i="3" s="1"/>
  <c r="BL248" i="3"/>
  <c r="BN248" i="3" s="1"/>
  <c r="BP248" i="3" s="1"/>
  <c r="BR248" i="3" s="1"/>
  <c r="BM248" i="3"/>
  <c r="BO248" i="3" s="1"/>
  <c r="BQ248" i="3" s="1"/>
  <c r="BS248" i="3" s="1"/>
  <c r="BK163" i="3"/>
  <c r="BE163" i="3"/>
  <c r="BG163" i="3" s="1"/>
  <c r="BI163" i="3" s="1"/>
  <c r="BF163" i="3"/>
  <c r="BH163" i="3" s="1"/>
  <c r="BJ163" i="3" s="1"/>
  <c r="BC155" i="3"/>
  <c r="BD155" i="3" s="1"/>
  <c r="CN197" i="3"/>
  <c r="CB197" i="3"/>
  <c r="BV197" i="3"/>
  <c r="BX197" i="3" s="1"/>
  <c r="BZ197" i="3" s="1"/>
  <c r="BM207" i="3"/>
  <c r="BO207" i="3" s="1"/>
  <c r="BQ207" i="3" s="1"/>
  <c r="BS207" i="3" s="1"/>
  <c r="BL207" i="3"/>
  <c r="BN207" i="3" s="1"/>
  <c r="BP207" i="3" s="1"/>
  <c r="BR207" i="3" s="1"/>
  <c r="BE230" i="3"/>
  <c r="BG230" i="3" s="1"/>
  <c r="BI230" i="3" s="1"/>
  <c r="BF230" i="3"/>
  <c r="BH230" i="3" s="1"/>
  <c r="BJ230" i="3" s="1"/>
  <c r="BF229" i="3"/>
  <c r="BH229" i="3" s="1"/>
  <c r="BJ229" i="3" s="1"/>
  <c r="BK229" i="3"/>
  <c r="BE229" i="3"/>
  <c r="BG229" i="3" s="1"/>
  <c r="BI229" i="3" s="1"/>
  <c r="BF170" i="3"/>
  <c r="BH170" i="3" s="1"/>
  <c r="BJ170" i="3" s="1"/>
  <c r="BE170" i="3"/>
  <c r="BG170" i="3" s="1"/>
  <c r="BI170" i="3" s="1"/>
  <c r="BK170" i="3"/>
  <c r="BL158" i="3"/>
  <c r="BN158" i="3" s="1"/>
  <c r="BP158" i="3" s="1"/>
  <c r="BR158" i="3" s="1"/>
  <c r="BM158" i="3"/>
  <c r="BO158" i="3" s="1"/>
  <c r="BQ158" i="3" s="1"/>
  <c r="BS158" i="3" s="1"/>
  <c r="BL183" i="3"/>
  <c r="BN183" i="3" s="1"/>
  <c r="BP183" i="3" s="1"/>
  <c r="BR183" i="3" s="1"/>
  <c r="BM183" i="3"/>
  <c r="BO183" i="3" s="1"/>
  <c r="BQ183" i="3" s="1"/>
  <c r="BS183" i="3" s="1"/>
  <c r="BK186" i="3"/>
  <c r="BT159" i="3"/>
  <c r="BU159" i="3" s="1"/>
  <c r="BE191" i="3"/>
  <c r="BG191" i="3" s="1"/>
  <c r="BI191" i="3" s="1"/>
  <c r="BF191" i="3"/>
  <c r="BH191" i="3" s="1"/>
  <c r="BJ191" i="3" s="1"/>
  <c r="BK191" i="3"/>
  <c r="BK244" i="3"/>
  <c r="BE244" i="3"/>
  <c r="BG244" i="3" s="1"/>
  <c r="BI244" i="3" s="1"/>
  <c r="BF244" i="3"/>
  <c r="BH244" i="3" s="1"/>
  <c r="BJ244" i="3" s="1"/>
  <c r="BT241" i="3"/>
  <c r="BU241" i="3" s="1"/>
  <c r="BM179" i="3"/>
  <c r="BO179" i="3" s="1"/>
  <c r="BQ179" i="3" s="1"/>
  <c r="BS179" i="3" s="1"/>
  <c r="BL179" i="3"/>
  <c r="BN179" i="3" s="1"/>
  <c r="BP179" i="3" s="1"/>
  <c r="BR179" i="3" s="1"/>
  <c r="BM181" i="3"/>
  <c r="BO181" i="3" s="1"/>
  <c r="BQ181" i="3" s="1"/>
  <c r="BS181" i="3" s="1"/>
  <c r="BL181" i="3"/>
  <c r="BN181" i="3" s="1"/>
  <c r="BP181" i="3" s="1"/>
  <c r="BR181" i="3" s="1"/>
  <c r="BL196" i="3"/>
  <c r="BN196" i="3" s="1"/>
  <c r="BP196" i="3" s="1"/>
  <c r="BR196" i="3" s="1"/>
  <c r="BM196" i="3"/>
  <c r="BO196" i="3" s="1"/>
  <c r="BQ196" i="3" s="1"/>
  <c r="BS196" i="3" s="1"/>
  <c r="BM205" i="3"/>
  <c r="BO205" i="3" s="1"/>
  <c r="BQ205" i="3" s="1"/>
  <c r="BS205" i="3" s="1"/>
  <c r="BL205" i="3"/>
  <c r="BN205" i="3" s="1"/>
  <c r="BP205" i="3" s="1"/>
  <c r="BR205" i="3" s="1"/>
  <c r="BL235" i="3"/>
  <c r="BN235" i="3" s="1"/>
  <c r="BP235" i="3" s="1"/>
  <c r="BR235" i="3" s="1"/>
  <c r="BM235" i="3"/>
  <c r="BO235" i="3" s="1"/>
  <c r="BQ235" i="3" s="1"/>
  <c r="BS235" i="3" s="1"/>
  <c r="BM153" i="3"/>
  <c r="BO153" i="3" s="1"/>
  <c r="BQ153" i="3" s="1"/>
  <c r="BS153" i="3" s="1"/>
  <c r="BL153" i="3"/>
  <c r="BN153" i="3" s="1"/>
  <c r="BP153" i="3" s="1"/>
  <c r="BR153" i="3" s="1"/>
  <c r="CB216" i="3"/>
  <c r="BK238" i="3"/>
  <c r="BE238" i="3"/>
  <c r="BG238" i="3" s="1"/>
  <c r="BI238" i="3" s="1"/>
  <c r="BF238" i="3"/>
  <c r="BH238" i="3" s="1"/>
  <c r="BJ238" i="3" s="1"/>
  <c r="CN237" i="3"/>
  <c r="CB237" i="3"/>
  <c r="BV237" i="3"/>
  <c r="BX237" i="3" s="1"/>
  <c r="BZ237" i="3" s="1"/>
  <c r="BW237" i="3"/>
  <c r="BY237" i="3" s="1"/>
  <c r="CA237" i="3" s="1"/>
  <c r="BK190" i="3"/>
  <c r="BE190" i="3"/>
  <c r="BG190" i="3" s="1"/>
  <c r="BI190" i="3" s="1"/>
  <c r="BF190" i="3"/>
  <c r="BH190" i="3" s="1"/>
  <c r="BJ190" i="3" s="1"/>
  <c r="BC156" i="3"/>
  <c r="BD156" i="3" s="1"/>
  <c r="BL234" i="3"/>
  <c r="BN234" i="3" s="1"/>
  <c r="BP234" i="3" s="1"/>
  <c r="BR234" i="3" s="1"/>
  <c r="BM234" i="3"/>
  <c r="BO234" i="3" s="1"/>
  <c r="BQ234" i="3" s="1"/>
  <c r="BS234" i="3" s="1"/>
  <c r="BL182" i="3"/>
  <c r="BN182" i="3" s="1"/>
  <c r="BP182" i="3" s="1"/>
  <c r="BR182" i="3" s="1"/>
  <c r="BM182" i="3"/>
  <c r="BO182" i="3" s="1"/>
  <c r="BQ182" i="3" s="1"/>
  <c r="BS182" i="3" s="1"/>
  <c r="BF189" i="3"/>
  <c r="BH189" i="3" s="1"/>
  <c r="BJ189" i="3" s="1"/>
  <c r="BK189" i="3"/>
  <c r="BE189" i="3"/>
  <c r="BG189" i="3" s="1"/>
  <c r="BI189" i="3" s="1"/>
  <c r="BL246" i="3"/>
  <c r="BN246" i="3" s="1"/>
  <c r="BP246" i="3" s="1"/>
  <c r="BR246" i="3" s="1"/>
  <c r="BM246" i="3"/>
  <c r="BO246" i="3" s="1"/>
  <c r="BQ246" i="3" s="1"/>
  <c r="BS246" i="3" s="1"/>
  <c r="BL164" i="3"/>
  <c r="BN164" i="3" s="1"/>
  <c r="BP164" i="3" s="1"/>
  <c r="BM164" i="3"/>
  <c r="BO164" i="3" s="1"/>
  <c r="BQ164" i="3" s="1"/>
  <c r="BS164" i="3" s="1"/>
  <c r="BE215" i="3"/>
  <c r="BG215" i="3" s="1"/>
  <c r="BI215" i="3" s="1"/>
  <c r="BF215" i="3"/>
  <c r="BH215" i="3" s="1"/>
  <c r="BJ215" i="3" s="1"/>
  <c r="BK215" i="3"/>
  <c r="BC184" i="3"/>
  <c r="BD184" i="3" s="1"/>
  <c r="BF162" i="3"/>
  <c r="BH162" i="3" s="1"/>
  <c r="BJ162" i="3" s="1"/>
  <c r="BE162" i="3"/>
  <c r="BG162" i="3" s="1"/>
  <c r="BI162" i="3" s="1"/>
  <c r="BK162" i="3"/>
  <c r="BK180" i="3"/>
  <c r="BE180" i="3"/>
  <c r="BG180" i="3" s="1"/>
  <c r="BI180" i="3" s="1"/>
  <c r="BF180" i="3"/>
  <c r="BH180" i="3" s="1"/>
  <c r="BJ180" i="3" s="1"/>
  <c r="BK166" i="3"/>
  <c r="BE166" i="3"/>
  <c r="BG166" i="3" s="1"/>
  <c r="BI166" i="3" s="1"/>
  <c r="BF166" i="3"/>
  <c r="BH166" i="3" s="1"/>
  <c r="BJ166" i="3" s="1"/>
  <c r="BL204" i="3"/>
  <c r="BN204" i="3" s="1"/>
  <c r="BP204" i="3" s="1"/>
  <c r="BR204" i="3" s="1"/>
  <c r="BM204" i="3"/>
  <c r="BO204" i="3" s="1"/>
  <c r="BQ204" i="3" s="1"/>
  <c r="BS204" i="3" s="1"/>
  <c r="BK160" i="3"/>
  <c r="BF160" i="3"/>
  <c r="BH160" i="3" s="1"/>
  <c r="BJ160" i="3" s="1"/>
  <c r="BE160" i="3"/>
  <c r="BG160" i="3" s="1"/>
  <c r="BI160" i="3" s="1"/>
  <c r="BK212" i="3"/>
  <c r="BF212" i="3"/>
  <c r="BH212" i="3" s="1"/>
  <c r="BJ212" i="3" s="1"/>
  <c r="BE212" i="3"/>
  <c r="BG212" i="3" s="1"/>
  <c r="BI212" i="3" s="1"/>
  <c r="BC236" i="3"/>
  <c r="BD236" i="3" s="1"/>
  <c r="BM169" i="3"/>
  <c r="BO169" i="3" s="1"/>
  <c r="BQ169" i="3" s="1"/>
  <c r="BL169" i="3"/>
  <c r="BN169" i="3" s="1"/>
  <c r="BP169" i="3" s="1"/>
  <c r="BR169" i="3" s="1"/>
  <c r="BK150" i="3"/>
  <c r="BE150" i="3"/>
  <c r="BG150" i="3" s="1"/>
  <c r="BI150" i="3" s="1"/>
  <c r="BF150" i="3"/>
  <c r="BH150" i="3" s="1"/>
  <c r="BJ150" i="3" s="1"/>
  <c r="BK173" i="3"/>
  <c r="BE173" i="3"/>
  <c r="BG173" i="3" s="1"/>
  <c r="BI173" i="3" s="1"/>
  <c r="BF173" i="3"/>
  <c r="BH173" i="3" s="1"/>
  <c r="BJ173" i="3" s="1"/>
  <c r="BC243" i="3"/>
  <c r="BD243" i="3" s="1"/>
  <c r="BC157" i="3"/>
  <c r="BD157" i="3" s="1"/>
  <c r="BM161" i="3"/>
  <c r="BO161" i="3" s="1"/>
  <c r="BQ161" i="3" s="1"/>
  <c r="BS161" i="3" s="1"/>
  <c r="BL161" i="3"/>
  <c r="BN161" i="3" s="1"/>
  <c r="BP161" i="3" s="1"/>
  <c r="BR161" i="3" s="1"/>
  <c r="BK233" i="3"/>
  <c r="BE233" i="3"/>
  <c r="BG233" i="3" s="1"/>
  <c r="BI233" i="3" s="1"/>
  <c r="BF233" i="3"/>
  <c r="BH233" i="3" s="1"/>
  <c r="BJ233" i="3" s="1"/>
  <c r="BL224" i="3"/>
  <c r="BN224" i="3" s="1"/>
  <c r="BP224" i="3" s="1"/>
  <c r="BR224" i="3" s="1"/>
  <c r="BM224" i="3"/>
  <c r="BO224" i="3" s="1"/>
  <c r="BQ224" i="3" s="1"/>
  <c r="BS224" i="3" s="1"/>
  <c r="BC223" i="3"/>
  <c r="BD223" i="3" s="1"/>
  <c r="BK211" i="3"/>
  <c r="BE211" i="3"/>
  <c r="BG211" i="3" s="1"/>
  <c r="BI211" i="3" s="1"/>
  <c r="BF211" i="3"/>
  <c r="BH211" i="3" s="1"/>
  <c r="BJ211" i="3" s="1"/>
  <c r="BC174" i="3"/>
  <c r="BD174" i="3" s="1"/>
  <c r="BL176" i="3"/>
  <c r="BN176" i="3" s="1"/>
  <c r="BP176" i="3" s="1"/>
  <c r="BR176" i="3" s="1"/>
  <c r="BM176" i="3"/>
  <c r="BO176" i="3" s="1"/>
  <c r="BQ176" i="3" s="1"/>
  <c r="BS176" i="3" s="1"/>
  <c r="BE247" i="3"/>
  <c r="BG247" i="3" s="1"/>
  <c r="BI247" i="3" s="1"/>
  <c r="BF247" i="3"/>
  <c r="BH247" i="3" s="1"/>
  <c r="BJ247" i="3" s="1"/>
  <c r="BK247" i="3"/>
  <c r="BC214" i="3"/>
  <c r="BD214" i="3" s="1"/>
  <c r="BL231" i="3"/>
  <c r="BN231" i="3" s="1"/>
  <c r="BP231" i="3" s="1"/>
  <c r="BR231" i="3" s="1"/>
  <c r="BM231" i="3"/>
  <c r="BO231" i="3" s="1"/>
  <c r="BQ231" i="3" s="1"/>
  <c r="BS231" i="3" s="1"/>
  <c r="BC192" i="3"/>
  <c r="BD192" i="3" s="1"/>
  <c r="BL232" i="3"/>
  <c r="BN232" i="3" s="1"/>
  <c r="BP232" i="3" s="1"/>
  <c r="BR232" i="3" s="1"/>
  <c r="BM232" i="3"/>
  <c r="BO232" i="3" s="1"/>
  <c r="BQ232" i="3" s="1"/>
  <c r="BS232" i="3" s="1"/>
  <c r="BT222" i="3"/>
  <c r="BU222" i="3" s="1"/>
  <c r="BC203" i="3"/>
  <c r="BD203" i="3" s="1"/>
  <c r="BL240" i="3"/>
  <c r="BN240" i="3" s="1"/>
  <c r="BP240" i="3" s="1"/>
  <c r="BR240" i="3" s="1"/>
  <c r="BM240" i="3"/>
  <c r="BO240" i="3" s="1"/>
  <c r="BQ240" i="3" s="1"/>
  <c r="BS240" i="3" s="1"/>
  <c r="BT165" i="3"/>
  <c r="BU165" i="3" s="1"/>
  <c r="BC219" i="3"/>
  <c r="BD219" i="3" s="1"/>
  <c r="BT200" i="3"/>
  <c r="BU200" i="3" s="1"/>
  <c r="BK149" i="3"/>
  <c r="BF149" i="3"/>
  <c r="BH149" i="3" s="1"/>
  <c r="BJ149" i="3" s="1"/>
  <c r="BE149" i="3"/>
  <c r="BG149" i="3" s="1"/>
  <c r="BI149" i="3" s="1"/>
  <c r="BF178" i="3" l="1"/>
  <c r="BH178" i="3" s="1"/>
  <c r="BJ178" i="3" s="1"/>
  <c r="BM195" i="3"/>
  <c r="BO195" i="3" s="1"/>
  <c r="BQ195" i="3" s="1"/>
  <c r="BS195" i="3" s="1"/>
  <c r="BW201" i="3"/>
  <c r="BY201" i="3" s="1"/>
  <c r="CA201" i="3" s="1"/>
  <c r="BK167" i="3"/>
  <c r="BW221" i="3"/>
  <c r="BY221" i="3" s="1"/>
  <c r="CA221" i="3" s="1"/>
  <c r="CN201" i="3"/>
  <c r="BV221" i="3"/>
  <c r="BX221" i="3" s="1"/>
  <c r="BZ221" i="3" s="1"/>
  <c r="BV201" i="3"/>
  <c r="BX201" i="3" s="1"/>
  <c r="BZ201" i="3" s="1"/>
  <c r="BR209" i="3"/>
  <c r="BT209" i="3" s="1"/>
  <c r="BU209" i="3" s="1"/>
  <c r="CB221" i="3"/>
  <c r="BR194" i="3"/>
  <c r="BK199" i="3"/>
  <c r="BT179" i="3"/>
  <c r="BU179" i="3" s="1"/>
  <c r="CN179" i="3" s="1"/>
  <c r="BM194" i="3"/>
  <c r="BO194" i="3" s="1"/>
  <c r="BQ194" i="3" s="1"/>
  <c r="BS194" i="3" s="1"/>
  <c r="BE199" i="3"/>
  <c r="BG199" i="3" s="1"/>
  <c r="BI199" i="3" s="1"/>
  <c r="BE228" i="3"/>
  <c r="BG228" i="3" s="1"/>
  <c r="BI228" i="3" s="1"/>
  <c r="BS169" i="3"/>
  <c r="BT169" i="3" s="1"/>
  <c r="BU169" i="3" s="1"/>
  <c r="BF228" i="3"/>
  <c r="BH228" i="3" s="1"/>
  <c r="BJ228" i="3" s="1"/>
  <c r="CN216" i="3"/>
  <c r="BM151" i="3"/>
  <c r="BO151" i="3" s="1"/>
  <c r="BQ151" i="3" s="1"/>
  <c r="BS151" i="3" s="1"/>
  <c r="BW216" i="3"/>
  <c r="BY216" i="3" s="1"/>
  <c r="CA216" i="3" s="1"/>
  <c r="BS168" i="3"/>
  <c r="BR195" i="3"/>
  <c r="BR168" i="3"/>
  <c r="BT168" i="3" s="1"/>
  <c r="BU168" i="3" s="1"/>
  <c r="BE178" i="3"/>
  <c r="BG178" i="3" s="1"/>
  <c r="BI178" i="3" s="1"/>
  <c r="BR154" i="3"/>
  <c r="BE186" i="3"/>
  <c r="BG186" i="3" s="1"/>
  <c r="BI186" i="3" s="1"/>
  <c r="BM154" i="3"/>
  <c r="BO154" i="3" s="1"/>
  <c r="BQ154" i="3" s="1"/>
  <c r="BS154" i="3" s="1"/>
  <c r="BR164" i="3"/>
  <c r="BF171" i="3"/>
  <c r="BH171" i="3" s="1"/>
  <c r="BJ171" i="3" s="1"/>
  <c r="BE171" i="3"/>
  <c r="BG171" i="3" s="1"/>
  <c r="BI171" i="3" s="1"/>
  <c r="BF167" i="3"/>
  <c r="BH167" i="3" s="1"/>
  <c r="BJ167" i="3" s="1"/>
  <c r="BT232" i="3"/>
  <c r="BU232" i="3" s="1"/>
  <c r="CB232" i="3" s="1"/>
  <c r="BF226" i="3"/>
  <c r="BH226" i="3" s="1"/>
  <c r="BJ226" i="3" s="1"/>
  <c r="BT204" i="3"/>
  <c r="BU204" i="3" s="1"/>
  <c r="BV204" i="3" s="1"/>
  <c r="BX204" i="3" s="1"/>
  <c r="BZ204" i="3" s="1"/>
  <c r="BV252" i="3"/>
  <c r="BX252" i="3" s="1"/>
  <c r="BZ252" i="3" s="1"/>
  <c r="AC77" i="3" s="1"/>
  <c r="BK226" i="3"/>
  <c r="BL226" i="3" s="1"/>
  <c r="BN226" i="3" s="1"/>
  <c r="BP226" i="3" s="1"/>
  <c r="BR226" i="3" s="1"/>
  <c r="CN252" i="3"/>
  <c r="AC76" i="3"/>
  <c r="AC80" i="3" s="1"/>
  <c r="BT151" i="3"/>
  <c r="BU151" i="3" s="1"/>
  <c r="BV151" i="3" s="1"/>
  <c r="BX151" i="3" s="1"/>
  <c r="BZ151" i="3" s="1"/>
  <c r="BT183" i="3"/>
  <c r="BU183" i="3" s="1"/>
  <c r="CB183" i="3" s="1"/>
  <c r="BT188" i="3"/>
  <c r="BU188" i="3" s="1"/>
  <c r="CN188" i="3" s="1"/>
  <c r="BT182" i="3"/>
  <c r="BU182" i="3" s="1"/>
  <c r="CB182" i="3" s="1"/>
  <c r="BT196" i="3"/>
  <c r="BU196" i="3" s="1"/>
  <c r="BT158" i="3"/>
  <c r="BU158" i="3" s="1"/>
  <c r="CB158" i="3" s="1"/>
  <c r="BT175" i="3"/>
  <c r="BU175" i="3" s="1"/>
  <c r="BW252" i="3"/>
  <c r="BY252" i="3" s="1"/>
  <c r="CA252" i="3" s="1"/>
  <c r="BT240" i="3"/>
  <c r="BU240" i="3" s="1"/>
  <c r="CB240" i="3" s="1"/>
  <c r="BT153" i="3"/>
  <c r="BU153" i="3" s="1"/>
  <c r="CN153" i="3" s="1"/>
  <c r="BT181" i="3"/>
  <c r="BU181" i="3" s="1"/>
  <c r="BV181" i="3" s="1"/>
  <c r="BX181" i="3" s="1"/>
  <c r="BZ181" i="3" s="1"/>
  <c r="BK156" i="3"/>
  <c r="BE156" i="3"/>
  <c r="BG156" i="3" s="1"/>
  <c r="BI156" i="3" s="1"/>
  <c r="BF156" i="3"/>
  <c r="BH156" i="3" s="1"/>
  <c r="BJ156" i="3" s="1"/>
  <c r="BK203" i="3"/>
  <c r="BE203" i="3"/>
  <c r="BG203" i="3" s="1"/>
  <c r="BI203" i="3" s="1"/>
  <c r="BF203" i="3"/>
  <c r="BH203" i="3" s="1"/>
  <c r="BJ203" i="3" s="1"/>
  <c r="BM233" i="3"/>
  <c r="BO233" i="3" s="1"/>
  <c r="BQ233" i="3" s="1"/>
  <c r="BS233" i="3" s="1"/>
  <c r="BL233" i="3"/>
  <c r="BN233" i="3" s="1"/>
  <c r="BP233" i="3" s="1"/>
  <c r="BR233" i="3" s="1"/>
  <c r="BT246" i="3"/>
  <c r="BU246" i="3" s="1"/>
  <c r="BL238" i="3"/>
  <c r="BN238" i="3" s="1"/>
  <c r="BP238" i="3" s="1"/>
  <c r="BR238" i="3" s="1"/>
  <c r="BM238" i="3"/>
  <c r="BO238" i="3" s="1"/>
  <c r="BQ238" i="3" s="1"/>
  <c r="BS238" i="3" s="1"/>
  <c r="BT235" i="3"/>
  <c r="BU235" i="3" s="1"/>
  <c r="CB159" i="3"/>
  <c r="BV159" i="3"/>
  <c r="BX159" i="3" s="1"/>
  <c r="BZ159" i="3" s="1"/>
  <c r="CN159" i="3"/>
  <c r="BW159" i="3"/>
  <c r="BY159" i="3" s="1"/>
  <c r="CA159" i="3" s="1"/>
  <c r="BM249" i="3"/>
  <c r="BO249" i="3" s="1"/>
  <c r="BQ249" i="3" s="1"/>
  <c r="BS249" i="3" s="1"/>
  <c r="BL249" i="3"/>
  <c r="BN249" i="3" s="1"/>
  <c r="BP249" i="3" s="1"/>
  <c r="BR249" i="3" s="1"/>
  <c r="BT231" i="3"/>
  <c r="BU231" i="3" s="1"/>
  <c r="CB222" i="3"/>
  <c r="BV222" i="3"/>
  <c r="BX222" i="3" s="1"/>
  <c r="BZ222" i="3" s="1"/>
  <c r="BW222" i="3"/>
  <c r="BY222" i="3" s="1"/>
  <c r="CA222" i="3" s="1"/>
  <c r="CN222" i="3"/>
  <c r="BK214" i="3"/>
  <c r="BE214" i="3"/>
  <c r="BG214" i="3" s="1"/>
  <c r="BI214" i="3" s="1"/>
  <c r="BF214" i="3"/>
  <c r="BH214" i="3" s="1"/>
  <c r="BJ214" i="3" s="1"/>
  <c r="BT161" i="3"/>
  <c r="BU161" i="3" s="1"/>
  <c r="BK184" i="3"/>
  <c r="BE184" i="3"/>
  <c r="BG184" i="3" s="1"/>
  <c r="BI184" i="3" s="1"/>
  <c r="BF184" i="3"/>
  <c r="BH184" i="3" s="1"/>
  <c r="BJ184" i="3" s="1"/>
  <c r="BM189" i="3"/>
  <c r="BO189" i="3" s="1"/>
  <c r="BQ189" i="3" s="1"/>
  <c r="BS189" i="3" s="1"/>
  <c r="BL189" i="3"/>
  <c r="BN189" i="3" s="1"/>
  <c r="BP189" i="3" s="1"/>
  <c r="BR189" i="3" s="1"/>
  <c r="BL171" i="3"/>
  <c r="BN171" i="3" s="1"/>
  <c r="BP171" i="3" s="1"/>
  <c r="BR171" i="3" s="1"/>
  <c r="BM171" i="3"/>
  <c r="BO171" i="3" s="1"/>
  <c r="BQ171" i="3" s="1"/>
  <c r="BS171" i="3" s="1"/>
  <c r="BT205" i="3"/>
  <c r="BU205" i="3" s="1"/>
  <c r="CN241" i="3"/>
  <c r="BV241" i="3"/>
  <c r="BX241" i="3" s="1"/>
  <c r="BZ241" i="3" s="1"/>
  <c r="CB241" i="3"/>
  <c r="BW241" i="3"/>
  <c r="BY241" i="3" s="1"/>
  <c r="CA241" i="3" s="1"/>
  <c r="BM229" i="3"/>
  <c r="BO229" i="3" s="1"/>
  <c r="BQ229" i="3" s="1"/>
  <c r="BS229" i="3" s="1"/>
  <c r="BL229" i="3"/>
  <c r="BN229" i="3" s="1"/>
  <c r="BP229" i="3" s="1"/>
  <c r="BR229" i="3" s="1"/>
  <c r="BM163" i="3"/>
  <c r="BO163" i="3" s="1"/>
  <c r="BQ163" i="3" s="1"/>
  <c r="BS163" i="3" s="1"/>
  <c r="BL163" i="3"/>
  <c r="BN163" i="3" s="1"/>
  <c r="BP163" i="3" s="1"/>
  <c r="BR163" i="3" s="1"/>
  <c r="BL220" i="3"/>
  <c r="BN220" i="3" s="1"/>
  <c r="BP220" i="3" s="1"/>
  <c r="BR220" i="3" s="1"/>
  <c r="BM220" i="3"/>
  <c r="BO220" i="3" s="1"/>
  <c r="BQ220" i="3" s="1"/>
  <c r="BS220" i="3" s="1"/>
  <c r="BL152" i="3"/>
  <c r="BN152" i="3" s="1"/>
  <c r="BP152" i="3" s="1"/>
  <c r="BR152" i="3" s="1"/>
  <c r="BM152" i="3"/>
  <c r="BO152" i="3" s="1"/>
  <c r="BQ152" i="3" s="1"/>
  <c r="BS152" i="3" s="1"/>
  <c r="CB179" i="3"/>
  <c r="BV179" i="3"/>
  <c r="BX179" i="3" s="1"/>
  <c r="BZ179" i="3" s="1"/>
  <c r="BW179" i="3"/>
  <c r="BY179" i="3" s="1"/>
  <c r="CA179" i="3" s="1"/>
  <c r="BL247" i="3"/>
  <c r="BN247" i="3" s="1"/>
  <c r="BP247" i="3" s="1"/>
  <c r="BR247" i="3" s="1"/>
  <c r="BM247" i="3"/>
  <c r="BO247" i="3" s="1"/>
  <c r="BQ247" i="3" s="1"/>
  <c r="BS247" i="3" s="1"/>
  <c r="BM211" i="3"/>
  <c r="BO211" i="3" s="1"/>
  <c r="BQ211" i="3" s="1"/>
  <c r="BS211" i="3" s="1"/>
  <c r="BL211" i="3"/>
  <c r="BN211" i="3" s="1"/>
  <c r="BP211" i="3" s="1"/>
  <c r="BR211" i="3" s="1"/>
  <c r="BL150" i="3"/>
  <c r="BN150" i="3" s="1"/>
  <c r="BP150" i="3" s="1"/>
  <c r="BR150" i="3" s="1"/>
  <c r="BM150" i="3"/>
  <c r="BO150" i="3" s="1"/>
  <c r="BQ150" i="3" s="1"/>
  <c r="BS150" i="3" s="1"/>
  <c r="BL212" i="3"/>
  <c r="BN212" i="3" s="1"/>
  <c r="BP212" i="3" s="1"/>
  <c r="BR212" i="3" s="1"/>
  <c r="BM212" i="3"/>
  <c r="BO212" i="3" s="1"/>
  <c r="BQ212" i="3" s="1"/>
  <c r="BS212" i="3" s="1"/>
  <c r="BL166" i="3"/>
  <c r="BN166" i="3" s="1"/>
  <c r="BP166" i="3" s="1"/>
  <c r="BR166" i="3" s="1"/>
  <c r="BM166" i="3"/>
  <c r="BO166" i="3" s="1"/>
  <c r="BQ166" i="3" s="1"/>
  <c r="BS166" i="3" s="1"/>
  <c r="BM215" i="3"/>
  <c r="BO215" i="3" s="1"/>
  <c r="BQ215" i="3" s="1"/>
  <c r="BS215" i="3" s="1"/>
  <c r="BL215" i="3"/>
  <c r="BN215" i="3" s="1"/>
  <c r="BP215" i="3" s="1"/>
  <c r="BR215" i="3" s="1"/>
  <c r="BL190" i="3"/>
  <c r="BN190" i="3" s="1"/>
  <c r="BP190" i="3" s="1"/>
  <c r="BR190" i="3" s="1"/>
  <c r="BM190" i="3"/>
  <c r="BO190" i="3" s="1"/>
  <c r="BQ190" i="3" s="1"/>
  <c r="BS190" i="3" s="1"/>
  <c r="CC197" i="3"/>
  <c r="CE197" i="3" s="1"/>
  <c r="CG197" i="3" s="1"/>
  <c r="CD197" i="3"/>
  <c r="CF197" i="3" s="1"/>
  <c r="CH197" i="3" s="1"/>
  <c r="CJ197" i="3" s="1"/>
  <c r="BV188" i="3"/>
  <c r="BX188" i="3" s="1"/>
  <c r="BZ188" i="3" s="1"/>
  <c r="BW188" i="3"/>
  <c r="BY188" i="3" s="1"/>
  <c r="CA188" i="3" s="1"/>
  <c r="BK187" i="3"/>
  <c r="BE187" i="3"/>
  <c r="BG187" i="3" s="1"/>
  <c r="BI187" i="3" s="1"/>
  <c r="BF187" i="3"/>
  <c r="BH187" i="3" s="1"/>
  <c r="BJ187" i="3" s="1"/>
  <c r="BM217" i="3"/>
  <c r="BO217" i="3" s="1"/>
  <c r="BQ217" i="3" s="1"/>
  <c r="BS217" i="3" s="1"/>
  <c r="BL217" i="3"/>
  <c r="BN217" i="3" s="1"/>
  <c r="BP217" i="3" s="1"/>
  <c r="BR217" i="3" s="1"/>
  <c r="BL198" i="3"/>
  <c r="BN198" i="3" s="1"/>
  <c r="BP198" i="3" s="1"/>
  <c r="BR198" i="3" s="1"/>
  <c r="BM198" i="3"/>
  <c r="BO198" i="3" s="1"/>
  <c r="BQ198" i="3" s="1"/>
  <c r="BS198" i="3" s="1"/>
  <c r="BK174" i="3"/>
  <c r="BE174" i="3"/>
  <c r="BG174" i="3" s="1"/>
  <c r="BI174" i="3" s="1"/>
  <c r="BF174" i="3"/>
  <c r="BH174" i="3" s="1"/>
  <c r="BJ174" i="3" s="1"/>
  <c r="BM173" i="3"/>
  <c r="BO173" i="3" s="1"/>
  <c r="BQ173" i="3" s="1"/>
  <c r="BS173" i="3" s="1"/>
  <c r="BL173" i="3"/>
  <c r="BN173" i="3" s="1"/>
  <c r="BP173" i="3" s="1"/>
  <c r="BR173" i="3" s="1"/>
  <c r="BL206" i="3"/>
  <c r="BN206" i="3" s="1"/>
  <c r="BP206" i="3" s="1"/>
  <c r="BR206" i="3" s="1"/>
  <c r="BM206" i="3"/>
  <c r="BO206" i="3" s="1"/>
  <c r="BQ206" i="3" s="1"/>
  <c r="BS206" i="3" s="1"/>
  <c r="CB200" i="3"/>
  <c r="BV200" i="3"/>
  <c r="BX200" i="3" s="1"/>
  <c r="BZ200" i="3" s="1"/>
  <c r="BW200" i="3"/>
  <c r="BY200" i="3" s="1"/>
  <c r="CA200" i="3" s="1"/>
  <c r="CN200" i="3"/>
  <c r="BE223" i="3"/>
  <c r="BG223" i="3" s="1"/>
  <c r="BI223" i="3" s="1"/>
  <c r="BF223" i="3"/>
  <c r="BH223" i="3" s="1"/>
  <c r="BJ223" i="3" s="1"/>
  <c r="BK223" i="3"/>
  <c r="BF157" i="3"/>
  <c r="BH157" i="3" s="1"/>
  <c r="BJ157" i="3" s="1"/>
  <c r="BK157" i="3"/>
  <c r="BE157" i="3"/>
  <c r="BG157" i="3" s="1"/>
  <c r="BI157" i="3" s="1"/>
  <c r="CC221" i="3"/>
  <c r="CE221" i="3" s="1"/>
  <c r="CG221" i="3" s="1"/>
  <c r="CD221" i="3"/>
  <c r="CF221" i="3" s="1"/>
  <c r="CH221" i="3" s="1"/>
  <c r="CJ221" i="3" s="1"/>
  <c r="BL167" i="3"/>
  <c r="BN167" i="3" s="1"/>
  <c r="BP167" i="3" s="1"/>
  <c r="BR167" i="3" s="1"/>
  <c r="BM167" i="3"/>
  <c r="BO167" i="3" s="1"/>
  <c r="BQ167" i="3" s="1"/>
  <c r="BT248" i="3"/>
  <c r="BU248" i="3" s="1"/>
  <c r="BT225" i="3"/>
  <c r="BU225" i="3" s="1"/>
  <c r="BK193" i="3"/>
  <c r="BE193" i="3"/>
  <c r="BG193" i="3" s="1"/>
  <c r="BI193" i="3" s="1"/>
  <c r="BF193" i="3"/>
  <c r="BH193" i="3" s="1"/>
  <c r="BJ193" i="3" s="1"/>
  <c r="BM227" i="3"/>
  <c r="BO227" i="3" s="1"/>
  <c r="BQ227" i="3" s="1"/>
  <c r="BS227" i="3" s="1"/>
  <c r="BL227" i="3"/>
  <c r="BN227" i="3" s="1"/>
  <c r="BP227" i="3" s="1"/>
  <c r="BR227" i="3" s="1"/>
  <c r="BL218" i="3"/>
  <c r="BN218" i="3" s="1"/>
  <c r="BP218" i="3" s="1"/>
  <c r="BR218" i="3" s="1"/>
  <c r="BM218" i="3"/>
  <c r="BO218" i="3" s="1"/>
  <c r="BQ218" i="3" s="1"/>
  <c r="BS218" i="3" s="1"/>
  <c r="AC81" i="3"/>
  <c r="C40" i="3"/>
  <c r="AV32" i="3" s="1"/>
  <c r="BK192" i="3"/>
  <c r="BE192" i="3"/>
  <c r="BG192" i="3" s="1"/>
  <c r="BI192" i="3" s="1"/>
  <c r="BF192" i="3"/>
  <c r="BH192" i="3" s="1"/>
  <c r="BJ192" i="3" s="1"/>
  <c r="CC237" i="3"/>
  <c r="CE237" i="3" s="1"/>
  <c r="CG237" i="3" s="1"/>
  <c r="CD237" i="3"/>
  <c r="CF237" i="3" s="1"/>
  <c r="CH237" i="3" s="1"/>
  <c r="CJ237" i="3" s="1"/>
  <c r="CC216" i="3"/>
  <c r="CE216" i="3" s="1"/>
  <c r="CG216" i="3" s="1"/>
  <c r="CD216" i="3"/>
  <c r="CF216" i="3" s="1"/>
  <c r="CH216" i="3" s="1"/>
  <c r="CJ216" i="3" s="1"/>
  <c r="CB196" i="3"/>
  <c r="BV196" i="3"/>
  <c r="BX196" i="3" s="1"/>
  <c r="BZ196" i="3" s="1"/>
  <c r="BW196" i="3"/>
  <c r="BY196" i="3" s="1"/>
  <c r="CA196" i="3" s="1"/>
  <c r="CN196" i="3"/>
  <c r="BL244" i="3"/>
  <c r="BN244" i="3" s="1"/>
  <c r="BP244" i="3" s="1"/>
  <c r="BR244" i="3" s="1"/>
  <c r="BM244" i="3"/>
  <c r="BO244" i="3" s="1"/>
  <c r="BQ244" i="3" s="1"/>
  <c r="BS244" i="3" s="1"/>
  <c r="BV158" i="3"/>
  <c r="BX158" i="3" s="1"/>
  <c r="BZ158" i="3" s="1"/>
  <c r="BK185" i="3"/>
  <c r="BE185" i="3"/>
  <c r="BG185" i="3" s="1"/>
  <c r="BI185" i="3" s="1"/>
  <c r="BF185" i="3"/>
  <c r="BH185" i="3" s="1"/>
  <c r="BJ185" i="3" s="1"/>
  <c r="BE239" i="3"/>
  <c r="BG239" i="3" s="1"/>
  <c r="BI239" i="3" s="1"/>
  <c r="BF239" i="3"/>
  <c r="BH239" i="3" s="1"/>
  <c r="BJ239" i="3" s="1"/>
  <c r="BK239" i="3"/>
  <c r="BM199" i="3"/>
  <c r="BO199" i="3" s="1"/>
  <c r="BQ199" i="3" s="1"/>
  <c r="BS199" i="3" s="1"/>
  <c r="BL199" i="3"/>
  <c r="BN199" i="3" s="1"/>
  <c r="BP199" i="3" s="1"/>
  <c r="BR199" i="3" s="1"/>
  <c r="CN175" i="3"/>
  <c r="CB175" i="3"/>
  <c r="BV175" i="3"/>
  <c r="BX175" i="3" s="1"/>
  <c r="BZ175" i="3" s="1"/>
  <c r="BW175" i="3"/>
  <c r="BY175" i="3" s="1"/>
  <c r="CA175" i="3" s="1"/>
  <c r="X18" i="3"/>
  <c r="C41" i="3"/>
  <c r="BQ26" i="3"/>
  <c r="BH26" i="3" s="1"/>
  <c r="BK243" i="3"/>
  <c r="BE243" i="3"/>
  <c r="BG243" i="3" s="1"/>
  <c r="BI243" i="3" s="1"/>
  <c r="BF243" i="3"/>
  <c r="BH243" i="3" s="1"/>
  <c r="BJ243" i="3" s="1"/>
  <c r="CB165" i="3"/>
  <c r="BV165" i="3"/>
  <c r="BX165" i="3" s="1"/>
  <c r="BZ165" i="3" s="1"/>
  <c r="CN165" i="3"/>
  <c r="BW165" i="3"/>
  <c r="BY165" i="3" s="1"/>
  <c r="CA165" i="3" s="1"/>
  <c r="BT224" i="3"/>
  <c r="BU224" i="3" s="1"/>
  <c r="BK236" i="3"/>
  <c r="BE236" i="3"/>
  <c r="BG236" i="3" s="1"/>
  <c r="BI236" i="3" s="1"/>
  <c r="BF236" i="3"/>
  <c r="BH236" i="3" s="1"/>
  <c r="BJ236" i="3" s="1"/>
  <c r="BL160" i="3"/>
  <c r="BN160" i="3" s="1"/>
  <c r="BP160" i="3" s="1"/>
  <c r="BR160" i="3" s="1"/>
  <c r="BM160" i="3"/>
  <c r="BO160" i="3" s="1"/>
  <c r="BQ160" i="3" s="1"/>
  <c r="BS160" i="3" s="1"/>
  <c r="BL180" i="3"/>
  <c r="BN180" i="3" s="1"/>
  <c r="BP180" i="3" s="1"/>
  <c r="BR180" i="3" s="1"/>
  <c r="BM180" i="3"/>
  <c r="BO180" i="3" s="1"/>
  <c r="BQ180" i="3" s="1"/>
  <c r="BS180" i="3" s="1"/>
  <c r="CN181" i="3"/>
  <c r="CB181" i="3"/>
  <c r="BM191" i="3"/>
  <c r="BO191" i="3" s="1"/>
  <c r="BQ191" i="3" s="1"/>
  <c r="BS191" i="3" s="1"/>
  <c r="BL191" i="3"/>
  <c r="BN191" i="3" s="1"/>
  <c r="BP191" i="3" s="1"/>
  <c r="BR191" i="3" s="1"/>
  <c r="BL170" i="3"/>
  <c r="BN170" i="3" s="1"/>
  <c r="BP170" i="3" s="1"/>
  <c r="BR170" i="3" s="1"/>
  <c r="BM170" i="3"/>
  <c r="BO170" i="3" s="1"/>
  <c r="BQ170" i="3" s="1"/>
  <c r="BS170" i="3" s="1"/>
  <c r="BL230" i="3"/>
  <c r="BN230" i="3" s="1"/>
  <c r="BP230" i="3" s="1"/>
  <c r="BR230" i="3" s="1"/>
  <c r="BM230" i="3"/>
  <c r="BO230" i="3" s="1"/>
  <c r="BQ230" i="3" s="1"/>
  <c r="BS230" i="3" s="1"/>
  <c r="BT194" i="3"/>
  <c r="BU194" i="3" s="1"/>
  <c r="CB208" i="3"/>
  <c r="BV208" i="3"/>
  <c r="BX208" i="3" s="1"/>
  <c r="BZ208" i="3" s="1"/>
  <c r="BW208" i="3"/>
  <c r="BY208" i="3" s="1"/>
  <c r="CA208" i="3" s="1"/>
  <c r="CN208" i="3"/>
  <c r="BK213" i="3"/>
  <c r="BE213" i="3"/>
  <c r="BG213" i="3" s="1"/>
  <c r="BI213" i="3" s="1"/>
  <c r="BF213" i="3"/>
  <c r="BH213" i="3" s="1"/>
  <c r="BJ213" i="3" s="1"/>
  <c r="BT172" i="3"/>
  <c r="BU172" i="3" s="1"/>
  <c r="BT210" i="3"/>
  <c r="BU210" i="3" s="1"/>
  <c r="BL228" i="3"/>
  <c r="BN228" i="3" s="1"/>
  <c r="BP228" i="3" s="1"/>
  <c r="BM228" i="3"/>
  <c r="BO228" i="3" s="1"/>
  <c r="BQ228" i="3" s="1"/>
  <c r="BM149" i="3"/>
  <c r="BO149" i="3" s="1"/>
  <c r="BQ149" i="3" s="1"/>
  <c r="BS149" i="3" s="1"/>
  <c r="BL149" i="3"/>
  <c r="BN149" i="3" s="1"/>
  <c r="BP149" i="3" s="1"/>
  <c r="BR149" i="3" s="1"/>
  <c r="BK219" i="3"/>
  <c r="BE219" i="3"/>
  <c r="BG219" i="3" s="1"/>
  <c r="BI219" i="3" s="1"/>
  <c r="BF219" i="3"/>
  <c r="BH219" i="3" s="1"/>
  <c r="BJ219" i="3" s="1"/>
  <c r="BT195" i="3"/>
  <c r="BU195" i="3" s="1"/>
  <c r="BT176" i="3"/>
  <c r="BU176" i="3" s="1"/>
  <c r="BL162" i="3"/>
  <c r="BN162" i="3" s="1"/>
  <c r="BP162" i="3" s="1"/>
  <c r="BR162" i="3" s="1"/>
  <c r="BM162" i="3"/>
  <c r="BO162" i="3" s="1"/>
  <c r="BQ162" i="3" s="1"/>
  <c r="BS162" i="3" s="1"/>
  <c r="BT164" i="3"/>
  <c r="BU164" i="3" s="1"/>
  <c r="BT234" i="3"/>
  <c r="BU234" i="3" s="1"/>
  <c r="CD201" i="3"/>
  <c r="CF201" i="3" s="1"/>
  <c r="CH201" i="3" s="1"/>
  <c r="CJ201" i="3" s="1"/>
  <c r="CC201" i="3"/>
  <c r="CE201" i="3" s="1"/>
  <c r="CG201" i="3" s="1"/>
  <c r="BL186" i="3"/>
  <c r="BN186" i="3" s="1"/>
  <c r="BP186" i="3" s="1"/>
  <c r="BM186" i="3"/>
  <c r="BO186" i="3" s="1"/>
  <c r="BQ186" i="3" s="1"/>
  <c r="BS186" i="3" s="1"/>
  <c r="BT207" i="3"/>
  <c r="BU207" i="3" s="1"/>
  <c r="BK155" i="3"/>
  <c r="BE155" i="3"/>
  <c r="BG155" i="3" s="1"/>
  <c r="BI155" i="3" s="1"/>
  <c r="BF155" i="3"/>
  <c r="BH155" i="3" s="1"/>
  <c r="BJ155" i="3" s="1"/>
  <c r="CN245" i="3"/>
  <c r="CB245" i="3"/>
  <c r="BV245" i="3"/>
  <c r="BX245" i="3" s="1"/>
  <c r="BZ245" i="3" s="1"/>
  <c r="BW245" i="3"/>
  <c r="BY245" i="3" s="1"/>
  <c r="CA245" i="3" s="1"/>
  <c r="BT202" i="3"/>
  <c r="BU202" i="3" s="1"/>
  <c r="BL178" i="3"/>
  <c r="BN178" i="3" s="1"/>
  <c r="BP178" i="3" s="1"/>
  <c r="BM178" i="3"/>
  <c r="BO178" i="3" s="1"/>
  <c r="BQ178" i="3" s="1"/>
  <c r="BS178" i="3" s="1"/>
  <c r="BT177" i="3"/>
  <c r="BU177" i="3" s="1"/>
  <c r="BL242" i="3"/>
  <c r="BN242" i="3" s="1"/>
  <c r="BP242" i="3" s="1"/>
  <c r="BR242" i="3" s="1"/>
  <c r="BM242" i="3"/>
  <c r="BO242" i="3" s="1"/>
  <c r="BQ242" i="3" s="1"/>
  <c r="BS242" i="3" s="1"/>
  <c r="CD252" i="3"/>
  <c r="CF252" i="3" s="1"/>
  <c r="CH252" i="3" s="1"/>
  <c r="CJ252" i="3" s="1"/>
  <c r="CC252" i="3"/>
  <c r="CE252" i="3" s="1"/>
  <c r="BS167" i="3" l="1"/>
  <c r="BR228" i="3"/>
  <c r="CN240" i="3"/>
  <c r="BW151" i="3"/>
  <c r="BY151" i="3" s="1"/>
  <c r="CA151" i="3" s="1"/>
  <c r="BW240" i="3"/>
  <c r="BY240" i="3" s="1"/>
  <c r="CA240" i="3" s="1"/>
  <c r="CN232" i="3"/>
  <c r="CB151" i="3"/>
  <c r="BV240" i="3"/>
  <c r="BX240" i="3" s="1"/>
  <c r="BZ240" i="3" s="1"/>
  <c r="BW232" i="3"/>
  <c r="BY232" i="3" s="1"/>
  <c r="CA232" i="3" s="1"/>
  <c r="CN151" i="3"/>
  <c r="CB204" i="3"/>
  <c r="CN182" i="3"/>
  <c r="CB188" i="3"/>
  <c r="BW182" i="3"/>
  <c r="BY182" i="3" s="1"/>
  <c r="CA182" i="3" s="1"/>
  <c r="BV232" i="3"/>
  <c r="BX232" i="3" s="1"/>
  <c r="BZ232" i="3" s="1"/>
  <c r="BS228" i="3"/>
  <c r="BT228" i="3" s="1"/>
  <c r="BU228" i="3" s="1"/>
  <c r="CN158" i="3"/>
  <c r="BV182" i="3"/>
  <c r="BX182" i="3" s="1"/>
  <c r="BZ182" i="3" s="1"/>
  <c r="BM226" i="3"/>
  <c r="BO226" i="3" s="1"/>
  <c r="BQ226" i="3" s="1"/>
  <c r="BR178" i="3"/>
  <c r="BT178" i="3" s="1"/>
  <c r="BU178" i="3" s="1"/>
  <c r="BL26" i="3"/>
  <c r="BW158" i="3"/>
  <c r="BY158" i="3" s="1"/>
  <c r="CA158" i="3" s="1"/>
  <c r="BW183" i="3"/>
  <c r="BY183" i="3" s="1"/>
  <c r="CA183" i="3" s="1"/>
  <c r="CN204" i="3"/>
  <c r="BR186" i="3"/>
  <c r="BT186" i="3" s="1"/>
  <c r="BU186" i="3" s="1"/>
  <c r="BW181" i="3"/>
  <c r="BY181" i="3" s="1"/>
  <c r="CA181" i="3" s="1"/>
  <c r="BW204" i="3"/>
  <c r="BY204" i="3" s="1"/>
  <c r="CA204" i="3" s="1"/>
  <c r="BT154" i="3"/>
  <c r="BU154" i="3" s="1"/>
  <c r="CB154" i="3" s="1"/>
  <c r="CN183" i="3"/>
  <c r="BV183" i="3"/>
  <c r="BX183" i="3" s="1"/>
  <c r="BZ183" i="3" s="1"/>
  <c r="BS226" i="3"/>
  <c r="BT226" i="3" s="1"/>
  <c r="BU226" i="3" s="1"/>
  <c r="BW153" i="3"/>
  <c r="BY153" i="3" s="1"/>
  <c r="CA153" i="3" s="1"/>
  <c r="BV153" i="3"/>
  <c r="BX153" i="3" s="1"/>
  <c r="BZ153" i="3" s="1"/>
  <c r="CB153" i="3"/>
  <c r="BT191" i="3"/>
  <c r="BU191" i="3" s="1"/>
  <c r="BT218" i="3"/>
  <c r="BU218" i="3" s="1"/>
  <c r="CB218" i="3" s="1"/>
  <c r="BT206" i="3"/>
  <c r="BU206" i="3" s="1"/>
  <c r="CB206" i="3" s="1"/>
  <c r="BT249" i="3"/>
  <c r="BU249" i="3" s="1"/>
  <c r="BW249" i="3" s="1"/>
  <c r="BY249" i="3" s="1"/>
  <c r="CA249" i="3" s="1"/>
  <c r="AC82" i="3"/>
  <c r="AC83" i="3" s="1"/>
  <c r="C43" i="3" s="1"/>
  <c r="BT217" i="3"/>
  <c r="BU217" i="3" s="1"/>
  <c r="BV217" i="3" s="1"/>
  <c r="BX217" i="3" s="1"/>
  <c r="BZ217" i="3" s="1"/>
  <c r="BT233" i="3"/>
  <c r="BU233" i="3" s="1"/>
  <c r="BT227" i="3"/>
  <c r="BU227" i="3" s="1"/>
  <c r="BT173" i="3"/>
  <c r="BU173" i="3" s="1"/>
  <c r="CN173" i="3" s="1"/>
  <c r="BT244" i="3"/>
  <c r="BU244" i="3" s="1"/>
  <c r="CB244" i="3" s="1"/>
  <c r="BT163" i="3"/>
  <c r="BU163" i="3" s="1"/>
  <c r="CN163" i="3" s="1"/>
  <c r="BT215" i="3"/>
  <c r="BU215" i="3" s="1"/>
  <c r="BV215" i="3" s="1"/>
  <c r="BX215" i="3" s="1"/>
  <c r="BZ215" i="3" s="1"/>
  <c r="BT211" i="3"/>
  <c r="BU211" i="3" s="1"/>
  <c r="BV211" i="3" s="1"/>
  <c r="BX211" i="3" s="1"/>
  <c r="BZ211" i="3" s="1"/>
  <c r="BT229" i="3"/>
  <c r="BU229" i="3" s="1"/>
  <c r="CN229" i="3" s="1"/>
  <c r="CB210" i="3"/>
  <c r="BV210" i="3"/>
  <c r="BX210" i="3" s="1"/>
  <c r="BZ210" i="3" s="1"/>
  <c r="BW210" i="3"/>
  <c r="BY210" i="3" s="1"/>
  <c r="CA210" i="3" s="1"/>
  <c r="CN210" i="3"/>
  <c r="CB169" i="3"/>
  <c r="BV169" i="3"/>
  <c r="BX169" i="3" s="1"/>
  <c r="BZ169" i="3" s="1"/>
  <c r="CN169" i="3"/>
  <c r="BW169" i="3"/>
  <c r="BY169" i="3" s="1"/>
  <c r="CA169" i="3" s="1"/>
  <c r="CN231" i="3"/>
  <c r="CB231" i="3"/>
  <c r="BV231" i="3"/>
  <c r="BX231" i="3" s="1"/>
  <c r="BZ231" i="3" s="1"/>
  <c r="BW231" i="3"/>
  <c r="BY231" i="3" s="1"/>
  <c r="CA231" i="3" s="1"/>
  <c r="BL203" i="3"/>
  <c r="BN203" i="3" s="1"/>
  <c r="BP203" i="3" s="1"/>
  <c r="BR203" i="3" s="1"/>
  <c r="BM203" i="3"/>
  <c r="BO203" i="3" s="1"/>
  <c r="BQ203" i="3" s="1"/>
  <c r="BS203" i="3" s="1"/>
  <c r="BT242" i="3"/>
  <c r="BU242" i="3" s="1"/>
  <c r="CB172" i="3"/>
  <c r="BV172" i="3"/>
  <c r="BX172" i="3" s="1"/>
  <c r="BZ172" i="3" s="1"/>
  <c r="BW172" i="3"/>
  <c r="BY172" i="3" s="1"/>
  <c r="CA172" i="3" s="1"/>
  <c r="CN172" i="3"/>
  <c r="CB194" i="3"/>
  <c r="BV194" i="3"/>
  <c r="BX194" i="3" s="1"/>
  <c r="BZ194" i="3" s="1"/>
  <c r="BW194" i="3"/>
  <c r="BY194" i="3" s="1"/>
  <c r="CA194" i="3" s="1"/>
  <c r="CN194" i="3"/>
  <c r="BT180" i="3"/>
  <c r="BU180" i="3" s="1"/>
  <c r="CC175" i="3"/>
  <c r="CE175" i="3" s="1"/>
  <c r="CG175" i="3" s="1"/>
  <c r="CD175" i="3"/>
  <c r="CF175" i="3" s="1"/>
  <c r="CH175" i="3" s="1"/>
  <c r="CJ175" i="3" s="1"/>
  <c r="AV33" i="3"/>
  <c r="AU3" i="3" s="1"/>
  <c r="AC86" i="3" s="1"/>
  <c r="BL3" i="3"/>
  <c r="BM193" i="3"/>
  <c r="BO193" i="3" s="1"/>
  <c r="BQ193" i="3" s="1"/>
  <c r="BS193" i="3" s="1"/>
  <c r="BL193" i="3"/>
  <c r="BN193" i="3" s="1"/>
  <c r="BP193" i="3" s="1"/>
  <c r="BR193" i="3" s="1"/>
  <c r="BL174" i="3"/>
  <c r="BN174" i="3" s="1"/>
  <c r="BP174" i="3" s="1"/>
  <c r="BR174" i="3" s="1"/>
  <c r="BM174" i="3"/>
  <c r="BO174" i="3" s="1"/>
  <c r="BQ174" i="3" s="1"/>
  <c r="BS174" i="3" s="1"/>
  <c r="BL187" i="3"/>
  <c r="BN187" i="3" s="1"/>
  <c r="BP187" i="3" s="1"/>
  <c r="BR187" i="3" s="1"/>
  <c r="BM187" i="3"/>
  <c r="BO187" i="3" s="1"/>
  <c r="BQ187" i="3" s="1"/>
  <c r="BS187" i="3" s="1"/>
  <c r="BT190" i="3"/>
  <c r="BU190" i="3" s="1"/>
  <c r="BT150" i="3"/>
  <c r="BU150" i="3" s="1"/>
  <c r="CN249" i="3"/>
  <c r="CI201" i="3"/>
  <c r="CK201" i="3" s="1"/>
  <c r="CL201" i="3" s="1"/>
  <c r="CM201" i="3"/>
  <c r="CC208" i="3"/>
  <c r="CE208" i="3" s="1"/>
  <c r="CG208" i="3" s="1"/>
  <c r="CD208" i="3"/>
  <c r="CF208" i="3" s="1"/>
  <c r="CH208" i="3" s="1"/>
  <c r="CJ208" i="3" s="1"/>
  <c r="CN235" i="3"/>
  <c r="CB235" i="3"/>
  <c r="BV235" i="3"/>
  <c r="BX235" i="3" s="1"/>
  <c r="BZ235" i="3" s="1"/>
  <c r="BW235" i="3"/>
  <c r="BY235" i="3" s="1"/>
  <c r="CA235" i="3" s="1"/>
  <c r="CB234" i="3"/>
  <c r="BW234" i="3"/>
  <c r="BY234" i="3" s="1"/>
  <c r="CA234" i="3" s="1"/>
  <c r="BV234" i="3"/>
  <c r="BX234" i="3" s="1"/>
  <c r="BZ234" i="3" s="1"/>
  <c r="CN234" i="3"/>
  <c r="BL219" i="3"/>
  <c r="BN219" i="3" s="1"/>
  <c r="BP219" i="3" s="1"/>
  <c r="BR219" i="3" s="1"/>
  <c r="BM219" i="3"/>
  <c r="BO219" i="3" s="1"/>
  <c r="BQ219" i="3" s="1"/>
  <c r="BS219" i="3" s="1"/>
  <c r="CC181" i="3"/>
  <c r="CE181" i="3" s="1"/>
  <c r="CG181" i="3" s="1"/>
  <c r="CD181" i="3"/>
  <c r="CF181" i="3" s="1"/>
  <c r="CH181" i="3" s="1"/>
  <c r="CC240" i="3"/>
  <c r="CE240" i="3" s="1"/>
  <c r="CG240" i="3" s="1"/>
  <c r="CD240" i="3"/>
  <c r="CF240" i="3" s="1"/>
  <c r="CH240" i="3" s="1"/>
  <c r="CJ240" i="3" s="1"/>
  <c r="BM185" i="3"/>
  <c r="BO185" i="3" s="1"/>
  <c r="BQ185" i="3" s="1"/>
  <c r="BS185" i="3" s="1"/>
  <c r="BL185" i="3"/>
  <c r="BN185" i="3" s="1"/>
  <c r="BP185" i="3" s="1"/>
  <c r="BR185" i="3" s="1"/>
  <c r="CB225" i="3"/>
  <c r="BV225" i="3"/>
  <c r="BX225" i="3" s="1"/>
  <c r="BZ225" i="3" s="1"/>
  <c r="BW225" i="3"/>
  <c r="BY225" i="3" s="1"/>
  <c r="CA225" i="3" s="1"/>
  <c r="CN225" i="3"/>
  <c r="BM157" i="3"/>
  <c r="BO157" i="3" s="1"/>
  <c r="BQ157" i="3" s="1"/>
  <c r="BS157" i="3" s="1"/>
  <c r="BL157" i="3"/>
  <c r="BN157" i="3" s="1"/>
  <c r="BP157" i="3" s="1"/>
  <c r="BR157" i="3" s="1"/>
  <c r="CC200" i="3"/>
  <c r="CE200" i="3" s="1"/>
  <c r="CG200" i="3" s="1"/>
  <c r="CD200" i="3"/>
  <c r="CF200" i="3" s="1"/>
  <c r="CH200" i="3" s="1"/>
  <c r="CJ200" i="3" s="1"/>
  <c r="BT171" i="3"/>
  <c r="BU171" i="3" s="1"/>
  <c r="BT238" i="3"/>
  <c r="BU238" i="3" s="1"/>
  <c r="CD245" i="3"/>
  <c r="CF245" i="3" s="1"/>
  <c r="CH245" i="3" s="1"/>
  <c r="CJ245" i="3" s="1"/>
  <c r="CC245" i="3"/>
  <c r="CE245" i="3" s="1"/>
  <c r="CG245" i="3" s="1"/>
  <c r="CN161" i="3"/>
  <c r="CB161" i="3"/>
  <c r="BV161" i="3"/>
  <c r="BX161" i="3" s="1"/>
  <c r="BZ161" i="3" s="1"/>
  <c r="BW161" i="3"/>
  <c r="BY161" i="3" s="1"/>
  <c r="CA161" i="3" s="1"/>
  <c r="CB177" i="3"/>
  <c r="BV177" i="3"/>
  <c r="BX177" i="3" s="1"/>
  <c r="BZ177" i="3" s="1"/>
  <c r="CN177" i="3"/>
  <c r="BW177" i="3"/>
  <c r="BY177" i="3" s="1"/>
  <c r="CA177" i="3" s="1"/>
  <c r="CB164" i="3"/>
  <c r="BV164" i="3"/>
  <c r="BX164" i="3" s="1"/>
  <c r="BZ164" i="3" s="1"/>
  <c r="BW164" i="3"/>
  <c r="BY164" i="3" s="1"/>
  <c r="CA164" i="3" s="1"/>
  <c r="CN164" i="3"/>
  <c r="BT149" i="3"/>
  <c r="BU149" i="3" s="1"/>
  <c r="BT230" i="3"/>
  <c r="BU230" i="3" s="1"/>
  <c r="BT160" i="3"/>
  <c r="BU160" i="3" s="1"/>
  <c r="CC165" i="3"/>
  <c r="CE165" i="3" s="1"/>
  <c r="CG165" i="3" s="1"/>
  <c r="CD165" i="3"/>
  <c r="CF165" i="3" s="1"/>
  <c r="CH165" i="3" s="1"/>
  <c r="CJ165" i="3" s="1"/>
  <c r="BI25" i="3"/>
  <c r="BM26" i="3"/>
  <c r="BP26" i="3" s="1"/>
  <c r="BT199" i="3"/>
  <c r="BU199" i="3" s="1"/>
  <c r="CC232" i="3"/>
  <c r="CE232" i="3" s="1"/>
  <c r="CG232" i="3" s="1"/>
  <c r="CD232" i="3"/>
  <c r="CF232" i="3" s="1"/>
  <c r="CH232" i="3" s="1"/>
  <c r="CJ232" i="3" s="1"/>
  <c r="CB248" i="3"/>
  <c r="BW248" i="3"/>
  <c r="BY248" i="3" s="1"/>
  <c r="CA248" i="3" s="1"/>
  <c r="BV248" i="3"/>
  <c r="BX248" i="3" s="1"/>
  <c r="BZ248" i="3" s="1"/>
  <c r="CN248" i="3"/>
  <c r="BT198" i="3"/>
  <c r="BU198" i="3" s="1"/>
  <c r="CC183" i="3"/>
  <c r="CE183" i="3" s="1"/>
  <c r="CG183" i="3" s="1"/>
  <c r="CD183" i="3"/>
  <c r="CF183" i="3" s="1"/>
  <c r="CH183" i="3" s="1"/>
  <c r="CJ183" i="3" s="1"/>
  <c r="BT189" i="3"/>
  <c r="BU189" i="3" s="1"/>
  <c r="BL214" i="3"/>
  <c r="BN214" i="3" s="1"/>
  <c r="BP214" i="3" s="1"/>
  <c r="BR214" i="3" s="1"/>
  <c r="BM214" i="3"/>
  <c r="BO214" i="3" s="1"/>
  <c r="BQ214" i="3" s="1"/>
  <c r="BS214" i="3" s="1"/>
  <c r="CB168" i="3"/>
  <c r="BV168" i="3"/>
  <c r="BX168" i="3" s="1"/>
  <c r="BZ168" i="3" s="1"/>
  <c r="BW168" i="3"/>
  <c r="BY168" i="3" s="1"/>
  <c r="CA168" i="3" s="1"/>
  <c r="CN168" i="3"/>
  <c r="CB246" i="3"/>
  <c r="BV246" i="3"/>
  <c r="BX246" i="3" s="1"/>
  <c r="BZ246" i="3" s="1"/>
  <c r="BW246" i="3"/>
  <c r="BY246" i="3" s="1"/>
  <c r="CA246" i="3" s="1"/>
  <c r="CN246" i="3"/>
  <c r="BL156" i="3"/>
  <c r="BN156" i="3" s="1"/>
  <c r="BP156" i="3" s="1"/>
  <c r="BR156" i="3" s="1"/>
  <c r="BM156" i="3"/>
  <c r="BO156" i="3" s="1"/>
  <c r="BQ156" i="3" s="1"/>
  <c r="BS156" i="3" s="1"/>
  <c r="CC196" i="3"/>
  <c r="CE196" i="3" s="1"/>
  <c r="CG196" i="3" s="1"/>
  <c r="CD196" i="3"/>
  <c r="CF196" i="3" s="1"/>
  <c r="CH196" i="3" s="1"/>
  <c r="CJ196" i="3" s="1"/>
  <c r="CD182" i="3"/>
  <c r="CF182" i="3" s="1"/>
  <c r="CH182" i="3" s="1"/>
  <c r="CJ182" i="3" s="1"/>
  <c r="CC182" i="3"/>
  <c r="CE182" i="3" s="1"/>
  <c r="CG182" i="3" s="1"/>
  <c r="CN218" i="3"/>
  <c r="BL223" i="3"/>
  <c r="BN223" i="3" s="1"/>
  <c r="BP223" i="3" s="1"/>
  <c r="BR223" i="3" s="1"/>
  <c r="BM223" i="3"/>
  <c r="BO223" i="3" s="1"/>
  <c r="BQ223" i="3" s="1"/>
  <c r="BS223" i="3" s="1"/>
  <c r="BV233" i="3"/>
  <c r="BX233" i="3" s="1"/>
  <c r="BZ233" i="3" s="1"/>
  <c r="CB233" i="3"/>
  <c r="CN233" i="3"/>
  <c r="BW233" i="3"/>
  <c r="BY233" i="3" s="1"/>
  <c r="CA233" i="3" s="1"/>
  <c r="BL155" i="3"/>
  <c r="BN155" i="3" s="1"/>
  <c r="BP155" i="3" s="1"/>
  <c r="BR155" i="3" s="1"/>
  <c r="BM155" i="3"/>
  <c r="BO155" i="3" s="1"/>
  <c r="BQ155" i="3" s="1"/>
  <c r="BS155" i="3" s="1"/>
  <c r="BM213" i="3"/>
  <c r="BO213" i="3" s="1"/>
  <c r="BQ213" i="3" s="1"/>
  <c r="BS213" i="3" s="1"/>
  <c r="BL213" i="3"/>
  <c r="BN213" i="3" s="1"/>
  <c r="BP213" i="3" s="1"/>
  <c r="BR213" i="3" s="1"/>
  <c r="CB227" i="3"/>
  <c r="BV227" i="3"/>
  <c r="BX227" i="3" s="1"/>
  <c r="BZ227" i="3" s="1"/>
  <c r="CN227" i="3"/>
  <c r="BW227" i="3"/>
  <c r="BY227" i="3" s="1"/>
  <c r="CA227" i="3" s="1"/>
  <c r="BT167" i="3"/>
  <c r="BU167" i="3" s="1"/>
  <c r="CB173" i="3"/>
  <c r="BV173" i="3"/>
  <c r="BX173" i="3" s="1"/>
  <c r="BZ173" i="3" s="1"/>
  <c r="BW173" i="3"/>
  <c r="BY173" i="3" s="1"/>
  <c r="CA173" i="3" s="1"/>
  <c r="CC188" i="3"/>
  <c r="CE188" i="3" s="1"/>
  <c r="CG188" i="3" s="1"/>
  <c r="CD188" i="3"/>
  <c r="CF188" i="3" s="1"/>
  <c r="CH188" i="3" s="1"/>
  <c r="CJ188" i="3" s="1"/>
  <c r="BT166" i="3"/>
  <c r="BU166" i="3" s="1"/>
  <c r="BT247" i="3"/>
  <c r="BU247" i="3" s="1"/>
  <c r="BT152" i="3"/>
  <c r="BU152" i="3" s="1"/>
  <c r="CC241" i="3"/>
  <c r="CE241" i="3" s="1"/>
  <c r="CG241" i="3" s="1"/>
  <c r="CD241" i="3"/>
  <c r="CF241" i="3" s="1"/>
  <c r="CH241" i="3" s="1"/>
  <c r="CJ241" i="3" s="1"/>
  <c r="CM237" i="3"/>
  <c r="CI237" i="3"/>
  <c r="CK237" i="3" s="1"/>
  <c r="CL237" i="3" s="1"/>
  <c r="CO237" i="3" s="1"/>
  <c r="CP237" i="3" s="1"/>
  <c r="CB205" i="3"/>
  <c r="CN205" i="3"/>
  <c r="BV205" i="3"/>
  <c r="BX205" i="3" s="1"/>
  <c r="BZ205" i="3" s="1"/>
  <c r="BW205" i="3"/>
  <c r="BY205" i="3" s="1"/>
  <c r="CA205" i="3" s="1"/>
  <c r="BT162" i="3"/>
  <c r="BU162" i="3" s="1"/>
  <c r="CN191" i="3"/>
  <c r="CB191" i="3"/>
  <c r="BV191" i="3"/>
  <c r="BX191" i="3" s="1"/>
  <c r="BZ191" i="3" s="1"/>
  <c r="BW191" i="3"/>
  <c r="BY191" i="3" s="1"/>
  <c r="CA191" i="3" s="1"/>
  <c r="CC153" i="3"/>
  <c r="CE153" i="3" s="1"/>
  <c r="CG153" i="3" s="1"/>
  <c r="CD153" i="3"/>
  <c r="CF153" i="3" s="1"/>
  <c r="CH153" i="3" s="1"/>
  <c r="BL236" i="3"/>
  <c r="BN236" i="3" s="1"/>
  <c r="BP236" i="3" s="1"/>
  <c r="BR236" i="3" s="1"/>
  <c r="BM236" i="3"/>
  <c r="BO236" i="3" s="1"/>
  <c r="BQ236" i="3" s="1"/>
  <c r="BS236" i="3" s="1"/>
  <c r="BM243" i="3"/>
  <c r="BO243" i="3" s="1"/>
  <c r="BQ243" i="3" s="1"/>
  <c r="BS243" i="3" s="1"/>
  <c r="BL243" i="3"/>
  <c r="BN243" i="3" s="1"/>
  <c r="BP243" i="3" s="1"/>
  <c r="BR243" i="3" s="1"/>
  <c r="AU19" i="3"/>
  <c r="AU23" i="3"/>
  <c r="AU10" i="3"/>
  <c r="AU6" i="3"/>
  <c r="AU7" i="3"/>
  <c r="AU13" i="3"/>
  <c r="AU17" i="3"/>
  <c r="AU4" i="3"/>
  <c r="AU22" i="3"/>
  <c r="CD158" i="3"/>
  <c r="CF158" i="3" s="1"/>
  <c r="CH158" i="3" s="1"/>
  <c r="CJ158" i="3" s="1"/>
  <c r="CC158" i="3"/>
  <c r="CE158" i="3" s="1"/>
  <c r="CG158" i="3" s="1"/>
  <c r="CI216" i="3"/>
  <c r="CK216" i="3" s="1"/>
  <c r="CL216" i="3" s="1"/>
  <c r="CM216" i="3"/>
  <c r="CN209" i="3"/>
  <c r="CB209" i="3"/>
  <c r="BV209" i="3"/>
  <c r="BX209" i="3" s="1"/>
  <c r="BZ209" i="3" s="1"/>
  <c r="BW209" i="3"/>
  <c r="BY209" i="3" s="1"/>
  <c r="CA209" i="3" s="1"/>
  <c r="CC151" i="3"/>
  <c r="CE151" i="3" s="1"/>
  <c r="CG151" i="3" s="1"/>
  <c r="CD151" i="3"/>
  <c r="CF151" i="3" s="1"/>
  <c r="CH151" i="3" s="1"/>
  <c r="CJ151" i="3" s="1"/>
  <c r="CC179" i="3"/>
  <c r="CE179" i="3" s="1"/>
  <c r="CG179" i="3" s="1"/>
  <c r="CD179" i="3"/>
  <c r="CF179" i="3" s="1"/>
  <c r="CH179" i="3" s="1"/>
  <c r="CJ179" i="3" s="1"/>
  <c r="CB202" i="3"/>
  <c r="BV202" i="3"/>
  <c r="BX202" i="3" s="1"/>
  <c r="BZ202" i="3" s="1"/>
  <c r="BW202" i="3"/>
  <c r="BY202" i="3" s="1"/>
  <c r="CA202" i="3" s="1"/>
  <c r="CN202" i="3"/>
  <c r="CN207" i="3"/>
  <c r="CB207" i="3"/>
  <c r="BV207" i="3"/>
  <c r="BX207" i="3" s="1"/>
  <c r="BZ207" i="3" s="1"/>
  <c r="BW207" i="3"/>
  <c r="BY207" i="3" s="1"/>
  <c r="CA207" i="3" s="1"/>
  <c r="BT170" i="3"/>
  <c r="BU170" i="3" s="1"/>
  <c r="AP3" i="3"/>
  <c r="AP11" i="3"/>
  <c r="AP6" i="3"/>
  <c r="AP18" i="3"/>
  <c r="AP9" i="3"/>
  <c r="AP10" i="3"/>
  <c r="AP28" i="3"/>
  <c r="AP8" i="3"/>
  <c r="AP19" i="3"/>
  <c r="AP14" i="3"/>
  <c r="AP13" i="3"/>
  <c r="AP5" i="3"/>
  <c r="AP22" i="3"/>
  <c r="AP21" i="3"/>
  <c r="AP16" i="3"/>
  <c r="AP23" i="3"/>
  <c r="AP4" i="3"/>
  <c r="AP15" i="3"/>
  <c r="AP17" i="3"/>
  <c r="AP20" i="3"/>
  <c r="AP12" i="3"/>
  <c r="AP7" i="3"/>
  <c r="BL239" i="3"/>
  <c r="BN239" i="3" s="1"/>
  <c r="BP239" i="3" s="1"/>
  <c r="BR239" i="3" s="1"/>
  <c r="BM239" i="3"/>
  <c r="BO239" i="3" s="1"/>
  <c r="BQ239" i="3" s="1"/>
  <c r="BS239" i="3" s="1"/>
  <c r="CG252" i="3"/>
  <c r="CB176" i="3"/>
  <c r="BV176" i="3"/>
  <c r="BX176" i="3" s="1"/>
  <c r="BZ176" i="3" s="1"/>
  <c r="BW176" i="3"/>
  <c r="BY176" i="3" s="1"/>
  <c r="CA176" i="3" s="1"/>
  <c r="CN176" i="3"/>
  <c r="CN195" i="3"/>
  <c r="CB195" i="3"/>
  <c r="BV195" i="3"/>
  <c r="BX195" i="3" s="1"/>
  <c r="BZ195" i="3" s="1"/>
  <c r="BW195" i="3"/>
  <c r="BY195" i="3" s="1"/>
  <c r="CA195" i="3" s="1"/>
  <c r="CB224" i="3"/>
  <c r="BV224" i="3"/>
  <c r="BX224" i="3" s="1"/>
  <c r="BZ224" i="3" s="1"/>
  <c r="BW224" i="3"/>
  <c r="BY224" i="3" s="1"/>
  <c r="CA224" i="3" s="1"/>
  <c r="CN224" i="3"/>
  <c r="BL192" i="3"/>
  <c r="BN192" i="3" s="1"/>
  <c r="BP192" i="3" s="1"/>
  <c r="BR192" i="3" s="1"/>
  <c r="BM192" i="3"/>
  <c r="BO192" i="3" s="1"/>
  <c r="BQ192" i="3" s="1"/>
  <c r="BS192" i="3" s="1"/>
  <c r="CM221" i="3"/>
  <c r="CI221" i="3"/>
  <c r="CK221" i="3" s="1"/>
  <c r="CL221" i="3" s="1"/>
  <c r="CO221" i="3" s="1"/>
  <c r="CP221" i="3" s="1"/>
  <c r="CM197" i="3"/>
  <c r="CI197" i="3"/>
  <c r="CK197" i="3" s="1"/>
  <c r="CL197" i="3" s="1"/>
  <c r="CO197" i="3" s="1"/>
  <c r="CP197" i="3" s="1"/>
  <c r="BT212" i="3"/>
  <c r="BU212" i="3" s="1"/>
  <c r="BT220" i="3"/>
  <c r="BU220" i="3" s="1"/>
  <c r="BL184" i="3"/>
  <c r="BN184" i="3" s="1"/>
  <c r="BP184" i="3" s="1"/>
  <c r="BR184" i="3" s="1"/>
  <c r="BM184" i="3"/>
  <c r="BO184" i="3" s="1"/>
  <c r="BQ184" i="3" s="1"/>
  <c r="BS184" i="3" s="1"/>
  <c r="CD222" i="3"/>
  <c r="CF222" i="3" s="1"/>
  <c r="CH222" i="3" s="1"/>
  <c r="CJ222" i="3" s="1"/>
  <c r="CC222" i="3"/>
  <c r="CE222" i="3" s="1"/>
  <c r="CG222" i="3" s="1"/>
  <c r="CC159" i="3"/>
  <c r="CE159" i="3" s="1"/>
  <c r="CG159" i="3" s="1"/>
  <c r="CD159" i="3"/>
  <c r="CF159" i="3" s="1"/>
  <c r="CH159" i="3" s="1"/>
  <c r="CJ159" i="3" s="1"/>
  <c r="CC204" i="3"/>
  <c r="CE204" i="3" s="1"/>
  <c r="CG204" i="3" s="1"/>
  <c r="CD204" i="3"/>
  <c r="CF204" i="3" s="1"/>
  <c r="CH204" i="3" s="1"/>
  <c r="CJ204" i="3" s="1"/>
  <c r="BW229" i="3" l="1"/>
  <c r="BY229" i="3" s="1"/>
  <c r="CA229" i="3" s="1"/>
  <c r="BV229" i="3"/>
  <c r="BX229" i="3" s="1"/>
  <c r="BZ229" i="3" s="1"/>
  <c r="CO201" i="3"/>
  <c r="CP201" i="3" s="1"/>
  <c r="CB229" i="3"/>
  <c r="CN211" i="3"/>
  <c r="BW215" i="3"/>
  <c r="BY215" i="3" s="1"/>
  <c r="CA215" i="3" s="1"/>
  <c r="CB217" i="3"/>
  <c r="CJ153" i="3"/>
  <c r="CB215" i="3"/>
  <c r="CB178" i="3"/>
  <c r="BV178" i="3"/>
  <c r="BX178" i="3" s="1"/>
  <c r="BZ178" i="3" s="1"/>
  <c r="BW178" i="3"/>
  <c r="BY178" i="3" s="1"/>
  <c r="CA178" i="3" s="1"/>
  <c r="CN178" i="3"/>
  <c r="CD154" i="3"/>
  <c r="CF154" i="3" s="1"/>
  <c r="CH154" i="3" s="1"/>
  <c r="CC154" i="3"/>
  <c r="CE154" i="3" s="1"/>
  <c r="CG154" i="3" s="1"/>
  <c r="CM154" i="3" s="1"/>
  <c r="CN154" i="3"/>
  <c r="AU18" i="3"/>
  <c r="AU20" i="3"/>
  <c r="AU15" i="3"/>
  <c r="BW217" i="3"/>
  <c r="BY217" i="3" s="1"/>
  <c r="CA217" i="3" s="1"/>
  <c r="BW218" i="3"/>
  <c r="BY218" i="3" s="1"/>
  <c r="CA218" i="3" s="1"/>
  <c r="BW154" i="3"/>
  <c r="BY154" i="3" s="1"/>
  <c r="CA154" i="3" s="1"/>
  <c r="AU14" i="3"/>
  <c r="AU16" i="3"/>
  <c r="AU11" i="3"/>
  <c r="CN217" i="3"/>
  <c r="BV218" i="3"/>
  <c r="BX218" i="3" s="1"/>
  <c r="BZ218" i="3" s="1"/>
  <c r="BV154" i="3"/>
  <c r="BX154" i="3" s="1"/>
  <c r="BZ154" i="3" s="1"/>
  <c r="AU9" i="3"/>
  <c r="AU12" i="3"/>
  <c r="BT243" i="3"/>
  <c r="BU243" i="3" s="1"/>
  <c r="CN243" i="3" s="1"/>
  <c r="BV244" i="3"/>
  <c r="BX244" i="3" s="1"/>
  <c r="BZ244" i="3" s="1"/>
  <c r="BW211" i="3"/>
  <c r="BY211" i="3" s="1"/>
  <c r="CA211" i="3" s="1"/>
  <c r="BV249" i="3"/>
  <c r="BX249" i="3" s="1"/>
  <c r="BZ249" i="3" s="1"/>
  <c r="CJ181" i="3"/>
  <c r="AU21" i="3"/>
  <c r="AU8" i="3"/>
  <c r="BV206" i="3"/>
  <c r="BX206" i="3" s="1"/>
  <c r="BZ206" i="3" s="1"/>
  <c r="CB211" i="3"/>
  <c r="CB249" i="3"/>
  <c r="CD249" i="3" s="1"/>
  <c r="CF249" i="3" s="1"/>
  <c r="CH249" i="3" s="1"/>
  <c r="CJ249" i="3" s="1"/>
  <c r="CN206" i="3"/>
  <c r="BW206" i="3"/>
  <c r="BY206" i="3" s="1"/>
  <c r="CA206" i="3" s="1"/>
  <c r="CN244" i="3"/>
  <c r="BW244" i="3"/>
  <c r="BY244" i="3" s="1"/>
  <c r="CA244" i="3" s="1"/>
  <c r="CN215" i="3"/>
  <c r="BT184" i="3"/>
  <c r="BU184" i="3" s="1"/>
  <c r="BT193" i="3"/>
  <c r="BU193" i="3" s="1"/>
  <c r="BW193" i="3" s="1"/>
  <c r="BY193" i="3" s="1"/>
  <c r="CA193" i="3" s="1"/>
  <c r="BT185" i="3"/>
  <c r="BU185" i="3" s="1"/>
  <c r="CB185" i="3" s="1"/>
  <c r="BT187" i="3"/>
  <c r="BU187" i="3" s="1"/>
  <c r="CB187" i="3" s="1"/>
  <c r="BT192" i="3"/>
  <c r="BU192" i="3" s="1"/>
  <c r="BT236" i="3"/>
  <c r="BU236" i="3" s="1"/>
  <c r="BT214" i="3"/>
  <c r="BU214" i="3" s="1"/>
  <c r="CN214" i="3" s="1"/>
  <c r="BW163" i="3"/>
  <c r="BY163" i="3" s="1"/>
  <c r="CA163" i="3" s="1"/>
  <c r="BT174" i="3"/>
  <c r="BU174" i="3" s="1"/>
  <c r="BV163" i="3"/>
  <c r="BX163" i="3" s="1"/>
  <c r="BZ163" i="3" s="1"/>
  <c r="BT155" i="3"/>
  <c r="BU155" i="3" s="1"/>
  <c r="BV155" i="3" s="1"/>
  <c r="BX155" i="3" s="1"/>
  <c r="BZ155" i="3" s="1"/>
  <c r="CB163" i="3"/>
  <c r="CC163" i="3" s="1"/>
  <c r="CE163" i="3" s="1"/>
  <c r="CG163" i="3" s="1"/>
  <c r="BO26" i="3"/>
  <c r="BK26" i="3"/>
  <c r="CI222" i="3"/>
  <c r="CK222" i="3" s="1"/>
  <c r="CL222" i="3" s="1"/>
  <c r="CM222" i="3"/>
  <c r="AQ12" i="3"/>
  <c r="AR12" i="3" s="1"/>
  <c r="AW12" i="3" s="1"/>
  <c r="AV12" i="3" s="1"/>
  <c r="AO12" i="3" s="1"/>
  <c r="AX12" i="3"/>
  <c r="CN185" i="3"/>
  <c r="AQ18" i="3"/>
  <c r="AR18" i="3" s="1"/>
  <c r="AW18" i="3" s="1"/>
  <c r="AV18" i="3" s="1"/>
  <c r="AO18" i="3" s="1"/>
  <c r="AX18" i="3"/>
  <c r="CC227" i="3"/>
  <c r="CE227" i="3" s="1"/>
  <c r="CG227" i="3" s="1"/>
  <c r="CD227" i="3"/>
  <c r="CF227" i="3" s="1"/>
  <c r="CH227" i="3" s="1"/>
  <c r="CJ227" i="3" s="1"/>
  <c r="CD178" i="3"/>
  <c r="CF178" i="3" s="1"/>
  <c r="CH178" i="3" s="1"/>
  <c r="CJ178" i="3" s="1"/>
  <c r="CC178" i="3"/>
  <c r="CE178" i="3" s="1"/>
  <c r="CG178" i="3" s="1"/>
  <c r="CD217" i="3"/>
  <c r="CF217" i="3" s="1"/>
  <c r="CH217" i="3" s="1"/>
  <c r="CJ217" i="3" s="1"/>
  <c r="CC217" i="3"/>
  <c r="CE217" i="3" s="1"/>
  <c r="CG217" i="3" s="1"/>
  <c r="BT156" i="3"/>
  <c r="BU156" i="3" s="1"/>
  <c r="CC168" i="3"/>
  <c r="CE168" i="3" s="1"/>
  <c r="CG168" i="3" s="1"/>
  <c r="CD168" i="3"/>
  <c r="CF168" i="3" s="1"/>
  <c r="CH168" i="3" s="1"/>
  <c r="CJ168" i="3" s="1"/>
  <c r="CI200" i="3"/>
  <c r="CK200" i="3" s="1"/>
  <c r="CL200" i="3" s="1"/>
  <c r="CO200" i="3" s="1"/>
  <c r="CP200" i="3" s="1"/>
  <c r="CM200" i="3"/>
  <c r="CI208" i="3"/>
  <c r="CK208" i="3" s="1"/>
  <c r="CL208" i="3" s="1"/>
  <c r="CM208" i="3"/>
  <c r="CB190" i="3"/>
  <c r="BV190" i="3"/>
  <c r="BX190" i="3" s="1"/>
  <c r="BZ190" i="3" s="1"/>
  <c r="BW190" i="3"/>
  <c r="BY190" i="3" s="1"/>
  <c r="CA190" i="3" s="1"/>
  <c r="CN190" i="3"/>
  <c r="BW243" i="3"/>
  <c r="BY243" i="3" s="1"/>
  <c r="CA243" i="3" s="1"/>
  <c r="CC224" i="3"/>
  <c r="CE224" i="3" s="1"/>
  <c r="CG224" i="3" s="1"/>
  <c r="CD224" i="3"/>
  <c r="CF224" i="3" s="1"/>
  <c r="CH224" i="3" s="1"/>
  <c r="CJ224" i="3" s="1"/>
  <c r="AQ20" i="3"/>
  <c r="AR20" i="3" s="1"/>
  <c r="AW20" i="3" s="1"/>
  <c r="AV20" i="3" s="1"/>
  <c r="AO20" i="3" s="1"/>
  <c r="AX20" i="3"/>
  <c r="AQ5" i="3"/>
  <c r="AR5" i="3" s="1"/>
  <c r="AW5" i="3" s="1"/>
  <c r="AV5" i="3" s="1"/>
  <c r="AO5" i="3" s="1"/>
  <c r="AX5" i="3"/>
  <c r="CM151" i="3"/>
  <c r="CI151" i="3"/>
  <c r="CK151" i="3" s="1"/>
  <c r="CL151" i="3" s="1"/>
  <c r="CI154" i="3"/>
  <c r="CC176" i="3"/>
  <c r="CE176" i="3" s="1"/>
  <c r="CG176" i="3" s="1"/>
  <c r="CD176" i="3"/>
  <c r="CF176" i="3" s="1"/>
  <c r="CH176" i="3" s="1"/>
  <c r="CJ176" i="3" s="1"/>
  <c r="AQ17" i="3"/>
  <c r="AR17" i="3" s="1"/>
  <c r="AW17" i="3" s="1"/>
  <c r="AV17" i="3" s="1"/>
  <c r="AO17" i="3" s="1"/>
  <c r="AX17" i="3"/>
  <c r="AQ13" i="3"/>
  <c r="AR13" i="3" s="1"/>
  <c r="AW13" i="3" s="1"/>
  <c r="AV13" i="3" s="1"/>
  <c r="AO13" i="3" s="1"/>
  <c r="AX13" i="3"/>
  <c r="AX6" i="3"/>
  <c r="AQ6" i="3"/>
  <c r="AR6" i="3" s="1"/>
  <c r="AW6" i="3" s="1"/>
  <c r="AV6" i="3" s="1"/>
  <c r="AO6" i="3" s="1"/>
  <c r="CB228" i="3"/>
  <c r="BV228" i="3"/>
  <c r="BX228" i="3" s="1"/>
  <c r="BZ228" i="3" s="1"/>
  <c r="BW228" i="3"/>
  <c r="BY228" i="3" s="1"/>
  <c r="CA228" i="3" s="1"/>
  <c r="CN228" i="3"/>
  <c r="BT213" i="3"/>
  <c r="BU213" i="3" s="1"/>
  <c r="CD161" i="3"/>
  <c r="CF161" i="3" s="1"/>
  <c r="CH161" i="3" s="1"/>
  <c r="CJ161" i="3" s="1"/>
  <c r="CC161" i="3"/>
  <c r="CE161" i="3" s="1"/>
  <c r="CG161" i="3" s="1"/>
  <c r="CB238" i="3"/>
  <c r="BW238" i="3"/>
  <c r="BY238" i="3" s="1"/>
  <c r="CA238" i="3" s="1"/>
  <c r="BV238" i="3"/>
  <c r="BX238" i="3" s="1"/>
  <c r="BZ238" i="3" s="1"/>
  <c r="CN238" i="3"/>
  <c r="BT157" i="3"/>
  <c r="BU157" i="3" s="1"/>
  <c r="CC231" i="3"/>
  <c r="CE231" i="3" s="1"/>
  <c r="CG231" i="3" s="1"/>
  <c r="CD231" i="3"/>
  <c r="CF231" i="3" s="1"/>
  <c r="CH231" i="3" s="1"/>
  <c r="CJ231" i="3" s="1"/>
  <c r="CB198" i="3"/>
  <c r="BV198" i="3"/>
  <c r="BX198" i="3" s="1"/>
  <c r="BZ198" i="3" s="1"/>
  <c r="BW198" i="3"/>
  <c r="BY198" i="3" s="1"/>
  <c r="CA198" i="3" s="1"/>
  <c r="CN198" i="3"/>
  <c r="CM241" i="3"/>
  <c r="CI241" i="3"/>
  <c r="CK241" i="3" s="1"/>
  <c r="CL241" i="3" s="1"/>
  <c r="CO241" i="3" s="1"/>
  <c r="CP241" i="3" s="1"/>
  <c r="BV214" i="3"/>
  <c r="BX214" i="3" s="1"/>
  <c r="BZ214" i="3" s="1"/>
  <c r="BW214" i="3"/>
  <c r="BY214" i="3" s="1"/>
  <c r="CA214" i="3" s="1"/>
  <c r="CC164" i="3"/>
  <c r="CE164" i="3" s="1"/>
  <c r="CG164" i="3" s="1"/>
  <c r="CD164" i="3"/>
  <c r="CF164" i="3" s="1"/>
  <c r="CH164" i="3" s="1"/>
  <c r="CJ164" i="3" s="1"/>
  <c r="CN171" i="3"/>
  <c r="CB171" i="3"/>
  <c r="BV171" i="3"/>
  <c r="BX171" i="3" s="1"/>
  <c r="BZ171" i="3" s="1"/>
  <c r="BW171" i="3"/>
  <c r="BY171" i="3" s="1"/>
  <c r="CA171" i="3" s="1"/>
  <c r="CC211" i="3"/>
  <c r="CE211" i="3" s="1"/>
  <c r="CG211" i="3" s="1"/>
  <c r="CD211" i="3"/>
  <c r="CF211" i="3" s="1"/>
  <c r="CH211" i="3" s="1"/>
  <c r="CI240" i="3"/>
  <c r="CK240" i="3" s="1"/>
  <c r="CL240" i="3" s="1"/>
  <c r="CO240" i="3" s="1"/>
  <c r="CP240" i="3" s="1"/>
  <c r="CM240" i="3"/>
  <c r="CD234" i="3"/>
  <c r="CF234" i="3" s="1"/>
  <c r="CH234" i="3" s="1"/>
  <c r="CJ234" i="3" s="1"/>
  <c r="CC234" i="3"/>
  <c r="CE234" i="3" s="1"/>
  <c r="CG234" i="3" s="1"/>
  <c r="CI175" i="3"/>
  <c r="CK175" i="3" s="1"/>
  <c r="CL175" i="3" s="1"/>
  <c r="CO175" i="3" s="1"/>
  <c r="CP175" i="3" s="1"/>
  <c r="CM175" i="3"/>
  <c r="CC169" i="3"/>
  <c r="CE169" i="3" s="1"/>
  <c r="CG169" i="3" s="1"/>
  <c r="CD169" i="3"/>
  <c r="CF169" i="3" s="1"/>
  <c r="CH169" i="3" s="1"/>
  <c r="CJ169" i="3" s="1"/>
  <c r="AQ22" i="3"/>
  <c r="AR22" i="3" s="1"/>
  <c r="AW22" i="3" s="1"/>
  <c r="AV22" i="3" s="1"/>
  <c r="AO22" i="3" s="1"/>
  <c r="AX22" i="3"/>
  <c r="CC207" i="3"/>
  <c r="CE207" i="3" s="1"/>
  <c r="CG207" i="3" s="1"/>
  <c r="CD207" i="3"/>
  <c r="CF207" i="3" s="1"/>
  <c r="CH207" i="3" s="1"/>
  <c r="CJ207" i="3" s="1"/>
  <c r="CD194" i="3"/>
  <c r="CF194" i="3" s="1"/>
  <c r="CH194" i="3" s="1"/>
  <c r="CJ194" i="3" s="1"/>
  <c r="CC194" i="3"/>
  <c r="CE194" i="3" s="1"/>
  <c r="CG194" i="3" s="1"/>
  <c r="CB220" i="3"/>
  <c r="BV220" i="3"/>
  <c r="BX220" i="3" s="1"/>
  <c r="BZ220" i="3" s="1"/>
  <c r="BW220" i="3"/>
  <c r="BY220" i="3" s="1"/>
  <c r="CA220" i="3" s="1"/>
  <c r="CN220" i="3"/>
  <c r="CC195" i="3"/>
  <c r="CE195" i="3" s="1"/>
  <c r="CG195" i="3" s="1"/>
  <c r="CD195" i="3"/>
  <c r="CF195" i="3" s="1"/>
  <c r="CH195" i="3" s="1"/>
  <c r="CJ195" i="3" s="1"/>
  <c r="CI252" i="3"/>
  <c r="CK252" i="3" s="1"/>
  <c r="CL252" i="3" s="1"/>
  <c r="CO252" i="3" s="1"/>
  <c r="CP252" i="3" s="1"/>
  <c r="CM252" i="3"/>
  <c r="AX4" i="3"/>
  <c r="AQ4" i="3"/>
  <c r="AR4" i="3" s="1"/>
  <c r="AW4" i="3" s="1"/>
  <c r="AV4" i="3" s="1"/>
  <c r="AO4" i="3" s="1"/>
  <c r="AX19" i="3"/>
  <c r="AQ19" i="3"/>
  <c r="AR19" i="3" s="1"/>
  <c r="AW19" i="3" s="1"/>
  <c r="AV19" i="3" s="1"/>
  <c r="AO19" i="3" s="1"/>
  <c r="AQ3" i="3"/>
  <c r="AR3" i="3" s="1"/>
  <c r="AX3" i="3"/>
  <c r="CD209" i="3"/>
  <c r="CF209" i="3" s="1"/>
  <c r="CH209" i="3" s="1"/>
  <c r="CJ209" i="3" s="1"/>
  <c r="CC209" i="3"/>
  <c r="CE209" i="3" s="1"/>
  <c r="CG209" i="3" s="1"/>
  <c r="CB152" i="3"/>
  <c r="BV152" i="3"/>
  <c r="BX152" i="3" s="1"/>
  <c r="BZ152" i="3" s="1"/>
  <c r="BW152" i="3"/>
  <c r="BY152" i="3" s="1"/>
  <c r="CA152" i="3" s="1"/>
  <c r="CN152" i="3"/>
  <c r="CC173" i="3"/>
  <c r="CE173" i="3" s="1"/>
  <c r="CG173" i="3" s="1"/>
  <c r="CD173" i="3"/>
  <c r="CF173" i="3" s="1"/>
  <c r="CH173" i="3" s="1"/>
  <c r="CJ173" i="3" s="1"/>
  <c r="CC233" i="3"/>
  <c r="CE233" i="3" s="1"/>
  <c r="CG233" i="3" s="1"/>
  <c r="CD233" i="3"/>
  <c r="CF233" i="3" s="1"/>
  <c r="CH233" i="3" s="1"/>
  <c r="CJ233" i="3" s="1"/>
  <c r="CI182" i="3"/>
  <c r="CK182" i="3" s="1"/>
  <c r="CL182" i="3" s="1"/>
  <c r="CM182" i="3"/>
  <c r="CN189" i="3"/>
  <c r="CB189" i="3"/>
  <c r="BV189" i="3"/>
  <c r="BX189" i="3" s="1"/>
  <c r="BZ189" i="3" s="1"/>
  <c r="BW189" i="3"/>
  <c r="BY189" i="3" s="1"/>
  <c r="CA189" i="3" s="1"/>
  <c r="CC248" i="3"/>
  <c r="CE248" i="3" s="1"/>
  <c r="CG248" i="3" s="1"/>
  <c r="CD248" i="3"/>
  <c r="CF248" i="3" s="1"/>
  <c r="CH248" i="3" s="1"/>
  <c r="CJ248" i="3" s="1"/>
  <c r="CM165" i="3"/>
  <c r="CI165" i="3"/>
  <c r="CK165" i="3" s="1"/>
  <c r="CL165" i="3" s="1"/>
  <c r="CO165" i="3" s="1"/>
  <c r="CP165" i="3" s="1"/>
  <c r="CB180" i="3"/>
  <c r="BV180" i="3"/>
  <c r="BX180" i="3" s="1"/>
  <c r="BZ180" i="3" s="1"/>
  <c r="BW180" i="3"/>
  <c r="BY180" i="3" s="1"/>
  <c r="CA180" i="3" s="1"/>
  <c r="CN180" i="3"/>
  <c r="CC172" i="3"/>
  <c r="CE172" i="3" s="1"/>
  <c r="CG172" i="3" s="1"/>
  <c r="CD172" i="3"/>
  <c r="CF172" i="3" s="1"/>
  <c r="CH172" i="3" s="1"/>
  <c r="CJ172" i="3" s="1"/>
  <c r="AQ9" i="3"/>
  <c r="AR9" i="3" s="1"/>
  <c r="AW9" i="3" s="1"/>
  <c r="AV9" i="3" s="1"/>
  <c r="AO9" i="3" s="1"/>
  <c r="AX9" i="3"/>
  <c r="CC191" i="3"/>
  <c r="CE191" i="3" s="1"/>
  <c r="CG191" i="3" s="1"/>
  <c r="CD191" i="3"/>
  <c r="CF191" i="3" s="1"/>
  <c r="CH191" i="3" s="1"/>
  <c r="CJ191" i="3" s="1"/>
  <c r="CM245" i="3"/>
  <c r="CI245" i="3"/>
  <c r="CK245" i="3" s="1"/>
  <c r="CL245" i="3" s="1"/>
  <c r="CO245" i="3" s="1"/>
  <c r="CP245" i="3" s="1"/>
  <c r="CB150" i="3"/>
  <c r="BV150" i="3"/>
  <c r="BX150" i="3" s="1"/>
  <c r="BZ150" i="3" s="1"/>
  <c r="BW150" i="3"/>
  <c r="BY150" i="3" s="1"/>
  <c r="CA150" i="3" s="1"/>
  <c r="CN150" i="3"/>
  <c r="CB236" i="3"/>
  <c r="BV236" i="3"/>
  <c r="BX236" i="3" s="1"/>
  <c r="BZ236" i="3" s="1"/>
  <c r="BW236" i="3"/>
  <c r="BY236" i="3" s="1"/>
  <c r="CA236" i="3" s="1"/>
  <c r="CN236" i="3"/>
  <c r="CD218" i="3"/>
  <c r="CF218" i="3" s="1"/>
  <c r="CH218" i="3" s="1"/>
  <c r="CJ218" i="3" s="1"/>
  <c r="CC218" i="3"/>
  <c r="CE218" i="3" s="1"/>
  <c r="CG218" i="3" s="1"/>
  <c r="CB192" i="3"/>
  <c r="BV192" i="3"/>
  <c r="BX192" i="3" s="1"/>
  <c r="BZ192" i="3" s="1"/>
  <c r="BW192" i="3"/>
  <c r="BY192" i="3" s="1"/>
  <c r="CA192" i="3" s="1"/>
  <c r="CN192" i="3"/>
  <c r="AX23" i="3"/>
  <c r="AQ23" i="3"/>
  <c r="AR23" i="3" s="1"/>
  <c r="AW23" i="3" s="1"/>
  <c r="AV23" i="3" s="1"/>
  <c r="AO23" i="3" s="1"/>
  <c r="AQ8" i="3"/>
  <c r="AR8" i="3" s="1"/>
  <c r="AW8" i="3" s="1"/>
  <c r="AV8" i="3" s="1"/>
  <c r="AO8" i="3" s="1"/>
  <c r="AX8" i="3"/>
  <c r="CB170" i="3"/>
  <c r="BV170" i="3"/>
  <c r="BX170" i="3" s="1"/>
  <c r="BZ170" i="3" s="1"/>
  <c r="BW170" i="3"/>
  <c r="BY170" i="3" s="1"/>
  <c r="CA170" i="3" s="1"/>
  <c r="CN170" i="3"/>
  <c r="CD202" i="3"/>
  <c r="CF202" i="3" s="1"/>
  <c r="CH202" i="3" s="1"/>
  <c r="CJ202" i="3" s="1"/>
  <c r="CC202" i="3"/>
  <c r="CE202" i="3" s="1"/>
  <c r="CG202" i="3" s="1"/>
  <c r="CM153" i="3"/>
  <c r="CI153" i="3"/>
  <c r="BV247" i="3"/>
  <c r="BX247" i="3" s="1"/>
  <c r="BZ247" i="3" s="1"/>
  <c r="CB247" i="3"/>
  <c r="CN247" i="3"/>
  <c r="BW247" i="3"/>
  <c r="BY247" i="3" s="1"/>
  <c r="CA247" i="3" s="1"/>
  <c r="CN167" i="3"/>
  <c r="CB167" i="3"/>
  <c r="BV167" i="3"/>
  <c r="BX167" i="3" s="1"/>
  <c r="BZ167" i="3" s="1"/>
  <c r="BW167" i="3"/>
  <c r="BY167" i="3" s="1"/>
  <c r="CA167" i="3" s="1"/>
  <c r="CD206" i="3"/>
  <c r="CF206" i="3" s="1"/>
  <c r="CH206" i="3" s="1"/>
  <c r="CJ206" i="3" s="1"/>
  <c r="CC206" i="3"/>
  <c r="CE206" i="3" s="1"/>
  <c r="CG206" i="3" s="1"/>
  <c r="CD246" i="3"/>
  <c r="CF246" i="3" s="1"/>
  <c r="CH246" i="3" s="1"/>
  <c r="CJ246" i="3" s="1"/>
  <c r="CC246" i="3"/>
  <c r="CE246" i="3" s="1"/>
  <c r="CG246" i="3" s="1"/>
  <c r="CB226" i="3"/>
  <c r="BV226" i="3"/>
  <c r="BX226" i="3" s="1"/>
  <c r="BZ226" i="3" s="1"/>
  <c r="BW226" i="3"/>
  <c r="BY226" i="3" s="1"/>
  <c r="CA226" i="3" s="1"/>
  <c r="CN226" i="3"/>
  <c r="CB160" i="3"/>
  <c r="BV160" i="3"/>
  <c r="BX160" i="3" s="1"/>
  <c r="BZ160" i="3" s="1"/>
  <c r="BW160" i="3"/>
  <c r="BY160" i="3" s="1"/>
  <c r="CA160" i="3" s="1"/>
  <c r="CN160" i="3"/>
  <c r="CM181" i="3"/>
  <c r="CI181" i="3"/>
  <c r="CK181" i="3" s="1"/>
  <c r="CL181" i="3" s="1"/>
  <c r="CO181" i="3" s="1"/>
  <c r="CP181" i="3" s="1"/>
  <c r="CB174" i="3"/>
  <c r="BV174" i="3"/>
  <c r="BX174" i="3" s="1"/>
  <c r="BZ174" i="3" s="1"/>
  <c r="BW174" i="3"/>
  <c r="BY174" i="3" s="1"/>
  <c r="CA174" i="3" s="1"/>
  <c r="CN174" i="3"/>
  <c r="CB242" i="3"/>
  <c r="BV242" i="3"/>
  <c r="BX242" i="3" s="1"/>
  <c r="BZ242" i="3" s="1"/>
  <c r="BW242" i="3"/>
  <c r="BY242" i="3" s="1"/>
  <c r="CA242" i="3" s="1"/>
  <c r="CN242" i="3"/>
  <c r="CI158" i="3"/>
  <c r="CK158" i="3" s="1"/>
  <c r="CL158" i="3" s="1"/>
  <c r="CM158" i="3"/>
  <c r="CB184" i="3"/>
  <c r="BV184" i="3"/>
  <c r="BX184" i="3" s="1"/>
  <c r="BZ184" i="3" s="1"/>
  <c r="BW184" i="3"/>
  <c r="BY184" i="3" s="1"/>
  <c r="CA184" i="3" s="1"/>
  <c r="CN184" i="3"/>
  <c r="AQ14" i="3"/>
  <c r="AR14" i="3" s="1"/>
  <c r="AW14" i="3" s="1"/>
  <c r="AV14" i="3" s="1"/>
  <c r="AO14" i="3" s="1"/>
  <c r="AX14" i="3"/>
  <c r="CB186" i="3"/>
  <c r="BV186" i="3"/>
  <c r="BX186" i="3" s="1"/>
  <c r="BZ186" i="3" s="1"/>
  <c r="BW186" i="3"/>
  <c r="BY186" i="3" s="1"/>
  <c r="CA186" i="3" s="1"/>
  <c r="CN186" i="3"/>
  <c r="AQ16" i="3"/>
  <c r="AR16" i="3" s="1"/>
  <c r="AW16" i="3" s="1"/>
  <c r="AV16" i="3" s="1"/>
  <c r="AO16" i="3" s="1"/>
  <c r="AX16" i="3"/>
  <c r="CB166" i="3"/>
  <c r="BV166" i="3"/>
  <c r="BX166" i="3" s="1"/>
  <c r="BZ166" i="3" s="1"/>
  <c r="BW166" i="3"/>
  <c r="BY166" i="3" s="1"/>
  <c r="CA166" i="3" s="1"/>
  <c r="CN166" i="3"/>
  <c r="CI232" i="3"/>
  <c r="CK232" i="3" s="1"/>
  <c r="CL232" i="3" s="1"/>
  <c r="CO232" i="3" s="1"/>
  <c r="CP232" i="3" s="1"/>
  <c r="CM232" i="3"/>
  <c r="CB230" i="3"/>
  <c r="BV230" i="3"/>
  <c r="BX230" i="3" s="1"/>
  <c r="BZ230" i="3" s="1"/>
  <c r="BW230" i="3"/>
  <c r="BY230" i="3" s="1"/>
  <c r="CA230" i="3" s="1"/>
  <c r="CN230" i="3"/>
  <c r="CC229" i="3"/>
  <c r="CE229" i="3" s="1"/>
  <c r="CG229" i="3" s="1"/>
  <c r="CD229" i="3"/>
  <c r="CF229" i="3" s="1"/>
  <c r="CH229" i="3" s="1"/>
  <c r="CJ229" i="3" s="1"/>
  <c r="CC215" i="3"/>
  <c r="CE215" i="3" s="1"/>
  <c r="CG215" i="3" s="1"/>
  <c r="CD215" i="3"/>
  <c r="CF215" i="3" s="1"/>
  <c r="CH215" i="3" s="1"/>
  <c r="CJ215" i="3" s="1"/>
  <c r="CC235" i="3"/>
  <c r="CE235" i="3" s="1"/>
  <c r="CG235" i="3" s="1"/>
  <c r="CD235" i="3"/>
  <c r="CF235" i="3" s="1"/>
  <c r="CH235" i="3" s="1"/>
  <c r="CJ235" i="3" s="1"/>
  <c r="BV193" i="3"/>
  <c r="BX193" i="3" s="1"/>
  <c r="BZ193" i="3" s="1"/>
  <c r="CN193" i="3"/>
  <c r="CI188" i="3"/>
  <c r="CK188" i="3" s="1"/>
  <c r="CL188" i="3" s="1"/>
  <c r="CM188" i="3"/>
  <c r="AX15" i="3"/>
  <c r="AQ15" i="3"/>
  <c r="AR15" i="3" s="1"/>
  <c r="AW15" i="3" s="1"/>
  <c r="AV15" i="3" s="1"/>
  <c r="AO15" i="3" s="1"/>
  <c r="AX11" i="3"/>
  <c r="AQ11" i="3"/>
  <c r="AR11" i="3" s="1"/>
  <c r="AW11" i="3" s="1"/>
  <c r="AV11" i="3" s="1"/>
  <c r="AO11" i="3" s="1"/>
  <c r="CB162" i="3"/>
  <c r="BV162" i="3"/>
  <c r="BX162" i="3" s="1"/>
  <c r="BZ162" i="3" s="1"/>
  <c r="BW162" i="3"/>
  <c r="BY162" i="3" s="1"/>
  <c r="CA162" i="3" s="1"/>
  <c r="CN162" i="3"/>
  <c r="CI204" i="3"/>
  <c r="CK204" i="3" s="1"/>
  <c r="CL204" i="3" s="1"/>
  <c r="CM204" i="3"/>
  <c r="CB212" i="3"/>
  <c r="BV212" i="3"/>
  <c r="BX212" i="3" s="1"/>
  <c r="BZ212" i="3" s="1"/>
  <c r="BW212" i="3"/>
  <c r="BY212" i="3" s="1"/>
  <c r="CA212" i="3" s="1"/>
  <c r="CN212" i="3"/>
  <c r="BT239" i="3"/>
  <c r="BU239" i="3" s="1"/>
  <c r="AQ28" i="3"/>
  <c r="AR28" i="3" s="1"/>
  <c r="AW28" i="3" s="1"/>
  <c r="AV28" i="3" s="1"/>
  <c r="AX28" i="3"/>
  <c r="CM159" i="3"/>
  <c r="CI159" i="3"/>
  <c r="CK159" i="3" s="1"/>
  <c r="CL159" i="3" s="1"/>
  <c r="CO159" i="3" s="1"/>
  <c r="CP159" i="3" s="1"/>
  <c r="AQ7" i="3"/>
  <c r="AR7" i="3" s="1"/>
  <c r="AW7" i="3" s="1"/>
  <c r="AV7" i="3" s="1"/>
  <c r="AO7" i="3" s="1"/>
  <c r="AX7" i="3"/>
  <c r="AQ21" i="3"/>
  <c r="AR21" i="3" s="1"/>
  <c r="AW21" i="3" s="1"/>
  <c r="AV21" i="3" s="1"/>
  <c r="AO21" i="3" s="1"/>
  <c r="AX21" i="3"/>
  <c r="AX10" i="3"/>
  <c r="AQ10" i="3"/>
  <c r="AR10" i="3" s="1"/>
  <c r="AW10" i="3" s="1"/>
  <c r="AV10" i="3" s="1"/>
  <c r="AO10" i="3" s="1"/>
  <c r="CI179" i="3"/>
  <c r="CK179" i="3" s="1"/>
  <c r="CL179" i="3" s="1"/>
  <c r="CM179" i="3"/>
  <c r="CO216" i="3"/>
  <c r="CP216" i="3" s="1"/>
  <c r="AU28" i="3"/>
  <c r="AU5" i="3"/>
  <c r="CC205" i="3"/>
  <c r="CE205" i="3" s="1"/>
  <c r="CG205" i="3" s="1"/>
  <c r="CD205" i="3"/>
  <c r="CF205" i="3" s="1"/>
  <c r="CH205" i="3" s="1"/>
  <c r="CJ205" i="3" s="1"/>
  <c r="BT223" i="3"/>
  <c r="BU223" i="3" s="1"/>
  <c r="CI196" i="3"/>
  <c r="CK196" i="3" s="1"/>
  <c r="CL196" i="3" s="1"/>
  <c r="CM196" i="3"/>
  <c r="CI183" i="3"/>
  <c r="CK183" i="3" s="1"/>
  <c r="CL183" i="3" s="1"/>
  <c r="CM183" i="3"/>
  <c r="CN199" i="3"/>
  <c r="CB199" i="3"/>
  <c r="BV199" i="3"/>
  <c r="BX199" i="3" s="1"/>
  <c r="BZ199" i="3" s="1"/>
  <c r="BW199" i="3"/>
  <c r="BY199" i="3" s="1"/>
  <c r="CA199" i="3" s="1"/>
  <c r="BW149" i="3"/>
  <c r="BY149" i="3" s="1"/>
  <c r="CA149" i="3" s="1"/>
  <c r="CB149" i="3"/>
  <c r="BV149" i="3"/>
  <c r="BX149" i="3" s="1"/>
  <c r="BZ149" i="3" s="1"/>
  <c r="CN149" i="3"/>
  <c r="CC177" i="3"/>
  <c r="CE177" i="3" s="1"/>
  <c r="CG177" i="3" s="1"/>
  <c r="CD177" i="3"/>
  <c r="CF177" i="3" s="1"/>
  <c r="CH177" i="3" s="1"/>
  <c r="CJ177" i="3" s="1"/>
  <c r="CC244" i="3"/>
  <c r="CE244" i="3" s="1"/>
  <c r="CG244" i="3" s="1"/>
  <c r="CD244" i="3"/>
  <c r="CF244" i="3" s="1"/>
  <c r="CH244" i="3" s="1"/>
  <c r="CJ244" i="3" s="1"/>
  <c r="CD225" i="3"/>
  <c r="CF225" i="3" s="1"/>
  <c r="CH225" i="3" s="1"/>
  <c r="CJ225" i="3" s="1"/>
  <c r="CC225" i="3"/>
  <c r="CE225" i="3" s="1"/>
  <c r="CG225" i="3" s="1"/>
  <c r="BT219" i="3"/>
  <c r="BU219" i="3" s="1"/>
  <c r="BT203" i="3"/>
  <c r="BU203" i="3" s="1"/>
  <c r="CD210" i="3"/>
  <c r="CF210" i="3" s="1"/>
  <c r="CH210" i="3" s="1"/>
  <c r="CJ210" i="3" s="1"/>
  <c r="CC210" i="3"/>
  <c r="CE210" i="3" s="1"/>
  <c r="CG210" i="3" s="1"/>
  <c r="CB214" i="3" l="1"/>
  <c r="CN155" i="3"/>
  <c r="CB193" i="3"/>
  <c r="CK153" i="3"/>
  <c r="CL153" i="3" s="1"/>
  <c r="BV243" i="3"/>
  <c r="BX243" i="3" s="1"/>
  <c r="BZ243" i="3" s="1"/>
  <c r="CB243" i="3"/>
  <c r="CC249" i="3"/>
  <c r="CE249" i="3" s="1"/>
  <c r="CG249" i="3" s="1"/>
  <c r="BW187" i="3"/>
  <c r="BY187" i="3" s="1"/>
  <c r="CA187" i="3" s="1"/>
  <c r="CJ211" i="3"/>
  <c r="CD163" i="3"/>
  <c r="CF163" i="3" s="1"/>
  <c r="CH163" i="3" s="1"/>
  <c r="CJ163" i="3" s="1"/>
  <c r="CN187" i="3"/>
  <c r="CO151" i="3"/>
  <c r="CP151" i="3" s="1"/>
  <c r="BV187" i="3"/>
  <c r="BX187" i="3" s="1"/>
  <c r="BZ187" i="3" s="1"/>
  <c r="CJ154" i="3"/>
  <c r="CK154" i="3" s="1"/>
  <c r="CL154" i="3" s="1"/>
  <c r="CO154" i="3" s="1"/>
  <c r="CP154" i="3" s="1"/>
  <c r="CO158" i="3"/>
  <c r="CP158" i="3" s="1"/>
  <c r="CO153" i="3"/>
  <c r="CP153" i="3" s="1"/>
  <c r="CB155" i="3"/>
  <c r="CD155" i="3" s="1"/>
  <c r="CF155" i="3" s="1"/>
  <c r="CH155" i="3" s="1"/>
  <c r="BW185" i="3"/>
  <c r="BY185" i="3" s="1"/>
  <c r="CA185" i="3" s="1"/>
  <c r="BW155" i="3"/>
  <c r="BY155" i="3" s="1"/>
  <c r="CA155" i="3" s="1"/>
  <c r="BV185" i="3"/>
  <c r="BX185" i="3" s="1"/>
  <c r="BZ185" i="3" s="1"/>
  <c r="AN7" i="3"/>
  <c r="CO179" i="3"/>
  <c r="CP179" i="3" s="1"/>
  <c r="CO182" i="3"/>
  <c r="CP182" i="3" s="1"/>
  <c r="CO183" i="3"/>
  <c r="CP183" i="3" s="1"/>
  <c r="AN28" i="3"/>
  <c r="AN21" i="3"/>
  <c r="CO188" i="3"/>
  <c r="CP188" i="3" s="1"/>
  <c r="AN4" i="3"/>
  <c r="AN20" i="3"/>
  <c r="CO222" i="3"/>
  <c r="CP222" i="3" s="1"/>
  <c r="AN6" i="3"/>
  <c r="AN22" i="3"/>
  <c r="AN13" i="3"/>
  <c r="CI177" i="3"/>
  <c r="CK177" i="3" s="1"/>
  <c r="CL177" i="3" s="1"/>
  <c r="CM177" i="3"/>
  <c r="CD185" i="3"/>
  <c r="CF185" i="3" s="1"/>
  <c r="CH185" i="3" s="1"/>
  <c r="CC185" i="3"/>
  <c r="CE185" i="3" s="1"/>
  <c r="CG185" i="3" s="1"/>
  <c r="CN203" i="3"/>
  <c r="CB203" i="3"/>
  <c r="BV203" i="3"/>
  <c r="BX203" i="3" s="1"/>
  <c r="BZ203" i="3" s="1"/>
  <c r="BW203" i="3"/>
  <c r="BY203" i="3" s="1"/>
  <c r="CA203" i="3" s="1"/>
  <c r="AN16" i="3"/>
  <c r="CI246" i="3"/>
  <c r="CK246" i="3" s="1"/>
  <c r="CL246" i="3" s="1"/>
  <c r="CO246" i="3" s="1"/>
  <c r="CP246" i="3" s="1"/>
  <c r="CM246" i="3"/>
  <c r="AN8" i="3"/>
  <c r="CI218" i="3"/>
  <c r="CK218" i="3" s="1"/>
  <c r="CL218" i="3" s="1"/>
  <c r="CO218" i="3" s="1"/>
  <c r="CP218" i="3" s="1"/>
  <c r="CM218" i="3"/>
  <c r="CM209" i="3"/>
  <c r="CI209" i="3"/>
  <c r="CK209" i="3" s="1"/>
  <c r="CL209" i="3" s="1"/>
  <c r="CI194" i="3"/>
  <c r="CK194" i="3" s="1"/>
  <c r="CL194" i="3" s="1"/>
  <c r="CM194" i="3"/>
  <c r="CI227" i="3"/>
  <c r="CK227" i="3" s="1"/>
  <c r="CL227" i="3" s="1"/>
  <c r="CO227" i="3" s="1"/>
  <c r="CP227" i="3" s="1"/>
  <c r="CM227" i="3"/>
  <c r="CC199" i="3"/>
  <c r="CE199" i="3" s="1"/>
  <c r="CG199" i="3" s="1"/>
  <c r="CD199" i="3"/>
  <c r="CF199" i="3" s="1"/>
  <c r="CH199" i="3" s="1"/>
  <c r="CJ199" i="3" s="1"/>
  <c r="CD162" i="3"/>
  <c r="CF162" i="3" s="1"/>
  <c r="CH162" i="3" s="1"/>
  <c r="CJ162" i="3" s="1"/>
  <c r="CC162" i="3"/>
  <c r="CE162" i="3" s="1"/>
  <c r="CG162" i="3" s="1"/>
  <c r="CI163" i="3"/>
  <c r="CK163" i="3" s="1"/>
  <c r="CL163" i="3" s="1"/>
  <c r="CO163" i="3" s="1"/>
  <c r="CP163" i="3" s="1"/>
  <c r="CM163" i="3"/>
  <c r="CI235" i="3"/>
  <c r="CK235" i="3" s="1"/>
  <c r="CL235" i="3" s="1"/>
  <c r="CO235" i="3" s="1"/>
  <c r="CP235" i="3" s="1"/>
  <c r="CM235" i="3"/>
  <c r="CD230" i="3"/>
  <c r="CF230" i="3" s="1"/>
  <c r="CH230" i="3" s="1"/>
  <c r="CJ230" i="3" s="1"/>
  <c r="CC230" i="3"/>
  <c r="CE230" i="3" s="1"/>
  <c r="CG230" i="3" s="1"/>
  <c r="CD242" i="3"/>
  <c r="CF242" i="3" s="1"/>
  <c r="CH242" i="3" s="1"/>
  <c r="CJ242" i="3" s="1"/>
  <c r="CC242" i="3"/>
  <c r="CE242" i="3" s="1"/>
  <c r="CG242" i="3" s="1"/>
  <c r="CD150" i="3"/>
  <c r="CF150" i="3" s="1"/>
  <c r="CH150" i="3" s="1"/>
  <c r="CJ150" i="3" s="1"/>
  <c r="CC150" i="3"/>
  <c r="CE150" i="3" s="1"/>
  <c r="CG150" i="3" s="1"/>
  <c r="CI172" i="3"/>
  <c r="CK172" i="3" s="1"/>
  <c r="CL172" i="3" s="1"/>
  <c r="CO172" i="3" s="1"/>
  <c r="CP172" i="3" s="1"/>
  <c r="CM172" i="3"/>
  <c r="CI248" i="3"/>
  <c r="CK248" i="3" s="1"/>
  <c r="CL248" i="3" s="1"/>
  <c r="CO248" i="3" s="1"/>
  <c r="CP248" i="3" s="1"/>
  <c r="CM248" i="3"/>
  <c r="CI233" i="3"/>
  <c r="CK233" i="3" s="1"/>
  <c r="CL233" i="3" s="1"/>
  <c r="CO233" i="3" s="1"/>
  <c r="CP233" i="3" s="1"/>
  <c r="CM233" i="3"/>
  <c r="CI164" i="3"/>
  <c r="CK164" i="3" s="1"/>
  <c r="CL164" i="3" s="1"/>
  <c r="CO164" i="3" s="1"/>
  <c r="CP164" i="3" s="1"/>
  <c r="CM164" i="3"/>
  <c r="CC228" i="3"/>
  <c r="CE228" i="3" s="1"/>
  <c r="CG228" i="3" s="1"/>
  <c r="CD228" i="3"/>
  <c r="CF228" i="3" s="1"/>
  <c r="CH228" i="3" s="1"/>
  <c r="CJ228" i="3" s="1"/>
  <c r="CI176" i="3"/>
  <c r="CK176" i="3" s="1"/>
  <c r="CL176" i="3" s="1"/>
  <c r="CO176" i="3" s="1"/>
  <c r="CP176" i="3" s="1"/>
  <c r="CM176" i="3"/>
  <c r="CI168" i="3"/>
  <c r="CK168" i="3" s="1"/>
  <c r="CL168" i="3" s="1"/>
  <c r="CO168" i="3" s="1"/>
  <c r="CP168" i="3" s="1"/>
  <c r="CM168" i="3"/>
  <c r="AN18" i="3"/>
  <c r="AN12" i="3"/>
  <c r="CI206" i="3"/>
  <c r="CK206" i="3" s="1"/>
  <c r="CL206" i="3" s="1"/>
  <c r="CM206" i="3"/>
  <c r="CC167" i="3"/>
  <c r="CE167" i="3" s="1"/>
  <c r="CG167" i="3" s="1"/>
  <c r="CD167" i="3"/>
  <c r="CF167" i="3" s="1"/>
  <c r="CH167" i="3" s="1"/>
  <c r="CJ167" i="3" s="1"/>
  <c r="CI202" i="3"/>
  <c r="CK202" i="3" s="1"/>
  <c r="CL202" i="3" s="1"/>
  <c r="CM202" i="3"/>
  <c r="CD238" i="3"/>
  <c r="CF238" i="3" s="1"/>
  <c r="CH238" i="3" s="1"/>
  <c r="CJ238" i="3" s="1"/>
  <c r="CC238" i="3"/>
  <c r="CE238" i="3" s="1"/>
  <c r="CG238" i="3" s="1"/>
  <c r="CB156" i="3"/>
  <c r="BV156" i="3"/>
  <c r="BX156" i="3" s="1"/>
  <c r="BZ156" i="3" s="1"/>
  <c r="BW156" i="3"/>
  <c r="BY156" i="3" s="1"/>
  <c r="CA156" i="3" s="1"/>
  <c r="CN156" i="3"/>
  <c r="CM249" i="3"/>
  <c r="CI249" i="3"/>
  <c r="CK249" i="3" s="1"/>
  <c r="CL249" i="3" s="1"/>
  <c r="CO249" i="3" s="1"/>
  <c r="CP249" i="3" s="1"/>
  <c r="CC212" i="3"/>
  <c r="CE212" i="3" s="1"/>
  <c r="CG212" i="3" s="1"/>
  <c r="CD212" i="3"/>
  <c r="CF212" i="3" s="1"/>
  <c r="CH212" i="3" s="1"/>
  <c r="CJ212" i="3" s="1"/>
  <c r="AN11" i="3"/>
  <c r="CI215" i="3"/>
  <c r="CK215" i="3" s="1"/>
  <c r="CL215" i="3" s="1"/>
  <c r="CM215" i="3"/>
  <c r="CC184" i="3"/>
  <c r="CE184" i="3" s="1"/>
  <c r="CG184" i="3" s="1"/>
  <c r="CD184" i="3"/>
  <c r="CF184" i="3" s="1"/>
  <c r="CH184" i="3" s="1"/>
  <c r="CJ184" i="3" s="1"/>
  <c r="CC160" i="3"/>
  <c r="CE160" i="3" s="1"/>
  <c r="CG160" i="3" s="1"/>
  <c r="CD160" i="3"/>
  <c r="CF160" i="3" s="1"/>
  <c r="CH160" i="3" s="1"/>
  <c r="CJ160" i="3" s="1"/>
  <c r="AN23" i="3"/>
  <c r="CI173" i="3"/>
  <c r="CK173" i="3" s="1"/>
  <c r="CL173" i="3" s="1"/>
  <c r="CO173" i="3" s="1"/>
  <c r="CP173" i="3" s="1"/>
  <c r="CM173" i="3"/>
  <c r="AC87" i="3"/>
  <c r="AC88" i="3" s="1"/>
  <c r="AW3" i="3"/>
  <c r="AV3" i="3" s="1"/>
  <c r="AO3" i="3" s="1"/>
  <c r="CI195" i="3"/>
  <c r="CK195" i="3" s="1"/>
  <c r="CL195" i="3" s="1"/>
  <c r="CM195" i="3"/>
  <c r="CI207" i="3"/>
  <c r="CK207" i="3" s="1"/>
  <c r="CL207" i="3" s="1"/>
  <c r="CM207" i="3"/>
  <c r="CI211" i="3"/>
  <c r="CM211" i="3"/>
  <c r="CD198" i="3"/>
  <c r="CF198" i="3" s="1"/>
  <c r="CH198" i="3" s="1"/>
  <c r="CJ198" i="3" s="1"/>
  <c r="CC198" i="3"/>
  <c r="CE198" i="3" s="1"/>
  <c r="CG198" i="3" s="1"/>
  <c r="CM161" i="3"/>
  <c r="CI161" i="3"/>
  <c r="CK161" i="3" s="1"/>
  <c r="CL161" i="3" s="1"/>
  <c r="CI224" i="3"/>
  <c r="CK224" i="3" s="1"/>
  <c r="CL224" i="3" s="1"/>
  <c r="CO224" i="3" s="1"/>
  <c r="CP224" i="3" s="1"/>
  <c r="CM224" i="3"/>
  <c r="CD190" i="3"/>
  <c r="CF190" i="3" s="1"/>
  <c r="CH190" i="3" s="1"/>
  <c r="CJ190" i="3" s="1"/>
  <c r="CC190" i="3"/>
  <c r="CE190" i="3" s="1"/>
  <c r="CG190" i="3" s="1"/>
  <c r="CI217" i="3"/>
  <c r="CK217" i="3" s="1"/>
  <c r="CL217" i="3" s="1"/>
  <c r="CM217" i="3"/>
  <c r="CD166" i="3"/>
  <c r="CF166" i="3" s="1"/>
  <c r="CH166" i="3" s="1"/>
  <c r="CJ166" i="3" s="1"/>
  <c r="CC166" i="3"/>
  <c r="CE166" i="3" s="1"/>
  <c r="CG166" i="3" s="1"/>
  <c r="CO196" i="3"/>
  <c r="CP196" i="3" s="1"/>
  <c r="CC189" i="3"/>
  <c r="CE189" i="3" s="1"/>
  <c r="CG189" i="3" s="1"/>
  <c r="CD189" i="3"/>
  <c r="CF189" i="3" s="1"/>
  <c r="CH189" i="3" s="1"/>
  <c r="CJ189" i="3" s="1"/>
  <c r="CB239" i="3"/>
  <c r="BV239" i="3"/>
  <c r="BX239" i="3" s="1"/>
  <c r="BZ239" i="3" s="1"/>
  <c r="CN239" i="3"/>
  <c r="BW239" i="3"/>
  <c r="BY239" i="3" s="1"/>
  <c r="CA239" i="3" s="1"/>
  <c r="CD226" i="3"/>
  <c r="CF226" i="3" s="1"/>
  <c r="CH226" i="3" s="1"/>
  <c r="CJ226" i="3" s="1"/>
  <c r="CC226" i="3"/>
  <c r="CE226" i="3" s="1"/>
  <c r="CG226" i="3" s="1"/>
  <c r="CD170" i="3"/>
  <c r="CF170" i="3" s="1"/>
  <c r="CH170" i="3" s="1"/>
  <c r="CJ170" i="3" s="1"/>
  <c r="CC170" i="3"/>
  <c r="CE170" i="3" s="1"/>
  <c r="CG170" i="3" s="1"/>
  <c r="CC192" i="3"/>
  <c r="CE192" i="3" s="1"/>
  <c r="CG192" i="3" s="1"/>
  <c r="CD192" i="3"/>
  <c r="CF192" i="3" s="1"/>
  <c r="CH192" i="3" s="1"/>
  <c r="CJ192" i="3" s="1"/>
  <c r="CC152" i="3"/>
  <c r="CE152" i="3" s="1"/>
  <c r="CG152" i="3" s="1"/>
  <c r="CD152" i="3"/>
  <c r="CF152" i="3" s="1"/>
  <c r="CH152" i="3" s="1"/>
  <c r="CJ152" i="3" s="1"/>
  <c r="CC220" i="3"/>
  <c r="CE220" i="3" s="1"/>
  <c r="CG220" i="3" s="1"/>
  <c r="CD220" i="3"/>
  <c r="CF220" i="3" s="1"/>
  <c r="CH220" i="3" s="1"/>
  <c r="CJ220" i="3" s="1"/>
  <c r="CN219" i="3"/>
  <c r="CB219" i="3"/>
  <c r="BV219" i="3"/>
  <c r="BX219" i="3" s="1"/>
  <c r="BZ219" i="3" s="1"/>
  <c r="BW219" i="3"/>
  <c r="BY219" i="3" s="1"/>
  <c r="CA219" i="3" s="1"/>
  <c r="CM225" i="3"/>
  <c r="CI225" i="3"/>
  <c r="CK225" i="3" s="1"/>
  <c r="CL225" i="3" s="1"/>
  <c r="CO225" i="3" s="1"/>
  <c r="CP225" i="3" s="1"/>
  <c r="CC149" i="3"/>
  <c r="CE149" i="3" s="1"/>
  <c r="CD149" i="3"/>
  <c r="CF149" i="3" s="1"/>
  <c r="CH149" i="3" s="1"/>
  <c r="CJ149" i="3" s="1"/>
  <c r="CI244" i="3"/>
  <c r="CK244" i="3" s="1"/>
  <c r="CL244" i="3" s="1"/>
  <c r="CO244" i="3" s="1"/>
  <c r="CP244" i="3" s="1"/>
  <c r="CM244" i="3"/>
  <c r="CN223" i="3"/>
  <c r="CB223" i="3"/>
  <c r="BV223" i="3"/>
  <c r="BX223" i="3" s="1"/>
  <c r="BZ223" i="3" s="1"/>
  <c r="BW223" i="3"/>
  <c r="BY223" i="3" s="1"/>
  <c r="CA223" i="3" s="1"/>
  <c r="CO204" i="3"/>
  <c r="CP204" i="3" s="1"/>
  <c r="AN15" i="3"/>
  <c r="CD193" i="3"/>
  <c r="CF193" i="3" s="1"/>
  <c r="CH193" i="3" s="1"/>
  <c r="CJ193" i="3" s="1"/>
  <c r="CC193" i="3"/>
  <c r="CE193" i="3" s="1"/>
  <c r="CG193" i="3" s="1"/>
  <c r="CM229" i="3"/>
  <c r="CI229" i="3"/>
  <c r="CK229" i="3" s="1"/>
  <c r="CL229" i="3" s="1"/>
  <c r="CO229" i="3" s="1"/>
  <c r="CP229" i="3" s="1"/>
  <c r="CD186" i="3"/>
  <c r="CF186" i="3" s="1"/>
  <c r="CH186" i="3" s="1"/>
  <c r="CJ186" i="3" s="1"/>
  <c r="CC186" i="3"/>
  <c r="CE186" i="3" s="1"/>
  <c r="CG186" i="3" s="1"/>
  <c r="CD174" i="3"/>
  <c r="CF174" i="3" s="1"/>
  <c r="CH174" i="3" s="1"/>
  <c r="CJ174" i="3" s="1"/>
  <c r="CC174" i="3"/>
  <c r="CE174" i="3" s="1"/>
  <c r="CG174" i="3" s="1"/>
  <c r="CC236" i="3"/>
  <c r="CE236" i="3" s="1"/>
  <c r="CG236" i="3" s="1"/>
  <c r="CD236" i="3"/>
  <c r="CF236" i="3" s="1"/>
  <c r="CH236" i="3" s="1"/>
  <c r="CJ236" i="3" s="1"/>
  <c r="CM191" i="3"/>
  <c r="CI191" i="3"/>
  <c r="CK191" i="3" s="1"/>
  <c r="CL191" i="3" s="1"/>
  <c r="CO191" i="3" s="1"/>
  <c r="CP191" i="3" s="1"/>
  <c r="CC180" i="3"/>
  <c r="CE180" i="3" s="1"/>
  <c r="CG180" i="3" s="1"/>
  <c r="CD180" i="3"/>
  <c r="CF180" i="3" s="1"/>
  <c r="CH180" i="3" s="1"/>
  <c r="CJ180" i="3" s="1"/>
  <c r="AN19" i="3"/>
  <c r="CC187" i="3"/>
  <c r="CE187" i="3" s="1"/>
  <c r="CG187" i="3" s="1"/>
  <c r="CD187" i="3"/>
  <c r="CF187" i="3" s="1"/>
  <c r="CH187" i="3" s="1"/>
  <c r="CJ187" i="3" s="1"/>
  <c r="CD214" i="3"/>
  <c r="CF214" i="3" s="1"/>
  <c r="CH214" i="3" s="1"/>
  <c r="CJ214" i="3" s="1"/>
  <c r="CC214" i="3"/>
  <c r="CE214" i="3" s="1"/>
  <c r="CG214" i="3" s="1"/>
  <c r="CI231" i="3"/>
  <c r="CK231" i="3" s="1"/>
  <c r="CL231" i="3" s="1"/>
  <c r="CO231" i="3" s="1"/>
  <c r="CP231" i="3" s="1"/>
  <c r="CM231" i="3"/>
  <c r="CN213" i="3"/>
  <c r="CB213" i="3"/>
  <c r="BV213" i="3"/>
  <c r="BX213" i="3" s="1"/>
  <c r="BZ213" i="3" s="1"/>
  <c r="BW213" i="3"/>
  <c r="BY213" i="3" s="1"/>
  <c r="CA213" i="3" s="1"/>
  <c r="CO208" i="3"/>
  <c r="CP208" i="3" s="1"/>
  <c r="CI178" i="3"/>
  <c r="CK178" i="3" s="1"/>
  <c r="CL178" i="3" s="1"/>
  <c r="CM178" i="3"/>
  <c r="CI205" i="3"/>
  <c r="CK205" i="3" s="1"/>
  <c r="CL205" i="3" s="1"/>
  <c r="CM205" i="3"/>
  <c r="CM169" i="3"/>
  <c r="CI169" i="3"/>
  <c r="CK169" i="3" s="1"/>
  <c r="CL169" i="3" s="1"/>
  <c r="CO169" i="3" s="1"/>
  <c r="CP169" i="3" s="1"/>
  <c r="C47" i="3"/>
  <c r="BD4" i="3"/>
  <c r="BC26" i="3"/>
  <c r="BD3" i="3"/>
  <c r="BD5" i="3"/>
  <c r="BD6" i="3"/>
  <c r="BD7" i="3"/>
  <c r="BD8" i="3"/>
  <c r="BD9" i="3"/>
  <c r="BD10" i="3"/>
  <c r="BD11" i="3"/>
  <c r="BD12" i="3"/>
  <c r="BD13" i="3"/>
  <c r="BD14" i="3"/>
  <c r="BD15" i="3"/>
  <c r="BD16" i="3"/>
  <c r="BD17" i="3"/>
  <c r="BD18" i="3"/>
  <c r="BD19" i="3"/>
  <c r="BD20" i="3"/>
  <c r="BD21" i="3"/>
  <c r="BD22" i="3"/>
  <c r="BD23" i="3"/>
  <c r="CI210" i="3"/>
  <c r="CK210" i="3" s="1"/>
  <c r="CL210" i="3" s="1"/>
  <c r="CO210" i="3" s="1"/>
  <c r="CP210" i="3" s="1"/>
  <c r="CM210" i="3"/>
  <c r="AN10" i="3"/>
  <c r="AD25" i="3"/>
  <c r="AO28" i="3"/>
  <c r="AN14" i="3"/>
  <c r="CC247" i="3"/>
  <c r="CE247" i="3" s="1"/>
  <c r="CG247" i="3" s="1"/>
  <c r="CD247" i="3"/>
  <c r="CF247" i="3" s="1"/>
  <c r="CH247" i="3" s="1"/>
  <c r="CJ247" i="3" s="1"/>
  <c r="AN9" i="3"/>
  <c r="CI234" i="3"/>
  <c r="CK234" i="3" s="1"/>
  <c r="CL234" i="3" s="1"/>
  <c r="CO234" i="3" s="1"/>
  <c r="CP234" i="3" s="1"/>
  <c r="CM234" i="3"/>
  <c r="CC171" i="3"/>
  <c r="CE171" i="3" s="1"/>
  <c r="CG171" i="3" s="1"/>
  <c r="CD171" i="3"/>
  <c r="CF171" i="3" s="1"/>
  <c r="CH171" i="3" s="1"/>
  <c r="CJ171" i="3" s="1"/>
  <c r="CN157" i="3"/>
  <c r="CB157" i="3"/>
  <c r="BV157" i="3"/>
  <c r="BX157" i="3" s="1"/>
  <c r="BZ157" i="3" s="1"/>
  <c r="BW157" i="3"/>
  <c r="BY157" i="3" s="1"/>
  <c r="CA157" i="3" s="1"/>
  <c r="AN17" i="3"/>
  <c r="AN5" i="3"/>
  <c r="CC243" i="3"/>
  <c r="CE243" i="3" s="1"/>
  <c r="CG243" i="3" s="1"/>
  <c r="CD243" i="3"/>
  <c r="CF243" i="3" s="1"/>
  <c r="CH243" i="3" s="1"/>
  <c r="CJ243" i="3" s="1"/>
  <c r="BJ26" i="3"/>
  <c r="BN25" i="3"/>
  <c r="CJ155" i="3" l="1"/>
  <c r="CO161" i="3"/>
  <c r="CP161" i="3" s="1"/>
  <c r="CO202" i="3"/>
  <c r="CP202" i="3" s="1"/>
  <c r="CC155" i="3"/>
  <c r="CE155" i="3" s="1"/>
  <c r="CG155" i="3" s="1"/>
  <c r="CK211" i="3"/>
  <c r="CL211" i="3" s="1"/>
  <c r="CO211" i="3" s="1"/>
  <c r="CP211" i="3" s="1"/>
  <c r="CJ185" i="3"/>
  <c r="CO195" i="3"/>
  <c r="CP195" i="3" s="1"/>
  <c r="CO177" i="3"/>
  <c r="CP177" i="3" s="1"/>
  <c r="CO178" i="3"/>
  <c r="CP178" i="3" s="1"/>
  <c r="CO215" i="3"/>
  <c r="CP215" i="3" s="1"/>
  <c r="CO194" i="3"/>
  <c r="CP194" i="3" s="1"/>
  <c r="CO205" i="3"/>
  <c r="CP205" i="3" s="1"/>
  <c r="CO209" i="3"/>
  <c r="CP209" i="3" s="1"/>
  <c r="BF16" i="3"/>
  <c r="BE16" i="3"/>
  <c r="BR16" i="3"/>
  <c r="CI174" i="3"/>
  <c r="CK174" i="3" s="1"/>
  <c r="CL174" i="3" s="1"/>
  <c r="CM174" i="3"/>
  <c r="BE3" i="3"/>
  <c r="BM3" i="3" s="1"/>
  <c r="BP3" i="3" s="1"/>
  <c r="BF3" i="3"/>
  <c r="BR3" i="3"/>
  <c r="CC223" i="3"/>
  <c r="CE223" i="3" s="1"/>
  <c r="CG223" i="3" s="1"/>
  <c r="CD223" i="3"/>
  <c r="CF223" i="3" s="1"/>
  <c r="CH223" i="3" s="1"/>
  <c r="CJ223" i="3" s="1"/>
  <c r="CI242" i="3"/>
  <c r="CK242" i="3" s="1"/>
  <c r="CL242" i="3" s="1"/>
  <c r="CO242" i="3" s="1"/>
  <c r="CP242" i="3" s="1"/>
  <c r="CM242" i="3"/>
  <c r="CI162" i="3"/>
  <c r="CK162" i="3" s="1"/>
  <c r="CL162" i="3" s="1"/>
  <c r="CM162" i="3"/>
  <c r="BF20" i="3"/>
  <c r="BE20" i="3"/>
  <c r="BR20" i="3"/>
  <c r="BF12" i="3"/>
  <c r="BE12" i="3"/>
  <c r="BR12" i="3"/>
  <c r="CI243" i="3"/>
  <c r="CK243" i="3" s="1"/>
  <c r="CL243" i="3" s="1"/>
  <c r="CO243" i="3" s="1"/>
  <c r="CP243" i="3" s="1"/>
  <c r="CM243" i="3"/>
  <c r="CI214" i="3"/>
  <c r="CK214" i="3" s="1"/>
  <c r="CL214" i="3" s="1"/>
  <c r="CM214" i="3"/>
  <c r="CI192" i="3"/>
  <c r="CK192" i="3" s="1"/>
  <c r="CL192" i="3" s="1"/>
  <c r="CM192" i="3"/>
  <c r="CI198" i="3"/>
  <c r="CK198" i="3" s="1"/>
  <c r="CL198" i="3" s="1"/>
  <c r="CM198" i="3"/>
  <c r="CI184" i="3"/>
  <c r="CK184" i="3" s="1"/>
  <c r="CL184" i="3" s="1"/>
  <c r="CM184" i="3"/>
  <c r="CM187" i="3"/>
  <c r="CI187" i="3"/>
  <c r="CK187" i="3" s="1"/>
  <c r="CL187" i="3" s="1"/>
  <c r="CI155" i="3"/>
  <c r="CK155" i="3" s="1"/>
  <c r="CL155" i="3" s="1"/>
  <c r="CM155" i="3"/>
  <c r="CM171" i="3"/>
  <c r="CI171" i="3"/>
  <c r="CK171" i="3" s="1"/>
  <c r="CL171" i="3" s="1"/>
  <c r="BF19" i="3"/>
  <c r="BE19" i="3"/>
  <c r="BR19" i="3"/>
  <c r="BE11" i="3"/>
  <c r="BF11" i="3"/>
  <c r="BR11" i="3"/>
  <c r="BE18" i="3"/>
  <c r="BF18" i="3"/>
  <c r="BR18" i="3"/>
  <c r="BF10" i="3"/>
  <c r="BE10" i="3"/>
  <c r="BR10" i="3"/>
  <c r="BE4" i="3"/>
  <c r="BF4" i="3"/>
  <c r="BR4" i="3"/>
  <c r="CM193" i="3"/>
  <c r="CI193" i="3"/>
  <c r="CK193" i="3" s="1"/>
  <c r="CL193" i="3" s="1"/>
  <c r="CC219" i="3"/>
  <c r="CE219" i="3" s="1"/>
  <c r="CG219" i="3" s="1"/>
  <c r="CD219" i="3"/>
  <c r="CF219" i="3" s="1"/>
  <c r="CH219" i="3" s="1"/>
  <c r="CJ219" i="3" s="1"/>
  <c r="CI170" i="3"/>
  <c r="CK170" i="3" s="1"/>
  <c r="CL170" i="3" s="1"/>
  <c r="CM170" i="3"/>
  <c r="CO217" i="3"/>
  <c r="CP217" i="3" s="1"/>
  <c r="AC89" i="3"/>
  <c r="C50" i="3" s="1"/>
  <c r="C49" i="3"/>
  <c r="CI230" i="3"/>
  <c r="CK230" i="3" s="1"/>
  <c r="CL230" i="3" s="1"/>
  <c r="CO230" i="3" s="1"/>
  <c r="CP230" i="3" s="1"/>
  <c r="CM230" i="3"/>
  <c r="CC203" i="3"/>
  <c r="CE203" i="3" s="1"/>
  <c r="CG203" i="3" s="1"/>
  <c r="CD203" i="3"/>
  <c r="CF203" i="3" s="1"/>
  <c r="CH203" i="3" s="1"/>
  <c r="CJ203" i="3" s="1"/>
  <c r="BF17" i="3"/>
  <c r="BE17" i="3"/>
  <c r="BR17" i="3"/>
  <c r="BE9" i="3"/>
  <c r="BF9" i="3"/>
  <c r="BR9" i="3"/>
  <c r="CI236" i="3"/>
  <c r="CK236" i="3" s="1"/>
  <c r="CL236" i="3" s="1"/>
  <c r="CO236" i="3" s="1"/>
  <c r="CP236" i="3" s="1"/>
  <c r="CM236" i="3"/>
  <c r="CC239" i="3"/>
  <c r="CE239" i="3" s="1"/>
  <c r="CG239" i="3" s="1"/>
  <c r="CD239" i="3"/>
  <c r="CF239" i="3" s="1"/>
  <c r="CH239" i="3" s="1"/>
  <c r="CJ239" i="3" s="1"/>
  <c r="CI190" i="3"/>
  <c r="CK190" i="3" s="1"/>
  <c r="CL190" i="3" s="1"/>
  <c r="CM190" i="3"/>
  <c r="CM167" i="3"/>
  <c r="CI167" i="3"/>
  <c r="CK167" i="3" s="1"/>
  <c r="CL167" i="3" s="1"/>
  <c r="CI199" i="3"/>
  <c r="CK199" i="3" s="1"/>
  <c r="CL199" i="3" s="1"/>
  <c r="CM199" i="3"/>
  <c r="CM185" i="3"/>
  <c r="CI185" i="3"/>
  <c r="CK185" i="3" s="1"/>
  <c r="CL185" i="3" s="1"/>
  <c r="CC156" i="3"/>
  <c r="CE156" i="3" s="1"/>
  <c r="CG156" i="3" s="1"/>
  <c r="CD156" i="3"/>
  <c r="CF156" i="3" s="1"/>
  <c r="CH156" i="3" s="1"/>
  <c r="CJ156" i="3" s="1"/>
  <c r="BE23" i="3"/>
  <c r="BF23" i="3"/>
  <c r="BR23" i="3"/>
  <c r="BE15" i="3"/>
  <c r="BF15" i="3"/>
  <c r="BR15" i="3"/>
  <c r="BF7" i="3"/>
  <c r="BE7" i="3"/>
  <c r="BR7" i="3"/>
  <c r="CC213" i="3"/>
  <c r="CE213" i="3" s="1"/>
  <c r="CG213" i="3" s="1"/>
  <c r="CD213" i="3"/>
  <c r="CF213" i="3" s="1"/>
  <c r="CH213" i="3" s="1"/>
  <c r="CJ213" i="3" s="1"/>
  <c r="CG149" i="3"/>
  <c r="CI220" i="3"/>
  <c r="CK220" i="3" s="1"/>
  <c r="CL220" i="3" s="1"/>
  <c r="CM220" i="3"/>
  <c r="CM189" i="3"/>
  <c r="CI189" i="3"/>
  <c r="CK189" i="3" s="1"/>
  <c r="CL189" i="3" s="1"/>
  <c r="CI238" i="3"/>
  <c r="CK238" i="3" s="1"/>
  <c r="CL238" i="3" s="1"/>
  <c r="CO238" i="3" s="1"/>
  <c r="CP238" i="3" s="1"/>
  <c r="CM238" i="3"/>
  <c r="CO206" i="3"/>
  <c r="CP206" i="3" s="1"/>
  <c r="CI228" i="3"/>
  <c r="CK228" i="3" s="1"/>
  <c r="CL228" i="3" s="1"/>
  <c r="CO228" i="3" s="1"/>
  <c r="CP228" i="3" s="1"/>
  <c r="CM228" i="3"/>
  <c r="CC157" i="3"/>
  <c r="CE157" i="3" s="1"/>
  <c r="CG157" i="3" s="1"/>
  <c r="CD157" i="3"/>
  <c r="CF157" i="3" s="1"/>
  <c r="CH157" i="3" s="1"/>
  <c r="CJ157" i="3" s="1"/>
  <c r="CI247" i="3"/>
  <c r="CK247" i="3" s="1"/>
  <c r="CL247" i="3" s="1"/>
  <c r="CO247" i="3" s="1"/>
  <c r="CP247" i="3" s="1"/>
  <c r="CM247" i="3"/>
  <c r="BE22" i="3"/>
  <c r="BF22" i="3"/>
  <c r="BR22" i="3"/>
  <c r="BE14" i="3"/>
  <c r="BF14" i="3"/>
  <c r="BR14" i="3"/>
  <c r="BE6" i="3"/>
  <c r="BF6" i="3"/>
  <c r="BR6" i="3"/>
  <c r="CI186" i="3"/>
  <c r="CK186" i="3" s="1"/>
  <c r="CL186" i="3" s="1"/>
  <c r="CO186" i="3" s="1"/>
  <c r="CP186" i="3" s="1"/>
  <c r="CM186" i="3"/>
  <c r="CI226" i="3"/>
  <c r="CK226" i="3" s="1"/>
  <c r="CL226" i="3" s="1"/>
  <c r="CO226" i="3" s="1"/>
  <c r="CP226" i="3" s="1"/>
  <c r="CM226" i="3"/>
  <c r="CO207" i="3"/>
  <c r="CP207" i="3" s="1"/>
  <c r="CI212" i="3"/>
  <c r="CK212" i="3" s="1"/>
  <c r="CL212" i="3" s="1"/>
  <c r="CO212" i="3" s="1"/>
  <c r="CP212" i="3" s="1"/>
  <c r="CM212" i="3"/>
  <c r="CI150" i="3"/>
  <c r="CK150" i="3" s="1"/>
  <c r="CL150" i="3" s="1"/>
  <c r="CM150" i="3"/>
  <c r="BF8" i="3"/>
  <c r="BE8" i="3"/>
  <c r="BR8" i="3"/>
  <c r="BF21" i="3"/>
  <c r="BE21" i="3"/>
  <c r="BR21" i="3"/>
  <c r="BF13" i="3"/>
  <c r="BE13" i="3"/>
  <c r="BR13" i="3"/>
  <c r="BF5" i="3"/>
  <c r="BE5" i="3"/>
  <c r="BR5" i="3"/>
  <c r="CI180" i="3"/>
  <c r="CK180" i="3" s="1"/>
  <c r="CL180" i="3" s="1"/>
  <c r="CM180" i="3"/>
  <c r="CI152" i="3"/>
  <c r="CK152" i="3" s="1"/>
  <c r="CL152" i="3" s="1"/>
  <c r="CM152" i="3"/>
  <c r="CI166" i="3"/>
  <c r="CK166" i="3" s="1"/>
  <c r="CL166" i="3" s="1"/>
  <c r="CO166" i="3" s="1"/>
  <c r="CP166" i="3" s="1"/>
  <c r="CM166" i="3"/>
  <c r="CI160" i="3"/>
  <c r="CK160" i="3" s="1"/>
  <c r="CL160" i="3" s="1"/>
  <c r="CM160" i="3"/>
  <c r="AN3" i="3"/>
  <c r="CO170" i="3" l="1"/>
  <c r="CP170" i="3" s="1"/>
  <c r="CO167" i="3"/>
  <c r="CP167" i="3" s="1"/>
  <c r="CO162" i="3"/>
  <c r="CP162" i="3" s="1"/>
  <c r="CO174" i="3"/>
  <c r="CP174" i="3" s="1"/>
  <c r="CO152" i="3"/>
  <c r="CP152" i="3" s="1"/>
  <c r="CO150" i="3"/>
  <c r="CP150" i="3" s="1"/>
  <c r="CO160" i="3"/>
  <c r="CP160" i="3" s="1"/>
  <c r="CO155" i="3"/>
  <c r="CP155" i="3" s="1"/>
  <c r="CO190" i="3"/>
  <c r="CP190" i="3" s="1"/>
  <c r="BQ3" i="3"/>
  <c r="BQ19" i="3"/>
  <c r="BH19" i="3" s="1"/>
  <c r="BL19" i="3" s="1"/>
  <c r="CO184" i="3"/>
  <c r="CP184" i="3" s="1"/>
  <c r="CO185" i="3"/>
  <c r="CP185" i="3" s="1"/>
  <c r="CO180" i="3"/>
  <c r="CP180" i="3" s="1"/>
  <c r="BQ5" i="3"/>
  <c r="BH5" i="3" s="1"/>
  <c r="BL5" i="3" s="1"/>
  <c r="BQ14" i="3"/>
  <c r="BH14" i="3" s="1"/>
  <c r="BL14" i="3" s="1"/>
  <c r="BM14" i="3" s="1"/>
  <c r="BP14" i="3" s="1"/>
  <c r="BQ17" i="3"/>
  <c r="BH17" i="3" s="1"/>
  <c r="BL17" i="3" s="1"/>
  <c r="BQ10" i="3"/>
  <c r="BH10" i="3" s="1"/>
  <c r="BL10" i="3" s="1"/>
  <c r="BM10" i="3" s="1"/>
  <c r="BP10" i="3" s="1"/>
  <c r="CO187" i="3"/>
  <c r="CP187" i="3" s="1"/>
  <c r="CO171" i="3"/>
  <c r="CP171" i="3" s="1"/>
  <c r="BQ12" i="3"/>
  <c r="BH12" i="3" s="1"/>
  <c r="BL12" i="3" s="1"/>
  <c r="BM12" i="3" s="1"/>
  <c r="BP12" i="3" s="1"/>
  <c r="BQ4" i="3"/>
  <c r="BH4" i="3" s="1"/>
  <c r="BL4" i="3" s="1"/>
  <c r="BM4" i="3" s="1"/>
  <c r="BP4" i="3" s="1"/>
  <c r="BQ8" i="3"/>
  <c r="BH8" i="3" s="1"/>
  <c r="BL8" i="3" s="1"/>
  <c r="BM8" i="3" s="1"/>
  <c r="BP8" i="3" s="1"/>
  <c r="CO198" i="3"/>
  <c r="CP198" i="3" s="1"/>
  <c r="CO189" i="3"/>
  <c r="CP189" i="3" s="1"/>
  <c r="BQ16" i="3"/>
  <c r="BH16" i="3" s="1"/>
  <c r="BL16" i="3" s="1"/>
  <c r="BM16" i="3" s="1"/>
  <c r="BP16" i="3" s="1"/>
  <c r="CO192" i="3"/>
  <c r="CP192" i="3" s="1"/>
  <c r="BQ7" i="3"/>
  <c r="BH7" i="3" s="1"/>
  <c r="BL7" i="3" s="1"/>
  <c r="BM7" i="3" s="1"/>
  <c r="BP7" i="3" s="1"/>
  <c r="CO193" i="3"/>
  <c r="CP193" i="3" s="1"/>
  <c r="BQ18" i="3"/>
  <c r="BH18" i="3" s="1"/>
  <c r="BL18" i="3" s="1"/>
  <c r="BM18" i="3" s="1"/>
  <c r="BQ23" i="3"/>
  <c r="BH23" i="3" s="1"/>
  <c r="BL23" i="3" s="1"/>
  <c r="CO199" i="3"/>
  <c r="CP199" i="3" s="1"/>
  <c r="CI203" i="3"/>
  <c r="CK203" i="3" s="1"/>
  <c r="CL203" i="3" s="1"/>
  <c r="CM203" i="3"/>
  <c r="BM19" i="3"/>
  <c r="BP19" i="3" s="1"/>
  <c r="CO214" i="3"/>
  <c r="CP214" i="3" s="1"/>
  <c r="BG20" i="3"/>
  <c r="BS20" i="3" s="1"/>
  <c r="BG3" i="3"/>
  <c r="BS3" i="3" s="1"/>
  <c r="BG22" i="3"/>
  <c r="BS22" i="3" s="1"/>
  <c r="BG13" i="3"/>
  <c r="BS13" i="3" s="1"/>
  <c r="BQ6" i="3"/>
  <c r="BH6" i="3" s="1"/>
  <c r="BL6" i="3" s="1"/>
  <c r="BQ21" i="3"/>
  <c r="BH21" i="3" s="1"/>
  <c r="BL21" i="3" s="1"/>
  <c r="BG6" i="3"/>
  <c r="BS6" i="3" s="1"/>
  <c r="CM213" i="3"/>
  <c r="CI213" i="3"/>
  <c r="CK213" i="3" s="1"/>
  <c r="CL213" i="3" s="1"/>
  <c r="BG23" i="3"/>
  <c r="BS23" i="3" s="1"/>
  <c r="BQ9" i="3"/>
  <c r="BH9" i="3" s="1"/>
  <c r="BL9" i="3" s="1"/>
  <c r="CI219" i="3"/>
  <c r="CK219" i="3" s="1"/>
  <c r="CL219" i="3" s="1"/>
  <c r="CM219" i="3"/>
  <c r="BG10" i="3"/>
  <c r="BS10" i="3" s="1"/>
  <c r="BK3" i="3"/>
  <c r="BO3" i="3"/>
  <c r="BJ3" i="3" s="1"/>
  <c r="BG19" i="3"/>
  <c r="BS19" i="3" s="1"/>
  <c r="BM5" i="3"/>
  <c r="BP5" i="3" s="1"/>
  <c r="BG21" i="3"/>
  <c r="BS21" i="3" s="1"/>
  <c r="BG18" i="3"/>
  <c r="BS18" i="3" s="1"/>
  <c r="BG9" i="3"/>
  <c r="BS9" i="3" s="1"/>
  <c r="BG14" i="3"/>
  <c r="BS14" i="3" s="1"/>
  <c r="BM17" i="3"/>
  <c r="BP17" i="3" s="1"/>
  <c r="CI149" i="3"/>
  <c r="CK149" i="3" s="1"/>
  <c r="CL149" i="3" s="1"/>
  <c r="CM149" i="3"/>
  <c r="CM157" i="3"/>
  <c r="CI157" i="3"/>
  <c r="CK157" i="3" s="1"/>
  <c r="CL157" i="3" s="1"/>
  <c r="BG7" i="3"/>
  <c r="BS7" i="3" s="1"/>
  <c r="CI156" i="3"/>
  <c r="CK156" i="3" s="1"/>
  <c r="CL156" i="3" s="1"/>
  <c r="CO156" i="3" s="1"/>
  <c r="CP156" i="3" s="1"/>
  <c r="CM156" i="3"/>
  <c r="BG5" i="3"/>
  <c r="BS5" i="3" s="1"/>
  <c r="CO220" i="3"/>
  <c r="CP220" i="3" s="1"/>
  <c r="BQ15" i="3"/>
  <c r="BH15" i="3" s="1"/>
  <c r="BL15" i="3" s="1"/>
  <c r="BG4" i="3"/>
  <c r="BS4" i="3" s="1"/>
  <c r="BQ11" i="3"/>
  <c r="BH11" i="3" s="1"/>
  <c r="BL11" i="3" s="1"/>
  <c r="BG12" i="3"/>
  <c r="BS12" i="3" s="1"/>
  <c r="BQ13" i="3"/>
  <c r="BH13" i="3" s="1"/>
  <c r="BL13" i="3" s="1"/>
  <c r="BG8" i="3"/>
  <c r="BS8" i="3" s="1"/>
  <c r="BQ22" i="3"/>
  <c r="BH22" i="3" s="1"/>
  <c r="BL22" i="3" s="1"/>
  <c r="BG15" i="3"/>
  <c r="BS15" i="3" s="1"/>
  <c r="CI239" i="3"/>
  <c r="CK239" i="3" s="1"/>
  <c r="CL239" i="3" s="1"/>
  <c r="CO239" i="3" s="1"/>
  <c r="CP239" i="3" s="1"/>
  <c r="CM239" i="3"/>
  <c r="BG17" i="3"/>
  <c r="BS17" i="3" s="1"/>
  <c r="BG11" i="3"/>
  <c r="BS11" i="3" s="1"/>
  <c r="BQ20" i="3"/>
  <c r="BH20" i="3" s="1"/>
  <c r="BL20" i="3" s="1"/>
  <c r="CI223" i="3"/>
  <c r="CK223" i="3" s="1"/>
  <c r="CL223" i="3" s="1"/>
  <c r="CO223" i="3" s="1"/>
  <c r="CP223" i="3" s="1"/>
  <c r="CM223" i="3"/>
  <c r="BG16" i="3"/>
  <c r="BS16" i="3" s="1"/>
  <c r="CO157" i="3" l="1"/>
  <c r="CP157" i="3" s="1"/>
  <c r="BP18" i="3"/>
  <c r="CO213" i="3"/>
  <c r="CP213" i="3" s="1"/>
  <c r="CO203" i="3"/>
  <c r="CP203" i="3" s="1"/>
  <c r="BO8" i="3"/>
  <c r="BJ8" i="3" s="1"/>
  <c r="BK8" i="3"/>
  <c r="BO16" i="3"/>
  <c r="BJ16" i="3" s="1"/>
  <c r="BK16" i="3"/>
  <c r="BK19" i="3"/>
  <c r="BO19" i="3"/>
  <c r="BJ19" i="3" s="1"/>
  <c r="BO10" i="3"/>
  <c r="BJ10" i="3" s="1"/>
  <c r="BK10" i="3"/>
  <c r="BO4" i="3"/>
  <c r="BJ4" i="3" s="1"/>
  <c r="BK4" i="3"/>
  <c r="CO149" i="3"/>
  <c r="CP149" i="3" s="1"/>
  <c r="G30" i="3"/>
  <c r="E30" i="3"/>
  <c r="BK12" i="3"/>
  <c r="BO12" i="3"/>
  <c r="BJ12" i="3" s="1"/>
  <c r="BO5" i="3"/>
  <c r="BJ5" i="3" s="1"/>
  <c r="BK5" i="3"/>
  <c r="BM13" i="3"/>
  <c r="BP13" i="3" s="1"/>
  <c r="BO7" i="3"/>
  <c r="BJ7" i="3" s="1"/>
  <c r="BK7" i="3"/>
  <c r="BO17" i="3"/>
  <c r="BJ17" i="3" s="1"/>
  <c r="BK17" i="3"/>
  <c r="BK14" i="3"/>
  <c r="BO14" i="3"/>
  <c r="BJ14" i="3" s="1"/>
  <c r="BM15" i="3"/>
  <c r="BP15" i="3" s="1"/>
  <c r="BM21" i="3"/>
  <c r="BP21" i="3" s="1"/>
  <c r="BO18" i="3"/>
  <c r="BJ18" i="3" s="1"/>
  <c r="BK18" i="3"/>
  <c r="BM9" i="3"/>
  <c r="BP9" i="3" s="1"/>
  <c r="BM6" i="3"/>
  <c r="BP6" i="3" s="1"/>
  <c r="BM20" i="3"/>
  <c r="BP20" i="3" s="1"/>
  <c r="BM11" i="3"/>
  <c r="BP11" i="3"/>
  <c r="CO219" i="3"/>
  <c r="CP219" i="3" s="1"/>
  <c r="BM22" i="3"/>
  <c r="BP22" i="3" s="1"/>
  <c r="BM23" i="3"/>
  <c r="BP23" i="3" s="1"/>
  <c r="BO6" i="3" l="1"/>
  <c r="BJ6" i="3" s="1"/>
  <c r="BK6" i="3"/>
  <c r="BO9" i="3"/>
  <c r="BJ9" i="3" s="1"/>
  <c r="BK9" i="3"/>
  <c r="BO21" i="3"/>
  <c r="BJ21" i="3" s="1"/>
  <c r="BK21" i="3"/>
  <c r="BK22" i="3"/>
  <c r="BO22" i="3"/>
  <c r="BJ22" i="3" s="1"/>
  <c r="BK11" i="3"/>
  <c r="BO11" i="3"/>
  <c r="BJ11" i="3" s="1"/>
  <c r="BK13" i="3"/>
  <c r="BO13" i="3"/>
  <c r="BJ13" i="3" s="1"/>
  <c r="BK20" i="3"/>
  <c r="BO20" i="3"/>
  <c r="BJ20" i="3" s="1"/>
  <c r="BK23" i="3"/>
  <c r="BO23" i="3"/>
  <c r="BJ23" i="3" s="1"/>
  <c r="BK15" i="3"/>
  <c r="BO15" i="3"/>
  <c r="BJ1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jharvey</author>
    <author>Microsoft Office User</author>
  </authors>
  <commentList>
    <comment ref="N17" authorId="0" shapeId="0" xr:uid="{00000000-0006-0000-0000-000008000000}">
      <text>
        <r>
          <rPr>
            <sz val="8"/>
            <color indexed="81"/>
            <rFont val="Tahoma"/>
            <family val="2"/>
          </rPr>
          <t>This shows the impeller's reference performance curve scaled to the tune point 1 motor speed, and the performance curve of the system the impeller is flowing thru at the tune point.  Their intersection is the resulting impeller pressure rise and flow rate.</t>
        </r>
      </text>
    </comment>
    <comment ref="P17" authorId="0" shapeId="0" xr:uid="{00000000-0006-0000-0000-000009000000}">
      <text>
        <r>
          <rPr>
            <sz val="8"/>
            <color indexed="81"/>
            <rFont val="Tahoma"/>
            <family val="2"/>
          </rPr>
          <t>All 3 efficiencies should stay below 1 across the Q range.  Impeller efficiency should peak at the BEP line and should usually peak at &lt; 0.9.</t>
        </r>
      </text>
    </comment>
    <comment ref="G22" authorId="1" shapeId="0" xr:uid="{C99DB575-6BB7-3443-8E05-A30F0FE0E0BC}">
      <text>
        <r>
          <rPr>
            <sz val="8"/>
            <color rgb="FF000000"/>
            <rFont val="Tahoma"/>
            <family val="2"/>
          </rPr>
          <t>If this field is red, then your reference curve from Step 1 is bad: it has more than 1 root for flow rates  beween 0 - 1000 m3/s.  This is usually caused by a positive value for the last non-zero coefficient.  For best results in this sheet and in the runtime model, the last non-zero coefficient should be negative.</t>
        </r>
      </text>
    </comment>
    <comment ref="C33" authorId="0" shapeId="0" xr:uid="{00000000-0006-0000-0000-000011000000}">
      <text>
        <r>
          <rPr>
            <sz val="8"/>
            <color indexed="81"/>
            <rFont val="Tahoma"/>
            <family val="2"/>
          </rPr>
          <t>This is the Best Efficiency Point flow rate, where the impeller has maximum efficiency at its reference speed. Use this value in your impeller's config data.  The BEP flow rate varies with motor speed, and the Delta-Pressure chart shows it adjusted to the tune point 1 motor speed.</t>
        </r>
      </text>
    </comment>
    <comment ref="N35" authorId="0" shapeId="0" xr:uid="{00000000-0006-0000-0000-000012000000}">
      <text>
        <r>
          <rPr>
            <sz val="8"/>
            <color indexed="81"/>
            <rFont val="Tahoma"/>
            <family val="2"/>
          </rPr>
          <t>Used in Step 5, this shows the range of possible controller power loads that can allow the model to achieve the tune points 1 and 2 data. If this chart is blank, then something is wrong with the inputs for the previous steps.</t>
        </r>
      </text>
    </comment>
    <comment ref="P35" authorId="0" shapeId="0" xr:uid="{00000000-0006-0000-0000-000013000000}">
      <text>
        <r>
          <rPr>
            <sz val="8"/>
            <color indexed="81"/>
            <rFont val="Tahoma"/>
            <family val="2"/>
          </rPr>
          <t>This shows the power at various stages vs. impeller flow rate when the motor is speed-controlled at the tune point 1 speed.  Hydraulic is the useful power imparted to the fluid, propelling it downstream.  Impeller is Hydraulic + aerodynamic losses.  Shaft is Impeller + friction losses.  Motor is shaft + internal motor losses.  Total is Motor + the controller's power load.</t>
        </r>
      </text>
    </comment>
    <comment ref="C39" authorId="0" shapeId="0" xr:uid="{00000000-0006-0000-0000-000014000000}">
      <text>
        <r>
          <rPr>
            <sz val="8"/>
            <color indexed="81"/>
            <rFont val="Tahoma"/>
            <family val="2"/>
          </rPr>
          <t>Must be &gt; 0.  If the spreadsheet is giving a negative number here, then adjust the above tuning parameters.</t>
        </r>
      </text>
    </comment>
    <comment ref="C40" authorId="0" shapeId="0" xr:uid="{00000000-0006-0000-0000-000015000000}">
      <text>
        <r>
          <rPr>
            <sz val="8"/>
            <color indexed="81"/>
            <rFont val="Tahoma"/>
            <family val="2"/>
          </rPr>
          <t>Must be &gt; 0.  If the spreadsheet is giving a negative number here, then adjust the above tuning parameters.</t>
        </r>
      </text>
    </comment>
    <comment ref="C41" authorId="0" shapeId="0" xr:uid="{00000000-0006-0000-0000-000016000000}">
      <text>
        <r>
          <rPr>
            <sz val="8"/>
            <color indexed="81"/>
            <rFont val="Tahoma"/>
            <family val="2"/>
          </rPr>
          <t>Must be &gt; 0.  If the spreadsheet is giving a negative number here, then adjust the above tuning parameters.</t>
        </r>
      </text>
    </comment>
    <comment ref="C42" authorId="0" shapeId="0" xr:uid="{00000000-0006-0000-0000-000017000000}">
      <text>
        <r>
          <rPr>
            <sz val="8"/>
            <color indexed="81"/>
            <rFont val="Tahoma"/>
            <family val="2"/>
          </rPr>
          <t>The dynamic friction is held constant below this speed to aid the motor in stopping in a reasonable time.  Recommend 25% of the motor's normal operating speed, or the minimum operating speed, whichever is less.</t>
        </r>
      </text>
    </comment>
    <comment ref="C43" authorId="0" shapeId="0" xr:uid="{00000000-0006-0000-0000-000018000000}">
      <text>
        <r>
          <rPr>
            <sz val="8"/>
            <color rgb="FF000000"/>
            <rFont val="Tahoma"/>
            <family val="2"/>
          </rPr>
          <t>This assumes the controller isn't limiting the start-up current.  If it is, your start-up time may take longer, so you can recover that time by using a lower inertia.</t>
        </r>
      </text>
    </comment>
    <comment ref="C45" authorId="0" shapeId="0" xr:uid="{00000000-0006-0000-0000-000019000000}">
      <text>
        <r>
          <rPr>
            <sz val="8"/>
            <color indexed="81"/>
            <rFont val="Tahoma"/>
            <family val="2"/>
          </rPr>
          <t>The model uses this to determine the impeller power curve.  Radial-flow pumps generally are &lt; 0.7, axial-flow pumps &gt; 3, and mixed-flow pumps in between.  The model limits this to between 0.2 and 5 for determining the power curve.</t>
        </r>
      </text>
    </comment>
    <comment ref="C46" authorId="0" shapeId="0" xr:uid="{00000000-0006-0000-0000-00001A000000}">
      <text>
        <r>
          <rPr>
            <sz val="8"/>
            <color indexed="81"/>
            <rFont val="Tahoma"/>
            <family val="2"/>
          </rPr>
          <t>This is just a sanity check.  The transition between mixed-flow and radial or axial-flow is vague, so don't worry if it says mixed-flow when your impeller is really an axial or radial flow type, or vice-versa.  However, if it says radial when your impeller is really axial or vice-versa, then there is probably something wrong with your impeller reference curve data.</t>
        </r>
      </text>
    </comment>
    <comment ref="N53" authorId="0" shapeId="0" xr:uid="{00000000-0006-0000-0000-00001B000000}">
      <text>
        <r>
          <rPr>
            <sz val="8"/>
            <color indexed="81"/>
            <rFont val="Tahoma"/>
            <family val="2"/>
          </rPr>
          <t>This shows the maximum speed this motor can reach in a system that flows Q at the tune point motor speed.  In other words, if the max line is above tune point line at a Q, then if the system were tuned to flow Q at the tune point motor speed, then the max line value is how fast the motor would get to in that system at full power (which results in a proportional increase in flow rate).  At Q values where the max line is less than the tune point line, the motor speed will drop below the tune point speed.</t>
        </r>
      </text>
    </comment>
    <comment ref="P53" authorId="0" shapeId="0" xr:uid="{00000000-0006-0000-0000-00001C000000}">
      <text>
        <r>
          <rPr>
            <sz val="8"/>
            <color indexed="81"/>
            <rFont val="Tahoma"/>
            <family val="2"/>
          </rPr>
          <t>This shows the power at various stages vs. controlled motor speed through the tune point system, up to its maximum speed.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jharvey</author>
  </authors>
  <commentList>
    <comment ref="L2" authorId="0" shapeId="0" xr:uid="{00000000-0006-0000-0100-000001000000}">
      <text>
        <r>
          <rPr>
            <b/>
            <sz val="8"/>
            <color indexed="81"/>
            <rFont val="Tahoma"/>
            <family val="2"/>
          </rPr>
          <t>jharvey:</t>
        </r>
        <r>
          <rPr>
            <sz val="8"/>
            <color indexed="81"/>
            <rFont val="Tahoma"/>
            <family val="2"/>
          </rPr>
          <t xml:space="preserve">
Note this configuration requires the use of the controller's mStartupCurrentLimit = 0.42 amp to get the peak fan transient power quoted in the TCCS Console Handbook.</t>
        </r>
      </text>
    </comment>
    <comment ref="L16" authorId="0" shapeId="0" xr:uid="{00000000-0006-0000-0100-000002000000}">
      <text>
        <r>
          <rPr>
            <b/>
            <sz val="8"/>
            <color indexed="81"/>
            <rFont val="Tahoma"/>
            <charset val="1"/>
          </rPr>
          <t>jharvey:</t>
        </r>
        <r>
          <rPr>
            <sz val="8"/>
            <color indexed="81"/>
            <rFont val="Tahoma"/>
            <charset val="1"/>
          </rPr>
          <t xml:space="preserve">
From TCCS Console Handbook, start-up current is only ~0.42 amps, but desired power &amp; speed cannot be achieved with this model using that as the motor stall current - so recommend using 0.42 as the start-up current limit in the controller.</t>
        </r>
      </text>
    </comment>
    <comment ref="I39" authorId="0" shapeId="0" xr:uid="{00000000-0006-0000-0100-000003000000}">
      <text>
        <r>
          <rPr>
            <b/>
            <sz val="8"/>
            <color indexed="81"/>
            <rFont val="Tahoma"/>
            <family val="2"/>
          </rPr>
          <t>jharvey:</t>
        </r>
        <r>
          <rPr>
            <sz val="8"/>
            <color indexed="81"/>
            <rFont val="Tahoma"/>
            <family val="2"/>
          </rPr>
          <t xml:space="preserve">
Metox uses the same fan motor as AAA, so we want these 3 motor constants to be similar to AAA.</t>
        </r>
      </text>
    </comment>
  </commentList>
</comments>
</file>

<file path=xl/sharedStrings.xml><?xml version="1.0" encoding="utf-8"?>
<sst xmlns="http://schemas.openxmlformats.org/spreadsheetml/2006/main" count="617" uniqueCount="394">
  <si>
    <t>Fan/Centrifugal Pump/Motor Tuner</t>
  </si>
  <si>
    <t>(Scroll down to see instructions)</t>
  </si>
  <si>
    <t>Performance vs. Flow Rate Table</t>
    <phoneticPr fontId="6" type="noConversion"/>
  </si>
  <si>
    <t>Power (W)</t>
  </si>
  <si>
    <t>dp (kPa)</t>
  </si>
  <si>
    <t>efficiency</t>
  </si>
  <si>
    <t>Delta-Pressure (kPa)</t>
  </si>
  <si>
    <t>Efficiency</t>
  </si>
  <si>
    <t>Speed (rev/min)</t>
  </si>
  <si>
    <t>Performance vs. Speed Table</t>
    <phoneticPr fontId="6" type="noConversion"/>
  </si>
  <si>
    <t>Current (amp)</t>
    <phoneticPr fontId="6" type="noConversion"/>
  </si>
  <si>
    <t>Step A:</t>
    <phoneticPr fontId="6" type="noConversion"/>
  </si>
  <si>
    <t>Step B:</t>
    <phoneticPr fontId="6" type="noConversion"/>
  </si>
  <si>
    <t>Find the flow rate of the Best Efficiency Point (BEP)</t>
    <phoneticPr fontId="6" type="noConversion"/>
  </si>
  <si>
    <t>Q/Qmax</t>
    <phoneticPr fontId="6" type="noConversion"/>
  </si>
  <si>
    <t>Q/Qbep</t>
    <phoneticPr fontId="6" type="noConversion"/>
  </si>
  <si>
    <t>Q (m3/s)</t>
    <phoneticPr fontId="6" type="noConversion"/>
  </si>
  <si>
    <t>point 1</t>
    <phoneticPr fontId="6" type="noConversion"/>
  </si>
  <si>
    <t>BEP</t>
    <phoneticPr fontId="0" type="noConversion"/>
  </si>
  <si>
    <t>BEP</t>
  </si>
  <si>
    <t>impeller</t>
  </si>
  <si>
    <t>system</t>
  </si>
  <si>
    <t>impeller torque (N*m)</t>
    <phoneticPr fontId="0" type="noConversion"/>
  </si>
  <si>
    <t>motor</t>
  </si>
  <si>
    <t>total</t>
  </si>
  <si>
    <t>shaft torque (N*m)</t>
    <phoneticPr fontId="0" type="noConversion"/>
  </si>
  <si>
    <t>motor current</t>
    <phoneticPr fontId="0" type="noConversion"/>
  </si>
  <si>
    <t>Vpw</t>
  </si>
  <si>
    <t>system Ki</t>
    <phoneticPr fontId="6" type="noConversion"/>
  </si>
  <si>
    <t>max</t>
  </si>
  <si>
    <t>shaft</t>
  </si>
  <si>
    <t>hydraulic</t>
  </si>
  <si>
    <t>N/Nmax</t>
  </si>
  <si>
    <t>N (rev/min)</t>
  </si>
  <si>
    <t>N (r/s)</t>
  </si>
  <si>
    <t>Q (m3/s)</t>
  </si>
  <si>
    <t>dp sys (kPa)</t>
  </si>
  <si>
    <t>drive torque (N*m)</t>
  </si>
  <si>
    <t>total</t>
    <phoneticPr fontId="6" type="noConversion"/>
  </si>
  <si>
    <t>controller</t>
    <phoneticPr fontId="6" type="noConversion"/>
  </si>
  <si>
    <t>motor</t>
    <phoneticPr fontId="6" type="noConversion"/>
  </si>
  <si>
    <t>Step 1:</t>
    <phoneticPr fontId="6" type="noConversion"/>
  </si>
  <si>
    <t>Enter fluid impeller reference performance data (GunnsGasFanConfigData):</t>
    <phoneticPr fontId="6" type="noConversion"/>
  </si>
  <si>
    <t>point 1:</t>
    <phoneticPr fontId="6" type="noConversion"/>
  </si>
  <si>
    <t>point 2:</t>
    <phoneticPr fontId="6" type="noConversion"/>
  </si>
  <si>
    <t>mReferenceDensity</t>
  </si>
  <si>
    <t>kg/m3</t>
    <phoneticPr fontId="6" type="noConversion"/>
  </si>
  <si>
    <t>affinity density factor</t>
  </si>
  <si>
    <t>Ns</t>
  </si>
  <si>
    <t>mReferenceSpeed</t>
  </si>
  <si>
    <t>rev/min</t>
    <phoneticPr fontId="6" type="noConversion"/>
  </si>
  <si>
    <t>r/s</t>
    <phoneticPr fontId="6" type="noConversion"/>
  </si>
  <si>
    <t>affinity speed factor</t>
  </si>
  <si>
    <t>m3/s</t>
    <phoneticPr fontId="6" type="noConversion"/>
  </si>
  <si>
    <t>mReferenceCoeff0</t>
  </si>
  <si>
    <t>kPa = poly(Q m3/s)</t>
  </si>
  <si>
    <t>affinity power factor</t>
  </si>
  <si>
    <t>dp (kPa)</t>
    <phoneticPr fontId="6" type="noConversion"/>
  </si>
  <si>
    <t>Qincrement</t>
  </si>
  <si>
    <t>mReferenceCoeff1</t>
  </si>
  <si>
    <t>affinity coeffs</t>
    <phoneticPr fontId="0" type="noConversion"/>
  </si>
  <si>
    <t>order</t>
  </si>
  <si>
    <t>row</t>
    <phoneticPr fontId="0" type="noConversion"/>
  </si>
  <si>
    <t>mReferenceCoeff2</t>
  </si>
  <si>
    <t>Qbep</t>
    <phoneticPr fontId="0" type="noConversion"/>
  </si>
  <si>
    <t>mReferenceCoeff3</t>
  </si>
  <si>
    <t>mReferenceCoeff4</t>
  </si>
  <si>
    <t>Q</t>
  </si>
  <si>
    <t>dp</t>
  </si>
  <si>
    <t>P hyd</t>
  </si>
  <si>
    <t>P imp c0</t>
  </si>
  <si>
    <t>P imp c1</t>
  </si>
  <si>
    <t>P imp c2</t>
  </si>
  <si>
    <t>P imp c3</t>
  </si>
  <si>
    <t>P imp -</t>
    <phoneticPr fontId="0" type="noConversion"/>
  </si>
  <si>
    <t>P imp</t>
  </si>
  <si>
    <t>P imp +</t>
    <phoneticPr fontId="0" type="noConversion"/>
  </si>
  <si>
    <t>eff -</t>
    <phoneticPr fontId="0" type="noConversion"/>
  </si>
  <si>
    <t>eff</t>
    <phoneticPr fontId="0" type="noConversion"/>
  </si>
  <si>
    <t>eff +</t>
    <phoneticPr fontId="0" type="noConversion"/>
  </si>
  <si>
    <t>delta eff</t>
    <phoneticPr fontId="0" type="noConversion"/>
  </si>
  <si>
    <t>bracket</t>
    <phoneticPr fontId="0" type="noConversion"/>
  </si>
  <si>
    <t>fract dist</t>
    <phoneticPr fontId="0" type="noConversion"/>
  </si>
  <si>
    <t>Q interp</t>
    <phoneticPr fontId="0" type="noConversion"/>
  </si>
  <si>
    <t>mReferenceCoeff5</t>
  </si>
  <si>
    <t>Qmax_est</t>
  </si>
  <si>
    <t>mReferenceBestEfficiency</t>
  </si>
  <si>
    <t>Step 2:</t>
    <phoneticPr fontId="6" type="noConversion"/>
  </si>
  <si>
    <t>Enter data common to both tune points in Steps 3 &amp; 4:</t>
    <phoneticPr fontId="6" type="noConversion"/>
  </si>
  <si>
    <t>Supply voltage to controller</t>
    <phoneticPr fontId="6" type="noConversion"/>
  </si>
  <si>
    <t>v</t>
    <phoneticPr fontId="6" type="noConversion"/>
  </si>
  <si>
    <t>Qmax</t>
    <phoneticPr fontId="6" type="noConversion"/>
  </si>
  <si>
    <t>Total stall current</t>
    <phoneticPr fontId="6" type="noConversion"/>
  </si>
  <si>
    <t>amp</t>
    <phoneticPr fontId="6" type="noConversion"/>
  </si>
  <si>
    <t>Qbep</t>
    <phoneticPr fontId="6" type="noConversion"/>
  </si>
  <si>
    <t>Fluid impeller inlet density</t>
    <phoneticPr fontId="6" type="noConversion"/>
  </si>
  <si>
    <t>Delta-Pressure Chart</t>
  </si>
  <si>
    <t>Efficiency Chart</t>
  </si>
  <si>
    <t>Gsys</t>
    <phoneticPr fontId="6" type="noConversion"/>
  </si>
  <si>
    <t>kPa*s3/m6</t>
    <phoneticPr fontId="6" type="noConversion"/>
  </si>
  <si>
    <t>Tfriction</t>
    <phoneticPr fontId="6" type="noConversion"/>
  </si>
  <si>
    <t>N*m</t>
    <phoneticPr fontId="6" type="noConversion"/>
  </si>
  <si>
    <t>Step 3:</t>
    <phoneticPr fontId="6" type="noConversion"/>
  </si>
  <si>
    <t>Enter 1st tune point data:</t>
    <phoneticPr fontId="6" type="noConversion"/>
  </si>
  <si>
    <t>Motor &amp; impeller speed</t>
    <phoneticPr fontId="6" type="noConversion"/>
  </si>
  <si>
    <t>Total electrical power load</t>
    <phoneticPr fontId="6" type="noConversion"/>
  </si>
  <si>
    <t>W</t>
    <phoneticPr fontId="6" type="noConversion"/>
  </si>
  <si>
    <t>Impeller volumetric flow rate</t>
    <phoneticPr fontId="6" type="noConversion"/>
  </si>
  <si>
    <t>m3/s between min: 0</t>
  </si>
  <si>
    <t>and max:</t>
  </si>
  <si>
    <t>m3/s</t>
  </si>
  <si>
    <t>Start ramp-up time</t>
    <phoneticPr fontId="6" type="noConversion"/>
  </si>
  <si>
    <t>s</t>
    <phoneticPr fontId="6" type="noConversion"/>
  </si>
  <si>
    <t>Step 4:</t>
    <phoneticPr fontId="6" type="noConversion"/>
  </si>
  <si>
    <t>Enter 2nd tune point data:</t>
    <phoneticPr fontId="6" type="noConversion"/>
  </si>
  <si>
    <t>N1 bep:</t>
    <phoneticPr fontId="6" type="noConversion"/>
  </si>
  <si>
    <t>Step 5:</t>
    <phoneticPr fontId="6" type="noConversion"/>
  </si>
  <si>
    <t>Choose a controller constant power load in the allowable range:</t>
    <phoneticPr fontId="6" type="noConversion"/>
  </si>
  <si>
    <t>Controller power load</t>
    <phoneticPr fontId="6" type="noConversion"/>
  </si>
  <si>
    <t>W between min:</t>
    <phoneticPr fontId="6" type="noConversion"/>
  </si>
  <si>
    <t>and max:</t>
    <phoneticPr fontId="6" type="noConversion"/>
  </si>
  <si>
    <t>Calculations:</t>
    <phoneticPr fontId="6" type="noConversion"/>
  </si>
  <si>
    <t>point 1/both:</t>
    <phoneticPr fontId="6" type="noConversion"/>
  </si>
  <si>
    <t>Find the max flow rate of the impeller reference curve (see cell DA1)</t>
    <phoneticPr fontId="6" type="noConversion"/>
  </si>
  <si>
    <t>a</t>
  </si>
  <si>
    <t>Ki</t>
  </si>
  <si>
    <t>Results:</t>
    <phoneticPr fontId="6" type="noConversion"/>
  </si>
  <si>
    <t>Use these values in the fluid impeller's GunnsGasFanConfigData:</t>
    <phoneticPr fontId="6" type="noConversion"/>
  </si>
  <si>
    <t>ref Qmax</t>
    <phoneticPr fontId="6" type="noConversion"/>
  </si>
  <si>
    <t>b</t>
  </si>
  <si>
    <t>Kf + Kt^2/R</t>
  </si>
  <si>
    <t>mReferenceQBep</t>
  </si>
  <si>
    <t>c</t>
  </si>
  <si>
    <t xml:space="preserve"> -Kt*Vmax/R</t>
  </si>
  <si>
    <t>Find the flow rate at the Best Efficiency Point (BEP) (see cell DH1)</t>
    <phoneticPr fontId="6" type="noConversion"/>
  </si>
  <si>
    <t>Use these values in the motor's TsPumpMotorControllerConfigData:</t>
    <phoneticPr fontId="6" type="noConversion"/>
  </si>
  <si>
    <t>Step 5 Chart</t>
  </si>
  <si>
    <t>Power vs. Flow Chart</t>
  </si>
  <si>
    <t>ref Qbep</t>
    <phoneticPr fontId="6" type="noConversion"/>
  </si>
  <si>
    <t>mControllerPowerLoad</t>
  </si>
  <si>
    <t>W</t>
  </si>
  <si>
    <t>Step C:</t>
    <phoneticPr fontId="6" type="noConversion"/>
  </si>
  <si>
    <t>Calculate impeller specific speed</t>
    <phoneticPr fontId="6" type="noConversion"/>
  </si>
  <si>
    <t>Use these values in the motor's DcDynPumpMotorConfigData:</t>
    <phoneticPr fontId="6" type="noConversion"/>
  </si>
  <si>
    <t>ref dp bep</t>
    <phoneticPr fontId="6" type="noConversion"/>
  </si>
  <si>
    <t>kPa</t>
    <phoneticPr fontId="6" type="noConversion"/>
  </si>
  <si>
    <t>mWindingResistance</t>
  </si>
  <si>
    <t>ohm</t>
    <phoneticPr fontId="0" type="noConversion"/>
  </si>
  <si>
    <t>Ns</t>
    <phoneticPr fontId="6" type="noConversion"/>
  </si>
  <si>
    <t>r</t>
    <phoneticPr fontId="6" type="noConversion"/>
  </si>
  <si>
    <t>mTorqueConstant</t>
  </si>
  <si>
    <t>N*m/amp</t>
  </si>
  <si>
    <t>Ns limited</t>
    <phoneticPr fontId="6" type="noConversion"/>
  </si>
  <si>
    <t>P/Pbep coeffs</t>
    <phoneticPr fontId="0" type="noConversion"/>
  </si>
  <si>
    <t>mFrictionConstant</t>
  </si>
  <si>
    <t>N*m*min/rev</t>
  </si>
  <si>
    <t>Step D:</t>
    <phoneticPr fontId="6" type="noConversion"/>
  </si>
  <si>
    <t>Find the impeller reference power curve coefficients and P bep</t>
    <phoneticPr fontId="6" type="noConversion"/>
  </si>
  <si>
    <t>order</t>
    <phoneticPr fontId="0" type="noConversion"/>
  </si>
  <si>
    <t>mFrictionMinSpeed</t>
  </si>
  <si>
    <t>rev/min</t>
    <phoneticPr fontId="0" type="noConversion"/>
  </si>
  <si>
    <t>P/Pbep coeff0</t>
    <phoneticPr fontId="6" type="noConversion"/>
  </si>
  <si>
    <t>mInertia</t>
  </si>
  <si>
    <t>kg*m2</t>
  </si>
  <si>
    <t>P/Pbep coeff1</t>
    <phoneticPr fontId="6" type="noConversion"/>
  </si>
  <si>
    <t>P/Pbep coeff2</t>
    <phoneticPr fontId="6" type="noConversion"/>
  </si>
  <si>
    <t>Extra Info:</t>
    <phoneticPr fontId="6" type="noConversion"/>
  </si>
  <si>
    <t>Impeller specific speed</t>
    <phoneticPr fontId="6" type="noConversion"/>
  </si>
  <si>
    <t>P/Pbep coeff3</t>
    <phoneticPr fontId="6" type="noConversion"/>
  </si>
  <si>
    <t>This appears to be a:</t>
    <phoneticPr fontId="0" type="noConversion"/>
  </si>
  <si>
    <t>impeller.</t>
    <phoneticPr fontId="0" type="noConversion"/>
  </si>
  <si>
    <t>ref P hyd</t>
    <phoneticPr fontId="6" type="noConversion"/>
  </si>
  <si>
    <t>Max speed in tune point system</t>
  </si>
  <si>
    <t>ref P bep</t>
    <phoneticPr fontId="6" type="noConversion"/>
  </si>
  <si>
    <t>Total stall power</t>
    <phoneticPr fontId="6" type="noConversion"/>
  </si>
  <si>
    <t>Total dead-head power</t>
    <phoneticPr fontId="6" type="noConversion"/>
  </si>
  <si>
    <t>Step E:</t>
    <phoneticPr fontId="6" type="noConversion"/>
  </si>
  <si>
    <t>Find the impeller power at tune points 1 &amp; 2 by affinity law</t>
    <phoneticPr fontId="6" type="noConversion"/>
  </si>
  <si>
    <t>Total dead-head current</t>
    <phoneticPr fontId="6" type="noConversion"/>
  </si>
  <si>
    <t>rho/rho_ref</t>
    <phoneticPr fontId="6" type="noConversion"/>
  </si>
  <si>
    <t>N</t>
    <phoneticPr fontId="6" type="noConversion"/>
  </si>
  <si>
    <t>INSTRUCTIONS</t>
    <phoneticPr fontId="0" type="noConversion"/>
  </si>
  <si>
    <t>N_n/Nref</t>
    <phoneticPr fontId="6" type="noConversion"/>
  </si>
  <si>
    <t>Use this sheet to tune a TsPumpMotorController motor/controller driving a single GunnsGasFan or GunnsLiquidCentrifugalPump fluid impeller.</t>
    <phoneticPr fontId="6" type="noConversion"/>
  </si>
  <si>
    <t>Maximum Speed Chart</t>
  </si>
  <si>
    <t>Power vs. Speed Chart</t>
  </si>
  <si>
    <t>Qbep_n</t>
    <phoneticPr fontId="6" type="noConversion"/>
  </si>
  <si>
    <t>Our goal is to match the desired power load at given speed &amp; flow conditions, and have the power load trend properly as motor speed and</t>
    <phoneticPr fontId="6" type="noConversion"/>
  </si>
  <si>
    <t>Pbep_n</t>
    <phoneticPr fontId="6" type="noConversion"/>
  </si>
  <si>
    <t>flow rate vary in the fluid system.</t>
    <phoneticPr fontId="6" type="noConversion"/>
  </si>
  <si>
    <t>Q_n/Qbep_n</t>
    <phoneticPr fontId="6" type="noConversion"/>
  </si>
  <si>
    <t xml:space="preserve">  - Enter the fluid reference curve and your desired motor data ponts in the Steps 1-5 blocks above.  The fluid impeller's performance curve</t>
    <phoneticPr fontId="6" type="noConversion"/>
  </si>
  <si>
    <t>Pimp_n/Pbep_n</t>
    <phoneticPr fontId="6" type="noConversion"/>
  </si>
  <si>
    <t xml:space="preserve">     should already have been tuned to give the correct pressure &amp; flow verses impeller speed in your fluid network.</t>
    <phoneticPr fontId="6" type="noConversion"/>
  </si>
  <si>
    <t>Pimp_n</t>
    <phoneticPr fontId="6" type="noConversion"/>
  </si>
  <si>
    <t>HINTS</t>
    <phoneticPr fontId="0" type="noConversion"/>
  </si>
  <si>
    <t>Step F:</t>
    <phoneticPr fontId="6" type="noConversion"/>
  </si>
  <si>
    <t>Find the impeller power constant P = Ki*N^3</t>
    <phoneticPr fontId="6" type="noConversion"/>
  </si>
  <si>
    <t>Some cells have comment fields that you can hover over to see additional advice.</t>
    <phoneticPr fontId="0" type="noConversion"/>
  </si>
  <si>
    <t>Ki</t>
    <phoneticPr fontId="6" type="noConversion"/>
  </si>
  <si>
    <t>W*s3/r3</t>
    <phoneticPr fontId="6" type="noConversion"/>
  </si>
  <si>
    <t>See the Example Tuning Sets sheet for example input values for some ISS impellers.  You can copy &amp; paste the Steps 1-5 block</t>
  </si>
  <si>
    <t>(use Paste Special &gt; Values) into this sheet to see the results.  Don't paste over the Results &amp; Extra Info section.</t>
  </si>
  <si>
    <t>Step G:</t>
    <phoneticPr fontId="6" type="noConversion"/>
  </si>
  <si>
    <t>Find the motor winding resistance from stall current and supply voltage</t>
    <phoneticPr fontId="6" type="noConversion"/>
  </si>
  <si>
    <t>see cell E39</t>
    <phoneticPr fontId="6" type="noConversion"/>
  </si>
  <si>
    <t>Step H:</t>
    <phoneticPr fontId="6" type="noConversion"/>
  </si>
  <si>
    <t>Compute maximum possible controller load assuming no friction or motor losses</t>
    <phoneticPr fontId="6" type="noConversion"/>
  </si>
  <si>
    <t>The margins P1 - Pimp1 and P2 - Pimp2 must be friction + motor loss + controller load</t>
    <phoneticPr fontId="6" type="noConversion"/>
  </si>
  <si>
    <t>Pmargin_n</t>
    <phoneticPr fontId="6" type="noConversion"/>
  </si>
  <si>
    <t>P controller max:</t>
    <phoneticPr fontId="6" type="noConversion"/>
  </si>
  <si>
    <t>assuming no friction or motor loss</t>
    <phoneticPr fontId="6" type="noConversion"/>
  </si>
  <si>
    <t>Step I:</t>
    <phoneticPr fontId="6" type="noConversion"/>
  </si>
  <si>
    <t>Make an initial guess at torque constant</t>
    <phoneticPr fontId="6" type="noConversion"/>
  </si>
  <si>
    <t>Kt initial guess:</t>
    <phoneticPr fontId="6" type="noConversion"/>
  </si>
  <si>
    <t>N*m/amp</t>
    <phoneticPr fontId="6" type="noConversion"/>
  </si>
  <si>
    <t>Kt_initial = (Vmax - (P1 - Pc_max)*R/Vmax)/N1</t>
    <phoneticPr fontId="6" type="noConversion"/>
  </si>
  <si>
    <t>Step J:</t>
    <phoneticPr fontId="6" type="noConversion"/>
  </si>
  <si>
    <t>Iterate over range of controller power and find suggested min &amp; max (see cell A133)</t>
    <phoneticPr fontId="6" type="noConversion"/>
  </si>
  <si>
    <t>Step K:</t>
    <phoneticPr fontId="6" type="noConversion"/>
  </si>
  <si>
    <t>Calculate final torque constant and Friction constant for the user's controller power selection (see cell A251)</t>
    <phoneticPr fontId="6" type="noConversion"/>
  </si>
  <si>
    <t>torque constant</t>
    <phoneticPr fontId="6" type="noConversion"/>
  </si>
  <si>
    <t>friction constant</t>
    <phoneticPr fontId="6" type="noConversion"/>
  </si>
  <si>
    <t>N*m*s/r</t>
    <phoneticPr fontId="6" type="noConversion"/>
  </si>
  <si>
    <t>Step L:</t>
    <phoneticPr fontId="6" type="noConversion"/>
  </si>
  <si>
    <t>Estimate motor inertia from start-up time and torques</t>
    <phoneticPr fontId="6" type="noConversion"/>
  </si>
  <si>
    <t>A proper solution of the ODE:</t>
    <phoneticPr fontId="6" type="noConversion"/>
  </si>
  <si>
    <t>T N=0</t>
    <phoneticPr fontId="6" type="noConversion"/>
  </si>
  <si>
    <t>N' = Kt*V/R/II + N*(-Kf - Kt^2/R)/II + N^2*(-Ki/II)</t>
    <phoneticPr fontId="6" type="noConversion"/>
  </si>
  <si>
    <t>T N1</t>
    <phoneticPr fontId="6" type="noConversion"/>
  </si>
  <si>
    <t>runs into a problem with sqrt of negative numbers, so we just estimate</t>
    <phoneticPr fontId="6" type="noConversion"/>
  </si>
  <si>
    <t>T avg</t>
    <phoneticPr fontId="6" type="noConversion"/>
  </si>
  <si>
    <t>assuming an average torque</t>
    <phoneticPr fontId="6" type="noConversion"/>
  </si>
  <si>
    <t>II</t>
    <phoneticPr fontId="6" type="noConversion"/>
  </si>
  <si>
    <t>kg*m2</t>
    <phoneticPr fontId="6" type="noConversion"/>
  </si>
  <si>
    <t>Step M:</t>
    <phoneticPr fontId="6" type="noConversion"/>
  </si>
  <si>
    <t>Calculate dead-head power</t>
    <phoneticPr fontId="6" type="noConversion"/>
  </si>
  <si>
    <t>N Q=0</t>
    <phoneticPr fontId="6" type="noConversion"/>
  </si>
  <si>
    <t>V Q=0</t>
    <phoneticPr fontId="6" type="noConversion"/>
  </si>
  <si>
    <t>P Q=0</t>
    <phoneticPr fontId="6" type="noConversion"/>
  </si>
  <si>
    <t>I Q=0</t>
    <phoneticPr fontId="6" type="noConversion"/>
  </si>
  <si>
    <t>Iterate over range of controller power and find suggested min &amp; max</t>
    <phoneticPr fontId="6" type="noConversion"/>
  </si>
  <si>
    <t>Initial Kt guess:</t>
    <phoneticPr fontId="6" type="noConversion"/>
  </si>
  <si>
    <t>P - Pc = V*(V - Kt*N)/R</t>
    <phoneticPr fontId="6" type="noConversion"/>
  </si>
  <si>
    <t>use Pc max, Vmax, N1</t>
    <phoneticPr fontId="6" type="noConversion"/>
  </si>
  <si>
    <t>(P - Pc)*R/V = V - Kt*N</t>
    <phoneticPr fontId="6" type="noConversion"/>
  </si>
  <si>
    <t>Estimate max speed:</t>
  </si>
  <si>
    <t>Solution for V:</t>
    <phoneticPr fontId="6" type="noConversion"/>
  </si>
  <si>
    <t>Tmax = Kt*(Vmax - Kt*Nmax)/R = Kf*Nmax + Ki*Nmax^2</t>
  </si>
  <si>
    <t>For each Pc:</t>
    <phoneticPr fontId="6" type="noConversion"/>
  </si>
  <si>
    <t>(P-Pc)*R = (V - Kt*N)*V</t>
    <phoneticPr fontId="6" type="noConversion"/>
  </si>
  <si>
    <t>Kt*Vmax/R - Kt^2*Nmax/R = Kf*Nmax + Ki*Nmax^2</t>
  </si>
  <si>
    <t>start with initial Kt guess</t>
    <phoneticPr fontId="6" type="noConversion"/>
  </si>
  <si>
    <t>V^2 - V*Kt*N - (P-Pc)*R = 0</t>
    <phoneticPr fontId="6" type="noConversion"/>
  </si>
  <si>
    <t>Kt*Vmax/R = Kf*Nmax + Kt^2*Nmax/R + Ki*Nmax^2</t>
  </si>
  <si>
    <t>find V1 &amp; V2 from:</t>
    <phoneticPr fontId="6" type="noConversion"/>
  </si>
  <si>
    <t>V = (Kt*N + sqrt(Kt^2*N^2 - 4*R*(Pc-P)))/2</t>
    <phoneticPr fontId="6" type="noConversion"/>
  </si>
  <si>
    <t>quadratic:</t>
    <phoneticPr fontId="6" type="noConversion"/>
  </si>
  <si>
    <t>a</t>
    <phoneticPr fontId="6" type="noConversion"/>
  </si>
  <si>
    <t>predict Kt where these will cross</t>
    <phoneticPr fontId="6" type="noConversion"/>
  </si>
  <si>
    <t>Nmax^2*Ki + Nmax*(Kf + Kt^2/R) - Kt*Vmax/R = 0</t>
  </si>
  <si>
    <t>find Kf1 &amp; Kf2 from:</t>
    <phoneticPr fontId="6" type="noConversion"/>
  </si>
  <si>
    <t>Pm*Kt/V/N^2 - Ki*N = Kf</t>
    <phoneticPr fontId="6" type="noConversion"/>
  </si>
  <si>
    <t>b</t>
    <phoneticPr fontId="6" type="noConversion"/>
  </si>
  <si>
    <t xml:space="preserve"> -Kt*N</t>
    <phoneticPr fontId="6" type="noConversion"/>
  </si>
  <si>
    <t>Kf1+dKf1/dKt*iter = Kf2+dKf2/dKt*iter</t>
    <phoneticPr fontId="6" type="noConversion"/>
  </si>
  <si>
    <t>quadratic:</t>
  </si>
  <si>
    <t>predict new Kt where Kf1 = Kf2</t>
    <phoneticPr fontId="6" type="noConversion"/>
  </si>
  <si>
    <t>c</t>
    <phoneticPr fontId="6" type="noConversion"/>
  </si>
  <si>
    <t>(Pc-P)*R</t>
    <phoneticPr fontId="6" type="noConversion"/>
  </si>
  <si>
    <t>(dKf1/dKt - dKf2/dKt)*iter = Kf2 - Kf1</t>
    <phoneticPr fontId="6" type="noConversion"/>
  </si>
  <si>
    <t>iterate Kt until converge</t>
    <phoneticPr fontId="6" type="noConversion"/>
  </si>
  <si>
    <t>iter = (Kf2 - Kf1) / (dKf1/dKt - dKf2/dKt)</t>
    <phoneticPr fontId="6" type="noConversion"/>
  </si>
  <si>
    <t>iteration 1</t>
    <phoneticPr fontId="6" type="noConversion"/>
  </si>
  <si>
    <t>iteration 2</t>
    <phoneticPr fontId="6" type="noConversion"/>
  </si>
  <si>
    <t>iteration 3</t>
    <phoneticPr fontId="6" type="noConversion"/>
  </si>
  <si>
    <t>iteration 4</t>
    <phoneticPr fontId="6" type="noConversion"/>
  </si>
  <si>
    <t>iteration 5</t>
    <phoneticPr fontId="6" type="noConversion"/>
  </si>
  <si>
    <t>Pc/Pc max</t>
    <phoneticPr fontId="6" type="noConversion"/>
  </si>
  <si>
    <t>Pc</t>
    <phoneticPr fontId="6" type="noConversion"/>
  </si>
  <si>
    <t>quad c1</t>
    <phoneticPr fontId="6" type="noConversion"/>
  </si>
  <si>
    <t>quad c2</t>
    <phoneticPr fontId="6" type="noConversion"/>
  </si>
  <si>
    <t>Kt</t>
    <phoneticPr fontId="6" type="noConversion"/>
  </si>
  <si>
    <t>quad b1</t>
    <phoneticPr fontId="6" type="noConversion"/>
  </si>
  <si>
    <t>quad b2</t>
    <phoneticPr fontId="6" type="noConversion"/>
  </si>
  <si>
    <t>V1</t>
    <phoneticPr fontId="6" type="noConversion"/>
  </si>
  <si>
    <t>V2</t>
    <phoneticPr fontId="6" type="noConversion"/>
  </si>
  <si>
    <t>Kf1</t>
    <phoneticPr fontId="6" type="noConversion"/>
  </si>
  <si>
    <t>Kf2</t>
    <phoneticPr fontId="6" type="noConversion"/>
  </si>
  <si>
    <t>Kt + delta</t>
    <phoneticPr fontId="6" type="noConversion"/>
  </si>
  <si>
    <t>dKf1/dKt</t>
    <phoneticPr fontId="6" type="noConversion"/>
  </si>
  <si>
    <t>dKf2/dKt</t>
    <phoneticPr fontId="6" type="noConversion"/>
  </si>
  <si>
    <t>iter</t>
    <phoneticPr fontId="6" type="noConversion"/>
  </si>
  <si>
    <t>valid solution?</t>
    <phoneticPr fontId="6" type="noConversion"/>
  </si>
  <si>
    <t>Nmax b</t>
    <phoneticPr fontId="6" type="noConversion"/>
  </si>
  <si>
    <t>Nmax c</t>
    <phoneticPr fontId="6" type="noConversion"/>
  </si>
  <si>
    <t>Nmax (r/s)</t>
    <phoneticPr fontId="6" type="noConversion"/>
  </si>
  <si>
    <t>Nmax (rpm)</t>
    <phoneticPr fontId="6" type="noConversion"/>
  </si>
  <si>
    <t>Calculate final torque constant and Friction constant for the user's controller power selection</t>
    <phoneticPr fontId="6" type="noConversion"/>
  </si>
  <si>
    <t>ITCS Pump</t>
    <phoneticPr fontId="6" type="noConversion"/>
  </si>
  <si>
    <t>AAA Fan</t>
    <phoneticPr fontId="6" type="noConversion"/>
  </si>
  <si>
    <t>Metox Fan</t>
  </si>
  <si>
    <t>IMV Fan</t>
    <phoneticPr fontId="6" type="noConversion"/>
  </si>
  <si>
    <t>CCAA/Cabin</t>
  </si>
  <si>
    <t>TCCS Blower</t>
  </si>
  <si>
    <t>Step 1:</t>
  </si>
  <si>
    <t>Enter fluid impeller reference performance data (GunnsGasFanConfigData):</t>
  </si>
  <si>
    <t>kg/m3</t>
  </si>
  <si>
    <t>rev/min</t>
  </si>
  <si>
    <t>Step 2:</t>
  </si>
  <si>
    <t>Enter data common to both tune points in Steps 3 &amp; 4:</t>
  </si>
  <si>
    <t>Supply voltage to controller</t>
  </si>
  <si>
    <t>v</t>
  </si>
  <si>
    <t>Total stall current</t>
  </si>
  <si>
    <t>amp</t>
  </si>
  <si>
    <t>Fluid impeller inlet density</t>
  </si>
  <si>
    <t>Step 3:</t>
  </si>
  <si>
    <t>Enter 1st tune point data:</t>
  </si>
  <si>
    <t>Motor &amp; impeller speed</t>
  </si>
  <si>
    <t>Total electrical power load</t>
  </si>
  <si>
    <t>Impeller volumetric flow rate</t>
  </si>
  <si>
    <t>Start ramp-up time</t>
  </si>
  <si>
    <t>s</t>
  </si>
  <si>
    <t>Step 4:</t>
  </si>
  <si>
    <t>Enter 2nd tune point data:</t>
  </si>
  <si>
    <t>Step 5:</t>
  </si>
  <si>
    <t>Choose a controller constant power load in the allowable range:</t>
  </si>
  <si>
    <t>Controller power load</t>
  </si>
  <si>
    <t>Results:</t>
  </si>
  <si>
    <t>Use these values in the fluid impeller's GunnsGasFanConfigData:</t>
  </si>
  <si>
    <t>Use these values in the motor's TsPumpMotorControllerConfigData:</t>
  </si>
  <si>
    <t>Use these values in the motor's DcDynPumpMotorConfigData:</t>
  </si>
  <si>
    <t>ohm</t>
  </si>
  <si>
    <t>Extra Info:</t>
  </si>
  <si>
    <t>Impeller specific speed</t>
  </si>
  <si>
    <t>r</t>
  </si>
  <si>
    <t>This appears to be a:</t>
  </si>
  <si>
    <t>Radial Flow</t>
  </si>
  <si>
    <t>Axial Flow</t>
  </si>
  <si>
    <t>Mixed Flow</t>
  </si>
  <si>
    <t>impeller.</t>
  </si>
  <si>
    <t>Total stall power</t>
  </si>
  <si>
    <t>Total dead-head power</t>
  </si>
  <si>
    <t>Total dead-head current</t>
  </si>
  <si>
    <t>Curve Scaling</t>
    <phoneticPr fontId="6" type="noConversion"/>
  </si>
  <si>
    <t>This scales a fan curve from one reference point to another</t>
    <phoneticPr fontId="6" type="noConversion"/>
  </si>
  <si>
    <t>Notes:</t>
    <phoneticPr fontId="6" type="noConversion"/>
  </si>
  <si>
    <t>You can use this to borrow a curve shape from another impeller, and convert it to pass through your impeller's flow &amp; pressure point.</t>
    <phoneticPr fontId="6" type="noConversion"/>
  </si>
  <si>
    <t>(Fill in gray cells, green cells are the results)</t>
    <phoneticPr fontId="6" type="noConversion"/>
  </si>
  <si>
    <t>The plot works best when you pick a "from" flow rate near the "from" impeller's BEP.</t>
    <phoneticPr fontId="6" type="noConversion"/>
  </si>
  <si>
    <t>From:</t>
    <phoneticPr fontId="6" type="noConversion"/>
  </si>
  <si>
    <t>To:</t>
    <phoneticPr fontId="6" type="noConversion"/>
  </si>
  <si>
    <t>You should borrow shapes from other impellers with similar specific speed (i.e. the same flow type axial, radial, mixed)</t>
    <phoneticPr fontId="6" type="noConversion"/>
  </si>
  <si>
    <t>curve coefficients order:</t>
    <phoneticPr fontId="6" type="noConversion"/>
  </si>
  <si>
    <t>kPa = poly(Q m3/s)</t>
    <phoneticPr fontId="6" type="noConversion"/>
  </si>
  <si>
    <t>Cto_x = Cfrom_x * (Pto/Pfrom) * (Qto/Qfrom)^(-x)</t>
    <phoneticPr fontId="6" type="noConversion"/>
  </si>
  <si>
    <t>fluid flow rate</t>
    <phoneticPr fontId="6" type="noConversion"/>
  </si>
  <si>
    <t>fluid delta-pressure</t>
    <phoneticPr fontId="6" type="noConversion"/>
  </si>
  <si>
    <t>Affinity Transform</t>
    <phoneticPr fontId="6" type="noConversion"/>
  </si>
  <si>
    <t>This shows how a reference fan curve scales based on pump speed and fluid density</t>
    <phoneticPr fontId="6" type="noConversion"/>
  </si>
  <si>
    <t>Cto_x = Cfrom_x * (rho_to/rho_from) * (Nto/Nfrom)^(2-x)</t>
    <phoneticPr fontId="6" type="noConversion"/>
  </si>
  <si>
    <t>fluid flow rate @ BEP</t>
    <phoneticPr fontId="6" type="noConversion"/>
  </si>
  <si>
    <t>fluid density</t>
    <phoneticPr fontId="6" type="noConversion"/>
  </si>
  <si>
    <t>impeller speed</t>
    <phoneticPr fontId="6" type="noConversion"/>
  </si>
  <si>
    <t>rpm</t>
    <phoneticPr fontId="6" type="noConversion"/>
  </si>
  <si>
    <t>Example curves of different fan types normalized about their best efficiency points</t>
    <phoneticPr fontId="6" type="noConversion"/>
  </si>
  <si>
    <t>Real impellers' performance curves follow these general trends:</t>
    <phoneticPr fontId="6" type="noConversion"/>
  </si>
  <si>
    <t>AAA</t>
    <phoneticPr fontId="6" type="noConversion"/>
  </si>
  <si>
    <t>IMV</t>
    <phoneticPr fontId="6" type="noConversion"/>
  </si>
  <si>
    <t>CCAA/Cabin</t>
    <phoneticPr fontId="6" type="noConversion"/>
  </si>
  <si>
    <t>ITCS</t>
    <phoneticPr fontId="6" type="noConversion"/>
  </si>
  <si>
    <t xml:space="preserve">  - Radial-flow impellers (specific speed Ns &lt; 0.8) tend to have a smooth slope to the left of the BEP</t>
    <phoneticPr fontId="6" type="noConversion"/>
  </si>
  <si>
    <t xml:space="preserve">  - Mixed-flow impellers (0.8 &lt; Ns &lt; 3) begin to show a stall-region dip in the curve to the left of the BEP, and a steeper overall slope between the BEP and dead-head (Q=0)</t>
    <phoneticPr fontId="6" type="noConversion"/>
  </si>
  <si>
    <t xml:space="preserve">  - Axial-flow impellers (Ns &gt; 3) tend to have pronounced stall-region dips, and higher dead-head pressure relative to the BEP.</t>
    <phoneticPr fontId="6" type="noConversion"/>
  </si>
  <si>
    <t xml:space="preserve">  - Maximum flow rate (dp = 0) is usually around 1.4 - 1.6 times the BEP flow rate.</t>
    <phoneticPr fontId="6" type="noConversion"/>
  </si>
  <si>
    <t>Q bep</t>
    <phoneticPr fontId="6" type="noConversion"/>
  </si>
  <si>
    <t>dp bep</t>
    <phoneticPr fontId="6" type="noConversion"/>
  </si>
  <si>
    <t>Curve Scaling:</t>
    <phoneticPr fontId="6" type="noConversion"/>
  </si>
  <si>
    <t>Affinity Transform:</t>
    <phoneticPr fontId="6" type="noConversion"/>
  </si>
  <si>
    <t>dp/dp_bep</t>
    <phoneticPr fontId="6" type="noConversion"/>
  </si>
  <si>
    <t>From</t>
    <phoneticPr fontId="6" type="noConversion"/>
  </si>
  <si>
    <t>To</t>
    <phoneticPr fontId="6" type="noConversion"/>
  </si>
  <si>
    <t>AAA (Ns=5.0)</t>
    <phoneticPr fontId="6" type="noConversion"/>
  </si>
  <si>
    <t>IMV (Ns=3.2)</t>
    <phoneticPr fontId="6" type="noConversion"/>
  </si>
  <si>
    <t>CCAA/Cabin (Ns=1.5)</t>
    <phoneticPr fontId="6" type="noConversion"/>
  </si>
  <si>
    <t>ITCS (Ns=0.4)</t>
    <phoneticPr fontId="6" type="noConversion"/>
  </si>
  <si>
    <t>ITER</t>
  </si>
  <si>
    <t>f(a)</t>
  </si>
  <si>
    <t>f(b)</t>
  </si>
  <si>
    <t>f(c )</t>
  </si>
  <si>
    <t>Bisection method:</t>
  </si>
  <si>
    <t>Step A:</t>
  </si>
  <si>
    <t>Find the max flow rate of the reference curve (first root of the polynomial)</t>
  </si>
  <si>
    <t>Copyright 2022 United States Government as represented by the Administrator of the National Aeronautics and Space Administration.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</si>
</sst>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E+00"/>
    <numFmt numFmtId="165" formatCode="0.000E+00"/>
    <numFmt numFmtId="166" formatCode="0.0E+00"/>
  </numFmts>
  <fonts count="11" x14ac:knownFonts="1">
    <font>
      <sz val="10"/>
      <name val="Verdana"/>
    </font>
    <font>
      <b/>
      <sz val="10"/>
      <name val="Verdana"/>
      <family val="2"/>
    </font>
    <font>
      <i/>
      <sz val="10"/>
      <name val="Verdana"/>
      <family val="2"/>
    </font>
    <font>
      <sz val="10"/>
      <name val="Verdana"/>
      <family val="2"/>
    </font>
    <font>
      <sz val="8"/>
      <color indexed="81"/>
      <name val="Tahoma"/>
      <family val="2"/>
    </font>
    <font>
      <sz val="10"/>
      <color indexed="10"/>
      <name val="Verdana"/>
      <family val="2"/>
    </font>
    <font>
      <sz val="8"/>
      <name val="Verdana"/>
      <family val="2"/>
    </font>
    <font>
      <sz val="8"/>
      <color indexed="81"/>
      <name val="Tahoma"/>
      <charset val="1"/>
    </font>
    <font>
      <b/>
      <sz val="8"/>
      <color indexed="81"/>
      <name val="Tahoma"/>
      <charset val="1"/>
    </font>
    <font>
      <b/>
      <sz val="8"/>
      <color indexed="81"/>
      <name val="Tahoma"/>
      <family val="2"/>
    </font>
    <font>
      <sz val="8"/>
      <color rgb="FF000000"/>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indexed="22"/>
        <bgColor indexed="64"/>
      </patternFill>
    </fill>
    <fill>
      <patternFill patternType="solid">
        <fgColor indexed="42"/>
        <bgColor indexed="64"/>
      </patternFill>
    </fill>
  </fills>
  <borders count="17">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cellStyleXfs>
  <cellXfs count="54">
    <xf numFmtId="0" fontId="0" fillId="0" borderId="0" xfId="0"/>
    <xf numFmtId="0" fontId="0" fillId="0" borderId="0" xfId="0" applyBorder="1"/>
    <xf numFmtId="11" fontId="0" fillId="0" borderId="0" xfId="0" applyNumberFormat="1"/>
    <xf numFmtId="2" fontId="0" fillId="3" borderId="0" xfId="0" applyNumberFormat="1" applyFill="1" applyBorder="1"/>
    <xf numFmtId="0" fontId="0" fillId="3" borderId="0" xfId="0" applyFill="1" applyBorder="1"/>
    <xf numFmtId="1" fontId="0" fillId="0" borderId="0"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5" fillId="0" borderId="0" xfId="0" applyFont="1"/>
    <xf numFmtId="0" fontId="0" fillId="0" borderId="0" xfId="0" applyNumberFormat="1"/>
    <xf numFmtId="164" fontId="0" fillId="0" borderId="0" xfId="0" applyNumberFormat="1"/>
    <xf numFmtId="0" fontId="0" fillId="0" borderId="0" xfId="0" applyFill="1" applyBorder="1"/>
    <xf numFmtId="0" fontId="1" fillId="0" borderId="0" xfId="0" applyFont="1"/>
    <xf numFmtId="0" fontId="2" fillId="0" borderId="0" xfId="0" applyFont="1"/>
    <xf numFmtId="0" fontId="3" fillId="0" borderId="0" xfId="0" applyFont="1"/>
    <xf numFmtId="2" fontId="0" fillId="0" borderId="0" xfId="0" applyNumberFormat="1"/>
    <xf numFmtId="2" fontId="0" fillId="0" borderId="0" xfId="0" applyNumberForma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3" xfId="0" applyFill="1" applyBorder="1"/>
    <xf numFmtId="0" fontId="0" fillId="0" borderId="14" xfId="0" applyBorder="1"/>
    <xf numFmtId="0" fontId="0" fillId="0" borderId="15" xfId="0" applyFill="1" applyBorder="1"/>
    <xf numFmtId="2" fontId="0" fillId="0" borderId="15" xfId="0" applyNumberFormat="1" applyBorder="1"/>
    <xf numFmtId="0" fontId="0" fillId="0" borderId="16" xfId="0" applyFill="1" applyBorder="1"/>
    <xf numFmtId="0" fontId="0" fillId="5" borderId="0" xfId="0" applyFill="1"/>
    <xf numFmtId="0" fontId="0" fillId="4" borderId="0" xfId="0" applyFill="1"/>
    <xf numFmtId="0" fontId="0" fillId="0" borderId="0" xfId="0" applyFill="1"/>
    <xf numFmtId="0" fontId="0" fillId="2" borderId="0" xfId="0" applyFill="1"/>
    <xf numFmtId="165" fontId="0" fillId="3" borderId="0" xfId="0" applyNumberFormat="1" applyFill="1" applyBorder="1"/>
    <xf numFmtId="0" fontId="0" fillId="2" borderId="0" xfId="0" applyNumberFormat="1" applyFill="1"/>
    <xf numFmtId="0" fontId="0" fillId="3" borderId="0" xfId="0" applyFill="1"/>
    <xf numFmtId="0" fontId="3" fillId="0" borderId="13" xfId="0" applyFont="1" applyBorder="1"/>
    <xf numFmtId="0" fontId="3" fillId="0" borderId="0" xfId="0" applyFont="1" applyBorder="1"/>
    <xf numFmtId="0" fontId="3" fillId="0" borderId="7" xfId="0" applyFont="1" applyBorder="1"/>
    <xf numFmtId="0" fontId="0" fillId="0" borderId="0" xfId="0"/>
    <xf numFmtId="0" fontId="1" fillId="0" borderId="0" xfId="0" applyFont="1" applyAlignment="1">
      <alignment horizontal="right"/>
    </xf>
    <xf numFmtId="166" fontId="3" fillId="0" borderId="0" xfId="0" applyNumberFormat="1" applyFont="1"/>
    <xf numFmtId="0" fontId="1" fillId="0" borderId="9" xfId="0" applyFont="1" applyBorder="1"/>
    <xf numFmtId="0" fontId="2" fillId="0" borderId="10" xfId="0" applyFont="1" applyBorder="1"/>
    <xf numFmtId="165" fontId="3" fillId="3" borderId="0" xfId="0" applyNumberFormat="1" applyFont="1" applyFill="1" applyBorder="1"/>
    <xf numFmtId="0" fontId="2" fillId="0" borderId="0" xfId="0" applyFont="1" applyBorder="1"/>
    <xf numFmtId="0" fontId="1" fillId="0" borderId="0" xfId="0" applyFont="1" applyAlignment="1">
      <alignment horizontal="left"/>
    </xf>
    <xf numFmtId="0" fontId="1" fillId="0" borderId="12" xfId="0" applyFont="1" applyBorder="1"/>
    <xf numFmtId="0" fontId="1" fillId="0" borderId="1" xfId="0" applyFont="1" applyBorder="1"/>
    <xf numFmtId="0" fontId="3" fillId="0" borderId="0" xfId="0" applyFont="1" applyFill="1" applyBorder="1"/>
    <xf numFmtId="0" fontId="1" fillId="0" borderId="4" xfId="0" applyFont="1" applyBorder="1"/>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Max</a:t>
            </a:r>
            <a:r>
              <a:rPr lang="en-US" sz="1200" baseline="0"/>
              <a:t> speed (rpm) resulting from controller power load selection</a:t>
            </a:r>
            <a:endParaRPr lang="en-US" sz="1200"/>
          </a:p>
        </c:rich>
      </c:tx>
      <c:layout>
        <c:manualLayout>
          <c:xMode val="edge"/>
          <c:yMode val="edge"/>
          <c:x val="0.18113530131442734"/>
          <c:y val="0"/>
        </c:manualLayout>
      </c:layout>
      <c:overlay val="0"/>
    </c:title>
    <c:autoTitleDeleted val="0"/>
    <c:plotArea>
      <c:layout>
        <c:manualLayout>
          <c:layoutTarget val="inner"/>
          <c:xMode val="edge"/>
          <c:yMode val="edge"/>
          <c:x val="0.11211204794091002"/>
          <c:y val="8.3512404205853347E-2"/>
          <c:w val="0.81376457282526549"/>
          <c:h val="0.76939715463878078"/>
        </c:manualLayout>
      </c:layout>
      <c:scatterChart>
        <c:scatterStyle val="lineMarker"/>
        <c:varyColors val="0"/>
        <c:ser>
          <c:idx val="0"/>
          <c:order val="0"/>
          <c:tx>
            <c:strRef>
              <c:f>Tuning!$CP$148</c:f>
              <c:strCache>
                <c:ptCount val="1"/>
                <c:pt idx="0">
                  <c:v>Nmax (rpm)</c:v>
                </c:pt>
              </c:strCache>
            </c:strRef>
          </c:tx>
          <c:marker>
            <c:symbol val="none"/>
          </c:marker>
          <c:xVal>
            <c:numRef>
              <c:f>Tuning!$B$149:$B$249</c:f>
              <c:numCache>
                <c:formatCode>General</c:formatCode>
                <c:ptCount val="101"/>
                <c:pt idx="0">
                  <c:v>0</c:v>
                </c:pt>
                <c:pt idx="1">
                  <c:v>0.15897034549270267</c:v>
                </c:pt>
                <c:pt idx="2">
                  <c:v>0.31794069098540534</c:v>
                </c:pt>
                <c:pt idx="3">
                  <c:v>0.47691103647810795</c:v>
                </c:pt>
                <c:pt idx="4">
                  <c:v>0.63588138197081068</c:v>
                </c:pt>
                <c:pt idx="5">
                  <c:v>0.7948517274635134</c:v>
                </c:pt>
                <c:pt idx="6">
                  <c:v>0.95382207295621602</c:v>
                </c:pt>
                <c:pt idx="7">
                  <c:v>1.1127924184489189</c:v>
                </c:pt>
                <c:pt idx="8">
                  <c:v>1.2717627639416214</c:v>
                </c:pt>
                <c:pt idx="9">
                  <c:v>1.4307331094343239</c:v>
                </c:pt>
                <c:pt idx="10">
                  <c:v>1.5897034549270266</c:v>
                </c:pt>
                <c:pt idx="11">
                  <c:v>1.7486738004197291</c:v>
                </c:pt>
                <c:pt idx="12">
                  <c:v>1.9076441459124316</c:v>
                </c:pt>
                <c:pt idx="13">
                  <c:v>2.0666144914051343</c:v>
                </c:pt>
                <c:pt idx="14">
                  <c:v>2.2255848368978373</c:v>
                </c:pt>
                <c:pt idx="15">
                  <c:v>2.3845551823905398</c:v>
                </c:pt>
                <c:pt idx="16">
                  <c:v>2.5435255278832427</c:v>
                </c:pt>
                <c:pt idx="17">
                  <c:v>2.7024958733759457</c:v>
                </c:pt>
                <c:pt idx="18">
                  <c:v>2.8614662188686482</c:v>
                </c:pt>
                <c:pt idx="19">
                  <c:v>3.0204365643613511</c:v>
                </c:pt>
                <c:pt idx="20">
                  <c:v>3.1794069098540541</c:v>
                </c:pt>
                <c:pt idx="21">
                  <c:v>3.3383772553467566</c:v>
                </c:pt>
                <c:pt idx="22">
                  <c:v>3.4973476008394595</c:v>
                </c:pt>
                <c:pt idx="23">
                  <c:v>3.6563179463321624</c:v>
                </c:pt>
                <c:pt idx="24">
                  <c:v>3.815288291824865</c:v>
                </c:pt>
                <c:pt idx="25">
                  <c:v>3.9742586373175675</c:v>
                </c:pt>
                <c:pt idx="26">
                  <c:v>4.1332289828102704</c:v>
                </c:pt>
                <c:pt idx="27">
                  <c:v>4.2921993283029733</c:v>
                </c:pt>
                <c:pt idx="28">
                  <c:v>4.4511696737956763</c:v>
                </c:pt>
                <c:pt idx="29">
                  <c:v>4.6101400192883784</c:v>
                </c:pt>
                <c:pt idx="30">
                  <c:v>4.7691103647810813</c:v>
                </c:pt>
                <c:pt idx="31">
                  <c:v>4.9280807102737842</c:v>
                </c:pt>
                <c:pt idx="32">
                  <c:v>5.0870510557664872</c:v>
                </c:pt>
                <c:pt idx="33">
                  <c:v>5.2460214012591901</c:v>
                </c:pt>
                <c:pt idx="34">
                  <c:v>5.4049917467518931</c:v>
                </c:pt>
                <c:pt idx="35">
                  <c:v>5.5639620922445951</c:v>
                </c:pt>
                <c:pt idx="36">
                  <c:v>5.7229324377372981</c:v>
                </c:pt>
                <c:pt idx="37">
                  <c:v>5.881902783230001</c:v>
                </c:pt>
                <c:pt idx="38">
                  <c:v>6.040873128722704</c:v>
                </c:pt>
                <c:pt idx="39">
                  <c:v>6.1998434742154069</c:v>
                </c:pt>
                <c:pt idx="40">
                  <c:v>6.3588138197081099</c:v>
                </c:pt>
                <c:pt idx="41">
                  <c:v>6.5177841652008119</c:v>
                </c:pt>
                <c:pt idx="42">
                  <c:v>6.6767545106935149</c:v>
                </c:pt>
                <c:pt idx="43">
                  <c:v>6.8357248561862178</c:v>
                </c:pt>
                <c:pt idx="44">
                  <c:v>6.9946952016789208</c:v>
                </c:pt>
                <c:pt idx="45">
                  <c:v>7.1536655471716237</c:v>
                </c:pt>
                <c:pt idx="46">
                  <c:v>7.3126358926643267</c:v>
                </c:pt>
                <c:pt idx="47">
                  <c:v>7.4716062381570287</c:v>
                </c:pt>
                <c:pt idx="48">
                  <c:v>7.6305765836497317</c:v>
                </c:pt>
                <c:pt idx="49">
                  <c:v>7.7895469291424346</c:v>
                </c:pt>
                <c:pt idx="50">
                  <c:v>7.9485172746351367</c:v>
                </c:pt>
                <c:pt idx="51">
                  <c:v>8.1074876201278396</c:v>
                </c:pt>
                <c:pt idx="52">
                  <c:v>8.2664579656205426</c:v>
                </c:pt>
                <c:pt idx="53">
                  <c:v>8.4254283111132455</c:v>
                </c:pt>
                <c:pt idx="54">
                  <c:v>8.5843986566059485</c:v>
                </c:pt>
                <c:pt idx="55">
                  <c:v>8.7433690020986514</c:v>
                </c:pt>
                <c:pt idx="56">
                  <c:v>8.9023393475913544</c:v>
                </c:pt>
                <c:pt idx="57">
                  <c:v>9.0613096930840555</c:v>
                </c:pt>
                <c:pt idx="58">
                  <c:v>9.2202800385767585</c:v>
                </c:pt>
                <c:pt idx="59">
                  <c:v>9.3792503840694614</c:v>
                </c:pt>
                <c:pt idx="60">
                  <c:v>9.5382207295621644</c:v>
                </c:pt>
                <c:pt idx="61">
                  <c:v>9.6971910750548673</c:v>
                </c:pt>
                <c:pt idx="62">
                  <c:v>9.8561614205475703</c:v>
                </c:pt>
                <c:pt idx="63">
                  <c:v>10.015131766040273</c:v>
                </c:pt>
                <c:pt idx="64">
                  <c:v>10.174102111532976</c:v>
                </c:pt>
                <c:pt idx="65">
                  <c:v>10.333072457025679</c:v>
                </c:pt>
                <c:pt idx="66">
                  <c:v>10.492042802518382</c:v>
                </c:pt>
                <c:pt idx="67">
                  <c:v>10.651013148011085</c:v>
                </c:pt>
                <c:pt idx="68">
                  <c:v>10.809983493503788</c:v>
                </c:pt>
                <c:pt idx="69">
                  <c:v>10.968953838996489</c:v>
                </c:pt>
                <c:pt idx="70">
                  <c:v>11.127924184489192</c:v>
                </c:pt>
                <c:pt idx="71">
                  <c:v>11.286894529981895</c:v>
                </c:pt>
                <c:pt idx="72">
                  <c:v>11.445864875474598</c:v>
                </c:pt>
                <c:pt idx="73">
                  <c:v>11.604835220967301</c:v>
                </c:pt>
                <c:pt idx="74">
                  <c:v>11.763805566460004</c:v>
                </c:pt>
                <c:pt idx="75">
                  <c:v>11.922775911952707</c:v>
                </c:pt>
                <c:pt idx="76">
                  <c:v>12.08174625744541</c:v>
                </c:pt>
                <c:pt idx="77">
                  <c:v>12.240716602938113</c:v>
                </c:pt>
                <c:pt idx="78">
                  <c:v>12.399686948430816</c:v>
                </c:pt>
                <c:pt idx="79">
                  <c:v>12.558657293923519</c:v>
                </c:pt>
                <c:pt idx="80">
                  <c:v>12.717627639416222</c:v>
                </c:pt>
                <c:pt idx="81">
                  <c:v>12.876597984908923</c:v>
                </c:pt>
                <c:pt idx="82">
                  <c:v>13.035568330401626</c:v>
                </c:pt>
                <c:pt idx="83">
                  <c:v>13.194538675894329</c:v>
                </c:pt>
                <c:pt idx="84">
                  <c:v>13.353509021387032</c:v>
                </c:pt>
                <c:pt idx="85">
                  <c:v>13.512479366879734</c:v>
                </c:pt>
                <c:pt idx="86">
                  <c:v>13.671449712372437</c:v>
                </c:pt>
                <c:pt idx="87">
                  <c:v>13.83042005786514</c:v>
                </c:pt>
                <c:pt idx="88">
                  <c:v>13.989390403357843</c:v>
                </c:pt>
                <c:pt idx="89">
                  <c:v>14.148360748850546</c:v>
                </c:pt>
                <c:pt idx="90">
                  <c:v>14.307331094343249</c:v>
                </c:pt>
                <c:pt idx="91">
                  <c:v>14.466301439835952</c:v>
                </c:pt>
                <c:pt idx="92">
                  <c:v>14.625271785328655</c:v>
                </c:pt>
                <c:pt idx="93">
                  <c:v>14.784242130821358</c:v>
                </c:pt>
                <c:pt idx="94">
                  <c:v>14.943212476314059</c:v>
                </c:pt>
                <c:pt idx="95">
                  <c:v>15.102182821806762</c:v>
                </c:pt>
                <c:pt idx="96">
                  <c:v>15.261153167299465</c:v>
                </c:pt>
                <c:pt idx="97">
                  <c:v>15.420123512792168</c:v>
                </c:pt>
                <c:pt idx="98">
                  <c:v>15.579093858284871</c:v>
                </c:pt>
                <c:pt idx="99">
                  <c:v>15.738064203777574</c:v>
                </c:pt>
                <c:pt idx="100">
                  <c:v>15.897034549270277</c:v>
                </c:pt>
              </c:numCache>
            </c:numRef>
          </c:xVal>
          <c:yVal>
            <c:numRef>
              <c:f>Tuning!$CP$149:$CP$249</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8693.916648273067</c:v>
                </c:pt>
                <c:pt idx="25">
                  <c:v>8870.0115554658587</c:v>
                </c:pt>
                <c:pt idx="26">
                  <c:v>9039.7099743043418</c:v>
                </c:pt>
                <c:pt idx="27">
                  <c:v>9203.3409077649267</c:v>
                </c:pt>
                <c:pt idx="28">
                  <c:v>9361.2045611515787</c:v>
                </c:pt>
                <c:pt idx="29">
                  <c:v>9513.57623608211</c:v>
                </c:pt>
                <c:pt idx="30">
                  <c:v>9660.7095447416377</c:v>
                </c:pt>
                <c:pt idx="31">
                  <c:v>9802.8390831804463</c:v>
                </c:pt>
                <c:pt idx="32">
                  <c:v>9940.1826706736738</c:v>
                </c:pt>
                <c:pt idx="33">
                  <c:v>10072.943238575624</c:v>
                </c:pt>
                <c:pt idx="34">
                  <c:v>10201.31043440931</c:v>
                </c:pt>
                <c:pt idx="35">
                  <c:v>10325.46199351735</c:v>
                </c:pt>
                <c:pt idx="36">
                  <c:v>10445.564920247551</c:v>
                </c:pt>
                <c:pt idx="37">
                  <c:v>10561.776512461662</c:v>
                </c:pt>
                <c:pt idx="38">
                  <c:v>10674.24525645211</c:v>
                </c:pt>
                <c:pt idx="39">
                  <c:v>10783.111613643632</c:v>
                </c:pt>
                <c:pt idx="40">
                  <c:v>10888.508715435315</c:v>
                </c:pt>
                <c:pt idx="41">
                  <c:v>10990.562978073533</c:v>
                </c:pt>
                <c:pt idx="42">
                  <c:v>11089.394645545526</c:v>
                </c:pt>
                <c:pt idx="43">
                  <c:v>11185.118265288462</c:v>
                </c:pt>
                <c:pt idx="44">
                  <c:v>11277.843099218406</c:v>
                </c:pt>
                <c:pt idx="45">
                  <c:v>11367.673471415606</c:v>
                </c:pt>
                <c:pt idx="46">
                  <c:v>11454.70905391423</c:v>
                </c:pt>
                <c:pt idx="47">
                  <c:v>11539.045093460705</c:v>
                </c:pt>
                <c:pt idx="48">
                  <c:v>11620.772584717137</c:v>
                </c:pt>
                <c:pt idx="49">
                  <c:v>11699.978398863308</c:v>
                </c:pt>
                <c:pt idx="50">
                  <c:v>11776.74538041298</c:v>
                </c:pt>
                <c:pt idx="51">
                  <c:v>11851.152428683226</c:v>
                </c:pt>
                <c:pt idx="52">
                  <c:v>11923.274583080351</c:v>
                </c:pt>
                <c:pt idx="53">
                  <c:v>11993.183132530668</c:v>
                </c:pt>
                <c:pt idx="54">
                  <c:v>12060.94576852528</c:v>
                </c:pt>
                <c:pt idx="55">
                  <c:v>12126.626798076006</c:v>
                </c:pt>
                <c:pt idx="56">
                  <c:v>12190.287427409983</c:v>
                </c:pt>
                <c:pt idx="57">
                  <c:v>12251.986119760155</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0"/>
          <c:extLst>
            <c:ext xmlns:c16="http://schemas.microsoft.com/office/drawing/2014/chart" uri="{C3380CC4-5D6E-409C-BE32-E72D297353CC}">
              <c16:uniqueId val="{00000000-3047-44CD-87AD-59C0F1278519}"/>
            </c:ext>
          </c:extLst>
        </c:ser>
        <c:dLbls>
          <c:showLegendKey val="0"/>
          <c:showVal val="0"/>
          <c:showCatName val="0"/>
          <c:showSerName val="0"/>
          <c:showPercent val="0"/>
          <c:showBubbleSize val="0"/>
        </c:dLbls>
        <c:axId val="59075968"/>
        <c:axId val="59076544"/>
      </c:scatterChart>
      <c:valAx>
        <c:axId val="59075968"/>
        <c:scaling>
          <c:orientation val="minMax"/>
        </c:scaling>
        <c:delete val="0"/>
        <c:axPos val="b"/>
        <c:title>
          <c:tx>
            <c:rich>
              <a:bodyPr/>
              <a:lstStyle/>
              <a:p>
                <a:pPr>
                  <a:defRPr/>
                </a:pPr>
                <a:r>
                  <a:rPr lang="en-US"/>
                  <a:t>Controller Power Load (W)</a:t>
                </a:r>
              </a:p>
            </c:rich>
          </c:tx>
          <c:layout>
            <c:manualLayout>
              <c:xMode val="edge"/>
              <c:yMode val="edge"/>
              <c:x val="0.3533459474815478"/>
              <c:y val="0.92609944413084455"/>
            </c:manualLayout>
          </c:layout>
          <c:overlay val="0"/>
        </c:title>
        <c:numFmt formatCode="General" sourceLinked="1"/>
        <c:majorTickMark val="out"/>
        <c:minorTickMark val="none"/>
        <c:tickLblPos val="nextTo"/>
        <c:crossAx val="59076544"/>
        <c:crosses val="autoZero"/>
        <c:crossBetween val="midCat"/>
      </c:valAx>
      <c:valAx>
        <c:axId val="5907654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59075968"/>
        <c:crosses val="autoZero"/>
        <c:crossBetween val="midCat"/>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Power</a:t>
            </a:r>
            <a:r>
              <a:rPr lang="en-US" sz="1400" baseline="0"/>
              <a:t> (W) vs. Flow Rate</a:t>
            </a:r>
            <a:endParaRPr lang="en-US" sz="1400"/>
          </a:p>
        </c:rich>
      </c:tx>
      <c:layout>
        <c:manualLayout>
          <c:xMode val="edge"/>
          <c:yMode val="edge"/>
          <c:x val="0.29967346938775508"/>
          <c:y val="0"/>
        </c:manualLayout>
      </c:layout>
      <c:overlay val="1"/>
    </c:title>
    <c:autoTitleDeleted val="0"/>
    <c:plotArea>
      <c:layout>
        <c:manualLayout>
          <c:layoutTarget val="inner"/>
          <c:xMode val="edge"/>
          <c:yMode val="edge"/>
          <c:x val="8.4315174888853178E-2"/>
          <c:y val="5.4026859781213479E-2"/>
          <c:w val="0.74065691788526433"/>
          <c:h val="0.79973638331704888"/>
        </c:manualLayout>
      </c:layout>
      <c:scatterChart>
        <c:scatterStyle val="lineMarker"/>
        <c:varyColors val="0"/>
        <c:ser>
          <c:idx val="0"/>
          <c:order val="0"/>
          <c:tx>
            <c:strRef>
              <c:f>Tuning!$AD$2</c:f>
              <c:strCache>
                <c:ptCount val="1"/>
                <c:pt idx="0">
                  <c:v>point 1</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Tuning!$AD$3:$AD$25</c:f>
              <c:numCache>
                <c:formatCode>General</c:formatCode>
                <c:ptCount val="23"/>
                <c:pt idx="21">
                  <c:v>0</c:v>
                </c:pt>
                <c:pt idx="22">
                  <c:v>52.5</c:v>
                </c:pt>
              </c:numCache>
            </c:numRef>
          </c:yVal>
          <c:smooth val="0"/>
          <c:extLst>
            <c:ext xmlns:c16="http://schemas.microsoft.com/office/drawing/2014/chart" uri="{C3380CC4-5D6E-409C-BE32-E72D297353CC}">
              <c16:uniqueId val="{00000000-CEE3-411D-AA2E-7C1725489518}"/>
            </c:ext>
          </c:extLst>
        </c:ser>
        <c:ser>
          <c:idx val="1"/>
          <c:order val="1"/>
          <c:tx>
            <c:strRef>
              <c:f>Tuning!$AV$2</c:f>
              <c:strCache>
                <c:ptCount val="1"/>
                <c:pt idx="0">
                  <c:v>total</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Tuning!$AV$3:$AV$25</c:f>
              <c:numCache>
                <c:formatCode>General</c:formatCode>
                <c:ptCount val="23"/>
                <c:pt idx="0">
                  <c:v>71.486446782442201</c:v>
                </c:pt>
                <c:pt idx="1">
                  <c:v>60.413003508926749</c:v>
                </c:pt>
                <c:pt idx="2">
                  <c:v>52.436839308525762</c:v>
                </c:pt>
                <c:pt idx="3">
                  <c:v>46.978157137007109</c:v>
                </c:pt>
                <c:pt idx="4">
                  <c:v>43.572059719029959</c:v>
                </c:pt>
                <c:pt idx="5">
                  <c:v>41.838050907704528</c:v>
                </c:pt>
                <c:pt idx="6">
                  <c:v>41.453696462090903</c:v>
                </c:pt>
                <c:pt idx="7">
                  <c:v>42.132444242636339</c:v>
                </c:pt>
                <c:pt idx="8">
                  <c:v>43.605603824551409</c:v>
                </c:pt>
                <c:pt idx="9">
                  <c:v>45.608485529124799</c:v>
                </c:pt>
                <c:pt idx="10">
                  <c:v>47.870698872977158</c:v>
                </c:pt>
                <c:pt idx="11">
                  <c:v>50.110610435253278</c:v>
                </c:pt>
                <c:pt idx="12">
                  <c:v>52.033961142753448</c:v>
                </c:pt>
                <c:pt idx="13">
                  <c:v>53.336642973003137</c:v>
                </c:pt>
                <c:pt idx="14">
                  <c:v>53.711635075261881</c:v>
                </c:pt>
                <c:pt idx="15">
                  <c:v>52.86009930947035</c:v>
                </c:pt>
                <c:pt idx="16">
                  <c:v>50.506635203137044</c:v>
                </c:pt>
                <c:pt idx="17">
                  <c:v>46.41869432616263</c:v>
                </c:pt>
                <c:pt idx="18">
                  <c:v>40.430154083603952</c:v>
                </c:pt>
                <c:pt idx="19">
                  <c:v>32.469050926376532</c:v>
                </c:pt>
                <c:pt idx="20">
                  <c:v>22.589472979895369</c:v>
                </c:pt>
              </c:numCache>
            </c:numRef>
          </c:yVal>
          <c:smooth val="0"/>
          <c:extLst>
            <c:ext xmlns:c16="http://schemas.microsoft.com/office/drawing/2014/chart" uri="{C3380CC4-5D6E-409C-BE32-E72D297353CC}">
              <c16:uniqueId val="{00000001-CEE3-411D-AA2E-7C1725489518}"/>
            </c:ext>
          </c:extLst>
        </c:ser>
        <c:ser>
          <c:idx val="2"/>
          <c:order val="2"/>
          <c:tx>
            <c:strRef>
              <c:f>Tuning!$AW$2</c:f>
              <c:strCache>
                <c:ptCount val="1"/>
                <c:pt idx="0">
                  <c:v>motor</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Tuning!$AW$3:$AW$25</c:f>
              <c:numCache>
                <c:formatCode>General</c:formatCode>
                <c:ptCount val="23"/>
                <c:pt idx="0">
                  <c:v>66.486446782442201</c:v>
                </c:pt>
                <c:pt idx="1">
                  <c:v>55.413003508926749</c:v>
                </c:pt>
                <c:pt idx="2">
                  <c:v>47.436839308525762</c:v>
                </c:pt>
                <c:pt idx="3">
                  <c:v>41.978157137007109</c:v>
                </c:pt>
                <c:pt idx="4">
                  <c:v>38.572059719029959</c:v>
                </c:pt>
                <c:pt idx="5">
                  <c:v>36.838050907704528</c:v>
                </c:pt>
                <c:pt idx="6">
                  <c:v>36.453696462090903</c:v>
                </c:pt>
                <c:pt idx="7">
                  <c:v>37.132444242636339</c:v>
                </c:pt>
                <c:pt idx="8">
                  <c:v>38.605603824551409</c:v>
                </c:pt>
                <c:pt idx="9">
                  <c:v>40.608485529124799</c:v>
                </c:pt>
                <c:pt idx="10">
                  <c:v>42.870698872977158</c:v>
                </c:pt>
                <c:pt idx="11">
                  <c:v>45.110610435253278</c:v>
                </c:pt>
                <c:pt idx="12">
                  <c:v>47.033961142753448</c:v>
                </c:pt>
                <c:pt idx="13">
                  <c:v>48.336642973003137</c:v>
                </c:pt>
                <c:pt idx="14">
                  <c:v>48.711635075261881</c:v>
                </c:pt>
                <c:pt idx="15">
                  <c:v>47.86009930947035</c:v>
                </c:pt>
                <c:pt idx="16">
                  <c:v>45.506635203137044</c:v>
                </c:pt>
                <c:pt idx="17">
                  <c:v>41.41869432616263</c:v>
                </c:pt>
                <c:pt idx="18">
                  <c:v>35.430154083603952</c:v>
                </c:pt>
                <c:pt idx="19">
                  <c:v>27.469050926376532</c:v>
                </c:pt>
                <c:pt idx="20">
                  <c:v>17.589472979895369</c:v>
                </c:pt>
              </c:numCache>
            </c:numRef>
          </c:yVal>
          <c:smooth val="0"/>
          <c:extLst>
            <c:ext xmlns:c16="http://schemas.microsoft.com/office/drawing/2014/chart" uri="{C3380CC4-5D6E-409C-BE32-E72D297353CC}">
              <c16:uniqueId val="{00000002-CEE3-411D-AA2E-7C1725489518}"/>
            </c:ext>
          </c:extLst>
        </c:ser>
        <c:ser>
          <c:idx val="3"/>
          <c:order val="3"/>
          <c:tx>
            <c:strRef>
              <c:f>Tuning!$AX$2</c:f>
              <c:strCache>
                <c:ptCount val="1"/>
                <c:pt idx="0">
                  <c:v>shaft</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Tuning!$AX$3:$AX$25</c:f>
              <c:numCache>
                <c:formatCode>General</c:formatCode>
                <c:ptCount val="23"/>
                <c:pt idx="0">
                  <c:v>53.603710979551089</c:v>
                </c:pt>
                <c:pt idx="1">
                  <c:v>45.947524099428087</c:v>
                </c:pt>
                <c:pt idx="2">
                  <c:v>40.193607785517223</c:v>
                </c:pt>
                <c:pt idx="3">
                  <c:v>36.126588625426272</c:v>
                </c:pt>
                <c:pt idx="4">
                  <c:v>33.531093206763032</c:v>
                </c:pt>
                <c:pt idx="5">
                  <c:v>32.191748117135241</c:v>
                </c:pt>
                <c:pt idx="6">
                  <c:v>31.893179944150692</c:v>
                </c:pt>
                <c:pt idx="7">
                  <c:v>32.42001527541715</c:v>
                </c:pt>
                <c:pt idx="8">
                  <c:v>33.556880698542415</c:v>
                </c:pt>
                <c:pt idx="9">
                  <c:v>35.088402801134215</c:v>
                </c:pt>
                <c:pt idx="10">
                  <c:v>36.799208170800355</c:v>
                </c:pt>
                <c:pt idx="11">
                  <c:v>38.473923395148582</c:v>
                </c:pt>
                <c:pt idx="12">
                  <c:v>39.897175061786712</c:v>
                </c:pt>
                <c:pt idx="13">
                  <c:v>40.853589758322478</c:v>
                </c:pt>
                <c:pt idx="14">
                  <c:v>41.127794072363699</c:v>
                </c:pt>
                <c:pt idx="15">
                  <c:v>40.504414591518049</c:v>
                </c:pt>
                <c:pt idx="16">
                  <c:v>38.768077903393419</c:v>
                </c:pt>
                <c:pt idx="17">
                  <c:v>35.703410595597511</c:v>
                </c:pt>
                <c:pt idx="18">
                  <c:v>31.095039255738069</c:v>
                </c:pt>
                <c:pt idx="19">
                  <c:v>24.727590471422996</c:v>
                </c:pt>
                <c:pt idx="20">
                  <c:v>16.385690830260014</c:v>
                </c:pt>
              </c:numCache>
            </c:numRef>
          </c:yVal>
          <c:smooth val="0"/>
          <c:extLst>
            <c:ext xmlns:c16="http://schemas.microsoft.com/office/drawing/2014/chart" uri="{C3380CC4-5D6E-409C-BE32-E72D297353CC}">
              <c16:uniqueId val="{00000003-CEE3-411D-AA2E-7C1725489518}"/>
            </c:ext>
          </c:extLst>
        </c:ser>
        <c:ser>
          <c:idx val="4"/>
          <c:order val="4"/>
          <c:tx>
            <c:strRef>
              <c:f>Tuning!$AY$2</c:f>
              <c:strCache>
                <c:ptCount val="1"/>
                <c:pt idx="0">
                  <c:v>impeller</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Tuning!$AY$3:$AY$25</c:f>
              <c:numCache>
                <c:formatCode>General</c:formatCode>
                <c:ptCount val="23"/>
                <c:pt idx="0">
                  <c:v>45.51799312423443</c:v>
                </c:pt>
                <c:pt idx="1">
                  <c:v>37.861806244111428</c:v>
                </c:pt>
                <c:pt idx="2">
                  <c:v>32.107889930200564</c:v>
                </c:pt>
                <c:pt idx="3">
                  <c:v>28.040870770109613</c:v>
                </c:pt>
                <c:pt idx="4">
                  <c:v>25.445375351446373</c:v>
                </c:pt>
                <c:pt idx="5">
                  <c:v>24.106030261818589</c:v>
                </c:pt>
                <c:pt idx="6">
                  <c:v>23.807462088834029</c:v>
                </c:pt>
                <c:pt idx="7">
                  <c:v>24.334297420100494</c:v>
                </c:pt>
                <c:pt idx="8">
                  <c:v>25.471162843225759</c:v>
                </c:pt>
                <c:pt idx="9">
                  <c:v>27.002684945817556</c:v>
                </c:pt>
                <c:pt idx="10">
                  <c:v>28.713490315483696</c:v>
                </c:pt>
                <c:pt idx="11">
                  <c:v>30.388205539831926</c:v>
                </c:pt>
                <c:pt idx="12">
                  <c:v>31.811457206470049</c:v>
                </c:pt>
                <c:pt idx="13">
                  <c:v>32.767871903005819</c:v>
                </c:pt>
                <c:pt idx="14">
                  <c:v>33.04207621704704</c:v>
                </c:pt>
                <c:pt idx="15">
                  <c:v>32.41869673620139</c:v>
                </c:pt>
                <c:pt idx="16">
                  <c:v>30.68236004807676</c:v>
                </c:pt>
                <c:pt idx="17">
                  <c:v>27.617692740280848</c:v>
                </c:pt>
                <c:pt idx="18">
                  <c:v>23.009321400421417</c:v>
                </c:pt>
                <c:pt idx="19">
                  <c:v>16.641872616106337</c:v>
                </c:pt>
                <c:pt idx="20">
                  <c:v>8.2999729749433548</c:v>
                </c:pt>
              </c:numCache>
            </c:numRef>
          </c:yVal>
          <c:smooth val="0"/>
          <c:extLst>
            <c:ext xmlns:c16="http://schemas.microsoft.com/office/drawing/2014/chart" uri="{C3380CC4-5D6E-409C-BE32-E72D297353CC}">
              <c16:uniqueId val="{00000004-CEE3-411D-AA2E-7C1725489518}"/>
            </c:ext>
          </c:extLst>
        </c:ser>
        <c:ser>
          <c:idx val="5"/>
          <c:order val="5"/>
          <c:tx>
            <c:strRef>
              <c:f>Tuning!$AZ$2</c:f>
              <c:strCache>
                <c:ptCount val="1"/>
                <c:pt idx="0">
                  <c:v>hydraulic</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Tuning!$AZ$3:$AZ$25</c:f>
              <c:numCache>
                <c:formatCode>General</c:formatCode>
                <c:ptCount val="23"/>
                <c:pt idx="0">
                  <c:v>0</c:v>
                </c:pt>
                <c:pt idx="1">
                  <c:v>1.3316879054449786</c:v>
                </c:pt>
                <c:pt idx="2">
                  <c:v>2.1344684270835623</c:v>
                </c:pt>
                <c:pt idx="3">
                  <c:v>2.8512263274793423</c:v>
                </c:pt>
                <c:pt idx="4">
                  <c:v>3.7496231376651412</c:v>
                </c:pt>
                <c:pt idx="5">
                  <c:v>4.9580958435343474</c:v>
                </c:pt>
                <c:pt idx="6">
                  <c:v>6.4982385169806154</c:v>
                </c:pt>
                <c:pt idx="7">
                  <c:v>8.3135668917859302</c:v>
                </c:pt>
                <c:pt idx="8">
                  <c:v>10.294665884257029</c:v>
                </c:pt>
                <c:pt idx="9">
                  <c:v>12.300720058610205</c:v>
                </c:pt>
                <c:pt idx="10">
                  <c:v>14.177427037104465</c:v>
                </c:pt>
                <c:pt idx="11">
                  <c:v>15.771293854923004</c:v>
                </c:pt>
                <c:pt idx="12">
                  <c:v>16.940316259803193</c:v>
                </c:pt>
                <c:pt idx="13">
                  <c:v>17.561040956414622</c:v>
                </c:pt>
                <c:pt idx="14">
                  <c:v>17.532010795485931</c:v>
                </c:pt>
                <c:pt idx="15">
                  <c:v>16.773592907679816</c:v>
                </c:pt>
                <c:pt idx="16">
                  <c:v>15.224189782215957</c:v>
                </c:pt>
                <c:pt idx="17">
                  <c:v>12.832833290243091</c:v>
                </c:pt>
                <c:pt idx="18">
                  <c:v>9.5481616529592443</c:v>
                </c:pt>
                <c:pt idx="19">
                  <c:v>5.3037793544796701</c:v>
                </c:pt>
                <c:pt idx="20">
                  <c:v>-5.462672093491502E-10</c:v>
                </c:pt>
              </c:numCache>
            </c:numRef>
          </c:yVal>
          <c:smooth val="0"/>
          <c:extLst>
            <c:ext xmlns:c16="http://schemas.microsoft.com/office/drawing/2014/chart" uri="{C3380CC4-5D6E-409C-BE32-E72D297353CC}">
              <c16:uniqueId val="{00000005-CEE3-411D-AA2E-7C1725489518}"/>
            </c:ext>
          </c:extLst>
        </c:ser>
        <c:dLbls>
          <c:showLegendKey val="0"/>
          <c:showVal val="0"/>
          <c:showCatName val="0"/>
          <c:showSerName val="0"/>
          <c:showPercent val="0"/>
          <c:showBubbleSize val="0"/>
        </c:dLbls>
        <c:axId val="42832384"/>
        <c:axId val="42832960"/>
      </c:scatterChart>
      <c:valAx>
        <c:axId val="42832384"/>
        <c:scaling>
          <c:orientation val="minMax"/>
        </c:scaling>
        <c:delete val="0"/>
        <c:axPos val="b"/>
        <c:title>
          <c:tx>
            <c:rich>
              <a:bodyPr/>
              <a:lstStyle/>
              <a:p>
                <a:pPr>
                  <a:defRPr/>
                </a:pPr>
                <a:r>
                  <a:rPr lang="en-US"/>
                  <a:t>Q</a:t>
                </a:r>
                <a:r>
                  <a:rPr lang="en-US" baseline="0"/>
                  <a:t> (m3/s)</a:t>
                </a:r>
                <a:endParaRPr lang="en-US"/>
              </a:p>
            </c:rich>
          </c:tx>
          <c:overlay val="0"/>
        </c:title>
        <c:numFmt formatCode="General" sourceLinked="1"/>
        <c:majorTickMark val="out"/>
        <c:minorTickMark val="none"/>
        <c:tickLblPos val="nextTo"/>
        <c:crossAx val="42832960"/>
        <c:crosses val="autoZero"/>
        <c:crossBetween val="midCat"/>
      </c:valAx>
      <c:valAx>
        <c:axId val="428329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42832384"/>
        <c:crosses val="autoZero"/>
        <c:crossBetween val="midCat"/>
      </c:valAx>
    </c:plotArea>
    <c:legend>
      <c:legendPos val="r"/>
      <c:layout>
        <c:manualLayout>
          <c:xMode val="edge"/>
          <c:yMode val="edge"/>
          <c:x val="0.81663870587605125"/>
          <c:y val="2.4392206448646567E-3"/>
          <c:w val="0.1833612941239488"/>
          <c:h val="0.52796827403873781"/>
        </c:manualLayout>
      </c:layout>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Efficiency</a:t>
            </a:r>
          </a:p>
        </c:rich>
      </c:tx>
      <c:layout>
        <c:manualLayout>
          <c:xMode val="edge"/>
          <c:yMode val="edge"/>
          <c:x val="0.42229921259842518"/>
          <c:y val="0"/>
        </c:manualLayout>
      </c:layout>
      <c:overlay val="1"/>
    </c:title>
    <c:autoTitleDeleted val="0"/>
    <c:plotArea>
      <c:layout>
        <c:manualLayout>
          <c:layoutTarget val="inner"/>
          <c:xMode val="edge"/>
          <c:yMode val="edge"/>
          <c:x val="7.7390111950291926E-2"/>
          <c:y val="5.4424116103134169E-2"/>
          <c:w val="0.76069762708232902"/>
          <c:h val="0.79725876177242561"/>
        </c:manualLayout>
      </c:layout>
      <c:scatterChart>
        <c:scatterStyle val="lineMarker"/>
        <c:varyColors val="0"/>
        <c:ser>
          <c:idx val="0"/>
          <c:order val="0"/>
          <c:tx>
            <c:strRef>
              <c:f>Tuning!$AH$2</c:f>
              <c:strCache>
                <c:ptCount val="1"/>
                <c:pt idx="0">
                  <c:v>point 1</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Tuning!$AH$3:$AH$25</c:f>
              <c:numCache>
                <c:formatCode>General</c:formatCode>
                <c:ptCount val="23"/>
                <c:pt idx="21">
                  <c:v>0</c:v>
                </c:pt>
                <c:pt idx="22">
                  <c:v>0.9</c:v>
                </c:pt>
              </c:numCache>
            </c:numRef>
          </c:yVal>
          <c:smooth val="0"/>
          <c:extLst>
            <c:ext xmlns:c16="http://schemas.microsoft.com/office/drawing/2014/chart" uri="{C3380CC4-5D6E-409C-BE32-E72D297353CC}">
              <c16:uniqueId val="{00000000-5D25-4EB9-AD96-3E288A0650ED}"/>
            </c:ext>
          </c:extLst>
        </c:ser>
        <c:ser>
          <c:idx val="1"/>
          <c:order val="1"/>
          <c:tx>
            <c:strRef>
              <c:f>Tuning!$AM$2</c:f>
              <c:strCache>
                <c:ptCount val="1"/>
                <c:pt idx="0">
                  <c:v>impeller</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Tuning!$AM$3:$AM$25</c:f>
              <c:numCache>
                <c:formatCode>General</c:formatCode>
                <c:ptCount val="23"/>
                <c:pt idx="0">
                  <c:v>0</c:v>
                </c:pt>
                <c:pt idx="1">
                  <c:v>3.5172328991887263E-2</c:v>
                </c:pt>
                <c:pt idx="2">
                  <c:v>6.6478003746857528E-2</c:v>
                </c:pt>
                <c:pt idx="3">
                  <c:v>0.10168109082113917</c:v>
                </c:pt>
                <c:pt idx="4">
                  <c:v>0.14735971019786917</c:v>
                </c:pt>
                <c:pt idx="5">
                  <c:v>0.2056786534192421</c:v>
                </c:pt>
                <c:pt idx="6">
                  <c:v>0.2729496530429576</c:v>
                </c:pt>
                <c:pt idx="7">
                  <c:v>0.34163989813483581</c:v>
                </c:pt>
                <c:pt idx="8">
                  <c:v>0.40416945027678508</c:v>
                </c:pt>
                <c:pt idx="9">
                  <c:v>0.45553692469072277</c:v>
                </c:pt>
                <c:pt idx="10">
                  <c:v>0.493754917334425</c:v>
                </c:pt>
                <c:pt idx="11">
                  <c:v>0.51899391802686334</c:v>
                </c:pt>
                <c:pt idx="12">
                  <c:v>0.53252248552630743</c:v>
                </c:pt>
                <c:pt idx="13">
                  <c:v>0.5359225343774533</c:v>
                </c:pt>
                <c:pt idx="14">
                  <c:v>0.53059652427170512</c:v>
                </c:pt>
                <c:pt idx="15">
                  <c:v>0.5174049112513841</c:v>
                </c:pt>
                <c:pt idx="16">
                  <c:v>0.49618705205078395</c:v>
                </c:pt>
                <c:pt idx="17">
                  <c:v>0.46465986173878304</c:v>
                </c:pt>
                <c:pt idx="18">
                  <c:v>0.41496928513434428</c:v>
                </c:pt>
                <c:pt idx="19">
                  <c:v>0.31870087440439643</c:v>
                </c:pt>
                <c:pt idx="20">
                  <c:v>-6.5815540725044146E-11</c:v>
                </c:pt>
              </c:numCache>
            </c:numRef>
          </c:yVal>
          <c:smooth val="0"/>
          <c:extLst>
            <c:ext xmlns:c16="http://schemas.microsoft.com/office/drawing/2014/chart" uri="{C3380CC4-5D6E-409C-BE32-E72D297353CC}">
              <c16:uniqueId val="{00000001-5D25-4EB9-AD96-3E288A0650ED}"/>
            </c:ext>
          </c:extLst>
        </c:ser>
        <c:ser>
          <c:idx val="2"/>
          <c:order val="2"/>
          <c:tx>
            <c:strRef>
              <c:f>Tuning!$AN$2</c:f>
              <c:strCache>
                <c:ptCount val="1"/>
                <c:pt idx="0">
                  <c:v>motor</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Tuning!$AN$3:$AN$25</c:f>
              <c:numCache>
                <c:formatCode>General</c:formatCode>
                <c:ptCount val="23"/>
                <c:pt idx="0">
                  <c:v>0.80623515879791008</c:v>
                </c:pt>
                <c:pt idx="1">
                  <c:v>0.82918306516314677</c:v>
                </c:pt>
                <c:pt idx="2">
                  <c:v>0.8473078807822948</c:v>
                </c:pt>
                <c:pt idx="3">
                  <c:v>0.86060444500975464</c:v>
                </c:pt>
                <c:pt idx="4">
                  <c:v>0.86931041409282306</c:v>
                </c:pt>
                <c:pt idx="5">
                  <c:v>0.87387218715207504</c:v>
                </c:pt>
                <c:pt idx="6">
                  <c:v>0.87489563581891328</c:v>
                </c:pt>
                <c:pt idx="7">
                  <c:v>0.87309133391740834</c:v>
                </c:pt>
                <c:pt idx="8">
                  <c:v>0.86922304987240651</c:v>
                </c:pt>
                <c:pt idx="9">
                  <c:v>0.86406578191566574</c:v>
                </c:pt>
                <c:pt idx="10">
                  <c:v>0.85837668006844958</c:v>
                </c:pt>
                <c:pt idx="11">
                  <c:v>0.85287968892306931</c:v>
                </c:pt>
                <c:pt idx="12">
                  <c:v>0.84826312928852032</c:v>
                </c:pt>
                <c:pt idx="13">
                  <c:v>0.84518881009465063</c:v>
                </c:pt>
                <c:pt idx="14">
                  <c:v>0.84431150809902455</c:v>
                </c:pt>
                <c:pt idx="15">
                  <c:v>0.84630861982986338</c:v>
                </c:pt>
                <c:pt idx="16">
                  <c:v>0.85192143366207185</c:v>
                </c:pt>
                <c:pt idx="17">
                  <c:v>0.86201197735595958</c:v>
                </c:pt>
                <c:pt idx="18">
                  <c:v>0.87764335380432201</c:v>
                </c:pt>
                <c:pt idx="19">
                  <c:v>0.90019820989442667</c:v>
                </c:pt>
                <c:pt idx="20">
                  <c:v>0.93156235260651254</c:v>
                </c:pt>
              </c:numCache>
            </c:numRef>
          </c:yVal>
          <c:smooth val="0"/>
          <c:extLst>
            <c:ext xmlns:c16="http://schemas.microsoft.com/office/drawing/2014/chart" uri="{C3380CC4-5D6E-409C-BE32-E72D297353CC}">
              <c16:uniqueId val="{00000002-5D25-4EB9-AD96-3E288A0650ED}"/>
            </c:ext>
          </c:extLst>
        </c:ser>
        <c:ser>
          <c:idx val="3"/>
          <c:order val="3"/>
          <c:tx>
            <c:strRef>
              <c:f>Tuning!$AO$2</c:f>
              <c:strCache>
                <c:ptCount val="1"/>
                <c:pt idx="0">
                  <c:v>total</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Tuning!$AO$3:$AO$25</c:f>
              <c:numCache>
                <c:formatCode>General</c:formatCode>
                <c:ptCount val="23"/>
                <c:pt idx="0">
                  <c:v>0</c:v>
                </c:pt>
                <c:pt idx="1">
                  <c:v>2.2043067354666546E-2</c:v>
                </c:pt>
                <c:pt idx="2">
                  <c:v>4.0705512674493273E-2</c:v>
                </c:pt>
                <c:pt idx="3">
                  <c:v>6.0692596330759102E-2</c:v>
                </c:pt>
                <c:pt idx="4">
                  <c:v>8.605567792397717E-2</c:v>
                </c:pt>
                <c:pt idx="5">
                  <c:v>0.11850685526608287</c:v>
                </c:pt>
                <c:pt idx="6">
                  <c:v>0.15675896413539878</c:v>
                </c:pt>
                <c:pt idx="7">
                  <c:v>0.19731983371078515</c:v>
                </c:pt>
                <c:pt idx="8">
                  <c:v>0.23608584634392307</c:v>
                </c:pt>
                <c:pt idx="9">
                  <c:v>0.26970244497057844</c:v>
                </c:pt>
                <c:pt idx="10">
                  <c:v>0.29616085352594618</c:v>
                </c:pt>
                <c:pt idx="11">
                  <c:v>0.31472962947239919</c:v>
                </c:pt>
                <c:pt idx="12">
                  <c:v>0.32556268805536442</c:v>
                </c:pt>
                <c:pt idx="13">
                  <c:v>0.32924908613583564</c:v>
                </c:pt>
                <c:pt idx="14">
                  <c:v>0.32640992535266716</c:v>
                </c:pt>
                <c:pt idx="15">
                  <c:v>0.31732049554955488</c:v>
                </c:pt>
                <c:pt idx="16">
                  <c:v>0.30142949972779731</c:v>
                </c:pt>
                <c:pt idx="17">
                  <c:v>0.27645829932381821</c:v>
                </c:pt>
                <c:pt idx="18">
                  <c:v>0.23616436467728938</c:v>
                </c:pt>
                <c:pt idx="19">
                  <c:v>0.1633487645359876</c:v>
                </c:pt>
                <c:pt idx="20">
                  <c:v>-2.4182379546230583E-11</c:v>
                </c:pt>
              </c:numCache>
            </c:numRef>
          </c:yVal>
          <c:smooth val="0"/>
          <c:extLst>
            <c:ext xmlns:c16="http://schemas.microsoft.com/office/drawing/2014/chart" uri="{C3380CC4-5D6E-409C-BE32-E72D297353CC}">
              <c16:uniqueId val="{00000003-5D25-4EB9-AD96-3E288A0650ED}"/>
            </c:ext>
          </c:extLst>
        </c:ser>
        <c:dLbls>
          <c:showLegendKey val="0"/>
          <c:showVal val="0"/>
          <c:showCatName val="0"/>
          <c:showSerName val="0"/>
          <c:showPercent val="0"/>
          <c:showBubbleSize val="0"/>
        </c:dLbls>
        <c:axId val="42835264"/>
        <c:axId val="59078272"/>
      </c:scatterChart>
      <c:valAx>
        <c:axId val="42835264"/>
        <c:scaling>
          <c:orientation val="minMax"/>
        </c:scaling>
        <c:delete val="0"/>
        <c:axPos val="b"/>
        <c:title>
          <c:tx>
            <c:rich>
              <a:bodyPr/>
              <a:lstStyle/>
              <a:p>
                <a:pPr>
                  <a:defRPr/>
                </a:pPr>
                <a:r>
                  <a:rPr lang="en-US"/>
                  <a:t>Q</a:t>
                </a:r>
                <a:r>
                  <a:rPr lang="en-US" baseline="0"/>
                  <a:t> (m3/s)</a:t>
                </a:r>
                <a:endParaRPr lang="en-US"/>
              </a:p>
            </c:rich>
          </c:tx>
          <c:layout>
            <c:manualLayout>
              <c:xMode val="edge"/>
              <c:yMode val="edge"/>
              <c:x val="0.37632395950506187"/>
              <c:y val="0.9254654932839278"/>
            </c:manualLayout>
          </c:layout>
          <c:overlay val="0"/>
        </c:title>
        <c:numFmt formatCode="General" sourceLinked="1"/>
        <c:majorTickMark val="out"/>
        <c:minorTickMark val="none"/>
        <c:tickLblPos val="nextTo"/>
        <c:crossAx val="59078272"/>
        <c:crosses val="autoZero"/>
        <c:crossBetween val="midCat"/>
      </c:valAx>
      <c:valAx>
        <c:axId val="590782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42835264"/>
        <c:crosses val="autoZero"/>
        <c:crossBetween val="midCat"/>
      </c:valAx>
    </c:plotArea>
    <c:legend>
      <c:legendPos val="r"/>
      <c:layout>
        <c:manualLayout>
          <c:xMode val="edge"/>
          <c:yMode val="edge"/>
          <c:x val="0.8270332636991804"/>
          <c:y val="4.0890844526787155E-3"/>
          <c:w val="0.17296673630081955"/>
          <c:h val="0.35456692913385829"/>
        </c:manualLayout>
      </c:layout>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Max</a:t>
            </a:r>
            <a:r>
              <a:rPr lang="en-US" sz="1400" baseline="0"/>
              <a:t> speed (rpm)</a:t>
            </a:r>
            <a:endParaRPr lang="en-US" sz="1400"/>
          </a:p>
        </c:rich>
      </c:tx>
      <c:layout>
        <c:manualLayout>
          <c:xMode val="edge"/>
          <c:yMode val="edge"/>
          <c:x val="0.37334018961915472"/>
          <c:y val="0"/>
        </c:manualLayout>
      </c:layout>
      <c:overlay val="1"/>
    </c:title>
    <c:autoTitleDeleted val="0"/>
    <c:plotArea>
      <c:layout>
        <c:manualLayout>
          <c:layoutTarget val="inner"/>
          <c:xMode val="edge"/>
          <c:yMode val="edge"/>
          <c:x val="0.11190701162354706"/>
          <c:y val="5.409266594416258E-2"/>
          <c:w val="0.73381370185869621"/>
          <c:h val="0.79462034967918904"/>
        </c:manualLayout>
      </c:layout>
      <c:scatterChart>
        <c:scatterStyle val="lineMarker"/>
        <c:varyColors val="0"/>
        <c:ser>
          <c:idx val="0"/>
          <c:order val="0"/>
          <c:tx>
            <c:strRef>
              <c:f>Tuning!$AT$2</c:f>
              <c:strCache>
                <c:ptCount val="1"/>
                <c:pt idx="0">
                  <c:v>point 1</c:v>
                </c:pt>
              </c:strCache>
            </c:strRef>
          </c:tx>
          <c:marker>
            <c:symbol val="diamond"/>
            <c:size val="10"/>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Tuning!$AT$3:$AT$25</c:f>
              <c:numCache>
                <c:formatCode>General</c:formatCode>
                <c:ptCount val="23"/>
                <c:pt idx="22">
                  <c:v>8511</c:v>
                </c:pt>
              </c:numCache>
            </c:numRef>
          </c:yVal>
          <c:smooth val="0"/>
          <c:extLst>
            <c:ext xmlns:c16="http://schemas.microsoft.com/office/drawing/2014/chart" uri="{C3380CC4-5D6E-409C-BE32-E72D297353CC}">
              <c16:uniqueId val="{00000000-E822-44E7-B386-8485DE5B7267}"/>
            </c:ext>
          </c:extLst>
        </c:ser>
        <c:ser>
          <c:idx val="1"/>
          <c:order val="1"/>
          <c:tx>
            <c:strRef>
              <c:f>Tuning!$AU$2</c:f>
              <c:strCache>
                <c:ptCount val="1"/>
                <c:pt idx="0">
                  <c:v>max</c:v>
                </c:pt>
              </c:strCache>
            </c:strRef>
          </c:tx>
          <c:marker>
            <c:symbol val="none"/>
          </c:marker>
          <c:xVal>
            <c:numRef>
              <c:f>Tuning!$AC$3:$AC$25</c:f>
              <c:numCache>
                <c:formatCode>General</c:formatCode>
                <c:ptCount val="23"/>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numCache>
            </c:numRef>
          </c:xVal>
          <c:yVal>
            <c:numRef>
              <c:f>Tuning!$AU$3:$AU$25</c:f>
              <c:numCache>
                <c:formatCode>General</c:formatCode>
                <c:ptCount val="23"/>
                <c:pt idx="0">
                  <c:v>9408.597455117304</c:v>
                </c:pt>
                <c:pt idx="1">
                  <c:v>9660.629132716067</c:v>
                </c:pt>
                <c:pt idx="2">
                  <c:v>9867.6359931139577</c:v>
                </c:pt>
                <c:pt idx="3">
                  <c:v>10024.476629411292</c:v>
                </c:pt>
                <c:pt idx="4">
                  <c:v>10129.649404469343</c:v>
                </c:pt>
                <c:pt idx="5">
                  <c:v>10185.587409244305</c:v>
                </c:pt>
                <c:pt idx="6">
                  <c:v>10198.218058126158</c:v>
                </c:pt>
                <c:pt idx="7">
                  <c:v>10175.970767318449</c:v>
                </c:pt>
                <c:pt idx="8">
                  <c:v>10128.583784030898</c:v>
                </c:pt>
                <c:pt idx="9">
                  <c:v>10066.047899761274</c:v>
                </c:pt>
                <c:pt idx="10">
                  <c:v>9997.8868772607566</c:v>
                </c:pt>
                <c:pt idx="11">
                  <c:v>9932.8203864407697</c:v>
                </c:pt>
                <c:pt idx="12">
                  <c:v>9878.7576693869196</c:v>
                </c:pt>
                <c:pt idx="13">
                  <c:v>9843.0424141278454</c:v>
                </c:pt>
                <c:pt idx="14">
                  <c:v>9832.891865981479</c:v>
                </c:pt>
                <c:pt idx="15">
                  <c:v>9856.0253715780145</c:v>
                </c:pt>
                <c:pt idx="16">
                  <c:v>9921.555501714578</c:v>
                </c:pt>
                <c:pt idx="17">
                  <c:v>10041.343163811969</c:v>
                </c:pt>
                <c:pt idx="18">
                  <c:v>10232.277478806143</c:v>
                </c:pt>
                <c:pt idx="19">
                  <c:v>10520.570116167559</c:v>
                </c:pt>
                <c:pt idx="20">
                  <c:v>10950.949666384073</c:v>
                </c:pt>
              </c:numCache>
            </c:numRef>
          </c:yVal>
          <c:smooth val="0"/>
          <c:extLst>
            <c:ext xmlns:c16="http://schemas.microsoft.com/office/drawing/2014/chart" uri="{C3380CC4-5D6E-409C-BE32-E72D297353CC}">
              <c16:uniqueId val="{00000001-E822-44E7-B386-8485DE5B7267}"/>
            </c:ext>
          </c:extLst>
        </c:ser>
        <c:dLbls>
          <c:showLegendKey val="0"/>
          <c:showVal val="0"/>
          <c:showCatName val="0"/>
          <c:showSerName val="0"/>
          <c:showPercent val="0"/>
          <c:showBubbleSize val="0"/>
        </c:dLbls>
        <c:axId val="42828928"/>
        <c:axId val="42830656"/>
      </c:scatterChart>
      <c:valAx>
        <c:axId val="42828928"/>
        <c:scaling>
          <c:orientation val="minMax"/>
        </c:scaling>
        <c:delete val="0"/>
        <c:axPos val="b"/>
        <c:title>
          <c:tx>
            <c:rich>
              <a:bodyPr/>
              <a:lstStyle/>
              <a:p>
                <a:pPr>
                  <a:defRPr/>
                </a:pPr>
                <a:r>
                  <a:rPr lang="en-US"/>
                  <a:t>Q</a:t>
                </a:r>
                <a:r>
                  <a:rPr lang="en-US" baseline="0"/>
                  <a:t> (m3/s)</a:t>
                </a:r>
                <a:endParaRPr lang="en-US"/>
              </a:p>
            </c:rich>
          </c:tx>
          <c:overlay val="0"/>
        </c:title>
        <c:numFmt formatCode="General" sourceLinked="1"/>
        <c:majorTickMark val="out"/>
        <c:minorTickMark val="none"/>
        <c:tickLblPos val="nextTo"/>
        <c:crossAx val="42830656"/>
        <c:crosses val="autoZero"/>
        <c:crossBetween val="midCat"/>
      </c:valAx>
      <c:valAx>
        <c:axId val="428306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42828928"/>
        <c:crosses val="autoZero"/>
        <c:crossBetween val="midCat"/>
      </c:valAx>
    </c:plotArea>
    <c:legend>
      <c:legendPos val="r"/>
      <c:layout>
        <c:manualLayout>
          <c:xMode val="edge"/>
          <c:yMode val="edge"/>
          <c:x val="0.84010841501955114"/>
          <c:y val="2.6409122732983705E-3"/>
          <c:w val="0.15989158498044886"/>
          <c:h val="0.17620378451475538"/>
        </c:manualLayout>
      </c:layout>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Power</a:t>
            </a:r>
            <a:r>
              <a:rPr lang="en-US" sz="1400" baseline="0"/>
              <a:t> (W) vs. Speed</a:t>
            </a:r>
            <a:endParaRPr lang="en-US" sz="1400"/>
          </a:p>
        </c:rich>
      </c:tx>
      <c:layout>
        <c:manualLayout>
          <c:xMode val="edge"/>
          <c:yMode val="edge"/>
          <c:x val="0.33179581123788104"/>
          <c:y val="0"/>
        </c:manualLayout>
      </c:layout>
      <c:overlay val="1"/>
    </c:title>
    <c:autoTitleDeleted val="0"/>
    <c:plotArea>
      <c:layout>
        <c:manualLayout>
          <c:layoutTarget val="inner"/>
          <c:xMode val="edge"/>
          <c:yMode val="edge"/>
          <c:x val="9.8111093256200113E-2"/>
          <c:y val="5.3895726626404711E-2"/>
          <c:w val="0.72757533879693614"/>
          <c:h val="0.79536809112453188"/>
        </c:manualLayout>
      </c:layout>
      <c:scatterChart>
        <c:scatterStyle val="lineMarker"/>
        <c:varyColors val="0"/>
        <c:ser>
          <c:idx val="0"/>
          <c:order val="0"/>
          <c:tx>
            <c:strRef>
              <c:f>Tuning!$BN$2</c:f>
              <c:strCache>
                <c:ptCount val="1"/>
                <c:pt idx="0">
                  <c:v>point 1</c:v>
                </c:pt>
              </c:strCache>
            </c:strRef>
          </c:tx>
          <c:marker>
            <c:symbol val="none"/>
          </c:marker>
          <c:xVal>
            <c:numRef>
              <c:f>Tuning!$BD$3:$BD$25</c:f>
              <c:numCache>
                <c:formatCode>General</c:formatCode>
                <c:ptCount val="23"/>
                <c:pt idx="0">
                  <c:v>0</c:v>
                </c:pt>
                <c:pt idx="1">
                  <c:v>493.29493161108769</c:v>
                </c:pt>
                <c:pt idx="2">
                  <c:v>986.58986322217538</c:v>
                </c:pt>
                <c:pt idx="3">
                  <c:v>1479.8847948332632</c:v>
                </c:pt>
                <c:pt idx="4">
                  <c:v>1973.1797264443508</c:v>
                </c:pt>
                <c:pt idx="5">
                  <c:v>2466.4746580554383</c:v>
                </c:pt>
                <c:pt idx="6">
                  <c:v>2959.7695896665259</c:v>
                </c:pt>
                <c:pt idx="7">
                  <c:v>3453.0645212776135</c:v>
                </c:pt>
                <c:pt idx="8">
                  <c:v>3946.3594528887011</c:v>
                </c:pt>
                <c:pt idx="9">
                  <c:v>4439.6543844997886</c:v>
                </c:pt>
                <c:pt idx="10">
                  <c:v>4932.9493161108758</c:v>
                </c:pt>
                <c:pt idx="11">
                  <c:v>5426.2442477219638</c:v>
                </c:pt>
                <c:pt idx="12">
                  <c:v>5919.5391793330518</c:v>
                </c:pt>
                <c:pt idx="13">
                  <c:v>6412.8341109441399</c:v>
                </c:pt>
                <c:pt idx="14">
                  <c:v>6906.1290425552279</c:v>
                </c:pt>
                <c:pt idx="15">
                  <c:v>7399.4239741663159</c:v>
                </c:pt>
                <c:pt idx="16">
                  <c:v>7892.718905777404</c:v>
                </c:pt>
                <c:pt idx="17">
                  <c:v>8386.0138373884929</c:v>
                </c:pt>
                <c:pt idx="18">
                  <c:v>8879.3087689995809</c:v>
                </c:pt>
                <c:pt idx="19">
                  <c:v>9372.603700610669</c:v>
                </c:pt>
                <c:pt idx="20">
                  <c:v>9865.8986322217552</c:v>
                </c:pt>
                <c:pt idx="21">
                  <c:v>8510.1489000000001</c:v>
                </c:pt>
                <c:pt idx="22">
                  <c:v>8511</c:v>
                </c:pt>
              </c:numCache>
            </c:numRef>
          </c:xVal>
          <c:yVal>
            <c:numRef>
              <c:f>Tuning!$BN$3:$BN$25</c:f>
              <c:numCache>
                <c:formatCode>General</c:formatCode>
                <c:ptCount val="23"/>
                <c:pt idx="21">
                  <c:v>0</c:v>
                </c:pt>
                <c:pt idx="22">
                  <c:v>52.5</c:v>
                </c:pt>
              </c:numCache>
            </c:numRef>
          </c:yVal>
          <c:smooth val="0"/>
          <c:extLst>
            <c:ext xmlns:c16="http://schemas.microsoft.com/office/drawing/2014/chart" uri="{C3380CC4-5D6E-409C-BE32-E72D297353CC}">
              <c16:uniqueId val="{00000000-3D85-4381-A5DA-8BF3AA20EED9}"/>
            </c:ext>
          </c:extLst>
        </c:ser>
        <c:ser>
          <c:idx val="1"/>
          <c:order val="1"/>
          <c:tx>
            <c:strRef>
              <c:f>Tuning!$BO$2</c:f>
              <c:strCache>
                <c:ptCount val="1"/>
                <c:pt idx="0">
                  <c:v>total</c:v>
                </c:pt>
              </c:strCache>
            </c:strRef>
          </c:tx>
          <c:marker>
            <c:symbol val="none"/>
          </c:marker>
          <c:xVal>
            <c:numRef>
              <c:f>Tuning!$BD$3:$BD$25</c:f>
              <c:numCache>
                <c:formatCode>General</c:formatCode>
                <c:ptCount val="23"/>
                <c:pt idx="0">
                  <c:v>0</c:v>
                </c:pt>
                <c:pt idx="1">
                  <c:v>493.29493161108769</c:v>
                </c:pt>
                <c:pt idx="2">
                  <c:v>986.58986322217538</c:v>
                </c:pt>
                <c:pt idx="3">
                  <c:v>1479.8847948332632</c:v>
                </c:pt>
                <c:pt idx="4">
                  <c:v>1973.1797264443508</c:v>
                </c:pt>
                <c:pt idx="5">
                  <c:v>2466.4746580554383</c:v>
                </c:pt>
                <c:pt idx="6">
                  <c:v>2959.7695896665259</c:v>
                </c:pt>
                <c:pt idx="7">
                  <c:v>3453.0645212776135</c:v>
                </c:pt>
                <c:pt idx="8">
                  <c:v>3946.3594528887011</c:v>
                </c:pt>
                <c:pt idx="9">
                  <c:v>4439.6543844997886</c:v>
                </c:pt>
                <c:pt idx="10">
                  <c:v>4932.9493161108758</c:v>
                </c:pt>
                <c:pt idx="11">
                  <c:v>5426.2442477219638</c:v>
                </c:pt>
                <c:pt idx="12">
                  <c:v>5919.5391793330518</c:v>
                </c:pt>
                <c:pt idx="13">
                  <c:v>6412.8341109441399</c:v>
                </c:pt>
                <c:pt idx="14">
                  <c:v>6906.1290425552279</c:v>
                </c:pt>
                <c:pt idx="15">
                  <c:v>7399.4239741663159</c:v>
                </c:pt>
                <c:pt idx="16">
                  <c:v>7892.718905777404</c:v>
                </c:pt>
                <c:pt idx="17">
                  <c:v>8386.0138373884929</c:v>
                </c:pt>
                <c:pt idx="18">
                  <c:v>8879.3087689995809</c:v>
                </c:pt>
                <c:pt idx="19">
                  <c:v>9372.603700610669</c:v>
                </c:pt>
                <c:pt idx="20">
                  <c:v>9865.8986322217552</c:v>
                </c:pt>
                <c:pt idx="21">
                  <c:v>8510.1489000000001</c:v>
                </c:pt>
                <c:pt idx="22">
                  <c:v>8511</c:v>
                </c:pt>
              </c:numCache>
            </c:numRef>
          </c:xVal>
          <c:yVal>
            <c:numRef>
              <c:f>Tuning!$BO$3:$BO$25</c:f>
              <c:numCache>
                <c:formatCode>General</c:formatCode>
                <c:ptCount val="23"/>
                <c:pt idx="0">
                  <c:v>5</c:v>
                </c:pt>
                <c:pt idx="1">
                  <c:v>5.0349141269295625</c:v>
                </c:pt>
                <c:pt idx="2">
                  <c:v>5.1671424347799206</c:v>
                </c:pt>
                <c:pt idx="3">
                  <c:v>5.4388554295144385</c:v>
                </c:pt>
                <c:pt idx="4">
                  <c:v>5.8934791042576267</c:v>
                </c:pt>
                <c:pt idx="5">
                  <c:v>6.5756949392951372</c:v>
                </c:pt>
                <c:pt idx="6">
                  <c:v>7.5314399020737675</c:v>
                </c:pt>
                <c:pt idx="7">
                  <c:v>8.8079064472014608</c:v>
                </c:pt>
                <c:pt idx="8">
                  <c:v>10.4535425164473</c:v>
                </c:pt>
                <c:pt idx="9">
                  <c:v>12.518051538741519</c:v>
                </c:pt>
                <c:pt idx="10">
                  <c:v>15.052392430175489</c:v>
                </c:pt>
                <c:pt idx="11">
                  <c:v>18.108779594001739</c:v>
                </c:pt>
                <c:pt idx="12">
                  <c:v>21.740682920633915</c:v>
                </c:pt>
                <c:pt idx="13">
                  <c:v>26.002827787646837</c:v>
                </c:pt>
                <c:pt idx="14">
                  <c:v>30.951195059776463</c:v>
                </c:pt>
                <c:pt idx="15">
                  <c:v>36.643021088919866</c:v>
                </c:pt>
                <c:pt idx="16">
                  <c:v>43.136797714135298</c:v>
                </c:pt>
                <c:pt idx="17">
                  <c:v>50.492272261642164</c:v>
                </c:pt>
                <c:pt idx="18">
                  <c:v>58.770447544820996</c:v>
                </c:pt>
                <c:pt idx="19">
                  <c:v>68.033581864213403</c:v>
                </c:pt>
                <c:pt idx="20">
                  <c:v>78.345189007522222</c:v>
                </c:pt>
              </c:numCache>
            </c:numRef>
          </c:yVal>
          <c:smooth val="0"/>
          <c:extLst>
            <c:ext xmlns:c16="http://schemas.microsoft.com/office/drawing/2014/chart" uri="{C3380CC4-5D6E-409C-BE32-E72D297353CC}">
              <c16:uniqueId val="{00000001-3D85-4381-A5DA-8BF3AA20EED9}"/>
            </c:ext>
          </c:extLst>
        </c:ser>
        <c:ser>
          <c:idx val="2"/>
          <c:order val="2"/>
          <c:tx>
            <c:strRef>
              <c:f>Tuning!$BP$2</c:f>
              <c:strCache>
                <c:ptCount val="1"/>
                <c:pt idx="0">
                  <c:v>motor</c:v>
                </c:pt>
              </c:strCache>
            </c:strRef>
          </c:tx>
          <c:marker>
            <c:symbol val="none"/>
          </c:marker>
          <c:xVal>
            <c:numRef>
              <c:f>Tuning!$BD$3:$BD$25</c:f>
              <c:numCache>
                <c:formatCode>General</c:formatCode>
                <c:ptCount val="23"/>
                <c:pt idx="0">
                  <c:v>0</c:v>
                </c:pt>
                <c:pt idx="1">
                  <c:v>493.29493161108769</c:v>
                </c:pt>
                <c:pt idx="2">
                  <c:v>986.58986322217538</c:v>
                </c:pt>
                <c:pt idx="3">
                  <c:v>1479.8847948332632</c:v>
                </c:pt>
                <c:pt idx="4">
                  <c:v>1973.1797264443508</c:v>
                </c:pt>
                <c:pt idx="5">
                  <c:v>2466.4746580554383</c:v>
                </c:pt>
                <c:pt idx="6">
                  <c:v>2959.7695896665259</c:v>
                </c:pt>
                <c:pt idx="7">
                  <c:v>3453.0645212776135</c:v>
                </c:pt>
                <c:pt idx="8">
                  <c:v>3946.3594528887011</c:v>
                </c:pt>
                <c:pt idx="9">
                  <c:v>4439.6543844997886</c:v>
                </c:pt>
                <c:pt idx="10">
                  <c:v>4932.9493161108758</c:v>
                </c:pt>
                <c:pt idx="11">
                  <c:v>5426.2442477219638</c:v>
                </c:pt>
                <c:pt idx="12">
                  <c:v>5919.5391793330518</c:v>
                </c:pt>
                <c:pt idx="13">
                  <c:v>6412.8341109441399</c:v>
                </c:pt>
                <c:pt idx="14">
                  <c:v>6906.1290425552279</c:v>
                </c:pt>
                <c:pt idx="15">
                  <c:v>7399.4239741663159</c:v>
                </c:pt>
                <c:pt idx="16">
                  <c:v>7892.718905777404</c:v>
                </c:pt>
                <c:pt idx="17">
                  <c:v>8386.0138373884929</c:v>
                </c:pt>
                <c:pt idx="18">
                  <c:v>8879.3087689995809</c:v>
                </c:pt>
                <c:pt idx="19">
                  <c:v>9372.603700610669</c:v>
                </c:pt>
                <c:pt idx="20">
                  <c:v>9865.8986322217552</c:v>
                </c:pt>
                <c:pt idx="21">
                  <c:v>8510.1489000000001</c:v>
                </c:pt>
                <c:pt idx="22">
                  <c:v>8511</c:v>
                </c:pt>
              </c:numCache>
            </c:numRef>
          </c:xVal>
          <c:yVal>
            <c:numRef>
              <c:f>Tuning!$BP$3:$BP$25</c:f>
              <c:numCache>
                <c:formatCode>General</c:formatCode>
                <c:ptCount val="23"/>
                <c:pt idx="0">
                  <c:v>0</c:v>
                </c:pt>
                <c:pt idx="1">
                  <c:v>3.4914126929562292E-2</c:v>
                </c:pt>
                <c:pt idx="2">
                  <c:v>0.16714243477992025</c:v>
                </c:pt>
                <c:pt idx="3">
                  <c:v>0.43885542951443862</c:v>
                </c:pt>
                <c:pt idx="4">
                  <c:v>0.89347910425762656</c:v>
                </c:pt>
                <c:pt idx="5">
                  <c:v>1.5756949392951372</c:v>
                </c:pt>
                <c:pt idx="6">
                  <c:v>2.5314399020737675</c:v>
                </c:pt>
                <c:pt idx="7">
                  <c:v>3.8079064472014603</c:v>
                </c:pt>
                <c:pt idx="8">
                  <c:v>5.4535425164473006</c:v>
                </c:pt>
                <c:pt idx="9">
                  <c:v>7.5180515387415188</c:v>
                </c:pt>
                <c:pt idx="10">
                  <c:v>10.052392430175489</c:v>
                </c:pt>
                <c:pt idx="11">
                  <c:v>13.108779594001737</c:v>
                </c:pt>
                <c:pt idx="12">
                  <c:v>16.740682920633915</c:v>
                </c:pt>
                <c:pt idx="13">
                  <c:v>21.002827787646837</c:v>
                </c:pt>
                <c:pt idx="14">
                  <c:v>25.951195059776463</c:v>
                </c:pt>
                <c:pt idx="15">
                  <c:v>31.643021088919866</c:v>
                </c:pt>
                <c:pt idx="16">
                  <c:v>38.136797714135298</c:v>
                </c:pt>
                <c:pt idx="17">
                  <c:v>45.492272261642164</c:v>
                </c:pt>
                <c:pt idx="18">
                  <c:v>53.770447544820996</c:v>
                </c:pt>
                <c:pt idx="19">
                  <c:v>63.03358186421341</c:v>
                </c:pt>
                <c:pt idx="20">
                  <c:v>73.345189007522222</c:v>
                </c:pt>
              </c:numCache>
            </c:numRef>
          </c:yVal>
          <c:smooth val="0"/>
          <c:extLst>
            <c:ext xmlns:c16="http://schemas.microsoft.com/office/drawing/2014/chart" uri="{C3380CC4-5D6E-409C-BE32-E72D297353CC}">
              <c16:uniqueId val="{00000002-3D85-4381-A5DA-8BF3AA20EED9}"/>
            </c:ext>
          </c:extLst>
        </c:ser>
        <c:ser>
          <c:idx val="3"/>
          <c:order val="3"/>
          <c:tx>
            <c:strRef>
              <c:f>Tuning!$BQ$2</c:f>
              <c:strCache>
                <c:ptCount val="1"/>
                <c:pt idx="0">
                  <c:v>shaft</c:v>
                </c:pt>
              </c:strCache>
            </c:strRef>
          </c:tx>
          <c:marker>
            <c:symbol val="none"/>
          </c:marker>
          <c:xVal>
            <c:numRef>
              <c:f>Tuning!$BD$3:$BD$25</c:f>
              <c:numCache>
                <c:formatCode>General</c:formatCode>
                <c:ptCount val="23"/>
                <c:pt idx="0">
                  <c:v>0</c:v>
                </c:pt>
                <c:pt idx="1">
                  <c:v>493.29493161108769</c:v>
                </c:pt>
                <c:pt idx="2">
                  <c:v>986.58986322217538</c:v>
                </c:pt>
                <c:pt idx="3">
                  <c:v>1479.8847948332632</c:v>
                </c:pt>
                <c:pt idx="4">
                  <c:v>1973.1797264443508</c:v>
                </c:pt>
                <c:pt idx="5">
                  <c:v>2466.4746580554383</c:v>
                </c:pt>
                <c:pt idx="6">
                  <c:v>2959.7695896665259</c:v>
                </c:pt>
                <c:pt idx="7">
                  <c:v>3453.0645212776135</c:v>
                </c:pt>
                <c:pt idx="8">
                  <c:v>3946.3594528887011</c:v>
                </c:pt>
                <c:pt idx="9">
                  <c:v>4439.6543844997886</c:v>
                </c:pt>
                <c:pt idx="10">
                  <c:v>4932.9493161108758</c:v>
                </c:pt>
                <c:pt idx="11">
                  <c:v>5426.2442477219638</c:v>
                </c:pt>
                <c:pt idx="12">
                  <c:v>5919.5391793330518</c:v>
                </c:pt>
                <c:pt idx="13">
                  <c:v>6412.8341109441399</c:v>
                </c:pt>
                <c:pt idx="14">
                  <c:v>6906.1290425552279</c:v>
                </c:pt>
                <c:pt idx="15">
                  <c:v>7399.4239741663159</c:v>
                </c:pt>
                <c:pt idx="16">
                  <c:v>7892.718905777404</c:v>
                </c:pt>
                <c:pt idx="17">
                  <c:v>8386.0138373884929</c:v>
                </c:pt>
                <c:pt idx="18">
                  <c:v>8879.3087689995809</c:v>
                </c:pt>
                <c:pt idx="19">
                  <c:v>9372.603700610669</c:v>
                </c:pt>
                <c:pt idx="20">
                  <c:v>9865.8986322217552</c:v>
                </c:pt>
                <c:pt idx="21">
                  <c:v>8510.1489000000001</c:v>
                </c:pt>
                <c:pt idx="22">
                  <c:v>8511</c:v>
                </c:pt>
              </c:numCache>
            </c:numRef>
          </c:xVal>
          <c:yVal>
            <c:numRef>
              <c:f>Tuning!$BQ$3:$BQ$25</c:f>
              <c:numCache>
                <c:formatCode>General</c:formatCode>
                <c:ptCount val="23"/>
                <c:pt idx="0">
                  <c:v>0</c:v>
                </c:pt>
                <c:pt idx="1">
                  <c:v>3.3423181223546504E-2</c:v>
                </c:pt>
                <c:pt idx="2">
                  <c:v>0.15873520733210478</c:v>
                </c:pt>
                <c:pt idx="3">
                  <c:v>0.41349980198255287</c:v>
                </c:pt>
                <c:pt idx="4">
                  <c:v>0.83528068883176898</c:v>
                </c:pt>
                <c:pt idx="5">
                  <c:v>1.461641591536631</c:v>
                </c:pt>
                <c:pt idx="6">
                  <c:v>2.3301462337540166</c:v>
                </c:pt>
                <c:pt idx="7">
                  <c:v>3.4783583391408053</c:v>
                </c:pt>
                <c:pt idx="8">
                  <c:v>4.943841631353874</c:v>
                </c:pt>
                <c:pt idx="9">
                  <c:v>6.7641598340501012</c:v>
                </c:pt>
                <c:pt idx="10">
                  <c:v>8.9768766708863623</c:v>
                </c:pt>
                <c:pt idx="11">
                  <c:v>11.619555865519544</c:v>
                </c:pt>
                <c:pt idx="12">
                  <c:v>14.729761141606513</c:v>
                </c:pt>
                <c:pt idx="13">
                  <c:v>18.34505622280416</c:v>
                </c:pt>
                <c:pt idx="14">
                  <c:v>22.50300483276936</c:v>
                </c:pt>
                <c:pt idx="15">
                  <c:v>27.241170695158981</c:v>
                </c:pt>
                <c:pt idx="16">
                  <c:v>32.597117533629905</c:v>
                </c:pt>
                <c:pt idx="17">
                  <c:v>38.608409071839034</c:v>
                </c:pt>
                <c:pt idx="18">
                  <c:v>45.312609033443223</c:v>
                </c:pt>
                <c:pt idx="19">
                  <c:v>52.747281142099339</c:v>
                </c:pt>
                <c:pt idx="20">
                  <c:v>60.949989121464256</c:v>
                </c:pt>
              </c:numCache>
            </c:numRef>
          </c:yVal>
          <c:smooth val="0"/>
          <c:extLst>
            <c:ext xmlns:c16="http://schemas.microsoft.com/office/drawing/2014/chart" uri="{C3380CC4-5D6E-409C-BE32-E72D297353CC}">
              <c16:uniqueId val="{00000003-3D85-4381-A5DA-8BF3AA20EED9}"/>
            </c:ext>
          </c:extLst>
        </c:ser>
        <c:ser>
          <c:idx val="4"/>
          <c:order val="4"/>
          <c:tx>
            <c:strRef>
              <c:f>Tuning!$BR$2</c:f>
              <c:strCache>
                <c:ptCount val="1"/>
                <c:pt idx="0">
                  <c:v>impeller</c:v>
                </c:pt>
              </c:strCache>
            </c:strRef>
          </c:tx>
          <c:marker>
            <c:symbol val="none"/>
          </c:marker>
          <c:xVal>
            <c:numRef>
              <c:f>Tuning!$BD$3:$BD$25</c:f>
              <c:numCache>
                <c:formatCode>General</c:formatCode>
                <c:ptCount val="23"/>
                <c:pt idx="0">
                  <c:v>0</c:v>
                </c:pt>
                <c:pt idx="1">
                  <c:v>493.29493161108769</c:v>
                </c:pt>
                <c:pt idx="2">
                  <c:v>986.58986322217538</c:v>
                </c:pt>
                <c:pt idx="3">
                  <c:v>1479.8847948332632</c:v>
                </c:pt>
                <c:pt idx="4">
                  <c:v>1973.1797264443508</c:v>
                </c:pt>
                <c:pt idx="5">
                  <c:v>2466.4746580554383</c:v>
                </c:pt>
                <c:pt idx="6">
                  <c:v>2959.7695896665259</c:v>
                </c:pt>
                <c:pt idx="7">
                  <c:v>3453.0645212776135</c:v>
                </c:pt>
                <c:pt idx="8">
                  <c:v>3946.3594528887011</c:v>
                </c:pt>
                <c:pt idx="9">
                  <c:v>4439.6543844997886</c:v>
                </c:pt>
                <c:pt idx="10">
                  <c:v>4932.9493161108758</c:v>
                </c:pt>
                <c:pt idx="11">
                  <c:v>5426.2442477219638</c:v>
                </c:pt>
                <c:pt idx="12">
                  <c:v>5919.5391793330518</c:v>
                </c:pt>
                <c:pt idx="13">
                  <c:v>6412.8341109441399</c:v>
                </c:pt>
                <c:pt idx="14">
                  <c:v>6906.1290425552279</c:v>
                </c:pt>
                <c:pt idx="15">
                  <c:v>7399.4239741663159</c:v>
                </c:pt>
                <c:pt idx="16">
                  <c:v>7892.718905777404</c:v>
                </c:pt>
                <c:pt idx="17">
                  <c:v>8386.0138373884929</c:v>
                </c:pt>
                <c:pt idx="18">
                  <c:v>8879.3087689995809</c:v>
                </c:pt>
                <c:pt idx="19">
                  <c:v>9372.603700610669</c:v>
                </c:pt>
                <c:pt idx="20">
                  <c:v>9865.8986322217552</c:v>
                </c:pt>
                <c:pt idx="21">
                  <c:v>8510.1489000000001</c:v>
                </c:pt>
                <c:pt idx="22">
                  <c:v>8511</c:v>
                </c:pt>
              </c:numCache>
            </c:numRef>
          </c:xVal>
          <c:yVal>
            <c:numRef>
              <c:f>Tuning!$BR$3:$BR$25</c:f>
              <c:numCache>
                <c:formatCode>General</c:formatCode>
                <c:ptCount val="23"/>
                <c:pt idx="0">
                  <c:v>0</c:v>
                </c:pt>
                <c:pt idx="1">
                  <c:v>6.2606206094796861E-3</c:v>
                </c:pt>
                <c:pt idx="2">
                  <c:v>5.0084964875837489E-2</c:v>
                </c:pt>
                <c:pt idx="3">
                  <c:v>0.16903675645595154</c:v>
                </c:pt>
                <c:pt idx="4">
                  <c:v>0.40067971900669991</c:v>
                </c:pt>
                <c:pt idx="5">
                  <c:v>0.7825775761849606</c:v>
                </c:pt>
                <c:pt idx="6">
                  <c:v>1.3522940516476116</c:v>
                </c:pt>
                <c:pt idx="7">
                  <c:v>2.1473928690515316</c:v>
                </c:pt>
                <c:pt idx="8">
                  <c:v>3.2054377520535979</c:v>
                </c:pt>
                <c:pt idx="9">
                  <c:v>4.5639924243106895</c:v>
                </c:pt>
                <c:pt idx="10">
                  <c:v>6.2606206094796821</c:v>
                </c:pt>
                <c:pt idx="11">
                  <c:v>8.3328860312174609</c:v>
                </c:pt>
                <c:pt idx="12">
                  <c:v>10.818352413180893</c:v>
                </c:pt>
                <c:pt idx="13">
                  <c:v>13.754583479026868</c:v>
                </c:pt>
                <c:pt idx="14">
                  <c:v>17.179142952412263</c:v>
                </c:pt>
                <c:pt idx="15">
                  <c:v>21.129594556993947</c:v>
                </c:pt>
                <c:pt idx="16">
                  <c:v>25.643502016428798</c:v>
                </c:pt>
                <c:pt idx="17">
                  <c:v>30.758429054373718</c:v>
                </c:pt>
                <c:pt idx="18">
                  <c:v>36.511939394485566</c:v>
                </c:pt>
                <c:pt idx="19">
                  <c:v>42.941596760421213</c:v>
                </c:pt>
                <c:pt idx="20">
                  <c:v>50.084964875837521</c:v>
                </c:pt>
              </c:numCache>
            </c:numRef>
          </c:yVal>
          <c:smooth val="0"/>
          <c:extLst>
            <c:ext xmlns:c16="http://schemas.microsoft.com/office/drawing/2014/chart" uri="{C3380CC4-5D6E-409C-BE32-E72D297353CC}">
              <c16:uniqueId val="{00000004-3D85-4381-A5DA-8BF3AA20EED9}"/>
            </c:ext>
          </c:extLst>
        </c:ser>
        <c:ser>
          <c:idx val="5"/>
          <c:order val="5"/>
          <c:tx>
            <c:strRef>
              <c:f>Tuning!$BS$2</c:f>
              <c:strCache>
                <c:ptCount val="1"/>
                <c:pt idx="0">
                  <c:v>hydraulic</c:v>
                </c:pt>
              </c:strCache>
            </c:strRef>
          </c:tx>
          <c:marker>
            <c:symbol val="none"/>
          </c:marker>
          <c:xVal>
            <c:numRef>
              <c:f>Tuning!$BD$3:$BD$25</c:f>
              <c:numCache>
                <c:formatCode>General</c:formatCode>
                <c:ptCount val="23"/>
                <c:pt idx="0">
                  <c:v>0</c:v>
                </c:pt>
                <c:pt idx="1">
                  <c:v>493.29493161108769</c:v>
                </c:pt>
                <c:pt idx="2">
                  <c:v>986.58986322217538</c:v>
                </c:pt>
                <c:pt idx="3">
                  <c:v>1479.8847948332632</c:v>
                </c:pt>
                <c:pt idx="4">
                  <c:v>1973.1797264443508</c:v>
                </c:pt>
                <c:pt idx="5">
                  <c:v>2466.4746580554383</c:v>
                </c:pt>
                <c:pt idx="6">
                  <c:v>2959.7695896665259</c:v>
                </c:pt>
                <c:pt idx="7">
                  <c:v>3453.0645212776135</c:v>
                </c:pt>
                <c:pt idx="8">
                  <c:v>3946.3594528887011</c:v>
                </c:pt>
                <c:pt idx="9">
                  <c:v>4439.6543844997886</c:v>
                </c:pt>
                <c:pt idx="10">
                  <c:v>4932.9493161108758</c:v>
                </c:pt>
                <c:pt idx="11">
                  <c:v>5426.2442477219638</c:v>
                </c:pt>
                <c:pt idx="12">
                  <c:v>5919.5391793330518</c:v>
                </c:pt>
                <c:pt idx="13">
                  <c:v>6412.8341109441399</c:v>
                </c:pt>
                <c:pt idx="14">
                  <c:v>6906.1290425552279</c:v>
                </c:pt>
                <c:pt idx="15">
                  <c:v>7399.4239741663159</c:v>
                </c:pt>
                <c:pt idx="16">
                  <c:v>7892.718905777404</c:v>
                </c:pt>
                <c:pt idx="17">
                  <c:v>8386.0138373884929</c:v>
                </c:pt>
                <c:pt idx="18">
                  <c:v>8879.3087689995809</c:v>
                </c:pt>
                <c:pt idx="19">
                  <c:v>9372.603700610669</c:v>
                </c:pt>
                <c:pt idx="20">
                  <c:v>9865.8986322217552</c:v>
                </c:pt>
                <c:pt idx="21">
                  <c:v>8510.1489000000001</c:v>
                </c:pt>
                <c:pt idx="22">
                  <c:v>8511</c:v>
                </c:pt>
              </c:numCache>
            </c:numRef>
          </c:xVal>
          <c:yVal>
            <c:numRef>
              <c:f>Tuning!$BS$3:$BS$25</c:f>
              <c:numCache>
                <c:formatCode>General</c:formatCode>
                <c:ptCount val="23"/>
                <c:pt idx="0">
                  <c:v>0</c:v>
                </c:pt>
                <c:pt idx="1">
                  <c:v>3.215817217254972E-3</c:v>
                </c:pt>
                <c:pt idx="2">
                  <c:v>2.5726537738039776E-2</c:v>
                </c:pt>
                <c:pt idx="3">
                  <c:v>8.6827064865884346E-2</c:v>
                </c:pt>
                <c:pt idx="4">
                  <c:v>0.20581230190431821</c:v>
                </c:pt>
                <c:pt idx="5">
                  <c:v>0.40197715215687163</c:v>
                </c:pt>
                <c:pt idx="6">
                  <c:v>0.69461651892707443</c:v>
                </c:pt>
                <c:pt idx="7">
                  <c:v>1.103025305518456</c:v>
                </c:pt>
                <c:pt idx="8">
                  <c:v>1.6464984152345457</c:v>
                </c:pt>
                <c:pt idx="9">
                  <c:v>2.344330751378874</c:v>
                </c:pt>
                <c:pt idx="10">
                  <c:v>3.2158172172549713</c:v>
                </c:pt>
                <c:pt idx="11">
                  <c:v>4.2802527161663697</c:v>
                </c:pt>
                <c:pt idx="12">
                  <c:v>5.5569321514165955</c:v>
                </c:pt>
                <c:pt idx="13">
                  <c:v>7.0651504263091773</c:v>
                </c:pt>
                <c:pt idx="14">
                  <c:v>8.8242024441476481</c:v>
                </c:pt>
                <c:pt idx="15">
                  <c:v>10.853383108235541</c:v>
                </c:pt>
                <c:pt idx="16">
                  <c:v>13.171987321876374</c:v>
                </c:pt>
                <c:pt idx="17">
                  <c:v>15.799309988373697</c:v>
                </c:pt>
                <c:pt idx="18">
                  <c:v>18.754646011031024</c:v>
                </c:pt>
                <c:pt idx="19">
                  <c:v>22.057290293151883</c:v>
                </c:pt>
                <c:pt idx="20">
                  <c:v>25.726537738039813</c:v>
                </c:pt>
              </c:numCache>
            </c:numRef>
          </c:yVal>
          <c:smooth val="0"/>
          <c:extLst>
            <c:ext xmlns:c16="http://schemas.microsoft.com/office/drawing/2014/chart" uri="{C3380CC4-5D6E-409C-BE32-E72D297353CC}">
              <c16:uniqueId val="{00000005-3D85-4381-A5DA-8BF3AA20EED9}"/>
            </c:ext>
          </c:extLst>
        </c:ser>
        <c:dLbls>
          <c:showLegendKey val="0"/>
          <c:showVal val="0"/>
          <c:showCatName val="0"/>
          <c:showSerName val="0"/>
          <c:showPercent val="0"/>
          <c:showBubbleSize val="0"/>
        </c:dLbls>
        <c:axId val="45347904"/>
        <c:axId val="45348480"/>
      </c:scatterChart>
      <c:valAx>
        <c:axId val="45347904"/>
        <c:scaling>
          <c:orientation val="minMax"/>
        </c:scaling>
        <c:delete val="0"/>
        <c:axPos val="b"/>
        <c:title>
          <c:tx>
            <c:rich>
              <a:bodyPr/>
              <a:lstStyle/>
              <a:p>
                <a:pPr>
                  <a:defRPr/>
                </a:pPr>
                <a:r>
                  <a:rPr lang="en-US"/>
                  <a:t>N</a:t>
                </a:r>
                <a:r>
                  <a:rPr lang="en-US" baseline="0"/>
                  <a:t> (rpm)</a:t>
                </a:r>
                <a:endParaRPr lang="en-US"/>
              </a:p>
            </c:rich>
          </c:tx>
          <c:overlay val="0"/>
        </c:title>
        <c:numFmt formatCode="General" sourceLinked="1"/>
        <c:majorTickMark val="out"/>
        <c:minorTickMark val="none"/>
        <c:tickLblPos val="nextTo"/>
        <c:crossAx val="45348480"/>
        <c:crosses val="autoZero"/>
        <c:crossBetween val="midCat"/>
      </c:valAx>
      <c:valAx>
        <c:axId val="453484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45347904"/>
        <c:crosses val="autoZero"/>
        <c:crossBetween val="midCat"/>
      </c:valAx>
    </c:plotArea>
    <c:legend>
      <c:legendPos val="r"/>
      <c:layout>
        <c:manualLayout>
          <c:xMode val="edge"/>
          <c:yMode val="edge"/>
          <c:x val="0.81663870587605125"/>
          <c:y val="3.6468924394159564E-3"/>
          <c:w val="0.1833612941239488"/>
          <c:h val="0.52668679764543991"/>
        </c:manualLayout>
      </c:layout>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Delta-Pressure</a:t>
            </a:r>
            <a:r>
              <a:rPr lang="en-US" sz="1400" baseline="0"/>
              <a:t> (kPa)</a:t>
            </a:r>
            <a:endParaRPr lang="en-US" sz="1400"/>
          </a:p>
        </c:rich>
      </c:tx>
      <c:layout>
        <c:manualLayout>
          <c:xMode val="edge"/>
          <c:yMode val="edge"/>
          <c:x val="0.33484681638978436"/>
          <c:y val="0"/>
        </c:manualLayout>
      </c:layout>
      <c:overlay val="1"/>
    </c:title>
    <c:autoTitleDeleted val="0"/>
    <c:plotArea>
      <c:layout>
        <c:manualLayout>
          <c:layoutTarget val="inner"/>
          <c:xMode val="edge"/>
          <c:yMode val="edge"/>
          <c:x val="0.11621539652426606"/>
          <c:y val="5.4424116103134169E-2"/>
          <c:w val="0.70288670253229146"/>
          <c:h val="0.79826385672379196"/>
        </c:manualLayout>
      </c:layout>
      <c:scatterChart>
        <c:scatterStyle val="lineMarker"/>
        <c:varyColors val="0"/>
        <c:ser>
          <c:idx val="0"/>
          <c:order val="0"/>
          <c:tx>
            <c:strRef>
              <c:f>Tuning!$AF$2</c:f>
              <c:strCache>
                <c:ptCount val="1"/>
                <c:pt idx="0">
                  <c:v>point 1</c:v>
                </c:pt>
              </c:strCache>
            </c:strRef>
          </c:tx>
          <c:marker>
            <c:symbol val="none"/>
          </c:marker>
          <c:xVal>
            <c:numRef>
              <c:f>Tuning!$AC$3:$AC$27</c:f>
              <c:numCache>
                <c:formatCode>General</c:formatCode>
                <c:ptCount val="25"/>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pt idx="23">
                  <c:v>5.5914211732603844E-2</c:v>
                </c:pt>
                <c:pt idx="24">
                  <c:v>5.5919803712975141E-2</c:v>
                </c:pt>
              </c:numCache>
            </c:numRef>
          </c:xVal>
          <c:yVal>
            <c:numRef>
              <c:f>Tuning!$AF$3:$AF$27</c:f>
              <c:numCache>
                <c:formatCode>General</c:formatCode>
                <c:ptCount val="25"/>
                <c:pt idx="21">
                  <c:v>0</c:v>
                </c:pt>
                <c:pt idx="22">
                  <c:v>0.24986861423346773</c:v>
                </c:pt>
              </c:numCache>
            </c:numRef>
          </c:yVal>
          <c:smooth val="0"/>
          <c:extLst>
            <c:ext xmlns:c16="http://schemas.microsoft.com/office/drawing/2014/chart" uri="{C3380CC4-5D6E-409C-BE32-E72D297353CC}">
              <c16:uniqueId val="{00000000-1524-44C8-9F92-BD45352C0513}"/>
            </c:ext>
          </c:extLst>
        </c:ser>
        <c:ser>
          <c:idx val="1"/>
          <c:order val="1"/>
          <c:tx>
            <c:strRef>
              <c:f>Tuning!$AG$2</c:f>
              <c:strCache>
                <c:ptCount val="1"/>
                <c:pt idx="0">
                  <c:v>BEP</c:v>
                </c:pt>
              </c:strCache>
            </c:strRef>
          </c:tx>
          <c:marker>
            <c:symbol val="none"/>
          </c:marker>
          <c:xVal>
            <c:numRef>
              <c:f>Tuning!$AC$3:$AC$27</c:f>
              <c:numCache>
                <c:formatCode>General</c:formatCode>
                <c:ptCount val="25"/>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pt idx="23">
                  <c:v>5.5914211732603844E-2</c:v>
                </c:pt>
                <c:pt idx="24">
                  <c:v>5.5919803712975141E-2</c:v>
                </c:pt>
              </c:numCache>
            </c:numRef>
          </c:xVal>
          <c:yVal>
            <c:numRef>
              <c:f>Tuning!$AG$3:$AG$27</c:f>
              <c:numCache>
                <c:formatCode>General</c:formatCode>
                <c:ptCount val="25"/>
                <c:pt idx="23">
                  <c:v>0</c:v>
                </c:pt>
                <c:pt idx="24">
                  <c:v>0.31319820186623509</c:v>
                </c:pt>
              </c:numCache>
            </c:numRef>
          </c:yVal>
          <c:smooth val="0"/>
          <c:extLst>
            <c:ext xmlns:c16="http://schemas.microsoft.com/office/drawing/2014/chart" uri="{C3380CC4-5D6E-409C-BE32-E72D297353CC}">
              <c16:uniqueId val="{00000001-1524-44C8-9F92-BD45352C0513}"/>
            </c:ext>
          </c:extLst>
        </c:ser>
        <c:ser>
          <c:idx val="2"/>
          <c:order val="2"/>
          <c:tx>
            <c:strRef>
              <c:f>Tuning!$AJ$2</c:f>
              <c:strCache>
                <c:ptCount val="1"/>
                <c:pt idx="0">
                  <c:v>impeller</c:v>
                </c:pt>
              </c:strCache>
            </c:strRef>
          </c:tx>
          <c:marker>
            <c:symbol val="none"/>
          </c:marker>
          <c:xVal>
            <c:numRef>
              <c:f>Tuning!$AC$3:$AC$27</c:f>
              <c:numCache>
                <c:formatCode>General</c:formatCode>
                <c:ptCount val="25"/>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pt idx="23">
                  <c:v>5.5914211732603844E-2</c:v>
                </c:pt>
                <c:pt idx="24">
                  <c:v>5.5919803712975141E-2</c:v>
                </c:pt>
              </c:numCache>
            </c:numRef>
          </c:xVal>
          <c:yVal>
            <c:numRef>
              <c:f>Tuning!$AJ$3:$AJ$27</c:f>
              <c:numCache>
                <c:formatCode>General</c:formatCode>
                <c:ptCount val="25"/>
                <c:pt idx="0">
                  <c:v>0.41311300000000001</c:v>
                </c:pt>
                <c:pt idx="1">
                  <c:v>0.30641876661894646</c:v>
                </c:pt>
                <c:pt idx="2">
                  <c:v>0.24556849248979334</c:v>
                </c:pt>
                <c:pt idx="3">
                  <c:v>0.2186871891543174</c:v>
                </c:pt>
                <c:pt idx="4">
                  <c:v>0.21569522641742728</c:v>
                </c:pt>
                <c:pt idx="5">
                  <c:v>0.22816961946450459</c:v>
                </c:pt>
                <c:pt idx="6">
                  <c:v>0.24920531597874473</c:v>
                </c:pt>
                <c:pt idx="7">
                  <c:v>0.27327648325849807</c:v>
                </c:pt>
                <c:pt idx="8">
                  <c:v>0.29609779533461023</c:v>
                </c:pt>
                <c:pt idx="9">
                  <c:v>0.31448572008776415</c:v>
                </c:pt>
                <c:pt idx="10">
                  <c:v>0.32621980636582015</c:v>
                </c:pt>
                <c:pt idx="11">
                  <c:v>0.32990397110115638</c:v>
                </c:pt>
                <c:pt idx="12">
                  <c:v>0.32482778642801202</c:v>
                </c:pt>
                <c:pt idx="13">
                  <c:v>0.31082776679982399</c:v>
                </c:pt>
                <c:pt idx="14">
                  <c:v>0.28814865610657225</c:v>
                </c:pt>
                <c:pt idx="15">
                  <c:v>0.25730471479212091</c:v>
                </c:pt>
                <c:pt idx="16">
                  <c:v>0.2189410069715525</c:v>
                </c:pt>
                <c:pt idx="17">
                  <c:v>0.17369468754851547</c:v>
                </c:pt>
                <c:pt idx="18">
                  <c:v>0.12205628933256651</c:v>
                </c:pt>
                <c:pt idx="19">
                  <c:v>6.4231010156504897E-2</c:v>
                </c:pt>
                <c:pt idx="20">
                  <c:v>-6.2847504977980861E-12</c:v>
                </c:pt>
              </c:numCache>
            </c:numRef>
          </c:yVal>
          <c:smooth val="0"/>
          <c:extLst>
            <c:ext xmlns:c16="http://schemas.microsoft.com/office/drawing/2014/chart" uri="{C3380CC4-5D6E-409C-BE32-E72D297353CC}">
              <c16:uniqueId val="{00000002-1524-44C8-9F92-BD45352C0513}"/>
            </c:ext>
          </c:extLst>
        </c:ser>
        <c:ser>
          <c:idx val="3"/>
          <c:order val="3"/>
          <c:tx>
            <c:strRef>
              <c:f>Tuning!$AK$2</c:f>
              <c:strCache>
                <c:ptCount val="1"/>
                <c:pt idx="0">
                  <c:v>system</c:v>
                </c:pt>
              </c:strCache>
            </c:strRef>
          </c:tx>
          <c:marker>
            <c:symbol val="none"/>
          </c:marker>
          <c:xVal>
            <c:numRef>
              <c:f>Tuning!$AC$3:$AC$27</c:f>
              <c:numCache>
                <c:formatCode>General</c:formatCode>
                <c:ptCount val="25"/>
                <c:pt idx="0">
                  <c:v>0</c:v>
                </c:pt>
                <c:pt idx="1">
                  <c:v>4.3459737147921729E-3</c:v>
                </c:pt>
                <c:pt idx="2">
                  <c:v>8.6919474295843457E-3</c:v>
                </c:pt>
                <c:pt idx="3">
                  <c:v>1.303792114437652E-2</c:v>
                </c:pt>
                <c:pt idx="4">
                  <c:v>1.7383894859168691E-2</c:v>
                </c:pt>
                <c:pt idx="5">
                  <c:v>2.1729868573960864E-2</c:v>
                </c:pt>
                <c:pt idx="6">
                  <c:v>2.6075842288753037E-2</c:v>
                </c:pt>
                <c:pt idx="7">
                  <c:v>3.0421816003545207E-2</c:v>
                </c:pt>
                <c:pt idx="8">
                  <c:v>3.4767789718337383E-2</c:v>
                </c:pt>
                <c:pt idx="9">
                  <c:v>3.9113763433129549E-2</c:v>
                </c:pt>
                <c:pt idx="10">
                  <c:v>4.3459737147921722E-2</c:v>
                </c:pt>
                <c:pt idx="11">
                  <c:v>4.7805710862713895E-2</c:v>
                </c:pt>
                <c:pt idx="12">
                  <c:v>5.2151684577506074E-2</c:v>
                </c:pt>
                <c:pt idx="13">
                  <c:v>5.6497658292298247E-2</c:v>
                </c:pt>
                <c:pt idx="14">
                  <c:v>6.0843632007090427E-2</c:v>
                </c:pt>
                <c:pt idx="15">
                  <c:v>6.5189605721882607E-2</c:v>
                </c:pt>
                <c:pt idx="16">
                  <c:v>6.953557943667478E-2</c:v>
                </c:pt>
                <c:pt idx="17">
                  <c:v>7.3881553151466953E-2</c:v>
                </c:pt>
                <c:pt idx="18">
                  <c:v>7.8227526866259139E-2</c:v>
                </c:pt>
                <c:pt idx="19">
                  <c:v>8.2573500581051312E-2</c:v>
                </c:pt>
                <c:pt idx="20">
                  <c:v>8.6919474295843471E-2</c:v>
                </c:pt>
                <c:pt idx="21">
                  <c:v>6.6093390000000002E-2</c:v>
                </c:pt>
                <c:pt idx="22">
                  <c:v>6.6100000000000006E-2</c:v>
                </c:pt>
                <c:pt idx="23">
                  <c:v>5.5914211732603844E-2</c:v>
                </c:pt>
                <c:pt idx="24">
                  <c:v>5.5919803712975141E-2</c:v>
                </c:pt>
              </c:numCache>
            </c:numRef>
          </c:xVal>
          <c:yVal>
            <c:numRef>
              <c:f>Tuning!$AK$3:$AK$27</c:f>
              <c:numCache>
                <c:formatCode>General</c:formatCode>
                <c:ptCount val="25"/>
                <c:pt idx="0">
                  <c:v>0</c:v>
                </c:pt>
                <c:pt idx="1">
                  <c:v>1.0801472887293504E-3</c:v>
                </c:pt>
                <c:pt idx="2">
                  <c:v>4.3205891549174015E-3</c:v>
                </c:pt>
                <c:pt idx="3">
                  <c:v>9.721325598564156E-3</c:v>
                </c:pt>
                <c:pt idx="4">
                  <c:v>1.7282356619669606E-2</c:v>
                </c:pt>
                <c:pt idx="5">
                  <c:v>2.7003682218233759E-2</c:v>
                </c:pt>
                <c:pt idx="6">
                  <c:v>3.888530239425661E-2</c:v>
                </c:pt>
                <c:pt idx="7">
                  <c:v>5.2927217147738154E-2</c:v>
                </c:pt>
                <c:pt idx="8">
                  <c:v>6.9129426478678424E-2</c:v>
                </c:pt>
                <c:pt idx="9">
                  <c:v>8.7491930387077338E-2</c:v>
                </c:pt>
                <c:pt idx="10">
                  <c:v>0.10801472887293499</c:v>
                </c:pt>
                <c:pt idx="11">
                  <c:v>0.13069782193625135</c:v>
                </c:pt>
                <c:pt idx="12">
                  <c:v>0.15554120957702644</c:v>
                </c:pt>
                <c:pt idx="13">
                  <c:v>0.18254489179526021</c:v>
                </c:pt>
                <c:pt idx="14">
                  <c:v>0.2117088685909527</c:v>
                </c:pt>
                <c:pt idx="15">
                  <c:v>0.24303313996410394</c:v>
                </c:pt>
                <c:pt idx="16">
                  <c:v>0.27651770591471381</c:v>
                </c:pt>
                <c:pt idx="17">
                  <c:v>0.31216256644278234</c:v>
                </c:pt>
                <c:pt idx="18">
                  <c:v>0.34996772154830974</c:v>
                </c:pt>
                <c:pt idx="19">
                  <c:v>0.38993317123129573</c:v>
                </c:pt>
                <c:pt idx="20">
                  <c:v>0.4320589154917403</c:v>
                </c:pt>
              </c:numCache>
            </c:numRef>
          </c:yVal>
          <c:smooth val="0"/>
          <c:extLst>
            <c:ext xmlns:c16="http://schemas.microsoft.com/office/drawing/2014/chart" uri="{C3380CC4-5D6E-409C-BE32-E72D297353CC}">
              <c16:uniqueId val="{00000003-1524-44C8-9F92-BD45352C0513}"/>
            </c:ext>
          </c:extLst>
        </c:ser>
        <c:dLbls>
          <c:showLegendKey val="0"/>
          <c:showVal val="0"/>
          <c:showCatName val="0"/>
          <c:showSerName val="0"/>
          <c:showPercent val="0"/>
          <c:showBubbleSize val="0"/>
        </c:dLbls>
        <c:axId val="42831232"/>
        <c:axId val="45343872"/>
      </c:scatterChart>
      <c:valAx>
        <c:axId val="42831232"/>
        <c:scaling>
          <c:orientation val="minMax"/>
        </c:scaling>
        <c:delete val="0"/>
        <c:axPos val="b"/>
        <c:title>
          <c:tx>
            <c:rich>
              <a:bodyPr/>
              <a:lstStyle/>
              <a:p>
                <a:pPr>
                  <a:defRPr/>
                </a:pPr>
                <a:r>
                  <a:rPr lang="en-US"/>
                  <a:t>Q</a:t>
                </a:r>
                <a:r>
                  <a:rPr lang="en-US" baseline="0"/>
                  <a:t> (m3/s)</a:t>
                </a:r>
                <a:endParaRPr lang="en-US"/>
              </a:p>
            </c:rich>
          </c:tx>
          <c:overlay val="0"/>
        </c:title>
        <c:numFmt formatCode="General" sourceLinked="1"/>
        <c:majorTickMark val="out"/>
        <c:minorTickMark val="none"/>
        <c:tickLblPos val="nextTo"/>
        <c:crossAx val="45343872"/>
        <c:crosses val="autoZero"/>
        <c:crossBetween val="midCat"/>
      </c:valAx>
      <c:valAx>
        <c:axId val="453438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42831232"/>
        <c:crosses val="autoZero"/>
        <c:crossBetween val="midCat"/>
      </c:valAx>
    </c:plotArea>
    <c:legend>
      <c:legendPos val="r"/>
      <c:layout>
        <c:manualLayout>
          <c:xMode val="edge"/>
          <c:yMode val="edge"/>
          <c:x val="0.79511595297163196"/>
          <c:y val="4.0890844526787155E-3"/>
          <c:w val="0.20488404702836802"/>
          <c:h val="0.35456692913385829"/>
        </c:manualLayout>
      </c:layout>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'Impeller Curve'!$R$50</c:f>
              <c:strCache>
                <c:ptCount val="1"/>
                <c:pt idx="0">
                  <c:v>AAA (Ns=5.0)</c:v>
                </c:pt>
              </c:strCache>
            </c:strRef>
          </c:tx>
          <c:marker>
            <c:symbol val="none"/>
          </c:marker>
          <c:xVal>
            <c:numRef>
              <c:f>'Impeller Curve'!$A$51:$A$83</c:f>
              <c:numCache>
                <c:formatCode>General</c:formatCode>
                <c:ptCount val="33"/>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1.1000000000000003</c:v>
                </c:pt>
                <c:pt idx="23">
                  <c:v>1.1500000000000004</c:v>
                </c:pt>
                <c:pt idx="24">
                  <c:v>1.2000000000000004</c:v>
                </c:pt>
                <c:pt idx="25">
                  <c:v>1.2500000000000004</c:v>
                </c:pt>
                <c:pt idx="26">
                  <c:v>1.3000000000000005</c:v>
                </c:pt>
                <c:pt idx="27">
                  <c:v>1.3500000000000005</c:v>
                </c:pt>
                <c:pt idx="28">
                  <c:v>1.4000000000000006</c:v>
                </c:pt>
                <c:pt idx="29">
                  <c:v>1.4500000000000006</c:v>
                </c:pt>
                <c:pt idx="30">
                  <c:v>1.5000000000000007</c:v>
                </c:pt>
                <c:pt idx="31">
                  <c:v>1.5500000000000007</c:v>
                </c:pt>
                <c:pt idx="32">
                  <c:v>1.6000000000000008</c:v>
                </c:pt>
              </c:numCache>
            </c:numRef>
          </c:xVal>
          <c:yVal>
            <c:numRef>
              <c:f>'Impeller Curve'!$R$51:$R$83</c:f>
              <c:numCache>
                <c:formatCode>General</c:formatCode>
                <c:ptCount val="33"/>
                <c:pt idx="0">
                  <c:v>1.7046322175885982</c:v>
                </c:pt>
                <c:pt idx="1">
                  <c:v>1.4512633143347351</c:v>
                </c:pt>
                <c:pt idx="2">
                  <c:v>1.2431475636917209</c:v>
                </c:pt>
                <c:pt idx="3">
                  <c:v>1.0765697435994031</c:v>
                </c:pt>
                <c:pt idx="4">
                  <c:v>0.94781463199763083</c:v>
                </c:pt>
                <c:pt idx="5">
                  <c:v>0.85316700682625313</c:v>
                </c:pt>
                <c:pt idx="6">
                  <c:v>0.78891164602511821</c:v>
                </c:pt>
                <c:pt idx="7">
                  <c:v>0.75133332753407522</c:v>
                </c:pt>
                <c:pt idx="8">
                  <c:v>0.73671682929297189</c:v>
                </c:pt>
                <c:pt idx="9">
                  <c:v>0.74134692924165846</c:v>
                </c:pt>
                <c:pt idx="10">
                  <c:v>0.76150840531998187</c:v>
                </c:pt>
                <c:pt idx="11">
                  <c:v>0.79348603546779206</c:v>
                </c:pt>
                <c:pt idx="12">
                  <c:v>0.83356459762493718</c:v>
                </c:pt>
                <c:pt idx="13">
                  <c:v>0.87802886973126559</c:v>
                </c:pt>
                <c:pt idx="14">
                  <c:v>0.92316362972662702</c:v>
                </c:pt>
                <c:pt idx="15">
                  <c:v>0.96525365555086973</c:v>
                </c:pt>
                <c:pt idx="16">
                  <c:v>1.0005837251438419</c:v>
                </c:pt>
                <c:pt idx="17">
                  <c:v>1.0254386164453924</c:v>
                </c:pt>
                <c:pt idx="18">
                  <c:v>1.0361031073953699</c:v>
                </c:pt>
                <c:pt idx="19">
                  <c:v>1.0288619759336226</c:v>
                </c:pt>
                <c:pt idx="20">
                  <c:v>1</c:v>
                </c:pt>
                <c:pt idx="21">
                  <c:v>0.94580195753435015</c:v>
                </c:pt>
                <c:pt idx="22">
                  <c:v>0.86255262647652198</c:v>
                </c:pt>
                <c:pt idx="23">
                  <c:v>0.74653678476636531</c:v>
                </c:pt>
                <c:pt idx="24">
                  <c:v>0.59403921034372986</c:v>
                </c:pt>
                <c:pt idx="25">
                  <c:v>0.40134468114845784</c:v>
                </c:pt>
                <c:pt idx="26">
                  <c:v>0.16473797512040414</c:v>
                </c:pt>
              </c:numCache>
            </c:numRef>
          </c:yVal>
          <c:smooth val="0"/>
          <c:extLst>
            <c:ext xmlns:c16="http://schemas.microsoft.com/office/drawing/2014/chart" uri="{C3380CC4-5D6E-409C-BE32-E72D297353CC}">
              <c16:uniqueId val="{00000000-25E2-43D5-8F46-956445E73B4C}"/>
            </c:ext>
          </c:extLst>
        </c:ser>
        <c:ser>
          <c:idx val="1"/>
          <c:order val="1"/>
          <c:tx>
            <c:strRef>
              <c:f>'Impeller Curve'!$S$50</c:f>
              <c:strCache>
                <c:ptCount val="1"/>
                <c:pt idx="0">
                  <c:v>IMV (Ns=3.2)</c:v>
                </c:pt>
              </c:strCache>
            </c:strRef>
          </c:tx>
          <c:marker>
            <c:symbol val="none"/>
          </c:marker>
          <c:xVal>
            <c:numRef>
              <c:f>'Impeller Curve'!$A$51:$A$83</c:f>
              <c:numCache>
                <c:formatCode>General</c:formatCode>
                <c:ptCount val="33"/>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1.1000000000000003</c:v>
                </c:pt>
                <c:pt idx="23">
                  <c:v>1.1500000000000004</c:v>
                </c:pt>
                <c:pt idx="24">
                  <c:v>1.2000000000000004</c:v>
                </c:pt>
                <c:pt idx="25">
                  <c:v>1.2500000000000004</c:v>
                </c:pt>
                <c:pt idx="26">
                  <c:v>1.3000000000000005</c:v>
                </c:pt>
                <c:pt idx="27">
                  <c:v>1.3500000000000005</c:v>
                </c:pt>
                <c:pt idx="28">
                  <c:v>1.4000000000000006</c:v>
                </c:pt>
                <c:pt idx="29">
                  <c:v>1.4500000000000006</c:v>
                </c:pt>
                <c:pt idx="30">
                  <c:v>1.5000000000000007</c:v>
                </c:pt>
                <c:pt idx="31">
                  <c:v>1.5500000000000007</c:v>
                </c:pt>
                <c:pt idx="32">
                  <c:v>1.6000000000000008</c:v>
                </c:pt>
              </c:numCache>
            </c:numRef>
          </c:xVal>
          <c:yVal>
            <c:numRef>
              <c:f>'Impeller Curve'!$S$51:$S$83</c:f>
              <c:numCache>
                <c:formatCode>General</c:formatCode>
                <c:ptCount val="33"/>
                <c:pt idx="0">
                  <c:v>1.3190145806838203</c:v>
                </c:pt>
                <c:pt idx="1">
                  <c:v>1.080905973832633</c:v>
                </c:pt>
                <c:pt idx="2">
                  <c:v>0.90945938969516471</c:v>
                </c:pt>
                <c:pt idx="3">
                  <c:v>0.7937222101056588</c:v>
                </c:pt>
                <c:pt idx="4">
                  <c:v>0.72377797024110102</c:v>
                </c:pt>
                <c:pt idx="5">
                  <c:v>0.69069754508949344</c:v>
                </c:pt>
                <c:pt idx="6">
                  <c:v>0.68649033591812614</c:v>
                </c:pt>
                <c:pt idx="7">
                  <c:v>0.70405545674185321</c:v>
                </c:pt>
                <c:pt idx="8">
                  <c:v>0.73713292079136239</c:v>
                </c:pt>
                <c:pt idx="9">
                  <c:v>0.78025482698145132</c:v>
                </c:pt>
                <c:pt idx="10">
                  <c:v>0.82869654637930013</c:v>
                </c:pt>
                <c:pt idx="11">
                  <c:v>0.87842790867274223</c:v>
                </c:pt>
                <c:pt idx="12">
                  <c:v>0.92606438863854068</c:v>
                </c:pt>
                <c:pt idx="13">
                  <c:v>0.96881829261065755</c:v>
                </c:pt>
                <c:pt idx="14">
                  <c:v>1.0044499449485376</c:v>
                </c:pt>
                <c:pt idx="15">
                  <c:v>1.0312188745053597</c:v>
                </c:pt>
                <c:pt idx="16">
                  <c:v>1.0478350010963378</c:v>
                </c:pt>
                <c:pt idx="17">
                  <c:v>1.0534098219669734</c:v>
                </c:pt>
                <c:pt idx="18">
                  <c:v>1.0474075982613349</c:v>
                </c:pt>
                <c:pt idx="19">
                  <c:v>1.0295965414903345</c:v>
                </c:pt>
                <c:pt idx="20">
                  <c:v>1.0000000000000013</c:v>
                </c:pt>
                <c:pt idx="21">
                  <c:v>0.95884764543973999</c:v>
                </c:pt>
                <c:pt idx="22">
                  <c:v>0.90652665923062115</c:v>
                </c:pt>
                <c:pt idx="23">
                  <c:v>0.84353291903365735</c:v>
                </c:pt>
                <c:pt idx="24">
                  <c:v>0.77042218521806571</c:v>
                </c:pt>
                <c:pt idx="25">
                  <c:v>0.68776128732952657</c:v>
                </c:pt>
                <c:pt idx="26">
                  <c:v>0.59607931055849384</c:v>
                </c:pt>
                <c:pt idx="27">
                  <c:v>0.49581878220843972</c:v>
                </c:pt>
                <c:pt idx="28">
                  <c:v>0.38728685816413844</c:v>
                </c:pt>
                <c:pt idx="29">
                  <c:v>0.27060650935992198</c:v>
                </c:pt>
                <c:pt idx="30">
                  <c:v>0.1456677082480034</c:v>
                </c:pt>
                <c:pt idx="31">
                  <c:v>1.2078615266685508E-2</c:v>
                </c:pt>
              </c:numCache>
            </c:numRef>
          </c:yVal>
          <c:smooth val="0"/>
          <c:extLst>
            <c:ext xmlns:c16="http://schemas.microsoft.com/office/drawing/2014/chart" uri="{C3380CC4-5D6E-409C-BE32-E72D297353CC}">
              <c16:uniqueId val="{00000001-25E2-43D5-8F46-956445E73B4C}"/>
            </c:ext>
          </c:extLst>
        </c:ser>
        <c:ser>
          <c:idx val="2"/>
          <c:order val="2"/>
          <c:tx>
            <c:strRef>
              <c:f>'Impeller Curve'!$T$50</c:f>
              <c:strCache>
                <c:ptCount val="1"/>
                <c:pt idx="0">
                  <c:v>CCAA/Cabin (Ns=1.5)</c:v>
                </c:pt>
              </c:strCache>
            </c:strRef>
          </c:tx>
          <c:marker>
            <c:symbol val="none"/>
          </c:marker>
          <c:xVal>
            <c:numRef>
              <c:f>'Impeller Curve'!$A$51:$A$83</c:f>
              <c:numCache>
                <c:formatCode>General</c:formatCode>
                <c:ptCount val="33"/>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1.1000000000000003</c:v>
                </c:pt>
                <c:pt idx="23">
                  <c:v>1.1500000000000004</c:v>
                </c:pt>
                <c:pt idx="24">
                  <c:v>1.2000000000000004</c:v>
                </c:pt>
                <c:pt idx="25">
                  <c:v>1.2500000000000004</c:v>
                </c:pt>
                <c:pt idx="26">
                  <c:v>1.3000000000000005</c:v>
                </c:pt>
                <c:pt idx="27">
                  <c:v>1.3500000000000005</c:v>
                </c:pt>
                <c:pt idx="28">
                  <c:v>1.4000000000000006</c:v>
                </c:pt>
                <c:pt idx="29">
                  <c:v>1.4500000000000006</c:v>
                </c:pt>
                <c:pt idx="30">
                  <c:v>1.5000000000000007</c:v>
                </c:pt>
                <c:pt idx="31">
                  <c:v>1.5500000000000007</c:v>
                </c:pt>
                <c:pt idx="32">
                  <c:v>1.6000000000000008</c:v>
                </c:pt>
              </c:numCache>
            </c:numRef>
          </c:xVal>
          <c:yVal>
            <c:numRef>
              <c:f>'Impeller Curve'!$T$51:$T$83</c:f>
              <c:numCache>
                <c:formatCode>General</c:formatCode>
                <c:ptCount val="33"/>
                <c:pt idx="0">
                  <c:v>1.4030745091122552</c:v>
                </c:pt>
                <c:pt idx="1">
                  <c:v>1.3642435943869546</c:v>
                </c:pt>
                <c:pt idx="2">
                  <c:v>1.3265980829556321</c:v>
                </c:pt>
                <c:pt idx="3">
                  <c:v>1.2911234902186597</c:v>
                </c:pt>
                <c:pt idx="4">
                  <c:v>1.2585407587049662</c:v>
                </c:pt>
                <c:pt idx="5">
                  <c:v>1.22932603910695</c:v>
                </c:pt>
                <c:pt idx="6">
                  <c:v>1.2037304713153869</c:v>
                </c:pt>
                <c:pt idx="7">
                  <c:v>1.1817999654543421</c:v>
                </c:pt>
                <c:pt idx="8">
                  <c:v>1.1633949829160806</c:v>
                </c:pt>
                <c:pt idx="9">
                  <c:v>1.148210317395977</c:v>
                </c:pt>
                <c:pt idx="10">
                  <c:v>1.1357948759274277</c:v>
                </c:pt>
                <c:pt idx="11">
                  <c:v>1.125571459916759</c:v>
                </c:pt>
                <c:pt idx="12">
                  <c:v>1.116856546178139</c:v>
                </c:pt>
                <c:pt idx="13">
                  <c:v>1.1088800679684887</c:v>
                </c:pt>
                <c:pt idx="14">
                  <c:v>1.1008051960223906</c:v>
                </c:pt>
                <c:pt idx="15">
                  <c:v>1.0917481195870016</c:v>
                </c:pt>
                <c:pt idx="16">
                  <c:v>1.0807978274569605</c:v>
                </c:pt>
                <c:pt idx="17">
                  <c:v>1.067035889009303</c:v>
                </c:pt>
                <c:pt idx="18">
                  <c:v>1.0495562352383665</c:v>
                </c:pt>
                <c:pt idx="19">
                  <c:v>1.0274849397907055</c:v>
                </c:pt>
                <c:pt idx="20">
                  <c:v>1</c:v>
                </c:pt>
                <c:pt idx="21">
                  <c:v>0.96635111792196426</c:v>
                </c:pt>
                <c:pt idx="22">
                  <c:v>0.92587948136926312</c:v>
                </c:pt>
                <c:pt idx="23">
                  <c:v>0.87803754494641395</c:v>
                </c:pt>
                <c:pt idx="24">
                  <c:v>0.82240881108470587</c:v>
                </c:pt>
                <c:pt idx="25">
                  <c:v>0.7587276110771024</c:v>
                </c:pt>
                <c:pt idx="26">
                  <c:v>0.6868988861131593</c:v>
                </c:pt>
                <c:pt idx="27">
                  <c:v>0.60701796831393129</c:v>
                </c:pt>
                <c:pt idx="28">
                  <c:v>0.51939036176688047</c:v>
                </c:pt>
                <c:pt idx="29">
                  <c:v>0.42455152356078901</c:v>
                </c:pt>
                <c:pt idx="30">
                  <c:v>0.32328664482067249</c:v>
                </c:pt>
                <c:pt idx="31">
                  <c:v>0.21665043174268608</c:v>
                </c:pt>
                <c:pt idx="32">
                  <c:v>0.1059868866290359</c:v>
                </c:pt>
              </c:numCache>
            </c:numRef>
          </c:yVal>
          <c:smooth val="0"/>
          <c:extLst>
            <c:ext xmlns:c16="http://schemas.microsoft.com/office/drawing/2014/chart" uri="{C3380CC4-5D6E-409C-BE32-E72D297353CC}">
              <c16:uniqueId val="{00000002-25E2-43D5-8F46-956445E73B4C}"/>
            </c:ext>
          </c:extLst>
        </c:ser>
        <c:ser>
          <c:idx val="3"/>
          <c:order val="3"/>
          <c:tx>
            <c:strRef>
              <c:f>'Impeller Curve'!$U$50</c:f>
              <c:strCache>
                <c:ptCount val="1"/>
                <c:pt idx="0">
                  <c:v>ITCS (Ns=0.4)</c:v>
                </c:pt>
              </c:strCache>
            </c:strRef>
          </c:tx>
          <c:marker>
            <c:symbol val="none"/>
          </c:marker>
          <c:xVal>
            <c:numRef>
              <c:f>'Impeller Curve'!$A$51:$A$83</c:f>
              <c:numCache>
                <c:formatCode>General</c:formatCode>
                <c:ptCount val="33"/>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1.1000000000000003</c:v>
                </c:pt>
                <c:pt idx="23">
                  <c:v>1.1500000000000004</c:v>
                </c:pt>
                <c:pt idx="24">
                  <c:v>1.2000000000000004</c:v>
                </c:pt>
                <c:pt idx="25">
                  <c:v>1.2500000000000004</c:v>
                </c:pt>
                <c:pt idx="26">
                  <c:v>1.3000000000000005</c:v>
                </c:pt>
                <c:pt idx="27">
                  <c:v>1.3500000000000005</c:v>
                </c:pt>
                <c:pt idx="28">
                  <c:v>1.4000000000000006</c:v>
                </c:pt>
                <c:pt idx="29">
                  <c:v>1.4500000000000006</c:v>
                </c:pt>
                <c:pt idx="30">
                  <c:v>1.5000000000000007</c:v>
                </c:pt>
                <c:pt idx="31">
                  <c:v>1.5500000000000007</c:v>
                </c:pt>
                <c:pt idx="32">
                  <c:v>1.6000000000000008</c:v>
                </c:pt>
              </c:numCache>
            </c:numRef>
          </c:xVal>
          <c:yVal>
            <c:numRef>
              <c:f>'Impeller Curve'!$U$51:$U$83</c:f>
              <c:numCache>
                <c:formatCode>General</c:formatCode>
                <c:ptCount val="33"/>
                <c:pt idx="0">
                  <c:v>1.114017277175033</c:v>
                </c:pt>
                <c:pt idx="1">
                  <c:v>1.1183101161292062</c:v>
                </c:pt>
                <c:pt idx="2">
                  <c:v>1.1213607221381769</c:v>
                </c:pt>
                <c:pt idx="3">
                  <c:v>1.1229958188019016</c:v>
                </c:pt>
                <c:pt idx="4">
                  <c:v>1.1231780885217322</c:v>
                </c:pt>
                <c:pt idx="5">
                  <c:v>1.1219787579562079</c:v>
                </c:pt>
                <c:pt idx="6">
                  <c:v>1.1195501834768502</c:v>
                </c:pt>
                <c:pt idx="7">
                  <c:v>1.1160984366239548</c:v>
                </c:pt>
                <c:pt idx="8">
                  <c:v>1.1118558895623873</c:v>
                </c:pt>
                <c:pt idx="9">
                  <c:v>1.1070538005373745</c:v>
                </c:pt>
                <c:pt idx="10">
                  <c:v>1.1018948993302984</c:v>
                </c:pt>
                <c:pt idx="11">
                  <c:v>1.0965259727144905</c:v>
                </c:pt>
                <c:pt idx="12">
                  <c:v>1.0910104499110251</c:v>
                </c:pt>
                <c:pt idx="13">
                  <c:v>1.0853009880445124</c:v>
                </c:pt>
                <c:pt idx="14">
                  <c:v>1.0792120575988915</c:v>
                </c:pt>
                <c:pt idx="15">
                  <c:v>1.0723925278732254</c:v>
                </c:pt>
                <c:pt idx="16">
                  <c:v>1.0642982524374931</c:v>
                </c:pt>
                <c:pt idx="17">
                  <c:v>1.054164654588384</c:v>
                </c:pt>
                <c:pt idx="18">
                  <c:v>1.0409793128050908</c:v>
                </c:pt>
                <c:pt idx="19">
                  <c:v>1.0234545462051026</c:v>
                </c:pt>
                <c:pt idx="20">
                  <c:v>0.99999999999999989</c:v>
                </c:pt>
                <c:pt idx="21">
                  <c:v>0.96869523095124688</c:v>
                </c:pt>
                <c:pt idx="22">
                  <c:v>0.92726229282598538</c:v>
                </c:pt>
                <c:pt idx="23">
                  <c:v>0.87303832185282715</c:v>
                </c:pt>
                <c:pt idx="24">
                  <c:v>0.80294812217764999</c:v>
                </c:pt>
                <c:pt idx="25">
                  <c:v>0.71347675131938892</c:v>
                </c:pt>
                <c:pt idx="26">
                  <c:v>0.60064210562582987</c:v>
                </c:pt>
                <c:pt idx="27">
                  <c:v>0.45996750572940565</c:v>
                </c:pt>
                <c:pt idx="28">
                  <c:v>0.2864542820029824</c:v>
                </c:pt>
                <c:pt idx="29">
                  <c:v>7.4554360015666843E-2</c:v>
                </c:pt>
              </c:numCache>
            </c:numRef>
          </c:yVal>
          <c:smooth val="0"/>
          <c:extLst>
            <c:ext xmlns:c16="http://schemas.microsoft.com/office/drawing/2014/chart" uri="{C3380CC4-5D6E-409C-BE32-E72D297353CC}">
              <c16:uniqueId val="{00000003-25E2-43D5-8F46-956445E73B4C}"/>
            </c:ext>
          </c:extLst>
        </c:ser>
        <c:dLbls>
          <c:showLegendKey val="0"/>
          <c:showVal val="0"/>
          <c:showCatName val="0"/>
          <c:showSerName val="0"/>
          <c:showPercent val="0"/>
          <c:showBubbleSize val="0"/>
        </c:dLbls>
        <c:axId val="45346176"/>
        <c:axId val="45346752"/>
      </c:scatterChart>
      <c:valAx>
        <c:axId val="45346176"/>
        <c:scaling>
          <c:orientation val="minMax"/>
        </c:scaling>
        <c:delete val="0"/>
        <c:axPos val="b"/>
        <c:numFmt formatCode="General" sourceLinked="1"/>
        <c:majorTickMark val="out"/>
        <c:minorTickMark val="none"/>
        <c:tickLblPos val="nextTo"/>
        <c:crossAx val="45346752"/>
        <c:crosses val="autoZero"/>
        <c:crossBetween val="midCat"/>
      </c:valAx>
      <c:valAx>
        <c:axId val="45346752"/>
        <c:scaling>
          <c:orientation val="minMax"/>
        </c:scaling>
        <c:delete val="0"/>
        <c:axPos val="l"/>
        <c:majorGridlines/>
        <c:numFmt formatCode="General" sourceLinked="1"/>
        <c:majorTickMark val="out"/>
        <c:minorTickMark val="none"/>
        <c:tickLblPos val="nextTo"/>
        <c:crossAx val="4534617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'Impeller Curve'!$N$50</c:f>
              <c:strCache>
                <c:ptCount val="1"/>
                <c:pt idx="0">
                  <c:v>From</c:v>
                </c:pt>
              </c:strCache>
            </c:strRef>
          </c:tx>
          <c:marker>
            <c:symbol val="none"/>
          </c:marker>
          <c:xVal>
            <c:numRef>
              <c:f>'Impeller Curve'!$F$51:$F$84</c:f>
              <c:numCache>
                <c:formatCode>General</c:formatCode>
                <c:ptCount val="34"/>
                <c:pt idx="0">
                  <c:v>0</c:v>
                </c:pt>
                <c:pt idx="1">
                  <c:v>8.5000000000000006E-3</c:v>
                </c:pt>
                <c:pt idx="2">
                  <c:v>1.7000000000000001E-2</c:v>
                </c:pt>
                <c:pt idx="3">
                  <c:v>2.5500000000000005E-2</c:v>
                </c:pt>
                <c:pt idx="4">
                  <c:v>3.4000000000000002E-2</c:v>
                </c:pt>
                <c:pt idx="5">
                  <c:v>4.2500000000000003E-2</c:v>
                </c:pt>
                <c:pt idx="6">
                  <c:v>5.1000000000000004E-2</c:v>
                </c:pt>
                <c:pt idx="7">
                  <c:v>5.9499999999999997E-2</c:v>
                </c:pt>
                <c:pt idx="8">
                  <c:v>6.8000000000000005E-2</c:v>
                </c:pt>
                <c:pt idx="9">
                  <c:v>7.6499999999999999E-2</c:v>
                </c:pt>
                <c:pt idx="10">
                  <c:v>8.4999999999999992E-2</c:v>
                </c:pt>
                <c:pt idx="11">
                  <c:v>9.35E-2</c:v>
                </c:pt>
                <c:pt idx="12">
                  <c:v>0.10200000000000001</c:v>
                </c:pt>
                <c:pt idx="13">
                  <c:v>0.11050000000000001</c:v>
                </c:pt>
                <c:pt idx="14">
                  <c:v>0.11900000000000002</c:v>
                </c:pt>
                <c:pt idx="15">
                  <c:v>0.12750000000000003</c:v>
                </c:pt>
                <c:pt idx="16">
                  <c:v>0.13600000000000004</c:v>
                </c:pt>
                <c:pt idx="17">
                  <c:v>0.14450000000000005</c:v>
                </c:pt>
                <c:pt idx="18">
                  <c:v>0.15300000000000005</c:v>
                </c:pt>
                <c:pt idx="19">
                  <c:v>0.16150000000000006</c:v>
                </c:pt>
                <c:pt idx="20">
                  <c:v>0.17000000000000004</c:v>
                </c:pt>
                <c:pt idx="21">
                  <c:v>0.17850000000000005</c:v>
                </c:pt>
                <c:pt idx="22">
                  <c:v>0.18700000000000006</c:v>
                </c:pt>
                <c:pt idx="23">
                  <c:v>0.19550000000000006</c:v>
                </c:pt>
                <c:pt idx="24">
                  <c:v>0.20400000000000007</c:v>
                </c:pt>
                <c:pt idx="25">
                  <c:v>0.21250000000000008</c:v>
                </c:pt>
                <c:pt idx="26">
                  <c:v>0.22100000000000009</c:v>
                </c:pt>
                <c:pt idx="27">
                  <c:v>0.22950000000000012</c:v>
                </c:pt>
                <c:pt idx="28">
                  <c:v>0.23800000000000013</c:v>
                </c:pt>
                <c:pt idx="29">
                  <c:v>0.24650000000000014</c:v>
                </c:pt>
                <c:pt idx="30">
                  <c:v>0.25500000000000012</c:v>
                </c:pt>
                <c:pt idx="31">
                  <c:v>0.26350000000000012</c:v>
                </c:pt>
                <c:pt idx="32">
                  <c:v>0.27200000000000013</c:v>
                </c:pt>
                <c:pt idx="33">
                  <c:v>0.28050000000000014</c:v>
                </c:pt>
              </c:numCache>
            </c:numRef>
          </c:xVal>
          <c:yVal>
            <c:numRef>
              <c:f>'Impeller Curve'!$N$51:$N$84</c:f>
              <c:numCache>
                <c:formatCode>General</c:formatCode>
                <c:ptCount val="34"/>
                <c:pt idx="0">
                  <c:v>1.4503999999999999</c:v>
                </c:pt>
                <c:pt idx="1">
                  <c:v>1.4102755410499104</c:v>
                </c:pt>
                <c:pt idx="2">
                  <c:v>1.3713750143505381</c:v>
                </c:pt>
                <c:pt idx="3">
                  <c:v>1.334716100811443</c:v>
                </c:pt>
                <c:pt idx="4">
                  <c:v>1.3010434141516223</c:v>
                </c:pt>
                <c:pt idx="5">
                  <c:v>1.2708489074392773</c:v>
                </c:pt>
                <c:pt idx="6">
                  <c:v>1.2443922796315825</c:v>
                </c:pt>
                <c:pt idx="7">
                  <c:v>1.2217213821144541</c:v>
                </c:pt>
                <c:pt idx="8">
                  <c:v>1.2026926252423167</c:v>
                </c:pt>
                <c:pt idx="9">
                  <c:v>1.1869913848778737</c:v>
                </c:pt>
                <c:pt idx="10">
                  <c:v>1.1741524089318751</c:v>
                </c:pt>
                <c:pt idx="11">
                  <c:v>1.1635802239028827</c:v>
                </c:pt>
                <c:pt idx="12">
                  <c:v>1.1545695414170432</c:v>
                </c:pt>
                <c:pt idx="13">
                  <c:v>1.1463256647678528</c:v>
                </c:pt>
                <c:pt idx="14">
                  <c:v>1.1379848954559273</c:v>
                </c:pt>
                <c:pt idx="15">
                  <c:v>1.1286349397287692</c:v>
                </c:pt>
                <c:pt idx="16">
                  <c:v>1.1173353151205376</c:v>
                </c:pt>
                <c:pt idx="17">
                  <c:v>1.1031377569918135</c:v>
                </c:pt>
                <c:pt idx="18">
                  <c:v>1.0851066250693717</c:v>
                </c:pt>
                <c:pt idx="19">
                  <c:v>1.0623393099859459</c:v>
                </c:pt>
                <c:pt idx="20">
                  <c:v>1.0339866398199997</c:v>
                </c:pt>
                <c:pt idx="21">
                  <c:v>0.99927328663549164</c:v>
                </c:pt>
                <c:pt idx="22">
                  <c:v>0.95751817302164788</c:v>
                </c:pt>
                <c:pt idx="23">
                  <c:v>0.9081548786327247</c:v>
                </c:pt>
                <c:pt idx="24">
                  <c:v>0.8507520467277816</c:v>
                </c:pt>
                <c:pt idx="25">
                  <c:v>0.78503379071044899</c:v>
                </c:pt>
                <c:pt idx="26">
                  <c:v>0.71090010066869125</c:v>
                </c:pt>
                <c:pt idx="27">
                  <c:v>0.62844724991458367</c:v>
                </c:pt>
                <c:pt idx="28">
                  <c:v>0.53798820152407423</c:v>
                </c:pt>
                <c:pt idx="29">
                  <c:v>0.44007301487675443</c:v>
                </c:pt>
                <c:pt idx="30">
                  <c:v>0.33550925219562533</c:v>
                </c:pt>
                <c:pt idx="31">
                  <c:v>0.22538238508686259</c:v>
                </c:pt>
                <c:pt idx="32">
                  <c:v>0.11107620107960159</c:v>
                </c:pt>
                <c:pt idx="33">
                  <c:v>0</c:v>
                </c:pt>
              </c:numCache>
            </c:numRef>
          </c:yVal>
          <c:smooth val="0"/>
          <c:extLst>
            <c:ext xmlns:c16="http://schemas.microsoft.com/office/drawing/2014/chart" uri="{C3380CC4-5D6E-409C-BE32-E72D297353CC}">
              <c16:uniqueId val="{00000000-9BB4-4074-92C5-760B12C7D448}"/>
            </c:ext>
          </c:extLst>
        </c:ser>
        <c:ser>
          <c:idx val="1"/>
          <c:order val="1"/>
          <c:tx>
            <c:strRef>
              <c:f>'Impeller Curve'!$O$50</c:f>
              <c:strCache>
                <c:ptCount val="1"/>
                <c:pt idx="0">
                  <c:v>To</c:v>
                </c:pt>
              </c:strCache>
            </c:strRef>
          </c:tx>
          <c:marker>
            <c:symbol val="none"/>
          </c:marker>
          <c:xVal>
            <c:numRef>
              <c:f>'Impeller Curve'!$G$51:$G$84</c:f>
              <c:numCache>
                <c:formatCode>General</c:formatCode>
                <c:ptCount val="34"/>
                <c:pt idx="0">
                  <c:v>0</c:v>
                </c:pt>
                <c:pt idx="1">
                  <c:v>2.0000000000000004E-2</c:v>
                </c:pt>
                <c:pt idx="2">
                  <c:v>4.0000000000000008E-2</c:v>
                </c:pt>
                <c:pt idx="3">
                  <c:v>6.0000000000000012E-2</c:v>
                </c:pt>
                <c:pt idx="4">
                  <c:v>8.0000000000000016E-2</c:v>
                </c:pt>
                <c:pt idx="5">
                  <c:v>0.1</c:v>
                </c:pt>
                <c:pt idx="6">
                  <c:v>0.12</c:v>
                </c:pt>
                <c:pt idx="7">
                  <c:v>0.13999999999999999</c:v>
                </c:pt>
                <c:pt idx="8">
                  <c:v>0.16</c:v>
                </c:pt>
                <c:pt idx="9">
                  <c:v>0.18</c:v>
                </c:pt>
                <c:pt idx="10">
                  <c:v>0.19999999999999998</c:v>
                </c:pt>
                <c:pt idx="11">
                  <c:v>0.21999999999999997</c:v>
                </c:pt>
                <c:pt idx="12">
                  <c:v>0.24</c:v>
                </c:pt>
                <c:pt idx="13">
                  <c:v>0.26</c:v>
                </c:pt>
                <c:pt idx="14">
                  <c:v>0.28000000000000003</c:v>
                </c:pt>
                <c:pt idx="15">
                  <c:v>0.30000000000000004</c:v>
                </c:pt>
                <c:pt idx="16">
                  <c:v>0.32000000000000006</c:v>
                </c:pt>
                <c:pt idx="17">
                  <c:v>0.34000000000000008</c:v>
                </c:pt>
                <c:pt idx="18">
                  <c:v>0.3600000000000001</c:v>
                </c:pt>
                <c:pt idx="19">
                  <c:v>0.38000000000000012</c:v>
                </c:pt>
                <c:pt idx="20">
                  <c:v>0.40000000000000013</c:v>
                </c:pt>
                <c:pt idx="21">
                  <c:v>0.42000000000000015</c:v>
                </c:pt>
                <c:pt idx="22">
                  <c:v>0.44000000000000017</c:v>
                </c:pt>
                <c:pt idx="23">
                  <c:v>0.46000000000000019</c:v>
                </c:pt>
                <c:pt idx="24">
                  <c:v>0.4800000000000002</c:v>
                </c:pt>
                <c:pt idx="25">
                  <c:v>0.50000000000000022</c:v>
                </c:pt>
                <c:pt idx="26">
                  <c:v>0.52000000000000024</c:v>
                </c:pt>
                <c:pt idx="27">
                  <c:v>0.54000000000000026</c:v>
                </c:pt>
                <c:pt idx="28">
                  <c:v>0.56000000000000028</c:v>
                </c:pt>
                <c:pt idx="29">
                  <c:v>0.58000000000000029</c:v>
                </c:pt>
                <c:pt idx="30">
                  <c:v>0.60000000000000031</c:v>
                </c:pt>
                <c:pt idx="31">
                  <c:v>0.62000000000000033</c:v>
                </c:pt>
                <c:pt idx="32">
                  <c:v>0.64000000000000035</c:v>
                </c:pt>
                <c:pt idx="33">
                  <c:v>0.66000000000000036</c:v>
                </c:pt>
              </c:numCache>
            </c:numRef>
          </c:xVal>
          <c:yVal>
            <c:numRef>
              <c:f>'Impeller Curve'!$O$51:$O$84</c:f>
              <c:numCache>
                <c:formatCode>General</c:formatCode>
                <c:ptCount val="34"/>
                <c:pt idx="0">
                  <c:v>3.5068151370226852</c:v>
                </c:pt>
                <c:pt idx="1">
                  <c:v>3.4098011684546909</c:v>
                </c:pt>
                <c:pt idx="2">
                  <c:v>3.3157464553634646</c:v>
                </c:pt>
                <c:pt idx="3">
                  <c:v>3.2271115733269888</c:v>
                </c:pt>
                <c:pt idx="4">
                  <c:v>3.1456968689124265</c:v>
                </c:pt>
                <c:pt idx="5">
                  <c:v>3.0726917991428566</c:v>
                </c:pt>
                <c:pt idx="6">
                  <c:v>3.0087242709640099</c:v>
                </c:pt>
                <c:pt idx="7">
                  <c:v>2.9539099807110061</c:v>
                </c:pt>
                <c:pt idx="8">
                  <c:v>2.907901753575088</c:v>
                </c:pt>
                <c:pt idx="9">
                  <c:v>2.8699388830703589</c:v>
                </c:pt>
                <c:pt idx="10">
                  <c:v>2.8388964705005164</c:v>
                </c:pt>
                <c:pt idx="11">
                  <c:v>2.8133347644255897</c:v>
                </c:pt>
                <c:pt idx="12">
                  <c:v>2.7915485001286733</c:v>
                </c:pt>
                <c:pt idx="13">
                  <c:v>2.7716162390826664</c:v>
                </c:pt>
                <c:pt idx="14">
                  <c:v>2.7514497084170055</c:v>
                </c:pt>
                <c:pt idx="15">
                  <c:v>2.7288431403844005</c:v>
                </c:pt>
                <c:pt idx="16">
                  <c:v>2.7015226118275741</c:v>
                </c:pt>
                <c:pt idx="17">
                  <c:v>2.6671953836459905</c:v>
                </c:pt>
                <c:pt idx="18">
                  <c:v>2.6235992402625983</c:v>
                </c:pt>
                <c:pt idx="19">
                  <c:v>2.5685518290905627</c:v>
                </c:pt>
                <c:pt idx="20">
                  <c:v>2.5</c:v>
                </c:pt>
                <c:pt idx="21">
                  <c:v>2.4160691447847165</c:v>
                </c:pt>
                <c:pt idx="22">
                  <c:v>2.3151125366289458</c:v>
                </c:pt>
                <c:pt idx="23">
                  <c:v>2.1957606695740752</c:v>
                </c:pt>
                <c:pt idx="24">
                  <c:v>2.0569705979853965</c:v>
                </c:pt>
                <c:pt idx="25">
                  <c:v>1.8980752760188251</c:v>
                </c:pt>
                <c:pt idx="26">
                  <c:v>1.7188328970876476</c:v>
                </c:pt>
                <c:pt idx="27">
                  <c:v>1.5194762333292529</c:v>
                </c:pt>
                <c:pt idx="28">
                  <c:v>1.3007619750718717</c:v>
                </c:pt>
                <c:pt idx="29">
                  <c:v>1.064020070301309</c:v>
                </c:pt>
                <c:pt idx="30">
                  <c:v>0.81120306412767285</c:v>
                </c:pt>
                <c:pt idx="31">
                  <c:v>0.54493543825213564</c:v>
                </c:pt>
                <c:pt idx="32">
                  <c:v>0.26856295043362266</c:v>
                </c:pt>
                <c:pt idx="33">
                  <c:v>0</c:v>
                </c:pt>
              </c:numCache>
            </c:numRef>
          </c:yVal>
          <c:smooth val="0"/>
          <c:extLst>
            <c:ext xmlns:c16="http://schemas.microsoft.com/office/drawing/2014/chart" uri="{C3380CC4-5D6E-409C-BE32-E72D297353CC}">
              <c16:uniqueId val="{00000001-9BB4-4074-92C5-760B12C7D448}"/>
            </c:ext>
          </c:extLst>
        </c:ser>
        <c:dLbls>
          <c:showLegendKey val="0"/>
          <c:showVal val="0"/>
          <c:showCatName val="0"/>
          <c:showSerName val="0"/>
          <c:showPercent val="0"/>
          <c:showBubbleSize val="0"/>
        </c:dLbls>
        <c:axId val="45350208"/>
        <c:axId val="59080000"/>
      </c:scatterChart>
      <c:valAx>
        <c:axId val="45350208"/>
        <c:scaling>
          <c:orientation val="minMax"/>
        </c:scaling>
        <c:delete val="0"/>
        <c:axPos val="b"/>
        <c:numFmt formatCode="General" sourceLinked="1"/>
        <c:majorTickMark val="out"/>
        <c:minorTickMark val="none"/>
        <c:tickLblPos val="nextTo"/>
        <c:crossAx val="59080000"/>
        <c:crosses val="autoZero"/>
        <c:crossBetween val="midCat"/>
      </c:valAx>
      <c:valAx>
        <c:axId val="59080000"/>
        <c:scaling>
          <c:orientation val="minMax"/>
        </c:scaling>
        <c:delete val="0"/>
        <c:axPos val="l"/>
        <c:majorGridlines/>
        <c:numFmt formatCode="General" sourceLinked="1"/>
        <c:majorTickMark val="out"/>
        <c:minorTickMark val="none"/>
        <c:tickLblPos val="nextTo"/>
        <c:crossAx val="4535020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'Impeller Curve'!$P$50</c:f>
              <c:strCache>
                <c:ptCount val="1"/>
                <c:pt idx="0">
                  <c:v>From</c:v>
                </c:pt>
              </c:strCache>
            </c:strRef>
          </c:tx>
          <c:marker>
            <c:symbol val="none"/>
          </c:marker>
          <c:xVal>
            <c:numRef>
              <c:f>'Impeller Curve'!$H$51:$H$84</c:f>
              <c:numCache>
                <c:formatCode>General</c:formatCode>
                <c:ptCount val="34"/>
                <c:pt idx="0">
                  <c:v>0</c:v>
                </c:pt>
                <c:pt idx="1">
                  <c:v>8.5000000000000006E-3</c:v>
                </c:pt>
                <c:pt idx="2">
                  <c:v>1.7000000000000001E-2</c:v>
                </c:pt>
                <c:pt idx="3">
                  <c:v>2.5500000000000005E-2</c:v>
                </c:pt>
                <c:pt idx="4">
                  <c:v>3.4000000000000002E-2</c:v>
                </c:pt>
                <c:pt idx="5">
                  <c:v>4.2500000000000003E-2</c:v>
                </c:pt>
                <c:pt idx="6">
                  <c:v>5.1000000000000004E-2</c:v>
                </c:pt>
                <c:pt idx="7">
                  <c:v>5.9499999999999997E-2</c:v>
                </c:pt>
                <c:pt idx="8">
                  <c:v>6.8000000000000005E-2</c:v>
                </c:pt>
                <c:pt idx="9">
                  <c:v>7.6499999999999999E-2</c:v>
                </c:pt>
                <c:pt idx="10">
                  <c:v>8.4999999999999992E-2</c:v>
                </c:pt>
                <c:pt idx="11">
                  <c:v>9.35E-2</c:v>
                </c:pt>
                <c:pt idx="12">
                  <c:v>0.10200000000000001</c:v>
                </c:pt>
                <c:pt idx="13">
                  <c:v>0.11050000000000001</c:v>
                </c:pt>
                <c:pt idx="14">
                  <c:v>0.11900000000000002</c:v>
                </c:pt>
                <c:pt idx="15">
                  <c:v>0.12750000000000003</c:v>
                </c:pt>
                <c:pt idx="16">
                  <c:v>0.13600000000000004</c:v>
                </c:pt>
                <c:pt idx="17">
                  <c:v>0.14450000000000005</c:v>
                </c:pt>
                <c:pt idx="18">
                  <c:v>0.15300000000000005</c:v>
                </c:pt>
                <c:pt idx="19">
                  <c:v>0.16150000000000006</c:v>
                </c:pt>
                <c:pt idx="20">
                  <c:v>0.17000000000000004</c:v>
                </c:pt>
                <c:pt idx="21">
                  <c:v>0.17850000000000005</c:v>
                </c:pt>
                <c:pt idx="22">
                  <c:v>0.18700000000000006</c:v>
                </c:pt>
                <c:pt idx="23">
                  <c:v>0.19550000000000006</c:v>
                </c:pt>
                <c:pt idx="24">
                  <c:v>0.20400000000000007</c:v>
                </c:pt>
                <c:pt idx="25">
                  <c:v>0.21250000000000008</c:v>
                </c:pt>
                <c:pt idx="26">
                  <c:v>0.22100000000000009</c:v>
                </c:pt>
                <c:pt idx="27">
                  <c:v>0.22950000000000012</c:v>
                </c:pt>
                <c:pt idx="28">
                  <c:v>0.23800000000000013</c:v>
                </c:pt>
                <c:pt idx="29">
                  <c:v>0.24650000000000014</c:v>
                </c:pt>
                <c:pt idx="30">
                  <c:v>0.25500000000000012</c:v>
                </c:pt>
                <c:pt idx="31">
                  <c:v>0.26350000000000012</c:v>
                </c:pt>
                <c:pt idx="32">
                  <c:v>0.27200000000000013</c:v>
                </c:pt>
                <c:pt idx="33">
                  <c:v>0.28050000000000014</c:v>
                </c:pt>
              </c:numCache>
            </c:numRef>
          </c:xVal>
          <c:yVal>
            <c:numRef>
              <c:f>'Impeller Curve'!$P$51:$P$84</c:f>
              <c:numCache>
                <c:formatCode>General</c:formatCode>
                <c:ptCount val="34"/>
                <c:pt idx="0">
                  <c:v>1.4503999999999999</c:v>
                </c:pt>
                <c:pt idx="1">
                  <c:v>1.4102755410499104</c:v>
                </c:pt>
                <c:pt idx="2">
                  <c:v>1.3713750143505381</c:v>
                </c:pt>
                <c:pt idx="3">
                  <c:v>1.334716100811443</c:v>
                </c:pt>
                <c:pt idx="4">
                  <c:v>1.3010434141516223</c:v>
                </c:pt>
                <c:pt idx="5">
                  <c:v>1.2708489074392773</c:v>
                </c:pt>
                <c:pt idx="6">
                  <c:v>1.2443922796315825</c:v>
                </c:pt>
                <c:pt idx="7">
                  <c:v>1.2217213821144541</c:v>
                </c:pt>
                <c:pt idx="8">
                  <c:v>1.2026926252423167</c:v>
                </c:pt>
                <c:pt idx="9">
                  <c:v>1.1869913848778737</c:v>
                </c:pt>
                <c:pt idx="10">
                  <c:v>1.1741524089318751</c:v>
                </c:pt>
                <c:pt idx="11">
                  <c:v>1.1635802239028827</c:v>
                </c:pt>
                <c:pt idx="12">
                  <c:v>1.1545695414170432</c:v>
                </c:pt>
                <c:pt idx="13">
                  <c:v>1.1463256647678528</c:v>
                </c:pt>
                <c:pt idx="14">
                  <c:v>1.1379848954559273</c:v>
                </c:pt>
                <c:pt idx="15">
                  <c:v>1.1286349397287692</c:v>
                </c:pt>
                <c:pt idx="16">
                  <c:v>1.1173353151205376</c:v>
                </c:pt>
                <c:pt idx="17">
                  <c:v>1.1031377569918135</c:v>
                </c:pt>
                <c:pt idx="18">
                  <c:v>1.0851066250693717</c:v>
                </c:pt>
                <c:pt idx="19">
                  <c:v>1.0623393099859459</c:v>
                </c:pt>
                <c:pt idx="20">
                  <c:v>1.0339866398199997</c:v>
                </c:pt>
                <c:pt idx="21">
                  <c:v>0.99927328663549164</c:v>
                </c:pt>
                <c:pt idx="22">
                  <c:v>0.95751817302164788</c:v>
                </c:pt>
                <c:pt idx="23">
                  <c:v>0.9081548786327247</c:v>
                </c:pt>
                <c:pt idx="24">
                  <c:v>0.8507520467277816</c:v>
                </c:pt>
                <c:pt idx="25">
                  <c:v>0.78503379071044899</c:v>
                </c:pt>
                <c:pt idx="26">
                  <c:v>0.71090010066869125</c:v>
                </c:pt>
                <c:pt idx="27">
                  <c:v>0.62844724991458367</c:v>
                </c:pt>
                <c:pt idx="28">
                  <c:v>0.53798820152407423</c:v>
                </c:pt>
                <c:pt idx="29">
                  <c:v>0.44007301487675443</c:v>
                </c:pt>
                <c:pt idx="30">
                  <c:v>0.33550925219562533</c:v>
                </c:pt>
                <c:pt idx="31">
                  <c:v>0.22538238508686259</c:v>
                </c:pt>
                <c:pt idx="32">
                  <c:v>0.11107620107960159</c:v>
                </c:pt>
                <c:pt idx="33">
                  <c:v>0</c:v>
                </c:pt>
              </c:numCache>
            </c:numRef>
          </c:yVal>
          <c:smooth val="0"/>
          <c:extLst>
            <c:ext xmlns:c16="http://schemas.microsoft.com/office/drawing/2014/chart" uri="{C3380CC4-5D6E-409C-BE32-E72D297353CC}">
              <c16:uniqueId val="{00000000-EDD6-4EB3-8A45-A5E03A174A1E}"/>
            </c:ext>
          </c:extLst>
        </c:ser>
        <c:ser>
          <c:idx val="1"/>
          <c:order val="1"/>
          <c:tx>
            <c:strRef>
              <c:f>'Impeller Curve'!$Q$50</c:f>
              <c:strCache>
                <c:ptCount val="1"/>
                <c:pt idx="0">
                  <c:v>To</c:v>
                </c:pt>
              </c:strCache>
            </c:strRef>
          </c:tx>
          <c:marker>
            <c:symbol val="none"/>
          </c:marker>
          <c:xVal>
            <c:numRef>
              <c:f>'Impeller Curve'!$I$51:$I$84</c:f>
              <c:numCache>
                <c:formatCode>General</c:formatCode>
                <c:ptCount val="34"/>
                <c:pt idx="0">
                  <c:v>0</c:v>
                </c:pt>
                <c:pt idx="1">
                  <c:v>1.1402439024390247E-2</c:v>
                </c:pt>
                <c:pt idx="2">
                  <c:v>2.2804878048780494E-2</c:v>
                </c:pt>
                <c:pt idx="3">
                  <c:v>3.4207317073170741E-2</c:v>
                </c:pt>
                <c:pt idx="4">
                  <c:v>4.5609756097560988E-2</c:v>
                </c:pt>
                <c:pt idx="5">
                  <c:v>5.7012195121951229E-2</c:v>
                </c:pt>
                <c:pt idx="6">
                  <c:v>6.8414634146341469E-2</c:v>
                </c:pt>
                <c:pt idx="7">
                  <c:v>7.9817073170731709E-2</c:v>
                </c:pt>
                <c:pt idx="8">
                  <c:v>9.1219512195121963E-2</c:v>
                </c:pt>
                <c:pt idx="9">
                  <c:v>0.1026219512195122</c:v>
                </c:pt>
                <c:pt idx="10">
                  <c:v>0.11402439024390244</c:v>
                </c:pt>
                <c:pt idx="11">
                  <c:v>0.12542682926829268</c:v>
                </c:pt>
                <c:pt idx="12">
                  <c:v>0.13682926829268294</c:v>
                </c:pt>
                <c:pt idx="13">
                  <c:v>0.14823170731707319</c:v>
                </c:pt>
                <c:pt idx="14">
                  <c:v>0.15963414634146345</c:v>
                </c:pt>
                <c:pt idx="15">
                  <c:v>0.1710365853658537</c:v>
                </c:pt>
                <c:pt idx="16">
                  <c:v>0.18243902439024395</c:v>
                </c:pt>
                <c:pt idx="17">
                  <c:v>0.19384146341463424</c:v>
                </c:pt>
                <c:pt idx="18">
                  <c:v>0.20524390243902449</c:v>
                </c:pt>
                <c:pt idx="19">
                  <c:v>0.21664634146341474</c:v>
                </c:pt>
                <c:pt idx="20">
                  <c:v>0.22804878048780497</c:v>
                </c:pt>
                <c:pt idx="21">
                  <c:v>0.23945121951219522</c:v>
                </c:pt>
                <c:pt idx="22">
                  <c:v>0.25085365853658548</c:v>
                </c:pt>
                <c:pt idx="23">
                  <c:v>0.26225609756097573</c:v>
                </c:pt>
                <c:pt idx="24">
                  <c:v>0.27365853658536599</c:v>
                </c:pt>
                <c:pt idx="25">
                  <c:v>0.28506097560975624</c:v>
                </c:pt>
                <c:pt idx="26">
                  <c:v>0.29646341463414649</c:v>
                </c:pt>
                <c:pt idx="27">
                  <c:v>0.30786585365853675</c:v>
                </c:pt>
                <c:pt idx="28">
                  <c:v>0.319268292682927</c:v>
                </c:pt>
                <c:pt idx="29">
                  <c:v>0.33067073170731726</c:v>
                </c:pt>
                <c:pt idx="30">
                  <c:v>0.34207317073170751</c:v>
                </c:pt>
                <c:pt idx="31">
                  <c:v>0.35347560975609776</c:v>
                </c:pt>
                <c:pt idx="32">
                  <c:v>0.36487804878048802</c:v>
                </c:pt>
                <c:pt idx="33">
                  <c:v>0.37628048780487827</c:v>
                </c:pt>
              </c:numCache>
            </c:numRef>
          </c:xVal>
          <c:yVal>
            <c:numRef>
              <c:f>'Impeller Curve'!$Q$51:$Q$84</c:f>
              <c:numCache>
                <c:formatCode>General</c:formatCode>
                <c:ptCount val="34"/>
                <c:pt idx="0">
                  <c:v>2.7093734368856901</c:v>
                </c:pt>
                <c:pt idx="1">
                  <c:v>2.634420221738984</c:v>
                </c:pt>
                <c:pt idx="2">
                  <c:v>2.5617533341768342</c:v>
                </c:pt>
                <c:pt idx="3">
                  <c:v>2.4932738205475506</c:v>
                </c:pt>
                <c:pt idx="4">
                  <c:v>2.4303726327478441</c:v>
                </c:pt>
                <c:pt idx="5">
                  <c:v>2.373968748008259</c:v>
                </c:pt>
                <c:pt idx="6">
                  <c:v>2.3245472886785987</c:v>
                </c:pt>
                <c:pt idx="7">
                  <c:v>2.2821976420133576</c:v>
                </c:pt>
                <c:pt idx="8">
                  <c:v>2.2466515799571489</c:v>
                </c:pt>
                <c:pt idx="9">
                  <c:v>2.2173213789301371</c:v>
                </c:pt>
                <c:pt idx="10">
                  <c:v>2.1933379396134627</c:v>
                </c:pt>
                <c:pt idx="11">
                  <c:v>2.1735889067346763</c:v>
                </c:pt>
                <c:pt idx="12">
                  <c:v>2.1567567888531642</c:v>
                </c:pt>
                <c:pt idx="13">
                  <c:v>2.1413570781455809</c:v>
                </c:pt>
                <c:pt idx="14">
                  <c:v>2.1257763701912773</c:v>
                </c:pt>
                <c:pt idx="15">
                  <c:v>2.1083104837577284</c:v>
                </c:pt>
                <c:pt idx="16">
                  <c:v>2.0872025805859669</c:v>
                </c:pt>
                <c:pt idx="17">
                  <c:v>2.0606812851760075</c:v>
                </c:pt>
                <c:pt idx="18">
                  <c:v>2.0269988045722802</c:v>
                </c:pt>
                <c:pt idx="19">
                  <c:v>1.9844690481490592</c:v>
                </c:pt>
                <c:pt idx="20">
                  <c:v>1.9315057473958908</c:v>
                </c:pt>
                <c:pt idx="21">
                  <c:v>1.8666605757030224</c:v>
                </c:pt>
                <c:pt idx="22">
                  <c:v>1.7886612681468352</c:v>
                </c:pt>
                <c:pt idx="23">
                  <c:v>1.6964497412752717</c:v>
                </c:pt>
                <c:pt idx="24">
                  <c:v>1.5892202128932618</c:v>
                </c:pt>
                <c:pt idx="25">
                  <c:v>1.4664573218481611</c:v>
                </c:pt>
                <c:pt idx="26">
                  <c:v>1.3279742478151673</c:v>
                </c:pt>
                <c:pt idx="27">
                  <c:v>1.173950831082764</c:v>
                </c:pt>
                <c:pt idx="28">
                  <c:v>1.0049716923381418</c:v>
                </c:pt>
                <c:pt idx="29">
                  <c:v>0.82206435245261922</c:v>
                </c:pt>
                <c:pt idx="30">
                  <c:v>0.6267373522671047</c:v>
                </c:pt>
                <c:pt idx="31">
                  <c:v>0.4210183723774783</c:v>
                </c:pt>
                <c:pt idx="32">
                  <c:v>0.2074923529200543</c:v>
                </c:pt>
                <c:pt idx="33">
                  <c:v>0</c:v>
                </c:pt>
              </c:numCache>
            </c:numRef>
          </c:yVal>
          <c:smooth val="0"/>
          <c:extLst>
            <c:ext xmlns:c16="http://schemas.microsoft.com/office/drawing/2014/chart" uri="{C3380CC4-5D6E-409C-BE32-E72D297353CC}">
              <c16:uniqueId val="{00000001-EDD6-4EB3-8A45-A5E03A174A1E}"/>
            </c:ext>
          </c:extLst>
        </c:ser>
        <c:dLbls>
          <c:showLegendKey val="0"/>
          <c:showVal val="0"/>
          <c:showCatName val="0"/>
          <c:showSerName val="0"/>
          <c:showPercent val="0"/>
          <c:showBubbleSize val="0"/>
        </c:dLbls>
        <c:axId val="94185152"/>
        <c:axId val="94185728"/>
      </c:scatterChart>
      <c:valAx>
        <c:axId val="94185152"/>
        <c:scaling>
          <c:orientation val="minMax"/>
        </c:scaling>
        <c:delete val="0"/>
        <c:axPos val="b"/>
        <c:numFmt formatCode="General" sourceLinked="1"/>
        <c:majorTickMark val="out"/>
        <c:minorTickMark val="none"/>
        <c:tickLblPos val="nextTo"/>
        <c:crossAx val="94185728"/>
        <c:crosses val="autoZero"/>
        <c:crossBetween val="midCat"/>
      </c:valAx>
      <c:valAx>
        <c:axId val="94185728"/>
        <c:scaling>
          <c:orientation val="minMax"/>
        </c:scaling>
        <c:delete val="0"/>
        <c:axPos val="l"/>
        <c:majorGridlines/>
        <c:numFmt formatCode="General" sourceLinked="1"/>
        <c:majorTickMark val="out"/>
        <c:minorTickMark val="none"/>
        <c:tickLblPos val="nextTo"/>
        <c:crossAx val="9418515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3174</xdr:colOff>
      <xdr:row>17</xdr:row>
      <xdr:rowOff>158750</xdr:rowOff>
    </xdr:from>
    <xdr:to>
      <xdr:col>13</xdr:col>
      <xdr:colOff>933449</xdr:colOff>
      <xdr:row>34</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18</xdr:row>
      <xdr:rowOff>1</xdr:rowOff>
    </xdr:from>
    <xdr:to>
      <xdr:col>20</xdr:col>
      <xdr:colOff>0</xdr:colOff>
      <xdr:row>34</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0</xdr:row>
      <xdr:rowOff>0</xdr:rowOff>
    </xdr:from>
    <xdr:to>
      <xdr:col>20</xdr:col>
      <xdr:colOff>0</xdr:colOff>
      <xdr:row>16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36</xdr:row>
      <xdr:rowOff>3175</xdr:rowOff>
    </xdr:from>
    <xdr:to>
      <xdr:col>14</xdr:col>
      <xdr:colOff>0</xdr:colOff>
      <xdr:row>51</xdr:row>
      <xdr:rowOff>152400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36</xdr:row>
      <xdr:rowOff>3175</xdr:rowOff>
    </xdr:from>
    <xdr:to>
      <xdr:col>20</xdr:col>
      <xdr:colOff>0</xdr:colOff>
      <xdr:row>52</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3174</xdr:colOff>
      <xdr:row>0</xdr:row>
      <xdr:rowOff>0</xdr:rowOff>
    </xdr:from>
    <xdr:to>
      <xdr:col>14</xdr:col>
      <xdr:colOff>0</xdr:colOff>
      <xdr:row>16</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36</xdr:row>
      <xdr:rowOff>50800</xdr:rowOff>
    </xdr:from>
    <xdr:to>
      <xdr:col>10</xdr:col>
      <xdr:colOff>914400</xdr:colOff>
      <xdr:row>52</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0</xdr:row>
      <xdr:rowOff>0</xdr:rowOff>
    </xdr:from>
    <xdr:to>
      <xdr:col>10</xdr:col>
      <xdr:colOff>914400</xdr:colOff>
      <xdr:row>16</xdr:row>
      <xdr:rowOff>101600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18</xdr:row>
      <xdr:rowOff>0</xdr:rowOff>
    </xdr:from>
    <xdr:to>
      <xdr:col>10</xdr:col>
      <xdr:colOff>914400</xdr:colOff>
      <xdr:row>34</xdr:row>
      <xdr:rowOff>101600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Q1103"/>
  <sheetViews>
    <sheetView tabSelected="1" workbookViewId="0">
      <selection activeCell="D9" sqref="D9"/>
    </sheetView>
  </sheetViews>
  <sheetFormatPr baseColWidth="10" defaultColWidth="11" defaultRowHeight="13" x14ac:dyDescent="0.15"/>
  <cols>
    <col min="2" max="2" width="32" customWidth="1"/>
    <col min="4" max="4" width="14.5" customWidth="1"/>
    <col min="5" max="7" width="7.6640625" customWidth="1"/>
    <col min="8" max="8" width="12.1640625" bestFit="1" customWidth="1"/>
    <col min="9" max="9" width="1.1640625" customWidth="1"/>
    <col min="10" max="10" width="12.1640625" customWidth="1"/>
    <col min="11" max="11" width="12.1640625" bestFit="1" customWidth="1"/>
    <col min="12" max="12" width="12.1640625" customWidth="1"/>
    <col min="13" max="13" width="12.1640625" bestFit="1" customWidth="1"/>
    <col min="14" max="14" width="12.1640625" customWidth="1"/>
    <col min="15" max="15" width="1.1640625" customWidth="1"/>
    <col min="16" max="18" width="12.1640625" bestFit="1" customWidth="1"/>
    <col min="19" max="20" width="12.1640625" customWidth="1"/>
    <col min="27" max="28" width="12" bestFit="1" customWidth="1"/>
    <col min="29" max="29" width="11" bestFit="1" customWidth="1"/>
    <col min="33" max="33" width="11" bestFit="1" customWidth="1"/>
    <col min="34" max="34" width="13.33203125" customWidth="1"/>
    <col min="35" max="35" width="13" bestFit="1" customWidth="1"/>
    <col min="38" max="38" width="11.6640625" bestFit="1" customWidth="1"/>
    <col min="44" max="44" width="12" bestFit="1" customWidth="1"/>
    <col min="45" max="45" width="12.1640625" bestFit="1" customWidth="1"/>
    <col min="51" max="52" width="12" bestFit="1" customWidth="1"/>
    <col min="61" max="62" width="12" bestFit="1" customWidth="1"/>
    <col min="68" max="69" width="12" bestFit="1" customWidth="1"/>
    <col min="78" max="78" width="12" bestFit="1" customWidth="1"/>
    <col min="85" max="85" width="12" bestFit="1" customWidth="1"/>
    <col min="89" max="89" width="12.1640625" bestFit="1" customWidth="1"/>
    <col min="90" max="90" width="13" bestFit="1" customWidth="1"/>
    <col min="91" max="91" width="12.1640625" bestFit="1" customWidth="1"/>
    <col min="92" max="92" width="13" bestFit="1" customWidth="1"/>
    <col min="113" max="113" width="12.1640625" bestFit="1" customWidth="1"/>
    <col min="159" max="159" width="12.5" bestFit="1" customWidth="1"/>
    <col min="163" max="163" width="12.5" bestFit="1" customWidth="1"/>
    <col min="164" max="164" width="12.1640625" bestFit="1" customWidth="1"/>
    <col min="166" max="167" width="13" bestFit="1" customWidth="1"/>
  </cols>
  <sheetData>
    <row r="1" spans="1:173" x14ac:dyDescent="0.15">
      <c r="A1" s="17" t="s">
        <v>0</v>
      </c>
      <c r="B1" s="41"/>
      <c r="C1" s="13" t="s">
        <v>1</v>
      </c>
      <c r="D1" s="41"/>
      <c r="E1" s="41"/>
      <c r="F1" s="41"/>
      <c r="G1" s="41"/>
      <c r="H1" s="41"/>
      <c r="I1" s="41"/>
      <c r="J1" s="41"/>
      <c r="K1" s="41"/>
      <c r="L1" s="41"/>
      <c r="M1" s="41"/>
      <c r="N1" s="41"/>
      <c r="O1" s="41"/>
      <c r="P1" s="41"/>
      <c r="Q1" s="41"/>
      <c r="R1" s="41"/>
      <c r="S1" s="41"/>
      <c r="T1" s="41"/>
      <c r="U1" s="41"/>
      <c r="V1" s="41"/>
      <c r="W1" s="41"/>
      <c r="X1" s="41"/>
      <c r="Y1" s="41"/>
      <c r="Z1" s="41"/>
      <c r="AA1" s="41" t="s">
        <v>2</v>
      </c>
      <c r="AB1" s="41"/>
      <c r="AC1" s="41"/>
      <c r="AD1" s="41" t="s">
        <v>3</v>
      </c>
      <c r="AE1" s="41"/>
      <c r="AF1" s="41" t="s">
        <v>4</v>
      </c>
      <c r="AG1" s="41"/>
      <c r="AH1" s="41" t="s">
        <v>5</v>
      </c>
      <c r="AI1" s="41"/>
      <c r="AJ1" s="41" t="s">
        <v>6</v>
      </c>
      <c r="AK1" s="41"/>
      <c r="AL1" s="41"/>
      <c r="AM1" s="41" t="s">
        <v>7</v>
      </c>
      <c r="AN1" s="41"/>
      <c r="AO1" s="41"/>
      <c r="AP1" s="41"/>
      <c r="AQ1" s="41"/>
      <c r="AR1" s="41"/>
      <c r="AS1" s="41"/>
      <c r="AT1" s="41" t="s">
        <v>8</v>
      </c>
      <c r="AU1" s="41"/>
      <c r="AV1" s="41" t="s">
        <v>3</v>
      </c>
      <c r="AW1" s="41"/>
      <c r="AX1" s="41"/>
      <c r="AY1" s="41"/>
      <c r="AZ1" s="41"/>
      <c r="BA1" s="41"/>
      <c r="BB1" s="41"/>
      <c r="BC1" s="41" t="s">
        <v>9</v>
      </c>
      <c r="BD1" s="41"/>
      <c r="BE1" s="41"/>
      <c r="BF1" s="41"/>
      <c r="BG1" s="41"/>
      <c r="BH1" s="41"/>
      <c r="BI1" s="41"/>
      <c r="BJ1" s="41" t="s">
        <v>10</v>
      </c>
      <c r="BK1" s="41"/>
      <c r="BL1" s="41"/>
      <c r="BM1" s="41"/>
      <c r="BN1" s="41"/>
      <c r="BO1" s="41" t="s">
        <v>3</v>
      </c>
      <c r="BP1" s="41"/>
      <c r="BQ1" s="41"/>
      <c r="BR1" s="41"/>
      <c r="BS1" s="41"/>
      <c r="BT1" s="41"/>
      <c r="BU1" s="41"/>
      <c r="BV1" s="41"/>
      <c r="BW1" s="41"/>
      <c r="BX1" s="41"/>
      <c r="BY1" s="41"/>
      <c r="CQ1" s="41"/>
      <c r="CR1" s="41"/>
      <c r="CS1" s="41"/>
      <c r="CT1" s="41"/>
      <c r="CU1" s="41"/>
      <c r="CV1" s="41"/>
      <c r="CW1" s="17" t="s">
        <v>391</v>
      </c>
      <c r="CX1" s="19" t="s">
        <v>392</v>
      </c>
      <c r="CY1" s="41"/>
      <c r="CZ1" s="41"/>
      <c r="DA1" s="41"/>
      <c r="DB1" s="41"/>
      <c r="DC1" s="41"/>
      <c r="DD1" s="41"/>
      <c r="DE1" s="41"/>
      <c r="DF1" s="41"/>
      <c r="DG1" s="41"/>
      <c r="DH1" s="17" t="s">
        <v>12</v>
      </c>
      <c r="DI1" s="41" t="s">
        <v>13</v>
      </c>
      <c r="DJ1" s="41"/>
      <c r="DK1" s="41"/>
      <c r="DL1" s="41"/>
      <c r="DM1" s="41"/>
      <c r="DN1" s="41"/>
      <c r="DO1" s="41"/>
      <c r="DP1" s="41"/>
      <c r="DQ1" s="41"/>
      <c r="DR1" s="41"/>
      <c r="DS1" s="41"/>
      <c r="DT1" s="41"/>
      <c r="DU1" s="41"/>
      <c r="DV1" s="41"/>
      <c r="DW1" s="41"/>
      <c r="DX1" s="41"/>
      <c r="DY1" s="41"/>
      <c r="FA1" s="41"/>
      <c r="FI1" s="41"/>
      <c r="FJ1" s="41"/>
      <c r="FK1" s="41"/>
      <c r="FL1" s="41"/>
      <c r="FM1" s="41"/>
      <c r="FN1" s="41"/>
      <c r="FO1" s="41"/>
      <c r="FP1" s="41"/>
      <c r="FQ1" s="41"/>
    </row>
    <row r="2" spans="1:173" x14ac:dyDescent="0.15">
      <c r="A2" s="19" t="s">
        <v>393</v>
      </c>
      <c r="B2" s="41"/>
      <c r="C2" s="17"/>
      <c r="D2" s="41"/>
      <c r="E2" s="41"/>
      <c r="F2" s="41"/>
      <c r="G2" s="41"/>
      <c r="H2" s="41"/>
      <c r="I2" s="41"/>
      <c r="J2" s="41"/>
      <c r="K2" s="41"/>
      <c r="L2" s="41"/>
      <c r="M2" s="41"/>
      <c r="N2" s="41"/>
      <c r="O2" s="41"/>
      <c r="P2" s="41"/>
      <c r="Q2" s="41"/>
      <c r="R2" s="41"/>
      <c r="S2" s="41"/>
      <c r="T2" s="41"/>
      <c r="U2" s="41"/>
      <c r="V2" s="41"/>
      <c r="W2" s="41"/>
      <c r="X2" s="41"/>
      <c r="Y2" s="41"/>
      <c r="Z2" s="41"/>
      <c r="AA2" s="41" t="s">
        <v>14</v>
      </c>
      <c r="AB2" s="41" t="s">
        <v>15</v>
      </c>
      <c r="AC2" s="41" t="s">
        <v>16</v>
      </c>
      <c r="AD2" s="41" t="s">
        <v>17</v>
      </c>
      <c r="AE2" s="41" t="s">
        <v>18</v>
      </c>
      <c r="AF2" s="41" t="s">
        <v>17</v>
      </c>
      <c r="AG2" s="41" t="s">
        <v>19</v>
      </c>
      <c r="AH2" s="41" t="s">
        <v>17</v>
      </c>
      <c r="AI2" s="41" t="s">
        <v>19</v>
      </c>
      <c r="AJ2" s="41" t="s">
        <v>20</v>
      </c>
      <c r="AK2" s="41" t="s">
        <v>21</v>
      </c>
      <c r="AL2" s="41" t="s">
        <v>22</v>
      </c>
      <c r="AM2" s="41" t="s">
        <v>20</v>
      </c>
      <c r="AN2" s="41" t="s">
        <v>23</v>
      </c>
      <c r="AO2" s="41" t="s">
        <v>24</v>
      </c>
      <c r="AP2" s="41" t="s">
        <v>25</v>
      </c>
      <c r="AQ2" s="41" t="s">
        <v>26</v>
      </c>
      <c r="AR2" s="41" t="s">
        <v>27</v>
      </c>
      <c r="AS2" s="41" t="s">
        <v>28</v>
      </c>
      <c r="AT2" s="41" t="s">
        <v>17</v>
      </c>
      <c r="AU2" s="41" t="s">
        <v>29</v>
      </c>
      <c r="AV2" s="41" t="s">
        <v>24</v>
      </c>
      <c r="AW2" s="41" t="s">
        <v>23</v>
      </c>
      <c r="AX2" s="41" t="s">
        <v>30</v>
      </c>
      <c r="AY2" s="41" t="s">
        <v>20</v>
      </c>
      <c r="AZ2" s="41" t="s">
        <v>31</v>
      </c>
      <c r="BA2" s="41"/>
      <c r="BB2" s="41"/>
      <c r="BC2" s="41" t="s">
        <v>32</v>
      </c>
      <c r="BD2" s="41" t="s">
        <v>33</v>
      </c>
      <c r="BE2" s="41" t="s">
        <v>34</v>
      </c>
      <c r="BF2" s="41" t="s">
        <v>35</v>
      </c>
      <c r="BG2" s="41" t="s">
        <v>36</v>
      </c>
      <c r="BH2" s="41" t="s">
        <v>37</v>
      </c>
      <c r="BI2" s="41" t="s">
        <v>17</v>
      </c>
      <c r="BJ2" s="41" t="s">
        <v>38</v>
      </c>
      <c r="BK2" s="41" t="s">
        <v>39</v>
      </c>
      <c r="BL2" s="41" t="s">
        <v>40</v>
      </c>
      <c r="BM2" s="41" t="s">
        <v>27</v>
      </c>
      <c r="BN2" s="41" t="s">
        <v>17</v>
      </c>
      <c r="BO2" s="41" t="s">
        <v>24</v>
      </c>
      <c r="BP2" s="41" t="s">
        <v>23</v>
      </c>
      <c r="BQ2" s="41" t="s">
        <v>30</v>
      </c>
      <c r="BR2" s="41" t="s">
        <v>20</v>
      </c>
      <c r="BS2" s="41" t="s">
        <v>31</v>
      </c>
      <c r="BT2" s="41"/>
      <c r="BU2" s="41"/>
      <c r="BV2" s="41"/>
      <c r="BW2" s="41"/>
      <c r="BX2" s="41"/>
      <c r="BY2" s="41"/>
      <c r="CQ2" s="41"/>
      <c r="CR2" s="41"/>
      <c r="CS2" s="41"/>
      <c r="CT2" s="41"/>
      <c r="CU2" s="41"/>
      <c r="CV2" s="41"/>
      <c r="CW2" s="19" t="s">
        <v>390</v>
      </c>
      <c r="DA2" s="17" t="s">
        <v>85</v>
      </c>
      <c r="DB2" s="17">
        <f>DB54</f>
        <v>8.6919474295843457E-2</v>
      </c>
      <c r="DC2" s="41" t="s">
        <v>53</v>
      </c>
      <c r="DD2" s="41"/>
      <c r="DE2" s="41"/>
      <c r="DF2" s="41"/>
      <c r="DG2" s="41"/>
      <c r="DH2" s="41"/>
      <c r="DI2" s="41"/>
      <c r="DJ2" s="41"/>
      <c r="DK2" s="41"/>
      <c r="DL2" s="41"/>
      <c r="DM2" s="41"/>
      <c r="DN2" s="41"/>
      <c r="DO2" s="41"/>
      <c r="DP2" s="41"/>
      <c r="DQ2" s="41"/>
      <c r="DR2" s="41"/>
      <c r="DS2" s="41"/>
      <c r="DT2" s="41"/>
      <c r="DU2" s="41"/>
      <c r="DV2" s="41"/>
      <c r="DW2" s="41"/>
      <c r="DX2" s="41"/>
      <c r="DY2" s="41"/>
      <c r="FA2" s="41"/>
      <c r="FI2" s="41"/>
      <c r="FJ2" s="41"/>
      <c r="FK2" s="41"/>
      <c r="FL2" s="41"/>
      <c r="FM2" s="41"/>
      <c r="FN2" s="41"/>
      <c r="FO2" s="41"/>
      <c r="FP2" s="41"/>
      <c r="FQ2" s="41"/>
    </row>
    <row r="3" spans="1:173" x14ac:dyDescent="0.15">
      <c r="A3" s="17" t="s">
        <v>41</v>
      </c>
      <c r="B3" s="18" t="s">
        <v>42</v>
      </c>
      <c r="C3" s="41"/>
      <c r="D3" s="41"/>
      <c r="E3" s="41"/>
      <c r="F3" s="41"/>
      <c r="G3" s="41"/>
      <c r="H3" s="41"/>
      <c r="I3" s="41"/>
      <c r="J3" s="41"/>
      <c r="K3" s="41"/>
      <c r="L3" s="41"/>
      <c r="M3" s="41"/>
      <c r="N3" s="41"/>
      <c r="O3" s="41"/>
      <c r="P3" s="41"/>
      <c r="Q3" s="41"/>
      <c r="R3" s="41"/>
      <c r="S3" s="41"/>
      <c r="T3" s="41"/>
      <c r="U3" s="41"/>
      <c r="V3" s="41"/>
      <c r="W3" s="41"/>
      <c r="X3" s="41" t="s">
        <v>43</v>
      </c>
      <c r="Y3" s="41" t="s">
        <v>44</v>
      </c>
      <c r="Z3" s="41"/>
      <c r="AA3" s="41">
        <v>0</v>
      </c>
      <c r="AB3" s="41">
        <f t="shared" ref="AB3:AB23" si="0">AC3/$X$16</f>
        <v>0</v>
      </c>
      <c r="AC3" s="41">
        <f t="shared" ref="AC3:AC23" si="1">AA3*$X$15</f>
        <v>0</v>
      </c>
      <c r="AD3" s="41"/>
      <c r="AE3" s="41"/>
      <c r="AF3" s="41"/>
      <c r="AG3" s="41"/>
      <c r="AH3" s="41"/>
      <c r="AI3" s="41"/>
      <c r="AJ3" s="41">
        <f>$X$8+$X$9*AC3+$X$10*AC3^2+$X$11*AC3^3+$X$12*AC3^4+$X$13*AC3^5</f>
        <v>0.41311300000000001</v>
      </c>
      <c r="AK3" s="41">
        <f>$X$17*AC3^2</f>
        <v>0</v>
      </c>
      <c r="AL3" s="41">
        <f t="shared" ref="AL3:AL23" si="2">AY3/$AC$51</f>
        <v>5.107094540250133E-2</v>
      </c>
      <c r="AM3" s="41">
        <f t="shared" ref="AM3:AM23" si="3">AZ3/AY3</f>
        <v>0</v>
      </c>
      <c r="AN3" s="41">
        <f t="shared" ref="AN3:AN23" si="4">AX3/AW3</f>
        <v>0.80623515879791008</v>
      </c>
      <c r="AO3" s="41">
        <f t="shared" ref="AO3:AO23" si="5">AZ3/AV3</f>
        <v>0</v>
      </c>
      <c r="AP3" s="41">
        <f>AL3+$X$18</f>
        <v>6.0143077690975384E-2</v>
      </c>
      <c r="AQ3" s="41">
        <f t="shared" ref="AQ3:AQ23" si="6">AP3/$C$40</f>
        <v>0.60301377043950555</v>
      </c>
      <c r="AR3" s="41">
        <f t="shared" ref="AR3:AR23" si="7">AQ3*$C$39+$C$40*$AC$51</f>
        <v>110.25692951254442</v>
      </c>
      <c r="AS3" s="41">
        <f t="shared" ref="AS3:AS23" si="8">AY3/$AC$51^3</f>
        <v>6.4291784513677441E-8</v>
      </c>
      <c r="AT3" s="41"/>
      <c r="AU3" s="41">
        <f t="shared" ref="AU3:AU23" si="9">(-$AV$32+SQRT($AV$32^2-4*AS3*$AV$33))/(2*AS3)*30/PI()</f>
        <v>9408.597455117304</v>
      </c>
      <c r="AV3" s="41">
        <f t="shared" ref="AV3:AV23" si="10">AW3+$C$30</f>
        <v>71.486446782442201</v>
      </c>
      <c r="AW3" s="41">
        <f t="shared" ref="AW3:AW23" si="11">AR3*AQ3</f>
        <v>66.486446782442201</v>
      </c>
      <c r="AX3" s="41">
        <f t="shared" ref="AX3:AX23" si="12">AP3*$AC$51</f>
        <v>53.603710979551089</v>
      </c>
      <c r="AY3" s="41">
        <f t="shared" ref="AY3:AY23" si="13">$AC$54*($AC$42+$AC$43*AB3+$AC$44*AB3^2+$AC$45*AB3^3)</f>
        <v>45.51799312423443</v>
      </c>
      <c r="AZ3" s="41">
        <f t="shared" ref="AZ3:AZ23" si="14">AJ3*AC3*1000</f>
        <v>0</v>
      </c>
      <c r="BA3" s="41"/>
      <c r="BB3" s="41"/>
      <c r="BC3" s="41">
        <v>0</v>
      </c>
      <c r="BD3" s="41">
        <f t="shared" ref="BD3:BD23" si="15">BC3*$AU$28</f>
        <v>0</v>
      </c>
      <c r="BE3" s="41">
        <f>BD3*PI()/30</f>
        <v>0</v>
      </c>
      <c r="BF3" s="41">
        <f t="shared" ref="BF3:BF23" si="16">$C$22*BD3/$C$20</f>
        <v>0</v>
      </c>
      <c r="BG3" s="41">
        <f>$X$17*BF3^2</f>
        <v>0</v>
      </c>
      <c r="BH3" s="41">
        <v>0</v>
      </c>
      <c r="BI3" s="41"/>
      <c r="BJ3" s="41">
        <f t="shared" ref="BJ3:BJ23" si="17">BO3/$C$15</f>
        <v>4.0322580645161289E-2</v>
      </c>
      <c r="BK3" s="41">
        <f t="shared" ref="BK3:BK23" si="18">BP3/$C$15</f>
        <v>0</v>
      </c>
      <c r="BL3" s="41">
        <f t="shared" ref="BL3:BL23" si="19">BH3/$C$40</f>
        <v>0</v>
      </c>
      <c r="BM3" s="41">
        <f t="shared" ref="BM3:BM23" si="20">BL3*$C$39+$C$40*BE3</f>
        <v>0</v>
      </c>
      <c r="BN3" s="41"/>
      <c r="BO3" s="41">
        <f t="shared" ref="BO3:BO23" si="21">BP3+$C$30</f>
        <v>5</v>
      </c>
      <c r="BP3" s="41">
        <f t="shared" ref="BP3:BP23" si="22">BL3*BM3</f>
        <v>0</v>
      </c>
      <c r="BQ3" s="41">
        <f t="shared" ref="BQ3:BQ23" si="23">BR3+$AC$77*BE3^2</f>
        <v>0</v>
      </c>
      <c r="BR3" s="41">
        <f t="shared" ref="BR3:BR23" si="24">$AC$54*$AC$56*(BD3/$C$20)^3</f>
        <v>0</v>
      </c>
      <c r="BS3" s="41">
        <f t="shared" ref="BS3:BS23" si="25">BF3*BG3*1000</f>
        <v>0</v>
      </c>
      <c r="BT3" s="41"/>
      <c r="BU3" s="41"/>
      <c r="BV3" s="41"/>
      <c r="BW3" s="41"/>
      <c r="BX3" s="41"/>
      <c r="BY3" s="41"/>
      <c r="CQ3" s="41"/>
      <c r="CR3" s="41"/>
      <c r="CS3" s="41"/>
      <c r="CT3" s="41"/>
      <c r="CU3" s="41"/>
      <c r="CV3" s="41"/>
      <c r="CW3" s="19" t="s">
        <v>386</v>
      </c>
      <c r="CX3" s="19" t="s">
        <v>124</v>
      </c>
      <c r="CY3" s="19" t="s">
        <v>129</v>
      </c>
      <c r="CZ3" s="19" t="s">
        <v>387</v>
      </c>
      <c r="DA3" s="19" t="s">
        <v>388</v>
      </c>
      <c r="DB3" s="19" t="s">
        <v>132</v>
      </c>
      <c r="DC3" s="19" t="s">
        <v>389</v>
      </c>
      <c r="DD3" s="41"/>
      <c r="DE3" s="41"/>
      <c r="DF3" s="41"/>
      <c r="DG3" s="41"/>
      <c r="DH3" s="41"/>
      <c r="DI3" s="41"/>
      <c r="DJ3" s="41"/>
      <c r="DK3" s="41"/>
      <c r="DL3" s="41"/>
      <c r="DM3" s="41"/>
      <c r="DN3" s="41"/>
      <c r="DO3" s="41"/>
      <c r="DP3" s="41"/>
      <c r="DQ3" s="41"/>
      <c r="DR3" s="41"/>
      <c r="DS3" s="41"/>
      <c r="DT3" s="41"/>
      <c r="DU3" s="41"/>
      <c r="DV3" s="41"/>
      <c r="DW3" s="41"/>
      <c r="DX3" s="41"/>
      <c r="DY3" s="41"/>
      <c r="FA3" s="41"/>
      <c r="FI3" s="41"/>
      <c r="FJ3" s="41"/>
      <c r="FK3" s="41"/>
      <c r="FL3" s="41"/>
      <c r="FM3" s="41"/>
      <c r="FN3" s="41"/>
      <c r="FO3" s="41"/>
      <c r="FP3" s="41"/>
      <c r="FQ3" s="41"/>
    </row>
    <row r="4" spans="1:173" x14ac:dyDescent="0.15">
      <c r="A4" s="41"/>
      <c r="B4" s="41" t="s">
        <v>45</v>
      </c>
      <c r="C4" s="34">
        <v>1.1559999999999999</v>
      </c>
      <c r="D4" s="41" t="s">
        <v>46</v>
      </c>
      <c r="E4" s="41"/>
      <c r="F4" s="41"/>
      <c r="G4" s="41"/>
      <c r="H4" s="41"/>
      <c r="I4" s="41"/>
      <c r="J4" s="41"/>
      <c r="K4" s="41"/>
      <c r="L4" s="41"/>
      <c r="M4" s="41"/>
      <c r="N4" s="41"/>
      <c r="O4" s="41"/>
      <c r="P4" s="41"/>
      <c r="Q4" s="41"/>
      <c r="R4" s="41"/>
      <c r="S4" s="41"/>
      <c r="T4" s="41"/>
      <c r="U4" s="41"/>
      <c r="V4" s="41" t="s">
        <v>47</v>
      </c>
      <c r="W4" s="41"/>
      <c r="X4" s="41">
        <f>C17/C4</f>
        <v>1</v>
      </c>
      <c r="Y4" s="41">
        <f>X4</f>
        <v>1</v>
      </c>
      <c r="Z4" s="41"/>
      <c r="AA4" s="41">
        <f>AA3+0.05</f>
        <v>0.05</v>
      </c>
      <c r="AB4" s="41">
        <f t="shared" si="0"/>
        <v>7.7717971563333141E-2</v>
      </c>
      <c r="AC4" s="41">
        <f t="shared" si="1"/>
        <v>4.3459737147921729E-3</v>
      </c>
      <c r="AD4" s="41"/>
      <c r="AE4" s="41"/>
      <c r="AF4" s="41"/>
      <c r="AG4" s="41"/>
      <c r="AH4" s="41"/>
      <c r="AI4" s="41"/>
      <c r="AJ4" s="41">
        <f t="shared" ref="AJ4:AJ23" si="26">$X$8+$X$9*AC4+$X$10*AC4^2+$X$11*AC4^3+$X$12*AC4^4+$X$13*AC4^5</f>
        <v>0.30641876661894646</v>
      </c>
      <c r="AK4" s="41">
        <f t="shared" ref="AK4:AK23" si="27">$X$17*AC4^2</f>
        <v>1.0801472887293504E-3</v>
      </c>
      <c r="AL4" s="41">
        <f t="shared" si="2"/>
        <v>4.2480744576227858E-2</v>
      </c>
      <c r="AM4" s="41">
        <f t="shared" si="3"/>
        <v>3.5172328991887263E-2</v>
      </c>
      <c r="AN4" s="41">
        <f t="shared" si="4"/>
        <v>0.82918306516314677</v>
      </c>
      <c r="AO4" s="41">
        <f t="shared" si="5"/>
        <v>2.2043067354666546E-2</v>
      </c>
      <c r="AP4" s="41">
        <f t="shared" ref="AP4:AP23" si="28">AL4+$X$18</f>
        <v>5.1552876864701912E-2</v>
      </c>
      <c r="AQ4" s="41">
        <f t="shared" si="6"/>
        <v>0.51688566413108838</v>
      </c>
      <c r="AR4" s="41">
        <f t="shared" si="7"/>
        <v>107.20553374618908</v>
      </c>
      <c r="AS4" s="41">
        <f t="shared" si="8"/>
        <v>5.3477820994902658E-8</v>
      </c>
      <c r="AT4" s="41"/>
      <c r="AU4" s="41">
        <f t="shared" si="9"/>
        <v>9660.629132716067</v>
      </c>
      <c r="AV4" s="41">
        <f t="shared" si="10"/>
        <v>60.413003508926749</v>
      </c>
      <c r="AW4" s="41">
        <f t="shared" si="11"/>
        <v>55.413003508926749</v>
      </c>
      <c r="AX4" s="41">
        <f t="shared" si="12"/>
        <v>45.947524099428087</v>
      </c>
      <c r="AY4" s="41">
        <f t="shared" si="13"/>
        <v>37.861806244111428</v>
      </c>
      <c r="AZ4" s="41">
        <f t="shared" si="14"/>
        <v>1.3316879054449786</v>
      </c>
      <c r="BA4" s="41"/>
      <c r="BB4" s="41"/>
      <c r="BC4" s="41">
        <f>BC3+0.05</f>
        <v>0.05</v>
      </c>
      <c r="BD4" s="41">
        <f t="shared" si="15"/>
        <v>493.29493161108769</v>
      </c>
      <c r="BE4" s="41">
        <f t="shared" ref="BE4:BE26" si="29">BD4*PI()/30</f>
        <v>51.657724440082418</v>
      </c>
      <c r="BF4" s="41">
        <f t="shared" si="16"/>
        <v>3.8311355868279749E-3</v>
      </c>
      <c r="BG4" s="41">
        <f t="shared" ref="BG4:BG26" si="30">$X$17*BF4^2</f>
        <v>8.393900827502528E-4</v>
      </c>
      <c r="BH4" s="41">
        <f t="shared" ref="BH4:BH23" si="31">BQ4/BE4</f>
        <v>6.470122636221407E-4</v>
      </c>
      <c r="BI4" s="41"/>
      <c r="BJ4" s="41">
        <f t="shared" si="17"/>
        <v>4.0604146184915826E-2</v>
      </c>
      <c r="BK4" s="41">
        <f t="shared" si="18"/>
        <v>2.8156553975453464E-4</v>
      </c>
      <c r="BL4" s="41">
        <f t="shared" si="19"/>
        <v>6.4871522972614762E-3</v>
      </c>
      <c r="BM4" s="41">
        <f t="shared" si="20"/>
        <v>5.3820421241383745</v>
      </c>
      <c r="BN4" s="41"/>
      <c r="BO4" s="41">
        <f t="shared" si="21"/>
        <v>5.0349141269295625</v>
      </c>
      <c r="BP4" s="41">
        <f t="shared" si="22"/>
        <v>3.4914126929562292E-2</v>
      </c>
      <c r="BQ4" s="41">
        <f t="shared" si="23"/>
        <v>3.3423181223546504E-2</v>
      </c>
      <c r="BR4" s="41">
        <f t="shared" si="24"/>
        <v>6.2606206094796861E-3</v>
      </c>
      <c r="BS4" s="41">
        <f t="shared" si="25"/>
        <v>3.215817217254972E-3</v>
      </c>
      <c r="BT4" s="41"/>
      <c r="BU4" s="41"/>
      <c r="BV4" s="41"/>
      <c r="BW4" s="41"/>
      <c r="BX4" s="41"/>
      <c r="BY4" s="41"/>
      <c r="CQ4" s="41"/>
      <c r="CR4" s="41"/>
      <c r="CS4" s="41"/>
      <c r="CT4" s="41"/>
      <c r="CU4" s="41"/>
      <c r="CV4" s="41"/>
      <c r="CW4">
        <v>0</v>
      </c>
      <c r="CX4">
        <v>0</v>
      </c>
      <c r="CY4">
        <v>1000</v>
      </c>
      <c r="CZ4" s="41">
        <f>$C$6+$C$7*CX4+$C$8*CX4^2+$C$9*CX4^3+$C$10*CX4^4+$C$11*CX4^5</f>
        <v>0.41311300000000001</v>
      </c>
      <c r="DA4" s="41">
        <f>$C$6+$C$7*CY4+$C$8*CY4^2+$C$9*CY4^3+$C$10*CY4^4+$C$11*CY4^5</f>
        <v>-7.4534793027062556E+20</v>
      </c>
      <c r="DB4">
        <f>(CX4+CY4)/2</f>
        <v>500</v>
      </c>
      <c r="DC4" s="41">
        <f>$C$6+$C$7*DB4+$C$8*DB4^2+$C$9*DB4^3+$C$10*DB4^4+$C$11*DB4^5</f>
        <v>-2.328456002113137E+19</v>
      </c>
      <c r="DD4" s="41"/>
      <c r="DE4" s="41"/>
      <c r="DF4" s="41"/>
      <c r="DG4" s="41"/>
      <c r="DH4" s="41"/>
      <c r="DI4" s="41"/>
      <c r="DJ4" s="41"/>
      <c r="DK4" s="41"/>
      <c r="DL4" s="41"/>
      <c r="DM4" s="41"/>
      <c r="DN4" s="41"/>
      <c r="DO4" s="41"/>
      <c r="DP4" s="41"/>
      <c r="DQ4" s="41"/>
      <c r="DR4" s="41"/>
      <c r="DS4" s="41"/>
      <c r="DT4" s="41"/>
      <c r="DU4" s="41"/>
      <c r="DV4" s="41"/>
      <c r="DW4" s="41"/>
      <c r="DX4" s="41"/>
      <c r="DY4" s="41"/>
      <c r="FA4" s="19"/>
      <c r="FI4" s="19"/>
      <c r="FJ4" s="19"/>
      <c r="FK4" s="19"/>
      <c r="FL4" s="19"/>
      <c r="FM4" s="19"/>
      <c r="FN4" s="19"/>
      <c r="FO4" s="19"/>
      <c r="FP4" s="19"/>
      <c r="FQ4" s="19"/>
    </row>
    <row r="5" spans="1:173" x14ac:dyDescent="0.15">
      <c r="A5" s="41"/>
      <c r="B5" s="41" t="s">
        <v>49</v>
      </c>
      <c r="C5" s="34">
        <v>8511</v>
      </c>
      <c r="D5" s="41" t="s">
        <v>50</v>
      </c>
      <c r="E5" s="41">
        <f>C5*PI()/30</f>
        <v>891.26983582342439</v>
      </c>
      <c r="F5" s="41" t="s">
        <v>51</v>
      </c>
      <c r="G5" s="41"/>
      <c r="H5" s="41"/>
      <c r="I5" s="41"/>
      <c r="J5" s="41"/>
      <c r="K5" s="41"/>
      <c r="L5" s="41"/>
      <c r="M5" s="41"/>
      <c r="N5" s="41"/>
      <c r="O5" s="41"/>
      <c r="P5" s="41"/>
      <c r="Q5" s="41"/>
      <c r="R5" s="41"/>
      <c r="S5" s="41"/>
      <c r="T5" s="41"/>
      <c r="U5" s="41"/>
      <c r="V5" s="41" t="s">
        <v>52</v>
      </c>
      <c r="W5" s="41"/>
      <c r="X5" s="41">
        <f>AC52</f>
        <v>1</v>
      </c>
      <c r="Y5" s="41">
        <f>AD52</f>
        <v>0.88121254846669017</v>
      </c>
      <c r="Z5" s="41"/>
      <c r="AA5" s="41">
        <f t="shared" ref="AA5:AA23" si="32">AA4+0.05</f>
        <v>0.1</v>
      </c>
      <c r="AB5" s="41">
        <f t="shared" si="0"/>
        <v>0.15543594312666628</v>
      </c>
      <c r="AC5" s="41">
        <f t="shared" si="1"/>
        <v>8.6919474295843457E-3</v>
      </c>
      <c r="AD5" s="41"/>
      <c r="AE5" s="41"/>
      <c r="AF5" s="41"/>
      <c r="AG5" s="41"/>
      <c r="AH5" s="41"/>
      <c r="AI5" s="41"/>
      <c r="AJ5" s="41">
        <f t="shared" si="26"/>
        <v>0.24556849248979334</v>
      </c>
      <c r="AK5" s="41">
        <f t="shared" si="27"/>
        <v>4.3205891549174015E-3</v>
      </c>
      <c r="AL5" s="41">
        <f t="shared" si="2"/>
        <v>3.6024881174775536E-2</v>
      </c>
      <c r="AM5" s="41">
        <f t="shared" si="3"/>
        <v>6.6478003746857528E-2</v>
      </c>
      <c r="AN5" s="41">
        <f t="shared" si="4"/>
        <v>0.8473078807822948</v>
      </c>
      <c r="AO5" s="41">
        <f t="shared" si="5"/>
        <v>4.0705512674493273E-2</v>
      </c>
      <c r="AP5" s="41">
        <f t="shared" si="28"/>
        <v>4.509701346324959E-2</v>
      </c>
      <c r="AQ5" s="41">
        <f t="shared" si="6"/>
        <v>0.45215710881579685</v>
      </c>
      <c r="AR5" s="41">
        <f t="shared" si="7"/>
        <v>104.91229350073303</v>
      </c>
      <c r="AS5" s="41">
        <f t="shared" si="8"/>
        <v>4.5350715154493038E-8</v>
      </c>
      <c r="AT5" s="41"/>
      <c r="AU5" s="41">
        <f t="shared" si="9"/>
        <v>9867.6359931139577</v>
      </c>
      <c r="AV5" s="41">
        <f t="shared" si="10"/>
        <v>52.436839308525762</v>
      </c>
      <c r="AW5" s="41">
        <f t="shared" si="11"/>
        <v>47.436839308525762</v>
      </c>
      <c r="AX5" s="41">
        <f t="shared" si="12"/>
        <v>40.193607785517223</v>
      </c>
      <c r="AY5" s="41">
        <f t="shared" si="13"/>
        <v>32.107889930200564</v>
      </c>
      <c r="AZ5" s="41">
        <f t="shared" si="14"/>
        <v>2.1344684270835623</v>
      </c>
      <c r="BA5" s="41"/>
      <c r="BB5" s="41"/>
      <c r="BC5" s="41">
        <f t="shared" ref="BC5:BC23" si="33">BC4+0.05</f>
        <v>0.1</v>
      </c>
      <c r="BD5" s="41">
        <f t="shared" si="15"/>
        <v>986.58986322217538</v>
      </c>
      <c r="BE5" s="41">
        <f t="shared" si="29"/>
        <v>103.31544888016484</v>
      </c>
      <c r="BF5" s="41">
        <f t="shared" si="16"/>
        <v>7.6622711736559499E-3</v>
      </c>
      <c r="BG5" s="41">
        <f t="shared" si="30"/>
        <v>3.3575603310010112E-3</v>
      </c>
      <c r="BH5" s="41">
        <f t="shared" si="31"/>
        <v>1.5364130829671088E-3</v>
      </c>
      <c r="BI5" s="41"/>
      <c r="BJ5" s="41">
        <f t="shared" si="17"/>
        <v>4.1670503506289681E-2</v>
      </c>
      <c r="BK5" s="41">
        <f t="shared" si="18"/>
        <v>1.3479228611283892E-3</v>
      </c>
      <c r="BL5" s="41">
        <f t="shared" si="19"/>
        <v>1.540456993027481E-2</v>
      </c>
      <c r="BM5" s="41">
        <f t="shared" si="20"/>
        <v>10.850185077314814</v>
      </c>
      <c r="BN5" s="41"/>
      <c r="BO5" s="41">
        <f t="shared" si="21"/>
        <v>5.1671424347799206</v>
      </c>
      <c r="BP5" s="41">
        <f t="shared" si="22"/>
        <v>0.16714243477992025</v>
      </c>
      <c r="BQ5" s="41">
        <f t="shared" si="23"/>
        <v>0.15873520733210478</v>
      </c>
      <c r="BR5" s="41">
        <f t="shared" si="24"/>
        <v>5.0084964875837489E-2</v>
      </c>
      <c r="BS5" s="41">
        <f t="shared" si="25"/>
        <v>2.5726537738039776E-2</v>
      </c>
      <c r="BT5" s="41"/>
      <c r="BU5" s="41"/>
      <c r="BV5" s="41"/>
      <c r="BW5" s="41"/>
      <c r="BX5" s="41"/>
      <c r="BY5" s="41"/>
      <c r="CQ5" s="41"/>
      <c r="CR5" s="41"/>
      <c r="CS5" s="41"/>
      <c r="CT5" s="41"/>
      <c r="CU5" s="41"/>
      <c r="CV5" s="41"/>
      <c r="CW5">
        <f>CW4+1</f>
        <v>1</v>
      </c>
      <c r="CX5">
        <f>IF(DC4&gt;0,DB4,CX4)</f>
        <v>0</v>
      </c>
      <c r="CY5">
        <f>IF(DC4&lt;0,DB4,CY4)</f>
        <v>500</v>
      </c>
      <c r="CZ5" s="41">
        <f>$C$6+$C$7*CX5+$C$8*CX5^2+$C$9*CX5^3+$C$10*CX5^4+$C$11*CX5^5</f>
        <v>0.41311300000000001</v>
      </c>
      <c r="DA5" s="41">
        <f>$C$6+$C$7*CY5+$C$8*CY5^2+$C$9*CY5^3+$C$10*CY5^4+$C$11*CY5^5</f>
        <v>-2.328456002113137E+19</v>
      </c>
      <c r="DB5" s="41">
        <f t="shared" ref="DB5:DB20" si="34">(CX5+CY5)/2</f>
        <v>250</v>
      </c>
      <c r="DC5" s="41">
        <f>$C$6+$C$7*DB5+$C$8*DB5^2+$C$9*DB5^3+$C$10*DB5^4+$C$11*DB5^5</f>
        <v>-7.2717000181097062E+17</v>
      </c>
      <c r="DD5" s="41"/>
      <c r="DE5" s="41"/>
      <c r="DF5" s="41"/>
      <c r="DG5" s="41"/>
      <c r="DH5" s="41"/>
      <c r="DI5" s="41"/>
      <c r="DJ5" s="41"/>
      <c r="DK5" s="41"/>
      <c r="DL5" s="41"/>
      <c r="DM5" s="41"/>
      <c r="DN5" s="41"/>
      <c r="DO5" s="41"/>
      <c r="DP5" s="41"/>
      <c r="DQ5" s="41"/>
      <c r="DR5" s="41"/>
      <c r="DS5" s="41"/>
      <c r="DT5" s="41"/>
      <c r="DU5" s="41"/>
      <c r="DV5" s="41"/>
      <c r="DW5" s="41"/>
      <c r="DX5" s="41"/>
      <c r="DY5" s="41"/>
      <c r="FA5" s="41"/>
      <c r="FI5" s="41"/>
      <c r="FJ5" s="41"/>
      <c r="FK5" s="41"/>
      <c r="FL5" s="41"/>
      <c r="FM5" s="41"/>
      <c r="FN5" s="41"/>
      <c r="FO5" s="41"/>
      <c r="FP5" s="41"/>
      <c r="FQ5" s="41"/>
    </row>
    <row r="6" spans="1:173" x14ac:dyDescent="0.15">
      <c r="A6" s="41"/>
      <c r="B6" s="41" t="s">
        <v>54</v>
      </c>
      <c r="C6" s="34">
        <v>0.41311300000000001</v>
      </c>
      <c r="D6" s="19" t="s">
        <v>55</v>
      </c>
      <c r="E6" s="41"/>
      <c r="F6" s="41"/>
      <c r="G6" s="41"/>
      <c r="H6" s="41"/>
      <c r="I6" s="41"/>
      <c r="J6" s="41"/>
      <c r="K6" s="41"/>
      <c r="L6" s="41"/>
      <c r="M6" s="41"/>
      <c r="N6" s="41"/>
      <c r="O6" s="41"/>
      <c r="P6" s="41"/>
      <c r="Q6" s="41"/>
      <c r="R6" s="41"/>
      <c r="S6" s="41"/>
      <c r="T6" s="41"/>
      <c r="U6" s="41"/>
      <c r="V6" s="41" t="s">
        <v>56</v>
      </c>
      <c r="W6" s="41"/>
      <c r="X6" s="41">
        <f>X5^3</f>
        <v>1</v>
      </c>
      <c r="Y6" s="41">
        <f>Y5^3</f>
        <v>0.68429287590338272</v>
      </c>
      <c r="Z6" s="41"/>
      <c r="AA6" s="41">
        <f t="shared" si="32"/>
        <v>0.15000000000000002</v>
      </c>
      <c r="AB6" s="41">
        <f t="shared" si="0"/>
        <v>0.23315391468999944</v>
      </c>
      <c r="AC6" s="41">
        <f t="shared" si="1"/>
        <v>1.303792114437652E-2</v>
      </c>
      <c r="AD6" s="41"/>
      <c r="AE6" s="41"/>
      <c r="AF6" s="41"/>
      <c r="AG6" s="41"/>
      <c r="AH6" s="41"/>
      <c r="AI6" s="41"/>
      <c r="AJ6" s="41">
        <f t="shared" si="26"/>
        <v>0.2186871891543174</v>
      </c>
      <c r="AK6" s="41">
        <f t="shared" si="27"/>
        <v>9.721325598564156E-3</v>
      </c>
      <c r="AL6" s="41">
        <f t="shared" si="2"/>
        <v>3.1461707378667512E-2</v>
      </c>
      <c r="AM6" s="41">
        <f t="shared" si="3"/>
        <v>0.10168109082113917</v>
      </c>
      <c r="AN6" s="41">
        <f t="shared" si="4"/>
        <v>0.86060444500975464</v>
      </c>
      <c r="AO6" s="41">
        <f t="shared" si="5"/>
        <v>6.0692596330759102E-2</v>
      </c>
      <c r="AP6" s="41">
        <f t="shared" si="28"/>
        <v>4.0533839667141566E-2</v>
      </c>
      <c r="AQ6" s="41">
        <f t="shared" si="6"/>
        <v>0.40640526601685834</v>
      </c>
      <c r="AR6" s="41">
        <f t="shared" si="7"/>
        <v>103.29137107014206</v>
      </c>
      <c r="AS6" s="41">
        <f t="shared" si="8"/>
        <v>3.9606263312341168E-8</v>
      </c>
      <c r="AT6" s="41"/>
      <c r="AU6" s="41">
        <f t="shared" si="9"/>
        <v>10024.476629411292</v>
      </c>
      <c r="AV6" s="41">
        <f t="shared" si="10"/>
        <v>46.978157137007109</v>
      </c>
      <c r="AW6" s="41">
        <f t="shared" si="11"/>
        <v>41.978157137007109</v>
      </c>
      <c r="AX6" s="41">
        <f t="shared" si="12"/>
        <v>36.126588625426272</v>
      </c>
      <c r="AY6" s="41">
        <f t="shared" si="13"/>
        <v>28.040870770109613</v>
      </c>
      <c r="AZ6" s="41">
        <f t="shared" si="14"/>
        <v>2.8512263274793423</v>
      </c>
      <c r="BA6" s="41"/>
      <c r="BB6" s="41"/>
      <c r="BC6" s="41">
        <f t="shared" si="33"/>
        <v>0.15000000000000002</v>
      </c>
      <c r="BD6" s="41">
        <f t="shared" si="15"/>
        <v>1479.8847948332632</v>
      </c>
      <c r="BE6" s="41">
        <f t="shared" si="29"/>
        <v>154.97317332024724</v>
      </c>
      <c r="BF6" s="41">
        <f t="shared" si="16"/>
        <v>1.1493406760483929E-2</v>
      </c>
      <c r="BG6" s="41">
        <f t="shared" si="30"/>
        <v>7.5545107447522811E-3</v>
      </c>
      <c r="BH6" s="41">
        <f t="shared" si="31"/>
        <v>2.668202458034904E-3</v>
      </c>
      <c r="BI6" s="41"/>
      <c r="BJ6" s="41">
        <f t="shared" si="17"/>
        <v>4.3861737334793857E-2</v>
      </c>
      <c r="BK6" s="41">
        <f t="shared" si="18"/>
        <v>3.5391566896325697E-3</v>
      </c>
      <c r="BL6" s="41">
        <f t="shared" si="19"/>
        <v>2.6752252899039999E-2</v>
      </c>
      <c r="BM6" s="41">
        <f t="shared" si="20"/>
        <v>16.404428859529318</v>
      </c>
      <c r="BN6" s="41"/>
      <c r="BO6" s="41">
        <f t="shared" si="21"/>
        <v>5.4388554295144385</v>
      </c>
      <c r="BP6" s="41">
        <f t="shared" si="22"/>
        <v>0.43885542951443862</v>
      </c>
      <c r="BQ6" s="41">
        <f t="shared" si="23"/>
        <v>0.41349980198255287</v>
      </c>
      <c r="BR6" s="41">
        <f t="shared" si="24"/>
        <v>0.16903675645595154</v>
      </c>
      <c r="BS6" s="41">
        <f t="shared" si="25"/>
        <v>8.6827064865884346E-2</v>
      </c>
      <c r="BT6" s="41"/>
      <c r="BU6" s="41"/>
      <c r="BV6" s="41"/>
      <c r="BW6" s="41"/>
      <c r="BX6" s="41"/>
      <c r="BY6" s="41"/>
      <c r="CQ6" s="41"/>
      <c r="CR6" s="41"/>
      <c r="CS6" s="41"/>
      <c r="CT6" s="41"/>
      <c r="CU6" s="41"/>
      <c r="CV6" s="41"/>
      <c r="CW6" s="41">
        <f t="shared" ref="CW6:CW20" si="35">CW5+1</f>
        <v>2</v>
      </c>
      <c r="CX6" s="41">
        <f t="shared" ref="CX6:CX20" si="36">IF(DC5&gt;0,DB5,CX5)</f>
        <v>0</v>
      </c>
      <c r="CY6" s="41">
        <f t="shared" ref="CY6:CY20" si="37">IF(DC5&lt;0,DB5,CY5)</f>
        <v>250</v>
      </c>
      <c r="CZ6" s="41">
        <f t="shared" ref="CZ6:CZ20" si="38">$C$6+$C$7*CX6+$C$8*CX6^2+$C$9*CX6^3+$C$10*CX6^4+$C$11*CX6^5</f>
        <v>0.41311300000000001</v>
      </c>
      <c r="DA6" s="41">
        <f t="shared" ref="DA6:DA20" si="39">$C$6+$C$7*CY6+$C$8*CY6^2+$C$9*CY6^3+$C$10*CY6^4+$C$11*CY6^5</f>
        <v>-7.2717000181097062E+17</v>
      </c>
      <c r="DB6" s="41">
        <f t="shared" si="34"/>
        <v>125</v>
      </c>
      <c r="DC6" s="41">
        <f>$C$6+$C$7*DB6+$C$8*DB6^2+$C$9*DB6^3+$C$10*DB6^4+$C$11*DB6^5</f>
        <v>-2.2694553387900812E+16</v>
      </c>
      <c r="DD6" s="41"/>
      <c r="DE6" s="41"/>
      <c r="DF6" s="41"/>
      <c r="DG6" s="41"/>
      <c r="DH6" s="41" t="s">
        <v>58</v>
      </c>
      <c r="DI6" s="41">
        <f>DB2/100</f>
        <v>8.6919474295843457E-4</v>
      </c>
      <c r="DJ6" s="41" t="s">
        <v>53</v>
      </c>
      <c r="DK6" s="41"/>
      <c r="DL6" s="41"/>
      <c r="DM6" s="41"/>
      <c r="DN6" s="41"/>
      <c r="DO6" s="41"/>
      <c r="DP6" s="41"/>
      <c r="DQ6" s="41"/>
      <c r="DR6" s="41"/>
      <c r="DS6" s="41"/>
      <c r="DT6" s="41"/>
      <c r="DU6" s="41"/>
      <c r="DV6" s="41"/>
      <c r="DW6" s="41"/>
      <c r="DX6" s="41"/>
      <c r="DY6" s="41"/>
      <c r="FA6" s="19"/>
      <c r="FI6" s="19"/>
      <c r="FJ6" s="19"/>
      <c r="FK6" s="19"/>
      <c r="FL6" s="19"/>
      <c r="FM6" s="19"/>
      <c r="FN6" s="19"/>
      <c r="FO6" s="19"/>
      <c r="FP6" s="19"/>
      <c r="FQ6" s="41"/>
    </row>
    <row r="7" spans="1:173" x14ac:dyDescent="0.15">
      <c r="A7" s="41"/>
      <c r="B7" s="41" t="s">
        <v>59</v>
      </c>
      <c r="C7" s="34">
        <v>-30.844899999999999</v>
      </c>
      <c r="D7" s="41"/>
      <c r="E7" s="41"/>
      <c r="F7" s="41"/>
      <c r="G7" s="41"/>
      <c r="H7" s="41"/>
      <c r="I7" s="41"/>
      <c r="J7" s="41"/>
      <c r="K7" s="41"/>
      <c r="L7" s="41"/>
      <c r="M7" s="41"/>
      <c r="N7" s="41"/>
      <c r="O7" s="41"/>
      <c r="P7" s="41"/>
      <c r="Q7" s="41"/>
      <c r="R7" s="41"/>
      <c r="S7" s="41"/>
      <c r="T7" s="41"/>
      <c r="U7" s="41"/>
      <c r="V7" s="41" t="s">
        <v>60</v>
      </c>
      <c r="W7" s="41" t="s">
        <v>61</v>
      </c>
      <c r="X7" s="41"/>
      <c r="Y7" s="41"/>
      <c r="Z7" s="41"/>
      <c r="AA7" s="41">
        <f t="shared" si="32"/>
        <v>0.2</v>
      </c>
      <c r="AB7" s="41">
        <f t="shared" si="0"/>
        <v>0.31087188625333256</v>
      </c>
      <c r="AC7" s="41">
        <f t="shared" si="1"/>
        <v>1.7383894859168691E-2</v>
      </c>
      <c r="AD7" s="41"/>
      <c r="AE7" s="41"/>
      <c r="AF7" s="41"/>
      <c r="AG7" s="41"/>
      <c r="AH7" s="41"/>
      <c r="AI7" s="41"/>
      <c r="AJ7" s="41">
        <f t="shared" si="26"/>
        <v>0.21569522641742728</v>
      </c>
      <c r="AK7" s="41">
        <f t="shared" si="27"/>
        <v>1.7282356619669606E-2</v>
      </c>
      <c r="AL7" s="41">
        <f t="shared" si="2"/>
        <v>2.8549575368426956E-2</v>
      </c>
      <c r="AM7" s="41">
        <f t="shared" si="3"/>
        <v>0.14735971019786917</v>
      </c>
      <c r="AN7" s="41">
        <f t="shared" si="4"/>
        <v>0.86931041409282306</v>
      </c>
      <c r="AO7" s="41">
        <f t="shared" si="5"/>
        <v>8.605567792397717E-2</v>
      </c>
      <c r="AP7" s="41">
        <f t="shared" si="28"/>
        <v>3.762170765690101E-2</v>
      </c>
      <c r="AQ7" s="41">
        <f t="shared" si="6"/>
        <v>0.37720729725750046</v>
      </c>
      <c r="AR7" s="41">
        <f t="shared" si="7"/>
        <v>102.25692874838195</v>
      </c>
      <c r="AS7" s="41">
        <f t="shared" si="8"/>
        <v>3.5940261788339649E-8</v>
      </c>
      <c r="AT7" s="41"/>
      <c r="AU7" s="41">
        <f t="shared" si="9"/>
        <v>10129.649404469343</v>
      </c>
      <c r="AV7" s="41">
        <f t="shared" si="10"/>
        <v>43.572059719029959</v>
      </c>
      <c r="AW7" s="41">
        <f t="shared" si="11"/>
        <v>38.572059719029959</v>
      </c>
      <c r="AX7" s="41">
        <f t="shared" si="12"/>
        <v>33.531093206763032</v>
      </c>
      <c r="AY7" s="41">
        <f t="shared" si="13"/>
        <v>25.445375351446373</v>
      </c>
      <c r="AZ7" s="41">
        <f t="shared" si="14"/>
        <v>3.7496231376651412</v>
      </c>
      <c r="BA7" s="41"/>
      <c r="BB7" s="41"/>
      <c r="BC7" s="41">
        <f t="shared" si="33"/>
        <v>0.2</v>
      </c>
      <c r="BD7" s="41">
        <f t="shared" si="15"/>
        <v>1973.1797264443508</v>
      </c>
      <c r="BE7" s="41">
        <f t="shared" si="29"/>
        <v>206.63089776032967</v>
      </c>
      <c r="BF7" s="41">
        <f t="shared" si="16"/>
        <v>1.53245423473119E-2</v>
      </c>
      <c r="BG7" s="41">
        <f t="shared" si="30"/>
        <v>1.3430241324004045E-2</v>
      </c>
      <c r="BH7" s="41">
        <f t="shared" si="31"/>
        <v>4.0423803888255264E-3</v>
      </c>
      <c r="BI7" s="41"/>
      <c r="BJ7" s="41">
        <f t="shared" si="17"/>
        <v>4.7528057292400214E-2</v>
      </c>
      <c r="BK7" s="41">
        <f t="shared" si="18"/>
        <v>7.2054766472389236E-3</v>
      </c>
      <c r="BL7" s="41">
        <f t="shared" si="19"/>
        <v>4.0530201203557041E-2</v>
      </c>
      <c r="BM7" s="41">
        <f t="shared" si="20"/>
        <v>22.044773470781891</v>
      </c>
      <c r="BN7" s="41"/>
      <c r="BO7" s="41">
        <f t="shared" si="21"/>
        <v>5.8934791042576267</v>
      </c>
      <c r="BP7" s="41">
        <f t="shared" si="22"/>
        <v>0.89347910425762656</v>
      </c>
      <c r="BQ7" s="41">
        <f t="shared" si="23"/>
        <v>0.83528068883176898</v>
      </c>
      <c r="BR7" s="41">
        <f t="shared" si="24"/>
        <v>0.40067971900669991</v>
      </c>
      <c r="BS7" s="41">
        <f t="shared" si="25"/>
        <v>0.20581230190431821</v>
      </c>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f t="shared" si="35"/>
        <v>3</v>
      </c>
      <c r="CX7" s="41">
        <f t="shared" si="36"/>
        <v>0</v>
      </c>
      <c r="CY7" s="41">
        <f t="shared" si="37"/>
        <v>125</v>
      </c>
      <c r="CZ7" s="41">
        <f t="shared" si="38"/>
        <v>0.41311300000000001</v>
      </c>
      <c r="DA7" s="41">
        <f t="shared" si="39"/>
        <v>-2.2694553387900812E+16</v>
      </c>
      <c r="DB7" s="41">
        <f t="shared" si="34"/>
        <v>62.5</v>
      </c>
      <c r="DC7" s="41">
        <f>$C$6+$C$7*DB7+$C$8*DB7^2+$C$9*DB7^3+$C$10*DB7^4+$C$11*DB7^5</f>
        <v>-707363219485931.38</v>
      </c>
      <c r="DD7" s="41"/>
      <c r="DE7" s="41"/>
      <c r="DF7" s="41"/>
      <c r="DG7" s="41"/>
      <c r="DH7" s="41" t="s">
        <v>62</v>
      </c>
      <c r="DI7" s="41">
        <f>MATCH(0,DV12:DV110,-1)</f>
        <v>35</v>
      </c>
      <c r="DJ7" s="41">
        <f>MATCH(1,DW12:DW110,1)</f>
        <v>99</v>
      </c>
      <c r="DK7" s="41"/>
      <c r="DL7" s="41"/>
      <c r="DM7" s="41"/>
      <c r="DN7" s="41"/>
      <c r="DO7" s="41"/>
      <c r="DP7" s="41"/>
      <c r="DQ7" s="41"/>
      <c r="DR7" s="41"/>
      <c r="DS7" s="41"/>
      <c r="DT7" s="41"/>
      <c r="DU7" s="41"/>
      <c r="DV7" s="41"/>
      <c r="DW7" s="41"/>
      <c r="DX7" s="41"/>
      <c r="DY7" s="41"/>
      <c r="FI7" s="19"/>
      <c r="FJ7" s="19"/>
      <c r="FK7" s="19"/>
    </row>
    <row r="8" spans="1:173" x14ac:dyDescent="0.15">
      <c r="A8" s="41"/>
      <c r="B8" s="41" t="s">
        <v>63</v>
      </c>
      <c r="C8" s="34">
        <v>1574.595</v>
      </c>
      <c r="D8" s="41"/>
      <c r="E8" s="41"/>
      <c r="F8" s="41"/>
      <c r="G8" s="41"/>
      <c r="H8" s="41"/>
      <c r="I8" s="41"/>
      <c r="J8" s="41"/>
      <c r="K8" s="41"/>
      <c r="L8" s="41"/>
      <c r="M8" s="41"/>
      <c r="N8" s="41"/>
      <c r="O8" s="41"/>
      <c r="P8" s="41"/>
      <c r="Q8" s="41"/>
      <c r="R8" s="41"/>
      <c r="S8" s="41"/>
      <c r="T8" s="41"/>
      <c r="U8" s="41"/>
      <c r="V8" s="41"/>
      <c r="W8" s="41">
        <v>0</v>
      </c>
      <c r="X8" s="41">
        <f t="shared" ref="X8:Y13" si="40">$C6*X$4*X$5^(2-$W8)</f>
        <v>0.41311300000000001</v>
      </c>
      <c r="Y8" s="41">
        <f t="shared" si="40"/>
        <v>0.32079693297032058</v>
      </c>
      <c r="Z8" s="41"/>
      <c r="AA8" s="41">
        <f t="shared" si="32"/>
        <v>0.25</v>
      </c>
      <c r="AB8" s="41">
        <f t="shared" si="0"/>
        <v>0.38858985781666572</v>
      </c>
      <c r="AC8" s="41">
        <f t="shared" si="1"/>
        <v>2.1729868573960864E-2</v>
      </c>
      <c r="AD8" s="41"/>
      <c r="AE8" s="41"/>
      <c r="AF8" s="41"/>
      <c r="AG8" s="41"/>
      <c r="AH8" s="41"/>
      <c r="AI8" s="41"/>
      <c r="AJ8" s="41">
        <f t="shared" si="26"/>
        <v>0.22816961946450459</v>
      </c>
      <c r="AK8" s="41">
        <f t="shared" si="27"/>
        <v>2.7003682218233759E-2</v>
      </c>
      <c r="AL8" s="41">
        <f t="shared" si="2"/>
        <v>2.7046837324576977E-2</v>
      </c>
      <c r="AM8" s="41">
        <f t="shared" si="3"/>
        <v>0.2056786534192421</v>
      </c>
      <c r="AN8" s="41">
        <f t="shared" si="4"/>
        <v>0.87387218715207504</v>
      </c>
      <c r="AO8" s="41">
        <f t="shared" si="5"/>
        <v>0.11850685526608287</v>
      </c>
      <c r="AP8" s="41">
        <f t="shared" si="28"/>
        <v>3.6118969613051027E-2</v>
      </c>
      <c r="AQ8" s="41">
        <f t="shared" si="6"/>
        <v>0.36214036406095007</v>
      </c>
      <c r="AR8" s="41">
        <f t="shared" si="7"/>
        <v>101.72312882941846</v>
      </c>
      <c r="AS8" s="41">
        <f t="shared" si="8"/>
        <v>3.4048506902381022E-8</v>
      </c>
      <c r="AT8" s="41"/>
      <c r="AU8" s="41">
        <f t="shared" si="9"/>
        <v>10185.587409244305</v>
      </c>
      <c r="AV8" s="41">
        <f t="shared" si="10"/>
        <v>41.838050907704528</v>
      </c>
      <c r="AW8" s="41">
        <f t="shared" si="11"/>
        <v>36.838050907704528</v>
      </c>
      <c r="AX8" s="41">
        <f t="shared" si="12"/>
        <v>32.191748117135241</v>
      </c>
      <c r="AY8" s="41">
        <f t="shared" si="13"/>
        <v>24.106030261818589</v>
      </c>
      <c r="AZ8" s="41">
        <f t="shared" si="14"/>
        <v>4.9580958435343474</v>
      </c>
      <c r="BA8" s="41"/>
      <c r="BB8" s="41"/>
      <c r="BC8" s="41">
        <f t="shared" si="33"/>
        <v>0.25</v>
      </c>
      <c r="BD8" s="41">
        <f t="shared" si="15"/>
        <v>2466.4746580554383</v>
      </c>
      <c r="BE8" s="41">
        <f t="shared" si="29"/>
        <v>258.28862220041208</v>
      </c>
      <c r="BF8" s="41">
        <f t="shared" si="16"/>
        <v>1.9155677934139876E-2</v>
      </c>
      <c r="BG8" s="41">
        <f t="shared" si="30"/>
        <v>2.0984752068756322E-2</v>
      </c>
      <c r="BH8" s="41">
        <f t="shared" si="31"/>
        <v>5.6589468753389756E-3</v>
      </c>
      <c r="BI8" s="41"/>
      <c r="BJ8" s="41">
        <f t="shared" si="17"/>
        <v>5.3029797897541427E-2</v>
      </c>
      <c r="BK8" s="41">
        <f t="shared" si="18"/>
        <v>1.2707217252380139E-2</v>
      </c>
      <c r="BL8" s="41">
        <f t="shared" si="19"/>
        <v>5.6738414843825941E-2</v>
      </c>
      <c r="BM8" s="41">
        <f t="shared" si="20"/>
        <v>27.771218911072527</v>
      </c>
      <c r="BN8" s="41"/>
      <c r="BO8" s="41">
        <f t="shared" si="21"/>
        <v>6.5756949392951372</v>
      </c>
      <c r="BP8" s="41">
        <f t="shared" si="22"/>
        <v>1.5756949392951372</v>
      </c>
      <c r="BQ8" s="41">
        <f t="shared" si="23"/>
        <v>1.461641591536631</v>
      </c>
      <c r="BR8" s="41">
        <f t="shared" si="24"/>
        <v>0.7825775761849606</v>
      </c>
      <c r="BS8" s="41">
        <f t="shared" si="25"/>
        <v>0.40197715215687163</v>
      </c>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f t="shared" si="35"/>
        <v>4</v>
      </c>
      <c r="CX8" s="41">
        <f t="shared" si="36"/>
        <v>0</v>
      </c>
      <c r="CY8" s="41">
        <f t="shared" si="37"/>
        <v>62.5</v>
      </c>
      <c r="CZ8" s="41">
        <f t="shared" si="38"/>
        <v>0.41311300000000001</v>
      </c>
      <c r="DA8" s="41">
        <f t="shared" si="39"/>
        <v>-707363219485931.38</v>
      </c>
      <c r="DB8" s="41">
        <f t="shared" si="34"/>
        <v>31.25</v>
      </c>
      <c r="DC8" s="41">
        <f>$C$6+$C$7*DB8+$C$8*DB8^2+$C$9*DB8^3+$C$10*DB8^4+$C$11*DB8^5</f>
        <v>-21990345381760.609</v>
      </c>
      <c r="DD8" s="41"/>
      <c r="DE8" s="41"/>
      <c r="DF8" s="41"/>
      <c r="DG8" s="41"/>
      <c r="DH8" s="17" t="s">
        <v>64</v>
      </c>
      <c r="DI8" s="17">
        <f>IF(DJ7=DI7+1,INDEX(DH12:DH110,DJ7),INDEX(DY12:DY110,DI7))</f>
        <v>5.5919803712975141E-2</v>
      </c>
      <c r="DJ8" s="17" t="s">
        <v>53</v>
      </c>
      <c r="DK8" s="41"/>
      <c r="DL8" s="41"/>
      <c r="DM8" s="41"/>
      <c r="DN8" s="41"/>
      <c r="DO8" s="41"/>
      <c r="DP8" s="41"/>
      <c r="DQ8" s="41"/>
      <c r="DR8" s="41"/>
      <c r="DS8" s="41"/>
      <c r="DT8" s="41"/>
      <c r="DU8" s="41"/>
      <c r="DV8" s="41"/>
      <c r="DW8" s="41"/>
      <c r="DX8" s="41"/>
      <c r="DY8" s="41"/>
    </row>
    <row r="9" spans="1:173" x14ac:dyDescent="0.15">
      <c r="A9" s="41"/>
      <c r="B9" s="41" t="s">
        <v>65</v>
      </c>
      <c r="C9" s="34">
        <v>-30072.2</v>
      </c>
      <c r="D9" s="41"/>
      <c r="E9" s="41"/>
      <c r="F9" s="41"/>
      <c r="G9" s="41"/>
      <c r="H9" s="41"/>
      <c r="I9" s="41"/>
      <c r="J9" s="41"/>
      <c r="K9" s="41"/>
      <c r="L9" s="41"/>
      <c r="M9" s="41"/>
      <c r="N9" s="41"/>
      <c r="O9" s="41"/>
      <c r="P9" s="41"/>
      <c r="Q9" s="41"/>
      <c r="R9" s="41"/>
      <c r="S9" s="41"/>
      <c r="T9" s="41"/>
      <c r="U9" s="41"/>
      <c r="V9" s="41"/>
      <c r="W9" s="41">
        <v>1</v>
      </c>
      <c r="X9" s="41">
        <f t="shared" si="40"/>
        <v>-30.844899999999999</v>
      </c>
      <c r="Y9" s="41">
        <f t="shared" si="40"/>
        <v>-27.180912936200212</v>
      </c>
      <c r="Z9" s="41"/>
      <c r="AA9" s="41">
        <f t="shared" si="32"/>
        <v>0.3</v>
      </c>
      <c r="AB9" s="41">
        <f t="shared" si="0"/>
        <v>0.46630782937999882</v>
      </c>
      <c r="AC9" s="41">
        <f t="shared" si="1"/>
        <v>2.6075842288753037E-2</v>
      </c>
      <c r="AD9" s="41"/>
      <c r="AE9" s="41"/>
      <c r="AF9" s="41"/>
      <c r="AG9" s="41"/>
      <c r="AH9" s="41"/>
      <c r="AI9" s="41"/>
      <c r="AJ9" s="41">
        <f t="shared" si="26"/>
        <v>0.24920531597874473</v>
      </c>
      <c r="AK9" s="41">
        <f t="shared" si="27"/>
        <v>3.888530239425661E-2</v>
      </c>
      <c r="AL9" s="41">
        <f t="shared" si="2"/>
        <v>2.6711845427640716E-2</v>
      </c>
      <c r="AM9" s="41">
        <f t="shared" si="3"/>
        <v>0.2729496530429576</v>
      </c>
      <c r="AN9" s="41">
        <f t="shared" si="4"/>
        <v>0.87489563581891328</v>
      </c>
      <c r="AO9" s="41">
        <f t="shared" si="5"/>
        <v>0.15675896413539878</v>
      </c>
      <c r="AP9" s="41">
        <f t="shared" si="28"/>
        <v>3.5783977716114773E-2</v>
      </c>
      <c r="AQ9" s="41">
        <f t="shared" si="6"/>
        <v>0.35878162795043467</v>
      </c>
      <c r="AR9" s="41">
        <f t="shared" si="7"/>
        <v>101.60413360721734</v>
      </c>
      <c r="AS9" s="41">
        <f t="shared" si="8"/>
        <v>3.3626794974357869E-8</v>
      </c>
      <c r="AT9" s="41"/>
      <c r="AU9" s="41">
        <f t="shared" si="9"/>
        <v>10198.218058126158</v>
      </c>
      <c r="AV9" s="41">
        <f t="shared" si="10"/>
        <v>41.453696462090903</v>
      </c>
      <c r="AW9" s="41">
        <f t="shared" si="11"/>
        <v>36.453696462090903</v>
      </c>
      <c r="AX9" s="41">
        <f t="shared" si="12"/>
        <v>31.893179944150692</v>
      </c>
      <c r="AY9" s="41">
        <f t="shared" si="13"/>
        <v>23.807462088834029</v>
      </c>
      <c r="AZ9" s="41">
        <f t="shared" si="14"/>
        <v>6.4982385169806154</v>
      </c>
      <c r="BA9" s="41"/>
      <c r="BB9" s="41"/>
      <c r="BC9" s="41">
        <f t="shared" si="33"/>
        <v>0.3</v>
      </c>
      <c r="BD9" s="41">
        <f t="shared" si="15"/>
        <v>2959.7695896665259</v>
      </c>
      <c r="BE9" s="41">
        <f t="shared" si="29"/>
        <v>309.94634664049443</v>
      </c>
      <c r="BF9" s="41">
        <f t="shared" si="16"/>
        <v>2.2986813520967854E-2</v>
      </c>
      <c r="BG9" s="41">
        <f t="shared" si="30"/>
        <v>3.021804297900911E-2</v>
      </c>
      <c r="BH9" s="41">
        <f t="shared" si="31"/>
        <v>7.5179019175752515E-3</v>
      </c>
      <c r="BI9" s="41"/>
      <c r="BJ9" s="41">
        <f t="shared" si="17"/>
        <v>6.0737418565111029E-2</v>
      </c>
      <c r="BK9" s="41">
        <f t="shared" si="18"/>
        <v>2.0414837919949736E-2</v>
      </c>
      <c r="BL9" s="41">
        <f t="shared" si="19"/>
        <v>7.5376893819846691E-2</v>
      </c>
      <c r="BM9" s="41">
        <f t="shared" si="20"/>
        <v>33.583765180401222</v>
      </c>
      <c r="BN9" s="41"/>
      <c r="BO9" s="41">
        <f t="shared" si="21"/>
        <v>7.5314399020737675</v>
      </c>
      <c r="BP9" s="41">
        <f t="shared" si="22"/>
        <v>2.5314399020737675</v>
      </c>
      <c r="BQ9" s="41">
        <f t="shared" si="23"/>
        <v>2.3301462337540166</v>
      </c>
      <c r="BR9" s="41">
        <f t="shared" si="24"/>
        <v>1.3522940516476116</v>
      </c>
      <c r="BS9" s="41">
        <f t="shared" si="25"/>
        <v>0.69461651892707443</v>
      </c>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f t="shared" si="35"/>
        <v>5</v>
      </c>
      <c r="CX9" s="41">
        <f t="shared" si="36"/>
        <v>0</v>
      </c>
      <c r="CY9" s="41">
        <f t="shared" si="37"/>
        <v>31.25</v>
      </c>
      <c r="CZ9" s="41">
        <f t="shared" si="38"/>
        <v>0.41311300000000001</v>
      </c>
      <c r="DA9" s="41">
        <f t="shared" si="39"/>
        <v>-21990345381760.609</v>
      </c>
      <c r="DB9" s="41">
        <f t="shared" si="34"/>
        <v>15.625</v>
      </c>
      <c r="DC9" s="41">
        <f>$C$6+$C$7*DB9+$C$8*DB9^2+$C$9*DB9^3+$C$10*DB9^4+$C$11*DB9^5</f>
        <v>-680068858226.40393</v>
      </c>
      <c r="DD9" s="41"/>
      <c r="DE9" s="41"/>
      <c r="DF9" s="41"/>
      <c r="DG9" s="41"/>
      <c r="DH9" s="41"/>
      <c r="DI9" s="41"/>
      <c r="DJ9" s="41"/>
      <c r="DK9" s="41"/>
      <c r="DL9" s="41"/>
      <c r="DM9" s="41"/>
      <c r="DN9" s="41"/>
      <c r="DO9" s="41"/>
      <c r="DP9" s="41"/>
      <c r="DQ9" s="41"/>
      <c r="DR9" s="41"/>
      <c r="DS9" s="41"/>
      <c r="DT9" s="41"/>
      <c r="DU9" s="41"/>
      <c r="DV9" s="41"/>
      <c r="DW9" s="41"/>
      <c r="DX9" s="41"/>
      <c r="DY9" s="41"/>
    </row>
    <row r="10" spans="1:173" x14ac:dyDescent="0.15">
      <c r="A10" s="41"/>
      <c r="B10" s="41" t="s">
        <v>66</v>
      </c>
      <c r="C10" s="34">
        <v>242099.8</v>
      </c>
      <c r="D10" s="41"/>
      <c r="E10" s="41"/>
      <c r="F10" s="41"/>
      <c r="G10" s="41"/>
      <c r="H10" s="41"/>
      <c r="I10" s="41"/>
      <c r="J10" s="41"/>
      <c r="K10" s="41"/>
      <c r="L10" s="41"/>
      <c r="M10" s="41"/>
      <c r="N10" s="41"/>
      <c r="O10" s="41"/>
      <c r="P10" s="41"/>
      <c r="Q10" s="41"/>
      <c r="R10" s="41"/>
      <c r="S10" s="41"/>
      <c r="T10" s="41"/>
      <c r="U10" s="41"/>
      <c r="V10" s="41"/>
      <c r="W10" s="41">
        <v>2</v>
      </c>
      <c r="X10" s="41">
        <f t="shared" si="40"/>
        <v>1574.595</v>
      </c>
      <c r="Y10" s="41">
        <f t="shared" si="40"/>
        <v>1574.595</v>
      </c>
      <c r="Z10" s="41"/>
      <c r="AA10" s="41">
        <f t="shared" si="32"/>
        <v>0.35</v>
      </c>
      <c r="AB10" s="41">
        <f t="shared" si="0"/>
        <v>0.54402580094333186</v>
      </c>
      <c r="AC10" s="41">
        <f t="shared" si="1"/>
        <v>3.0421816003545207E-2</v>
      </c>
      <c r="AD10" s="41"/>
      <c r="AE10" s="41"/>
      <c r="AF10" s="41"/>
      <c r="AG10" s="41"/>
      <c r="AH10" s="41"/>
      <c r="AI10" s="41"/>
      <c r="AJ10" s="41">
        <f t="shared" si="26"/>
        <v>0.27327648325849807</v>
      </c>
      <c r="AK10" s="41">
        <f t="shared" si="27"/>
        <v>5.2927217147738154E-2</v>
      </c>
      <c r="AL10" s="41">
        <f t="shared" si="2"/>
        <v>2.7302951858141342E-2</v>
      </c>
      <c r="AM10" s="41">
        <f t="shared" si="3"/>
        <v>0.34163989813483581</v>
      </c>
      <c r="AN10" s="41">
        <f t="shared" si="4"/>
        <v>0.87309133391740834</v>
      </c>
      <c r="AO10" s="41">
        <f t="shared" si="5"/>
        <v>0.19731983371078515</v>
      </c>
      <c r="AP10" s="41">
        <f t="shared" si="28"/>
        <v>3.6375084146615395E-2</v>
      </c>
      <c r="AQ10" s="41">
        <f t="shared" si="6"/>
        <v>0.36470825044918154</v>
      </c>
      <c r="AR10" s="41">
        <f t="shared" si="7"/>
        <v>101.81410537574438</v>
      </c>
      <c r="AS10" s="41">
        <f t="shared" si="8"/>
        <v>3.4370922324162797E-8</v>
      </c>
      <c r="AT10" s="41"/>
      <c r="AU10" s="41">
        <f t="shared" si="9"/>
        <v>10175.970767318449</v>
      </c>
      <c r="AV10" s="41">
        <f t="shared" si="10"/>
        <v>42.132444242636339</v>
      </c>
      <c r="AW10" s="41">
        <f t="shared" si="11"/>
        <v>37.132444242636339</v>
      </c>
      <c r="AX10" s="41">
        <f t="shared" si="12"/>
        <v>32.42001527541715</v>
      </c>
      <c r="AY10" s="41">
        <f t="shared" si="13"/>
        <v>24.334297420100494</v>
      </c>
      <c r="AZ10" s="41">
        <f t="shared" si="14"/>
        <v>8.3135668917859302</v>
      </c>
      <c r="BA10" s="41"/>
      <c r="BB10" s="41"/>
      <c r="BC10" s="41">
        <f t="shared" si="33"/>
        <v>0.35</v>
      </c>
      <c r="BD10" s="41">
        <f t="shared" si="15"/>
        <v>3453.0645212776135</v>
      </c>
      <c r="BE10" s="41">
        <f t="shared" si="29"/>
        <v>361.60407108057683</v>
      </c>
      <c r="BF10" s="41">
        <f t="shared" si="16"/>
        <v>2.6817949107795828E-2</v>
      </c>
      <c r="BG10" s="41">
        <f t="shared" si="30"/>
        <v>4.1130114054762398E-2</v>
      </c>
      <c r="BH10" s="41">
        <f t="shared" si="31"/>
        <v>9.6192455155343567E-3</v>
      </c>
      <c r="BI10" s="41"/>
      <c r="BJ10" s="41">
        <f t="shared" si="17"/>
        <v>7.1031503606463389E-2</v>
      </c>
      <c r="BK10" s="41">
        <f t="shared" si="18"/>
        <v>3.07089229613021E-2</v>
      </c>
      <c r="BL10" s="41">
        <f t="shared" si="19"/>
        <v>9.6445638131619313E-2</v>
      </c>
      <c r="BM10" s="41">
        <f t="shared" si="20"/>
        <v>39.482412278767988</v>
      </c>
      <c r="BN10" s="41"/>
      <c r="BO10" s="41">
        <f t="shared" si="21"/>
        <v>8.8079064472014608</v>
      </c>
      <c r="BP10" s="41">
        <f t="shared" si="22"/>
        <v>3.8079064472014603</v>
      </c>
      <c r="BQ10" s="41">
        <f t="shared" si="23"/>
        <v>3.4783583391408053</v>
      </c>
      <c r="BR10" s="41">
        <f t="shared" si="24"/>
        <v>2.1473928690515316</v>
      </c>
      <c r="BS10" s="41">
        <f t="shared" si="25"/>
        <v>1.103025305518456</v>
      </c>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f t="shared" si="35"/>
        <v>6</v>
      </c>
      <c r="CX10" s="41">
        <f t="shared" si="36"/>
        <v>0</v>
      </c>
      <c r="CY10" s="41">
        <f t="shared" si="37"/>
        <v>15.625</v>
      </c>
      <c r="CZ10" s="41">
        <f t="shared" si="38"/>
        <v>0.41311300000000001</v>
      </c>
      <c r="DA10" s="41">
        <f t="shared" si="39"/>
        <v>-680068858226.40393</v>
      </c>
      <c r="DB10" s="41">
        <f t="shared" si="34"/>
        <v>7.8125</v>
      </c>
      <c r="DC10" s="41">
        <f>$C$6+$C$7*DB10+$C$8*DB10^2+$C$9*DB10^3+$C$10*DB10^4+$C$11*DB10^5</f>
        <v>-20811876591.336243</v>
      </c>
      <c r="DD10" s="41"/>
      <c r="DE10" s="41"/>
      <c r="DF10" s="41"/>
      <c r="DG10" s="41"/>
      <c r="DH10" s="41" t="s">
        <v>67</v>
      </c>
      <c r="DI10" s="41" t="s">
        <v>68</v>
      </c>
      <c r="DJ10" s="41" t="s">
        <v>69</v>
      </c>
      <c r="DK10" s="41" t="s">
        <v>48</v>
      </c>
      <c r="DL10" s="41" t="s">
        <v>70</v>
      </c>
      <c r="DM10" s="41" t="s">
        <v>71</v>
      </c>
      <c r="DN10" s="41" t="s">
        <v>72</v>
      </c>
      <c r="DO10" s="41" t="s">
        <v>73</v>
      </c>
      <c r="DP10" s="41" t="s">
        <v>74</v>
      </c>
      <c r="DQ10" s="41" t="s">
        <v>75</v>
      </c>
      <c r="DR10" s="41" t="s">
        <v>76</v>
      </c>
      <c r="DS10" s="41" t="s">
        <v>77</v>
      </c>
      <c r="DT10" s="41" t="s">
        <v>78</v>
      </c>
      <c r="DU10" s="41" t="s">
        <v>79</v>
      </c>
      <c r="DV10" s="41" t="s">
        <v>80</v>
      </c>
      <c r="DW10" s="41" t="s">
        <v>81</v>
      </c>
      <c r="DX10" s="41" t="s">
        <v>82</v>
      </c>
      <c r="DY10" s="41" t="s">
        <v>83</v>
      </c>
    </row>
    <row r="11" spans="1:173" x14ac:dyDescent="0.15">
      <c r="A11" s="41"/>
      <c r="B11" s="41" t="s">
        <v>84</v>
      </c>
      <c r="C11" s="34">
        <v>-745590</v>
      </c>
      <c r="D11" s="41"/>
      <c r="E11" s="41"/>
      <c r="F11" s="41"/>
      <c r="G11" s="41"/>
      <c r="H11" s="41"/>
      <c r="I11" s="41"/>
      <c r="J11" s="41"/>
      <c r="K11" s="41"/>
      <c r="L11" s="41"/>
      <c r="M11" s="41"/>
      <c r="N11" s="41"/>
      <c r="O11" s="41"/>
      <c r="P11" s="41"/>
      <c r="Q11" s="41"/>
      <c r="R11" s="41"/>
      <c r="S11" s="41"/>
      <c r="T11" s="41"/>
      <c r="U11" s="41"/>
      <c r="V11" s="41"/>
      <c r="W11" s="41">
        <v>3</v>
      </c>
      <c r="X11" s="41">
        <f t="shared" si="40"/>
        <v>-30072.2</v>
      </c>
      <c r="Y11" s="41">
        <f t="shared" si="40"/>
        <v>-34125.932560000001</v>
      </c>
      <c r="Z11" s="41"/>
      <c r="AA11" s="41">
        <f t="shared" si="32"/>
        <v>0.39999999999999997</v>
      </c>
      <c r="AB11" s="41">
        <f t="shared" si="0"/>
        <v>0.62174377250666513</v>
      </c>
      <c r="AC11" s="41">
        <f t="shared" si="1"/>
        <v>3.4767789718337383E-2</v>
      </c>
      <c r="AD11" s="41"/>
      <c r="AE11" s="41"/>
      <c r="AF11" s="41"/>
      <c r="AG11" s="41"/>
      <c r="AH11" s="41"/>
      <c r="AI11" s="41"/>
      <c r="AJ11" s="41">
        <f t="shared" si="26"/>
        <v>0.29609779533461023</v>
      </c>
      <c r="AK11" s="41">
        <f t="shared" si="27"/>
        <v>6.9129426478678424E-2</v>
      </c>
      <c r="AL11" s="41">
        <f t="shared" si="2"/>
        <v>2.8578508796602006E-2</v>
      </c>
      <c r="AM11" s="41">
        <f t="shared" si="3"/>
        <v>0.40416945027678508</v>
      </c>
      <c r="AN11" s="41">
        <f t="shared" si="4"/>
        <v>0.86922304987240651</v>
      </c>
      <c r="AO11" s="41">
        <f t="shared" si="5"/>
        <v>0.23608584634392307</v>
      </c>
      <c r="AP11" s="41">
        <f t="shared" si="28"/>
        <v>3.7650641085076056E-2</v>
      </c>
      <c r="AQ11" s="41">
        <f t="shared" si="6"/>
        <v>0.3774973930804183</v>
      </c>
      <c r="AR11" s="41">
        <f t="shared" si="7"/>
        <v>102.26720642896534</v>
      </c>
      <c r="AS11" s="41">
        <f t="shared" si="8"/>
        <v>3.5976685271688386E-8</v>
      </c>
      <c r="AT11" s="41"/>
      <c r="AU11" s="41">
        <f t="shared" si="9"/>
        <v>10128.583784030898</v>
      </c>
      <c r="AV11" s="41">
        <f t="shared" si="10"/>
        <v>43.605603824551409</v>
      </c>
      <c r="AW11" s="41">
        <f t="shared" si="11"/>
        <v>38.605603824551409</v>
      </c>
      <c r="AX11" s="41">
        <f t="shared" si="12"/>
        <v>33.556880698542415</v>
      </c>
      <c r="AY11" s="41">
        <f t="shared" si="13"/>
        <v>25.471162843225759</v>
      </c>
      <c r="AZ11" s="41">
        <f t="shared" si="14"/>
        <v>10.294665884257029</v>
      </c>
      <c r="BA11" s="41"/>
      <c r="BB11" s="41"/>
      <c r="BC11" s="41">
        <f t="shared" si="33"/>
        <v>0.39999999999999997</v>
      </c>
      <c r="BD11" s="41">
        <f t="shared" si="15"/>
        <v>3946.3594528887011</v>
      </c>
      <c r="BE11" s="41">
        <f t="shared" si="29"/>
        <v>413.26179552065929</v>
      </c>
      <c r="BF11" s="41">
        <f t="shared" si="16"/>
        <v>3.06490846946238E-2</v>
      </c>
      <c r="BG11" s="41">
        <f t="shared" si="30"/>
        <v>5.3720965296016179E-2</v>
      </c>
      <c r="BH11" s="41">
        <f t="shared" si="31"/>
        <v>1.1962977669216286E-2</v>
      </c>
      <c r="BI11" s="41"/>
      <c r="BJ11" s="41">
        <f t="shared" si="17"/>
        <v>8.4302762229413714E-2</v>
      </c>
      <c r="BK11" s="41">
        <f t="shared" si="18"/>
        <v>4.3980181584252424E-2</v>
      </c>
      <c r="BL11" s="41">
        <f t="shared" si="19"/>
        <v>0.11994464777914375</v>
      </c>
      <c r="BM11" s="41">
        <f t="shared" si="20"/>
        <v>45.467160206172828</v>
      </c>
      <c r="BN11" s="41"/>
      <c r="BO11" s="41">
        <f t="shared" si="21"/>
        <v>10.4535425164473</v>
      </c>
      <c r="BP11" s="41">
        <f t="shared" si="22"/>
        <v>5.4535425164473006</v>
      </c>
      <c r="BQ11" s="41">
        <f t="shared" si="23"/>
        <v>4.943841631353874</v>
      </c>
      <c r="BR11" s="41">
        <f t="shared" si="24"/>
        <v>3.2054377520535979</v>
      </c>
      <c r="BS11" s="41">
        <f t="shared" si="25"/>
        <v>1.6464984152345457</v>
      </c>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f t="shared" si="35"/>
        <v>7</v>
      </c>
      <c r="CX11" s="41">
        <f t="shared" si="36"/>
        <v>0</v>
      </c>
      <c r="CY11" s="41">
        <f t="shared" si="37"/>
        <v>7.8125</v>
      </c>
      <c r="CZ11" s="41">
        <f t="shared" si="38"/>
        <v>0.41311300000000001</v>
      </c>
      <c r="DA11" s="41">
        <f t="shared" si="39"/>
        <v>-20811876591.336243</v>
      </c>
      <c r="DB11" s="41">
        <f t="shared" si="34"/>
        <v>3.90625</v>
      </c>
      <c r="DC11" s="41">
        <f>$C$6+$C$7*DB11+$C$8*DB11^2+$C$9*DB11^3+$C$10*DB11^4+$C$11*DB11^5</f>
        <v>-623510438.89283276</v>
      </c>
      <c r="DG11" s="41"/>
      <c r="DH11" s="41">
        <f>DB2</f>
        <v>8.6919474295843457E-2</v>
      </c>
      <c r="DI11" s="14">
        <f t="shared" ref="DI11:DI42" si="41">$C$6+$C$7*DH11+$C$8*DH11^2+$C$9*DH11^3+$C$10*DH11^4+$C$11*DH11^5</f>
        <v>-6.2851945870079362E-12</v>
      </c>
      <c r="DJ11" s="41">
        <f>DH11*DI11*1000</f>
        <v>-5.463058093498107E-10</v>
      </c>
      <c r="DK11" s="41" t="e">
        <f t="shared" ref="DK11:DK42" si="42">MIN(MAX(0.2,$E$5*SQRT(DH11)*($C$4/DI11/1000)^0.75),5)</f>
        <v>#NUM!</v>
      </c>
      <c r="DL11" s="41" t="e">
        <f t="shared" ref="DL11:DL42" si="43">$AH$42+($AI$42-$AH$42)*($DK11-$AH$41)/($AI$41-$AH$41)</f>
        <v>#NUM!</v>
      </c>
      <c r="DM11" s="41" t="e">
        <f t="shared" ref="DM11:DM42" si="44">$AH$43+($AI$43-$AH$43)*($DK11-$AH$41)/($AI$41-$AH$41)</f>
        <v>#NUM!</v>
      </c>
      <c r="DN11" s="41" t="e">
        <f t="shared" ref="DN11:DN42" si="45">$AH$44+($AI$44-$AH$44)*($DK11-$AH$41)/($AI$41-$AH$41)</f>
        <v>#NUM!</v>
      </c>
      <c r="DO11" s="41" t="e">
        <f t="shared" ref="DO11:DO42" si="46">$AH$45+($AI$45-$AH$45)*($DK11-$AH$41)/($AI$41-$AH$41)</f>
        <v>#NUM!</v>
      </c>
      <c r="DP11" s="41"/>
      <c r="DQ11" s="41"/>
      <c r="DR11" s="41"/>
      <c r="DS11" s="41"/>
      <c r="DT11" s="41"/>
      <c r="DU11" s="41"/>
      <c r="DV11" s="41"/>
      <c r="DW11" s="41"/>
      <c r="DX11" s="41"/>
      <c r="DY11" s="41"/>
    </row>
    <row r="12" spans="1:173" x14ac:dyDescent="0.15">
      <c r="A12" s="41"/>
      <c r="B12" s="41" t="s">
        <v>86</v>
      </c>
      <c r="C12" s="34">
        <v>0.53600000000000003</v>
      </c>
      <c r="D12" s="41"/>
      <c r="E12" s="41"/>
      <c r="F12" s="41"/>
      <c r="G12" s="41"/>
      <c r="H12" s="41"/>
      <c r="I12" s="41"/>
      <c r="J12" s="41"/>
      <c r="K12" s="41"/>
      <c r="L12" s="41"/>
      <c r="M12" s="41"/>
      <c r="N12" s="41"/>
      <c r="O12" s="41"/>
      <c r="P12" s="41"/>
      <c r="Q12" s="41"/>
      <c r="R12" s="41"/>
      <c r="S12" s="41"/>
      <c r="T12" s="41"/>
      <c r="U12" s="41"/>
      <c r="V12" s="41"/>
      <c r="W12" s="41">
        <v>4</v>
      </c>
      <c r="X12" s="41">
        <f t="shared" si="40"/>
        <v>242099.8</v>
      </c>
      <c r="Y12" s="41">
        <f t="shared" si="40"/>
        <v>311769.111229792</v>
      </c>
      <c r="Z12" s="41"/>
      <c r="AA12" s="41">
        <f t="shared" si="32"/>
        <v>0.44999999999999996</v>
      </c>
      <c r="AB12" s="41">
        <f t="shared" si="0"/>
        <v>0.69946174406999817</v>
      </c>
      <c r="AC12" s="41">
        <f t="shared" si="1"/>
        <v>3.9113763433129549E-2</v>
      </c>
      <c r="AD12" s="41"/>
      <c r="AE12" s="41"/>
      <c r="AF12" s="41"/>
      <c r="AG12" s="41"/>
      <c r="AH12" s="41"/>
      <c r="AI12" s="41"/>
      <c r="AJ12" s="41">
        <f t="shared" si="26"/>
        <v>0.31448572008776415</v>
      </c>
      <c r="AK12" s="41">
        <f t="shared" si="27"/>
        <v>8.7491930387077338E-2</v>
      </c>
      <c r="AL12" s="41">
        <f t="shared" si="2"/>
        <v>3.02968684235458E-2</v>
      </c>
      <c r="AM12" s="41">
        <f t="shared" si="3"/>
        <v>0.45553692469072277</v>
      </c>
      <c r="AN12" s="41">
        <f t="shared" si="4"/>
        <v>0.86406578191566574</v>
      </c>
      <c r="AO12" s="41">
        <f t="shared" si="5"/>
        <v>0.26970244497057844</v>
      </c>
      <c r="AP12" s="41">
        <f t="shared" si="28"/>
        <v>3.9369000712019854E-2</v>
      </c>
      <c r="AQ12" s="41">
        <f t="shared" si="6"/>
        <v>0.39472621736737168</v>
      </c>
      <c r="AR12" s="41">
        <f t="shared" si="7"/>
        <v>102.87759906084597</v>
      </c>
      <c r="AS12" s="41">
        <f t="shared" si="8"/>
        <v>3.8139880136827159E-8</v>
      </c>
      <c r="AT12" s="41"/>
      <c r="AU12" s="41">
        <f t="shared" si="9"/>
        <v>10066.047899761274</v>
      </c>
      <c r="AV12" s="41">
        <f t="shared" si="10"/>
        <v>45.608485529124799</v>
      </c>
      <c r="AW12" s="41">
        <f t="shared" si="11"/>
        <v>40.608485529124799</v>
      </c>
      <c r="AX12" s="41">
        <f t="shared" si="12"/>
        <v>35.088402801134215</v>
      </c>
      <c r="AY12" s="41">
        <f t="shared" si="13"/>
        <v>27.002684945817556</v>
      </c>
      <c r="AZ12" s="41">
        <f t="shared" si="14"/>
        <v>12.300720058610205</v>
      </c>
      <c r="BA12" s="41"/>
      <c r="BB12" s="41"/>
      <c r="BC12" s="41">
        <f t="shared" si="33"/>
        <v>0.44999999999999996</v>
      </c>
      <c r="BD12" s="41">
        <f t="shared" si="15"/>
        <v>4439.6543844997886</v>
      </c>
      <c r="BE12" s="41">
        <f t="shared" si="29"/>
        <v>464.9195199607417</v>
      </c>
      <c r="BF12" s="41">
        <f t="shared" si="16"/>
        <v>3.4480220281451771E-2</v>
      </c>
      <c r="BG12" s="41">
        <f t="shared" si="30"/>
        <v>6.7990596702770467E-2</v>
      </c>
      <c r="BH12" s="41">
        <f t="shared" si="31"/>
        <v>1.4549098378621044E-2</v>
      </c>
      <c r="BI12" s="41"/>
      <c r="BJ12" s="41">
        <f t="shared" si="17"/>
        <v>0.10095202853823805</v>
      </c>
      <c r="BK12" s="41">
        <f t="shared" si="18"/>
        <v>6.0629447893076761E-2</v>
      </c>
      <c r="BL12" s="41">
        <f t="shared" si="19"/>
        <v>0.14587392276242006</v>
      </c>
      <c r="BM12" s="41">
        <f t="shared" si="20"/>
        <v>51.53800896261572</v>
      </c>
      <c r="BN12" s="41"/>
      <c r="BO12" s="41">
        <f t="shared" si="21"/>
        <v>12.518051538741519</v>
      </c>
      <c r="BP12" s="41">
        <f t="shared" si="22"/>
        <v>7.5180515387415188</v>
      </c>
      <c r="BQ12" s="41">
        <f t="shared" si="23"/>
        <v>6.7641598340501012</v>
      </c>
      <c r="BR12" s="41">
        <f t="shared" si="24"/>
        <v>4.5639924243106895</v>
      </c>
      <c r="BS12" s="41">
        <f t="shared" si="25"/>
        <v>2.344330751378874</v>
      </c>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f t="shared" si="35"/>
        <v>8</v>
      </c>
      <c r="CX12" s="41">
        <f t="shared" si="36"/>
        <v>0</v>
      </c>
      <c r="CY12" s="41">
        <f t="shared" si="37"/>
        <v>3.90625</v>
      </c>
      <c r="CZ12" s="41">
        <f t="shared" si="38"/>
        <v>0.41311300000000001</v>
      </c>
      <c r="DA12" s="41">
        <f t="shared" si="39"/>
        <v>-623510438.89283276</v>
      </c>
      <c r="DB12" s="41">
        <f t="shared" si="34"/>
        <v>1.953125</v>
      </c>
      <c r="DC12" s="41">
        <f>$C$6+$C$7*DB12+$C$8*DB12^2+$C$9*DB12^3+$C$10*DB12^4+$C$11*DB12^5</f>
        <v>-17886035.145228516</v>
      </c>
      <c r="DD12" s="41"/>
      <c r="DE12" s="41"/>
      <c r="DF12" s="41"/>
      <c r="DG12" s="41"/>
      <c r="DH12" s="41">
        <f t="shared" ref="DH12:DH43" si="47">DH11-$DI$6</f>
        <v>8.6050279552885023E-2</v>
      </c>
      <c r="DI12" s="14">
        <f t="shared" si="41"/>
        <v>1.338695548673563E-2</v>
      </c>
      <c r="DJ12" s="41">
        <f>DH12*DI12*1000</f>
        <v>1.1519512619956289</v>
      </c>
      <c r="DK12" s="41">
        <f t="shared" si="42"/>
        <v>5</v>
      </c>
      <c r="DL12" s="41">
        <f t="shared" si="43"/>
        <v>2</v>
      </c>
      <c r="DM12" s="41">
        <f t="shared" si="44"/>
        <v>-5.98</v>
      </c>
      <c r="DN12" s="41">
        <f t="shared" si="45"/>
        <v>8.7799999999999994</v>
      </c>
      <c r="DO12" s="41">
        <f t="shared" si="46"/>
        <v>-3.8</v>
      </c>
      <c r="DP12" s="41">
        <f>($DL12+$DM12*($DH11/$DH12)+$DN12*($DH11/$DH12)^2+$DO12*($DH11/$DH12)^3)</f>
        <v>1.0015469458383439</v>
      </c>
      <c r="DQ12" s="41">
        <f>(DL12+DM12+DN12+DO12)</f>
        <v>0.99999999999999911</v>
      </c>
      <c r="DR12" s="41">
        <f>($DL12+$DM12*($DH13/$DH12)+$DN12*($DH13/$DH12)^2+$DO12*($DH13/$DH12)^3)</f>
        <v>0.99791841483913712</v>
      </c>
      <c r="DS12" s="41">
        <f>DJ11/DP12</f>
        <v>-5.4546200916475857E-10</v>
      </c>
      <c r="DT12" s="41">
        <f>DJ12/DQ12</f>
        <v>1.15195126199563</v>
      </c>
      <c r="DU12" s="41">
        <f>DJ13/DR12</f>
        <v>2.2617421240726832</v>
      </c>
      <c r="DV12" s="41">
        <f>DU12-DS12</f>
        <v>2.2617421246181451</v>
      </c>
      <c r="DW12" s="41">
        <f>IF((DT12-DS12)*(DU12-DT12)&lt;0,1,0)</f>
        <v>0</v>
      </c>
      <c r="DX12" s="41">
        <f t="shared" ref="DX12:DX45" si="48">ABS(DV12)/(ABS(DV12)+ABS(DV13))</f>
        <v>0.50995764879784899</v>
      </c>
      <c r="DY12" s="41">
        <f t="shared" ref="DY12:DY45" si="49">DH12+DX12*(DH13-DH12)</f>
        <v>8.5607027045418491E-2</v>
      </c>
      <c r="FA12" s="19"/>
    </row>
    <row r="13" spans="1:173" x14ac:dyDescent="0.15">
      <c r="A13" s="41"/>
      <c r="B13" s="41"/>
      <c r="C13" s="41"/>
      <c r="D13" s="41"/>
      <c r="E13" s="41"/>
      <c r="F13" s="41"/>
      <c r="G13" s="41"/>
      <c r="H13" s="41"/>
      <c r="I13" s="41"/>
      <c r="J13" s="41"/>
      <c r="K13" s="41"/>
      <c r="L13" s="41"/>
      <c r="M13" s="41"/>
      <c r="N13" s="41"/>
      <c r="O13" s="41"/>
      <c r="P13" s="41"/>
      <c r="Q13" s="41"/>
      <c r="R13" s="41"/>
      <c r="S13" s="41"/>
      <c r="T13" s="41"/>
      <c r="U13" s="41"/>
      <c r="V13" s="41"/>
      <c r="W13" s="41">
        <v>5</v>
      </c>
      <c r="X13" s="41">
        <f t="shared" si="40"/>
        <v>-745590</v>
      </c>
      <c r="Y13" s="41">
        <f t="shared" si="40"/>
        <v>-1089577.3231829933</v>
      </c>
      <c r="Z13" s="41"/>
      <c r="AA13" s="41">
        <f t="shared" si="32"/>
        <v>0.49999999999999994</v>
      </c>
      <c r="AB13" s="41">
        <f t="shared" si="0"/>
        <v>0.77717971563333121</v>
      </c>
      <c r="AC13" s="41">
        <f t="shared" si="1"/>
        <v>4.3459737147921722E-2</v>
      </c>
      <c r="AD13" s="41"/>
      <c r="AE13" s="41"/>
      <c r="AF13" s="41"/>
      <c r="AG13" s="41"/>
      <c r="AH13" s="41"/>
      <c r="AI13" s="41"/>
      <c r="AJ13" s="41">
        <f t="shared" si="26"/>
        <v>0.32621980636582015</v>
      </c>
      <c r="AK13" s="41">
        <f t="shared" si="27"/>
        <v>0.10801472887293499</v>
      </c>
      <c r="AL13" s="41">
        <f t="shared" si="2"/>
        <v>3.2216382919495912E-2</v>
      </c>
      <c r="AM13" s="41">
        <f t="shared" si="3"/>
        <v>0.493754917334425</v>
      </c>
      <c r="AN13" s="41">
        <f t="shared" si="4"/>
        <v>0.85837668006844958</v>
      </c>
      <c r="AO13" s="41">
        <f t="shared" si="5"/>
        <v>0.29616085352594618</v>
      </c>
      <c r="AP13" s="41">
        <f t="shared" si="28"/>
        <v>4.1288515207969965E-2</v>
      </c>
      <c r="AQ13" s="41">
        <f t="shared" si="6"/>
        <v>0.41397188483326941</v>
      </c>
      <c r="AR13" s="41">
        <f t="shared" si="7"/>
        <v>103.55944556535206</v>
      </c>
      <c r="AS13" s="41">
        <f t="shared" si="8"/>
        <v>4.0556303239471755E-8</v>
      </c>
      <c r="AT13" s="41"/>
      <c r="AU13" s="41">
        <f t="shared" si="9"/>
        <v>9997.8868772607566</v>
      </c>
      <c r="AV13" s="41">
        <f t="shared" si="10"/>
        <v>47.870698872977158</v>
      </c>
      <c r="AW13" s="41">
        <f t="shared" si="11"/>
        <v>42.870698872977158</v>
      </c>
      <c r="AX13" s="41">
        <f t="shared" si="12"/>
        <v>36.799208170800355</v>
      </c>
      <c r="AY13" s="41">
        <f t="shared" si="13"/>
        <v>28.713490315483696</v>
      </c>
      <c r="AZ13" s="41">
        <f t="shared" si="14"/>
        <v>14.177427037104465</v>
      </c>
      <c r="BA13" s="41"/>
      <c r="BB13" s="41"/>
      <c r="BC13" s="41">
        <f t="shared" si="33"/>
        <v>0.49999999999999994</v>
      </c>
      <c r="BD13" s="41">
        <f t="shared" si="15"/>
        <v>4932.9493161108758</v>
      </c>
      <c r="BE13" s="41">
        <f t="shared" si="29"/>
        <v>516.57724440082404</v>
      </c>
      <c r="BF13" s="41">
        <f t="shared" si="16"/>
        <v>3.8311355868279745E-2</v>
      </c>
      <c r="BG13" s="41">
        <f t="shared" si="30"/>
        <v>8.3939008275025262E-2</v>
      </c>
      <c r="BH13" s="41">
        <f t="shared" si="31"/>
        <v>1.7377607643748627E-2</v>
      </c>
      <c r="BI13" s="41"/>
      <c r="BJ13" s="41">
        <f t="shared" si="17"/>
        <v>0.1213902615336733</v>
      </c>
      <c r="BK13" s="41">
        <f t="shared" si="18"/>
        <v>8.1067680888512003E-2</v>
      </c>
      <c r="BL13" s="41">
        <f t="shared" si="19"/>
        <v>0.17423346308144821</v>
      </c>
      <c r="BM13" s="41">
        <f t="shared" si="20"/>
        <v>57.694958548096686</v>
      </c>
      <c r="BN13" s="41"/>
      <c r="BO13" s="41">
        <f t="shared" si="21"/>
        <v>15.052392430175489</v>
      </c>
      <c r="BP13" s="41">
        <f t="shared" si="22"/>
        <v>10.052392430175489</v>
      </c>
      <c r="BQ13" s="41">
        <f t="shared" si="23"/>
        <v>8.9768766708863623</v>
      </c>
      <c r="BR13" s="41">
        <f t="shared" si="24"/>
        <v>6.2606206094796821</v>
      </c>
      <c r="BS13" s="41">
        <f t="shared" si="25"/>
        <v>3.2158172172549713</v>
      </c>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f t="shared" si="35"/>
        <v>9</v>
      </c>
      <c r="CX13" s="41">
        <f t="shared" si="36"/>
        <v>0</v>
      </c>
      <c r="CY13" s="41">
        <f t="shared" si="37"/>
        <v>1.953125</v>
      </c>
      <c r="CZ13" s="41">
        <f t="shared" si="38"/>
        <v>0.41311300000000001</v>
      </c>
      <c r="DA13" s="41">
        <f t="shared" si="39"/>
        <v>-17886035.145228516</v>
      </c>
      <c r="DB13" s="41">
        <f t="shared" si="34"/>
        <v>0.9765625</v>
      </c>
      <c r="DC13" s="41">
        <f>$C$6+$C$7*DB13+$C$8*DB13^2+$C$9*DB13^3+$C$10*DB13^4+$C$11*DB13^5</f>
        <v>-468563.43932169699</v>
      </c>
      <c r="DD13" s="41"/>
      <c r="DE13" s="41"/>
      <c r="DF13" s="41"/>
      <c r="DG13" s="41"/>
      <c r="DH13" s="41">
        <f t="shared" si="47"/>
        <v>8.5181084809926588E-2</v>
      </c>
      <c r="DI13" s="14">
        <f t="shared" si="41"/>
        <v>2.6496893298152635E-2</v>
      </c>
      <c r="DJ13" s="41">
        <f t="shared" ref="DJ13:DJ76" si="50">DH13*DI13*1000</f>
        <v>2.2570341152295148</v>
      </c>
      <c r="DK13" s="41">
        <f t="shared" si="42"/>
        <v>5</v>
      </c>
      <c r="DL13" s="41">
        <f t="shared" si="43"/>
        <v>2</v>
      </c>
      <c r="DM13" s="41">
        <f t="shared" si="44"/>
        <v>-5.98</v>
      </c>
      <c r="DN13" s="41">
        <f t="shared" si="45"/>
        <v>8.7799999999999994</v>
      </c>
      <c r="DO13" s="41">
        <f t="shared" si="46"/>
        <v>-3.8</v>
      </c>
      <c r="DP13" s="41">
        <f t="shared" ref="DP13:DP76" si="51">($DL13+$DM13*($DH12/$DH13)+$DN13*($DH12/$DH13)^2+$DO13*($DH12/$DH13)^3)</f>
        <v>1.0015598942617432</v>
      </c>
      <c r="DQ13" s="41">
        <f t="shared" ref="DQ13:DQ76" si="52">(DL13+DM13+DN13+DO13)</f>
        <v>0.99999999999999911</v>
      </c>
      <c r="DR13" s="41">
        <f t="shared" ref="DR13:DR76" si="53">($DL13+$DM13*($DH14/$DH13)+$DN13*($DH14/$DH13)^2+$DO13*($DH14/$DH13)^3)</f>
        <v>0.99789449974075284</v>
      </c>
      <c r="DS13" s="41">
        <f t="shared" ref="DS13:DS76" si="54">DJ12/DP13</f>
        <v>1.1501571384752185</v>
      </c>
      <c r="DT13" s="41">
        <f t="shared" ref="DT13:DT76" si="55">DJ13/DQ13</f>
        <v>2.257034115229517</v>
      </c>
      <c r="DU13" s="41">
        <f t="shared" ref="DU13:DU76" si="56">DJ14/DR13</f>
        <v>3.3235717958954907</v>
      </c>
      <c r="DV13" s="41">
        <f t="shared" ref="DV13:DV76" si="57">DU13-DS13</f>
        <v>2.1734146574202722</v>
      </c>
      <c r="DW13" s="41">
        <f t="shared" ref="DW13:DW76" si="58">IF((DT13-DS13)*(DU13-DT13)&lt;0,1,0)</f>
        <v>0</v>
      </c>
      <c r="DX13" s="41">
        <f t="shared" si="48"/>
        <v>0.51007665474898511</v>
      </c>
      <c r="DY13" s="41">
        <f t="shared" si="49"/>
        <v>8.4737728863112941E-2</v>
      </c>
    </row>
    <row r="14" spans="1:173" x14ac:dyDescent="0.15">
      <c r="A14" s="17" t="s">
        <v>87</v>
      </c>
      <c r="B14" s="18" t="s">
        <v>88</v>
      </c>
      <c r="C14" s="41"/>
      <c r="D14" s="41"/>
      <c r="E14" s="41"/>
      <c r="F14" s="41"/>
      <c r="G14" s="41"/>
      <c r="H14" s="41"/>
      <c r="I14" s="41"/>
      <c r="J14" s="41"/>
      <c r="K14" s="41"/>
      <c r="L14" s="41"/>
      <c r="M14" s="41"/>
      <c r="N14" s="41"/>
      <c r="O14" s="41"/>
      <c r="P14" s="41"/>
      <c r="Q14" s="41"/>
      <c r="R14" s="41"/>
      <c r="S14" s="41"/>
      <c r="T14" s="41"/>
      <c r="U14" s="41"/>
      <c r="V14" s="41"/>
      <c r="W14" s="41"/>
      <c r="X14" s="41"/>
      <c r="Y14" s="41"/>
      <c r="Z14" s="41"/>
      <c r="AA14" s="41">
        <f t="shared" si="32"/>
        <v>0.54999999999999993</v>
      </c>
      <c r="AB14" s="41">
        <f t="shared" si="0"/>
        <v>0.85489768719666437</v>
      </c>
      <c r="AC14" s="41">
        <f t="shared" si="1"/>
        <v>4.7805710862713895E-2</v>
      </c>
      <c r="AD14" s="41"/>
      <c r="AE14" s="41"/>
      <c r="AF14" s="41"/>
      <c r="AG14" s="41"/>
      <c r="AH14" s="41"/>
      <c r="AI14" s="41"/>
      <c r="AJ14" s="41">
        <f t="shared" si="26"/>
        <v>0.32990397110115638</v>
      </c>
      <c r="AK14" s="41">
        <f t="shared" si="27"/>
        <v>0.13069782193625135</v>
      </c>
      <c r="AL14" s="41">
        <f t="shared" si="2"/>
        <v>3.4095404464975457E-2</v>
      </c>
      <c r="AM14" s="41">
        <f t="shared" si="3"/>
        <v>0.51899391802686334</v>
      </c>
      <c r="AN14" s="41">
        <f t="shared" si="4"/>
        <v>0.85287968892306931</v>
      </c>
      <c r="AO14" s="41">
        <f t="shared" si="5"/>
        <v>0.31472962947239919</v>
      </c>
      <c r="AP14" s="41">
        <f t="shared" si="28"/>
        <v>4.3167536753449511E-2</v>
      </c>
      <c r="AQ14" s="41">
        <f t="shared" si="6"/>
        <v>0.4328115570013385</v>
      </c>
      <c r="AR14" s="41">
        <f t="shared" si="7"/>
        <v>104.22690823644936</v>
      </c>
      <c r="AS14" s="41">
        <f t="shared" si="8"/>
        <v>4.2921750899514704E-8</v>
      </c>
      <c r="AT14" s="41"/>
      <c r="AU14" s="41">
        <f t="shared" si="9"/>
        <v>9932.8203864407697</v>
      </c>
      <c r="AV14" s="41">
        <f t="shared" si="10"/>
        <v>50.110610435253278</v>
      </c>
      <c r="AW14" s="41">
        <f t="shared" si="11"/>
        <v>45.110610435253278</v>
      </c>
      <c r="AX14" s="41">
        <f t="shared" si="12"/>
        <v>38.473923395148582</v>
      </c>
      <c r="AY14" s="41">
        <f t="shared" si="13"/>
        <v>30.388205539831926</v>
      </c>
      <c r="AZ14" s="41">
        <f t="shared" si="14"/>
        <v>15.771293854923004</v>
      </c>
      <c r="BA14" s="41"/>
      <c r="BB14" s="41"/>
      <c r="BC14" s="41">
        <f t="shared" si="33"/>
        <v>0.54999999999999993</v>
      </c>
      <c r="BD14" s="41">
        <f t="shared" si="15"/>
        <v>5426.2442477219638</v>
      </c>
      <c r="BE14" s="41">
        <f t="shared" si="29"/>
        <v>568.2349688409065</v>
      </c>
      <c r="BF14" s="41">
        <f t="shared" si="16"/>
        <v>4.2142491455107726E-2</v>
      </c>
      <c r="BG14" s="41">
        <f t="shared" si="30"/>
        <v>0.10156620001278061</v>
      </c>
      <c r="BH14" s="41">
        <f t="shared" si="31"/>
        <v>2.0448505464599046E-2</v>
      </c>
      <c r="BI14" s="41"/>
      <c r="BJ14" s="41">
        <f t="shared" si="17"/>
        <v>0.14603854511291725</v>
      </c>
      <c r="BK14" s="41">
        <f t="shared" si="18"/>
        <v>0.10571596446775594</v>
      </c>
      <c r="BL14" s="41">
        <f t="shared" si="19"/>
        <v>0.20502326873622831</v>
      </c>
      <c r="BM14" s="41">
        <f t="shared" si="20"/>
        <v>63.938008962615719</v>
      </c>
      <c r="BN14" s="41"/>
      <c r="BO14" s="41">
        <f t="shared" si="21"/>
        <v>18.108779594001739</v>
      </c>
      <c r="BP14" s="41">
        <f t="shared" si="22"/>
        <v>13.108779594001737</v>
      </c>
      <c r="BQ14" s="41">
        <f t="shared" si="23"/>
        <v>11.619555865519544</v>
      </c>
      <c r="BR14" s="41">
        <f t="shared" si="24"/>
        <v>8.3328860312174609</v>
      </c>
      <c r="BS14" s="41">
        <f t="shared" si="25"/>
        <v>4.2802527161663697</v>
      </c>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f t="shared" si="35"/>
        <v>10</v>
      </c>
      <c r="CX14" s="41">
        <f t="shared" si="36"/>
        <v>0</v>
      </c>
      <c r="CY14" s="41">
        <f t="shared" si="37"/>
        <v>0.9765625</v>
      </c>
      <c r="CZ14" s="41">
        <f t="shared" si="38"/>
        <v>0.41311300000000001</v>
      </c>
      <c r="DA14" s="41">
        <f t="shared" si="39"/>
        <v>-468563.43932169699</v>
      </c>
      <c r="DB14" s="41">
        <f t="shared" si="34"/>
        <v>0.48828125</v>
      </c>
      <c r="DC14" s="41">
        <f>$C$6+$C$7*DB14+$C$8*DB14^2+$C$9*DB14^3+$C$10*DB14^4+$C$11*DB14^5</f>
        <v>-10072.599297550565</v>
      </c>
      <c r="DD14" s="41"/>
      <c r="DE14" s="14"/>
      <c r="DF14" s="41"/>
      <c r="DG14" s="41"/>
      <c r="DH14" s="41">
        <f t="shared" si="47"/>
        <v>8.4311890066968154E-2</v>
      </c>
      <c r="DI14" s="14">
        <f t="shared" si="41"/>
        <v>3.9336966731303047E-2</v>
      </c>
      <c r="DJ14" s="41">
        <f t="shared" si="50"/>
        <v>3.3165740146176064</v>
      </c>
      <c r="DK14" s="41">
        <f t="shared" si="42"/>
        <v>5</v>
      </c>
      <c r="DL14" s="41">
        <f t="shared" si="43"/>
        <v>2</v>
      </c>
      <c r="DM14" s="41">
        <f t="shared" si="44"/>
        <v>-5.98</v>
      </c>
      <c r="DN14" s="41">
        <f t="shared" si="45"/>
        <v>8.7799999999999994</v>
      </c>
      <c r="DO14" s="41">
        <f t="shared" si="46"/>
        <v>-3.8</v>
      </c>
      <c r="DP14" s="41">
        <f t="shared" si="51"/>
        <v>1.0015730497122175</v>
      </c>
      <c r="DQ14" s="41">
        <f t="shared" si="52"/>
        <v>0.99999999999999911</v>
      </c>
      <c r="DR14" s="41">
        <f t="shared" si="53"/>
        <v>0.99787003669441177</v>
      </c>
      <c r="DS14" s="41">
        <f t="shared" si="54"/>
        <v>2.2534892645903657</v>
      </c>
      <c r="DT14" s="41">
        <f t="shared" si="55"/>
        <v>3.3165740146176095</v>
      </c>
      <c r="DU14" s="41">
        <f t="shared" si="56"/>
        <v>4.3410315382216345</v>
      </c>
      <c r="DV14" s="41">
        <f t="shared" si="57"/>
        <v>2.0875422736312688</v>
      </c>
      <c r="DW14" s="41">
        <f t="shared" si="58"/>
        <v>0</v>
      </c>
      <c r="DX14" s="41">
        <f t="shared" si="48"/>
        <v>0.51022002027291535</v>
      </c>
      <c r="DY14" s="41">
        <f t="shared" si="49"/>
        <v>8.3868409507594791E-2</v>
      </c>
    </row>
    <row r="15" spans="1:173" x14ac:dyDescent="0.15">
      <c r="A15" s="41"/>
      <c r="B15" s="41" t="s">
        <v>89</v>
      </c>
      <c r="C15" s="34">
        <v>124</v>
      </c>
      <c r="D15" s="41" t="s">
        <v>90</v>
      </c>
      <c r="E15" s="41"/>
      <c r="F15" s="41"/>
      <c r="G15" s="41"/>
      <c r="H15" s="41"/>
      <c r="I15" s="41"/>
      <c r="J15" s="41"/>
      <c r="K15" s="41"/>
      <c r="L15" s="41"/>
      <c r="M15" s="41"/>
      <c r="N15" s="41"/>
      <c r="O15" s="41"/>
      <c r="P15" s="41"/>
      <c r="Q15" s="41"/>
      <c r="R15" s="41"/>
      <c r="S15" s="41"/>
      <c r="T15" s="41"/>
      <c r="U15" s="41"/>
      <c r="V15" s="41" t="s">
        <v>91</v>
      </c>
      <c r="W15" s="41"/>
      <c r="X15" s="41">
        <f>DB2*X5</f>
        <v>8.6919474295843457E-2</v>
      </c>
      <c r="Y15" s="41">
        <f>DB2*Y5</f>
        <v>7.6594531455625184E-2</v>
      </c>
      <c r="Z15" s="41"/>
      <c r="AA15" s="41">
        <f t="shared" si="32"/>
        <v>0.6</v>
      </c>
      <c r="AB15" s="41">
        <f t="shared" si="0"/>
        <v>0.93261565875999763</v>
      </c>
      <c r="AC15" s="41">
        <f t="shared" si="1"/>
        <v>5.2151684577506074E-2</v>
      </c>
      <c r="AD15" s="41"/>
      <c r="AE15" s="41"/>
      <c r="AF15" s="41"/>
      <c r="AG15" s="41"/>
      <c r="AH15" s="41"/>
      <c r="AI15" s="41"/>
      <c r="AJ15" s="41">
        <f t="shared" si="26"/>
        <v>0.32482778642801202</v>
      </c>
      <c r="AK15" s="41">
        <f t="shared" si="27"/>
        <v>0.15554120957702644</v>
      </c>
      <c r="AL15" s="41">
        <f t="shared" si="2"/>
        <v>3.5692285240507611E-2</v>
      </c>
      <c r="AM15" s="41">
        <f t="shared" si="3"/>
        <v>0.53252248552630743</v>
      </c>
      <c r="AN15" s="41">
        <f t="shared" si="4"/>
        <v>0.84826312928852032</v>
      </c>
      <c r="AO15" s="41">
        <f t="shared" si="5"/>
        <v>0.32556268805536442</v>
      </c>
      <c r="AP15" s="41">
        <f t="shared" si="28"/>
        <v>4.4764417528981665E-2</v>
      </c>
      <c r="AQ15" s="41">
        <f t="shared" si="6"/>
        <v>0.44882239539480667</v>
      </c>
      <c r="AR15" s="41">
        <f t="shared" si="7"/>
        <v>104.79414936810366</v>
      </c>
      <c r="AS15" s="41">
        <f t="shared" si="8"/>
        <v>4.4932019436848624E-8</v>
      </c>
      <c r="AT15" s="41"/>
      <c r="AU15" s="41">
        <f t="shared" si="9"/>
        <v>9878.7576693869196</v>
      </c>
      <c r="AV15" s="41">
        <f t="shared" si="10"/>
        <v>52.033961142753448</v>
      </c>
      <c r="AW15" s="41">
        <f t="shared" si="11"/>
        <v>47.033961142753448</v>
      </c>
      <c r="AX15" s="41">
        <f t="shared" si="12"/>
        <v>39.897175061786712</v>
      </c>
      <c r="AY15" s="41">
        <f t="shared" si="13"/>
        <v>31.811457206470049</v>
      </c>
      <c r="AZ15" s="41">
        <f t="shared" si="14"/>
        <v>16.940316259803193</v>
      </c>
      <c r="BA15" s="41"/>
      <c r="BB15" s="41"/>
      <c r="BC15" s="41">
        <f t="shared" si="33"/>
        <v>0.6</v>
      </c>
      <c r="BD15" s="41">
        <f t="shared" si="15"/>
        <v>5919.5391793330518</v>
      </c>
      <c r="BE15" s="41">
        <f t="shared" si="29"/>
        <v>619.89269328098885</v>
      </c>
      <c r="BF15" s="41">
        <f t="shared" si="16"/>
        <v>4.5973627041935708E-2</v>
      </c>
      <c r="BG15" s="41">
        <f t="shared" si="30"/>
        <v>0.12087217191603644</v>
      </c>
      <c r="BH15" s="41">
        <f t="shared" si="31"/>
        <v>2.3761791841172282E-2</v>
      </c>
      <c r="BI15" s="41"/>
      <c r="BJ15" s="41">
        <f t="shared" si="17"/>
        <v>0.17532808806962835</v>
      </c>
      <c r="BK15" s="41">
        <f t="shared" si="18"/>
        <v>0.13500550742446707</v>
      </c>
      <c r="BL15" s="41">
        <f t="shared" si="19"/>
        <v>0.23824333972676018</v>
      </c>
      <c r="BM15" s="41">
        <f t="shared" si="20"/>
        <v>70.267160206172818</v>
      </c>
      <c r="BN15" s="41"/>
      <c r="BO15" s="41">
        <f t="shared" si="21"/>
        <v>21.740682920633915</v>
      </c>
      <c r="BP15" s="41">
        <f t="shared" si="22"/>
        <v>16.740682920633915</v>
      </c>
      <c r="BQ15" s="41">
        <f t="shared" si="23"/>
        <v>14.729761141606513</v>
      </c>
      <c r="BR15" s="41">
        <f t="shared" si="24"/>
        <v>10.818352413180893</v>
      </c>
      <c r="BS15" s="41">
        <f t="shared" si="25"/>
        <v>5.5569321514165955</v>
      </c>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f t="shared" si="35"/>
        <v>11</v>
      </c>
      <c r="CX15" s="41">
        <f t="shared" si="36"/>
        <v>0</v>
      </c>
      <c r="CY15" s="41">
        <f t="shared" si="37"/>
        <v>0.48828125</v>
      </c>
      <c r="CZ15" s="41">
        <f t="shared" si="38"/>
        <v>0.41311300000000001</v>
      </c>
      <c r="DA15" s="41">
        <f t="shared" si="39"/>
        <v>-10072.599297550565</v>
      </c>
      <c r="DB15" s="41">
        <f t="shared" si="34"/>
        <v>0.244140625</v>
      </c>
      <c r="DC15" s="41">
        <f>$C$6+$C$7*DB15+$C$8*DB15^2+$C$9*DB15^3+$C$10*DB15^4+$C$11*DB15^5</f>
        <v>-137.45727678635831</v>
      </c>
      <c r="DD15" s="41"/>
      <c r="DE15" s="14"/>
      <c r="DF15" s="41"/>
      <c r="DG15" s="41"/>
      <c r="DH15" s="41">
        <f t="shared" si="47"/>
        <v>8.3442695324009719E-2</v>
      </c>
      <c r="DI15" s="14">
        <f t="shared" si="41"/>
        <v>5.191329550796997E-2</v>
      </c>
      <c r="DJ15" s="41">
        <f t="shared" si="50"/>
        <v>4.3317853003368212</v>
      </c>
      <c r="DK15" s="41">
        <f t="shared" si="42"/>
        <v>5</v>
      </c>
      <c r="DL15" s="41">
        <f t="shared" si="43"/>
        <v>2</v>
      </c>
      <c r="DM15" s="41">
        <f t="shared" si="44"/>
        <v>-5.98</v>
      </c>
      <c r="DN15" s="41">
        <f t="shared" si="45"/>
        <v>8.7799999999999994</v>
      </c>
      <c r="DO15" s="41">
        <f t="shared" si="46"/>
        <v>-3.8</v>
      </c>
      <c r="DP15" s="41">
        <f t="shared" si="51"/>
        <v>1.0015864167390047</v>
      </c>
      <c r="DQ15" s="41">
        <f t="shared" si="52"/>
        <v>0.99999999999999911</v>
      </c>
      <c r="DR15" s="41">
        <f t="shared" si="53"/>
        <v>0.99784500687210587</v>
      </c>
      <c r="DS15" s="41">
        <f t="shared" si="54"/>
        <v>3.3113208797457618</v>
      </c>
      <c r="DT15" s="41">
        <f t="shared" si="55"/>
        <v>4.3317853003368247</v>
      </c>
      <c r="DU15" s="41">
        <f t="shared" si="56"/>
        <v>5.3152336464609062</v>
      </c>
      <c r="DV15" s="41">
        <f t="shared" si="57"/>
        <v>2.0039127667151444</v>
      </c>
      <c r="DW15" s="41">
        <f t="shared" si="58"/>
        <v>0</v>
      </c>
      <c r="DX15" s="41">
        <f t="shared" si="48"/>
        <v>0.5103894580300985</v>
      </c>
      <c r="DY15" s="41">
        <f t="shared" si="49"/>
        <v>8.2999067490228548E-2</v>
      </c>
    </row>
    <row r="16" spans="1:173" x14ac:dyDescent="0.15">
      <c r="A16" s="41"/>
      <c r="B16" s="41" t="s">
        <v>92</v>
      </c>
      <c r="C16" s="34">
        <v>3.5</v>
      </c>
      <c r="D16" s="41" t="s">
        <v>93</v>
      </c>
      <c r="E16" s="41"/>
      <c r="F16" s="41"/>
      <c r="G16" s="41"/>
      <c r="H16" s="41"/>
      <c r="I16" s="41"/>
      <c r="J16" s="41"/>
      <c r="K16" s="41"/>
      <c r="L16" s="41"/>
      <c r="M16" s="41"/>
      <c r="N16" s="41"/>
      <c r="O16" s="41"/>
      <c r="P16" s="41"/>
      <c r="Q16" s="41"/>
      <c r="R16" s="41"/>
      <c r="S16" s="41"/>
      <c r="T16" s="41"/>
      <c r="U16" s="41"/>
      <c r="V16" s="41" t="s">
        <v>94</v>
      </c>
      <c r="W16" s="41"/>
      <c r="X16" s="41">
        <f>AC53</f>
        <v>5.5919803712975141E-2</v>
      </c>
      <c r="Y16" s="41">
        <f>AD53</f>
        <v>4.9277232739667907E-2</v>
      </c>
      <c r="Z16" s="41"/>
      <c r="AA16" s="41">
        <f t="shared" si="32"/>
        <v>0.65</v>
      </c>
      <c r="AB16" s="41">
        <f t="shared" si="0"/>
        <v>1.0103336303233308</v>
      </c>
      <c r="AC16" s="41">
        <f t="shared" si="1"/>
        <v>5.6497658292298247E-2</v>
      </c>
      <c r="AD16" s="41"/>
      <c r="AE16" s="41"/>
      <c r="AF16" s="41"/>
      <c r="AG16" s="41"/>
      <c r="AH16" s="41"/>
      <c r="AI16" s="41"/>
      <c r="AJ16" s="41">
        <f t="shared" si="26"/>
        <v>0.31082776679982399</v>
      </c>
      <c r="AK16" s="41">
        <f t="shared" si="27"/>
        <v>0.18254489179526021</v>
      </c>
      <c r="AL16" s="41">
        <f t="shared" si="2"/>
        <v>3.6765377426615488E-2</v>
      </c>
      <c r="AM16" s="41">
        <f t="shared" si="3"/>
        <v>0.5359225343774533</v>
      </c>
      <c r="AN16" s="41">
        <f t="shared" si="4"/>
        <v>0.84518881009465063</v>
      </c>
      <c r="AO16" s="41">
        <f t="shared" si="5"/>
        <v>0.32924908613583564</v>
      </c>
      <c r="AP16" s="41">
        <f t="shared" si="28"/>
        <v>4.5837509715089542E-2</v>
      </c>
      <c r="AQ16" s="41">
        <f t="shared" si="6"/>
        <v>0.45958156153690083</v>
      </c>
      <c r="AR16" s="41">
        <f t="shared" si="7"/>
        <v>105.17533125428071</v>
      </c>
      <c r="AS16" s="41">
        <f t="shared" si="8"/>
        <v>4.6282905171366085E-8</v>
      </c>
      <c r="AT16" s="41"/>
      <c r="AU16" s="41">
        <f t="shared" si="9"/>
        <v>9843.0424141278454</v>
      </c>
      <c r="AV16" s="41">
        <f t="shared" si="10"/>
        <v>53.336642973003137</v>
      </c>
      <c r="AW16" s="41">
        <f t="shared" si="11"/>
        <v>48.336642973003137</v>
      </c>
      <c r="AX16" s="41">
        <f t="shared" si="12"/>
        <v>40.853589758322478</v>
      </c>
      <c r="AY16" s="41">
        <f t="shared" si="13"/>
        <v>32.767871903005819</v>
      </c>
      <c r="AZ16" s="41">
        <f t="shared" si="14"/>
        <v>17.561040956414622</v>
      </c>
      <c r="BA16" s="41"/>
      <c r="BB16" s="41"/>
      <c r="BC16" s="41">
        <f t="shared" si="33"/>
        <v>0.65</v>
      </c>
      <c r="BD16" s="41">
        <f t="shared" si="15"/>
        <v>6412.8341109441399</v>
      </c>
      <c r="BE16" s="41">
        <f t="shared" si="29"/>
        <v>671.55041772107143</v>
      </c>
      <c r="BF16" s="41">
        <f t="shared" si="16"/>
        <v>4.9804762628763682E-2</v>
      </c>
      <c r="BG16" s="41">
        <f t="shared" si="30"/>
        <v>0.14185692398479277</v>
      </c>
      <c r="BH16" s="41">
        <f t="shared" si="31"/>
        <v>2.731746677346835E-2</v>
      </c>
      <c r="BI16" s="41"/>
      <c r="BJ16" s="41">
        <f t="shared" si="17"/>
        <v>0.20970022409392611</v>
      </c>
      <c r="BK16" s="41">
        <f t="shared" si="18"/>
        <v>0.1693776434487648</v>
      </c>
      <c r="BL16" s="41">
        <f t="shared" si="19"/>
        <v>0.27389367605304393</v>
      </c>
      <c r="BM16" s="41">
        <f t="shared" si="20"/>
        <v>76.682412278767984</v>
      </c>
      <c r="BN16" s="41"/>
      <c r="BO16" s="41">
        <f t="shared" si="21"/>
        <v>26.002827787646837</v>
      </c>
      <c r="BP16" s="41">
        <f t="shared" si="22"/>
        <v>21.002827787646837</v>
      </c>
      <c r="BQ16" s="41">
        <f t="shared" si="23"/>
        <v>18.34505622280416</v>
      </c>
      <c r="BR16" s="41">
        <f t="shared" si="24"/>
        <v>13.754583479026868</v>
      </c>
      <c r="BS16" s="41">
        <f t="shared" si="25"/>
        <v>7.0651504263091773</v>
      </c>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f t="shared" si="35"/>
        <v>12</v>
      </c>
      <c r="CX16" s="41">
        <f t="shared" si="36"/>
        <v>0</v>
      </c>
      <c r="CY16" s="41">
        <f t="shared" si="37"/>
        <v>0.244140625</v>
      </c>
      <c r="CZ16" s="41">
        <f t="shared" si="38"/>
        <v>0.41311300000000001</v>
      </c>
      <c r="DA16" s="41">
        <f t="shared" si="39"/>
        <v>-137.45727678635831</v>
      </c>
      <c r="DB16" s="41">
        <f t="shared" si="34"/>
        <v>0.1220703125</v>
      </c>
      <c r="DC16" s="41">
        <f>$C$6+$C$7*DB16+$C$8*DB16^2+$C$9*DB16^3+$C$10*DB16^4+$C$11*DB16^5</f>
        <v>-1.0421558144739933</v>
      </c>
      <c r="DD16" s="41"/>
      <c r="DE16" s="14"/>
      <c r="DF16" s="41"/>
      <c r="DG16" s="41"/>
      <c r="DH16" s="41">
        <f t="shared" si="47"/>
        <v>8.2573500581051285E-2</v>
      </c>
      <c r="DI16" s="14">
        <f t="shared" si="41"/>
        <v>6.4231010156504453E-2</v>
      </c>
      <c r="DJ16" s="41">
        <f t="shared" si="50"/>
        <v>5.303779354479631</v>
      </c>
      <c r="DK16" s="41">
        <f t="shared" si="42"/>
        <v>5</v>
      </c>
      <c r="DL16" s="41">
        <f t="shared" si="43"/>
        <v>2</v>
      </c>
      <c r="DM16" s="41">
        <f t="shared" si="44"/>
        <v>-5.98</v>
      </c>
      <c r="DN16" s="41">
        <f t="shared" si="45"/>
        <v>8.7799999999999994</v>
      </c>
      <c r="DO16" s="41">
        <f t="shared" si="46"/>
        <v>-3.8</v>
      </c>
      <c r="DP16" s="41">
        <f t="shared" si="51"/>
        <v>1.0015999999999985</v>
      </c>
      <c r="DQ16" s="41">
        <f t="shared" si="52"/>
        <v>0.99999999999999911</v>
      </c>
      <c r="DR16" s="41">
        <f t="shared" si="53"/>
        <v>0.99781939058171787</v>
      </c>
      <c r="DS16" s="41">
        <f t="shared" si="54"/>
        <v>4.3248655155120082</v>
      </c>
      <c r="DT16" s="41">
        <f t="shared" si="55"/>
        <v>5.3037793544796354</v>
      </c>
      <c r="DU16" s="41">
        <f t="shared" si="56"/>
        <v>6.2471952194965041</v>
      </c>
      <c r="DV16" s="41">
        <f t="shared" si="57"/>
        <v>1.922329703984496</v>
      </c>
      <c r="DW16" s="41">
        <f t="shared" si="58"/>
        <v>0</v>
      </c>
      <c r="DX16" s="41">
        <f t="shared" si="48"/>
        <v>0.51058684744704141</v>
      </c>
      <c r="DY16" s="41">
        <f t="shared" si="49"/>
        <v>8.2129701177426601E-2</v>
      </c>
    </row>
    <row r="17" spans="1:129" x14ac:dyDescent="0.15">
      <c r="A17" s="41"/>
      <c r="B17" s="41" t="s">
        <v>95</v>
      </c>
      <c r="C17" s="34">
        <v>1.1559999999999999</v>
      </c>
      <c r="D17" s="41" t="s">
        <v>46</v>
      </c>
      <c r="E17" s="41"/>
      <c r="F17" s="41"/>
      <c r="G17" s="41"/>
      <c r="H17" s="41"/>
      <c r="I17" s="41"/>
      <c r="J17" s="41"/>
      <c r="K17" s="41"/>
      <c r="L17" s="41"/>
      <c r="M17" s="41"/>
      <c r="N17" s="42" t="s">
        <v>96</v>
      </c>
      <c r="O17" s="41"/>
      <c r="P17" s="17" t="s">
        <v>97</v>
      </c>
      <c r="Q17" s="41"/>
      <c r="R17" s="41"/>
      <c r="S17" s="41"/>
      <c r="T17" s="41"/>
      <c r="U17" s="41"/>
      <c r="V17" s="41" t="s">
        <v>98</v>
      </c>
      <c r="W17" s="41"/>
      <c r="X17" s="41">
        <f>AJ28/AC28^2</f>
        <v>57.188511019948152</v>
      </c>
      <c r="Y17" s="41"/>
      <c r="Z17" s="41" t="s">
        <v>99</v>
      </c>
      <c r="AA17" s="41">
        <f t="shared" si="32"/>
        <v>0.70000000000000007</v>
      </c>
      <c r="AB17" s="41">
        <f t="shared" si="0"/>
        <v>1.0880516018866642</v>
      </c>
      <c r="AC17" s="41">
        <f t="shared" si="1"/>
        <v>6.0843632007090427E-2</v>
      </c>
      <c r="AD17" s="41"/>
      <c r="AE17" s="41"/>
      <c r="AF17" s="41"/>
      <c r="AG17" s="41"/>
      <c r="AH17" s="41"/>
      <c r="AI17" s="41"/>
      <c r="AJ17" s="41">
        <f t="shared" si="26"/>
        <v>0.28814865610657225</v>
      </c>
      <c r="AK17" s="41">
        <f t="shared" si="27"/>
        <v>0.2117088685909527</v>
      </c>
      <c r="AL17" s="41">
        <f t="shared" si="2"/>
        <v>3.7073033203822277E-2</v>
      </c>
      <c r="AM17" s="41">
        <f t="shared" si="3"/>
        <v>0.53059652427170512</v>
      </c>
      <c r="AN17" s="41">
        <f t="shared" si="4"/>
        <v>0.84431150809902455</v>
      </c>
      <c r="AO17" s="41">
        <f t="shared" si="5"/>
        <v>0.32640992535266716</v>
      </c>
      <c r="AP17" s="41">
        <f t="shared" si="28"/>
        <v>4.6145165492296331E-2</v>
      </c>
      <c r="AQ17" s="41">
        <f t="shared" si="6"/>
        <v>0.46266621695084881</v>
      </c>
      <c r="AR17" s="41">
        <f t="shared" si="7"/>
        <v>105.2846161889463</v>
      </c>
      <c r="AS17" s="41">
        <f t="shared" si="8"/>
        <v>4.6670204422959688E-8</v>
      </c>
      <c r="AT17" s="41"/>
      <c r="AU17" s="41">
        <f t="shared" si="9"/>
        <v>9832.891865981479</v>
      </c>
      <c r="AV17" s="41">
        <f t="shared" si="10"/>
        <v>53.711635075261881</v>
      </c>
      <c r="AW17" s="41">
        <f t="shared" si="11"/>
        <v>48.711635075261881</v>
      </c>
      <c r="AX17" s="41">
        <f t="shared" si="12"/>
        <v>41.127794072363699</v>
      </c>
      <c r="AY17" s="41">
        <f t="shared" si="13"/>
        <v>33.04207621704704</v>
      </c>
      <c r="AZ17" s="41">
        <f t="shared" si="14"/>
        <v>17.532010795485931</v>
      </c>
      <c r="BA17" s="41"/>
      <c r="BB17" s="41"/>
      <c r="BC17" s="41">
        <f t="shared" si="33"/>
        <v>0.70000000000000007</v>
      </c>
      <c r="BD17" s="41">
        <f t="shared" si="15"/>
        <v>6906.1290425552279</v>
      </c>
      <c r="BE17" s="41">
        <f t="shared" si="29"/>
        <v>723.20814216115389</v>
      </c>
      <c r="BF17" s="41">
        <f t="shared" si="16"/>
        <v>5.3635898215591657E-2</v>
      </c>
      <c r="BG17" s="41">
        <f t="shared" si="30"/>
        <v>0.16452045621904959</v>
      </c>
      <c r="BH17" s="41">
        <f t="shared" si="31"/>
        <v>3.1115530261487254E-2</v>
      </c>
      <c r="BI17" s="41"/>
      <c r="BJ17" s="41">
        <f t="shared" si="17"/>
        <v>0.24960641177239082</v>
      </c>
      <c r="BK17" s="41">
        <f t="shared" si="18"/>
        <v>0.20928383112722954</v>
      </c>
      <c r="BL17" s="41">
        <f t="shared" si="19"/>
        <v>0.31197427771507963</v>
      </c>
      <c r="BM17" s="41">
        <f t="shared" si="20"/>
        <v>83.183765180401224</v>
      </c>
      <c r="BN17" s="41"/>
      <c r="BO17" s="41">
        <f t="shared" si="21"/>
        <v>30.951195059776463</v>
      </c>
      <c r="BP17" s="41">
        <f t="shared" si="22"/>
        <v>25.951195059776463</v>
      </c>
      <c r="BQ17" s="41">
        <f t="shared" si="23"/>
        <v>22.50300483276936</v>
      </c>
      <c r="BR17" s="41">
        <f t="shared" si="24"/>
        <v>17.179142952412263</v>
      </c>
      <c r="BS17" s="41">
        <f t="shared" si="25"/>
        <v>8.8242024441476481</v>
      </c>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f t="shared" si="35"/>
        <v>13</v>
      </c>
      <c r="CX17" s="41">
        <f t="shared" si="36"/>
        <v>0</v>
      </c>
      <c r="CY17" s="41">
        <f t="shared" si="37"/>
        <v>0.1220703125</v>
      </c>
      <c r="CZ17" s="41">
        <f t="shared" si="38"/>
        <v>0.41311300000000001</v>
      </c>
      <c r="DA17" s="41">
        <f t="shared" si="39"/>
        <v>-1.0421558144739933</v>
      </c>
      <c r="DB17" s="41">
        <f t="shared" si="34"/>
        <v>6.103515625E-2</v>
      </c>
      <c r="DC17" s="41">
        <f>$C$6+$C$7*DB17+$C$8*DB17^2+$C$9*DB17^3+$C$10*DB17^4+$C$11*DB17^5</f>
        <v>0.28695690139803443</v>
      </c>
      <c r="DD17" s="41"/>
      <c r="DE17" s="14"/>
      <c r="DF17" s="41"/>
      <c r="DG17" s="41"/>
      <c r="DH17" s="41">
        <f t="shared" si="47"/>
        <v>8.170430583809285E-2</v>
      </c>
      <c r="DI17" s="14">
        <f t="shared" si="41"/>
        <v>7.6294296399942674E-2</v>
      </c>
      <c r="DJ17" s="41">
        <f t="shared" si="50"/>
        <v>6.2335725267630231</v>
      </c>
      <c r="DK17" s="41">
        <f t="shared" si="42"/>
        <v>5</v>
      </c>
      <c r="DL17" s="41">
        <f t="shared" si="43"/>
        <v>2</v>
      </c>
      <c r="DM17" s="41">
        <f t="shared" si="44"/>
        <v>-5.98</v>
      </c>
      <c r="DN17" s="41">
        <f t="shared" si="45"/>
        <v>8.7799999999999994</v>
      </c>
      <c r="DO17" s="41">
        <f t="shared" si="46"/>
        <v>-3.8</v>
      </c>
      <c r="DP17" s="41">
        <f t="shared" si="51"/>
        <v>1.0016138042630232</v>
      </c>
      <c r="DQ17" s="41">
        <f t="shared" si="52"/>
        <v>0.99999999999999911</v>
      </c>
      <c r="DR17" s="41">
        <f t="shared" si="53"/>
        <v>0.99779316721728195</v>
      </c>
      <c r="DS17" s="41">
        <f t="shared" si="54"/>
        <v>5.2952338834647907</v>
      </c>
      <c r="DT17" s="41">
        <f t="shared" si="55"/>
        <v>6.2335725267630284</v>
      </c>
      <c r="DU17" s="41">
        <f t="shared" si="56"/>
        <v>7.1378458609909643</v>
      </c>
      <c r="DV17" s="41">
        <f t="shared" si="57"/>
        <v>1.8426119775261736</v>
      </c>
      <c r="DW17" s="41">
        <f t="shared" si="58"/>
        <v>0</v>
      </c>
      <c r="DX17" s="41">
        <f t="shared" si="48"/>
        <v>0.51081427520802392</v>
      </c>
      <c r="DY17" s="41">
        <f t="shared" si="49"/>
        <v>8.1260308755453911E-2</v>
      </c>
    </row>
    <row r="18" spans="1:129" x14ac:dyDescent="0.15">
      <c r="A18" s="41"/>
      <c r="B18" s="41"/>
      <c r="C18" s="41"/>
      <c r="D18" s="41"/>
      <c r="E18" s="41"/>
      <c r="F18" s="41"/>
      <c r="G18" s="41"/>
      <c r="H18" s="41"/>
      <c r="I18" s="41"/>
      <c r="J18" s="41"/>
      <c r="K18" s="41"/>
      <c r="L18" s="41"/>
      <c r="M18" s="41"/>
      <c r="N18" s="41"/>
      <c r="O18" s="41"/>
      <c r="P18" s="41"/>
      <c r="Q18" s="41"/>
      <c r="R18" s="41"/>
      <c r="S18" s="41"/>
      <c r="T18" s="41"/>
      <c r="U18" s="41"/>
      <c r="V18" s="41" t="s">
        <v>100</v>
      </c>
      <c r="W18" s="41"/>
      <c r="X18" s="41">
        <f>AC77*AC51</f>
        <v>9.0721322884740538E-3</v>
      </c>
      <c r="Y18" s="41"/>
      <c r="Z18" s="41" t="s">
        <v>101</v>
      </c>
      <c r="AA18" s="41">
        <f t="shared" si="32"/>
        <v>0.75000000000000011</v>
      </c>
      <c r="AB18" s="41">
        <f t="shared" si="0"/>
        <v>1.1657695734499973</v>
      </c>
      <c r="AC18" s="41">
        <f t="shared" si="1"/>
        <v>6.5189605721882607E-2</v>
      </c>
      <c r="AD18" s="41"/>
      <c r="AE18" s="41"/>
      <c r="AF18" s="41"/>
      <c r="AG18" s="41"/>
      <c r="AH18" s="41"/>
      <c r="AI18" s="41"/>
      <c r="AJ18" s="41">
        <f t="shared" si="26"/>
        <v>0.25730471479212091</v>
      </c>
      <c r="AK18" s="41">
        <f t="shared" si="27"/>
        <v>0.24303313996410394</v>
      </c>
      <c r="AL18" s="41">
        <f t="shared" si="2"/>
        <v>3.6373604752651008E-2</v>
      </c>
      <c r="AM18" s="41">
        <f t="shared" si="3"/>
        <v>0.5174049112513841</v>
      </c>
      <c r="AN18" s="41">
        <f t="shared" si="4"/>
        <v>0.84630861982986338</v>
      </c>
      <c r="AO18" s="41">
        <f t="shared" si="5"/>
        <v>0.31732049554955488</v>
      </c>
      <c r="AP18" s="41">
        <f t="shared" si="28"/>
        <v>4.5445737041125062E-2</v>
      </c>
      <c r="AQ18" s="41">
        <f t="shared" si="6"/>
        <v>0.45565352315987684</v>
      </c>
      <c r="AR18" s="41">
        <f t="shared" si="7"/>
        <v>105.03616646606615</v>
      </c>
      <c r="AS18" s="41">
        <f t="shared" si="8"/>
        <v>4.5789713511521893E-8</v>
      </c>
      <c r="AT18" s="41"/>
      <c r="AU18" s="41">
        <f t="shared" si="9"/>
        <v>9856.0253715780145</v>
      </c>
      <c r="AV18" s="41">
        <f t="shared" si="10"/>
        <v>52.86009930947035</v>
      </c>
      <c r="AW18" s="41">
        <f t="shared" si="11"/>
        <v>47.86009930947035</v>
      </c>
      <c r="AX18" s="41">
        <f t="shared" si="12"/>
        <v>40.504414591518049</v>
      </c>
      <c r="AY18" s="41">
        <f t="shared" si="13"/>
        <v>32.41869673620139</v>
      </c>
      <c r="AZ18" s="41">
        <f t="shared" si="14"/>
        <v>16.773592907679816</v>
      </c>
      <c r="BA18" s="41"/>
      <c r="BB18" s="41"/>
      <c r="BC18" s="41">
        <f t="shared" si="33"/>
        <v>0.75000000000000011</v>
      </c>
      <c r="BD18" s="41">
        <f t="shared" si="15"/>
        <v>7399.4239741663159</v>
      </c>
      <c r="BE18" s="41">
        <f t="shared" si="29"/>
        <v>774.86586660123635</v>
      </c>
      <c r="BF18" s="41">
        <f t="shared" si="16"/>
        <v>5.7467033802419638E-2</v>
      </c>
      <c r="BG18" s="41">
        <f t="shared" si="30"/>
        <v>0.18886276861880699</v>
      </c>
      <c r="BH18" s="41">
        <f t="shared" si="31"/>
        <v>3.5155982305228976E-2</v>
      </c>
      <c r="BI18" s="41"/>
      <c r="BJ18" s="41">
        <f t="shared" si="17"/>
        <v>0.29550823458806341</v>
      </c>
      <c r="BK18" s="41">
        <f t="shared" si="18"/>
        <v>0.25518565394290216</v>
      </c>
      <c r="BL18" s="41">
        <f t="shared" si="19"/>
        <v>0.35248514471286707</v>
      </c>
      <c r="BM18" s="41">
        <f t="shared" si="20"/>
        <v>89.771218911072523</v>
      </c>
      <c r="BN18" s="41"/>
      <c r="BO18" s="41">
        <f t="shared" si="21"/>
        <v>36.643021088919866</v>
      </c>
      <c r="BP18" s="41">
        <f t="shared" si="22"/>
        <v>31.643021088919866</v>
      </c>
      <c r="BQ18" s="41">
        <f t="shared" si="23"/>
        <v>27.241170695158981</v>
      </c>
      <c r="BR18" s="41">
        <f t="shared" si="24"/>
        <v>21.129594556993947</v>
      </c>
      <c r="BS18" s="41">
        <f t="shared" si="25"/>
        <v>10.853383108235541</v>
      </c>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f t="shared" si="35"/>
        <v>14</v>
      </c>
      <c r="CX18" s="41">
        <f t="shared" si="36"/>
        <v>6.103515625E-2</v>
      </c>
      <c r="CY18" s="41">
        <f t="shared" si="37"/>
        <v>0.1220703125</v>
      </c>
      <c r="CZ18" s="41">
        <f t="shared" si="38"/>
        <v>0.28695690139803443</v>
      </c>
      <c r="DA18" s="41">
        <f t="shared" si="39"/>
        <v>-1.0421558144739933</v>
      </c>
      <c r="DB18" s="41">
        <f t="shared" si="34"/>
        <v>9.1552734375E-2</v>
      </c>
      <c r="DC18" s="41">
        <f>$C$6+$C$7*DB18+$C$8*DB18^2+$C$9*DB18^3+$C$10*DB18^4+$C$11*DB18^5</f>
        <v>-7.6424186752832135E-2</v>
      </c>
      <c r="DD18" s="41"/>
      <c r="DE18" s="14"/>
      <c r="DF18" s="41"/>
      <c r="DG18" s="41"/>
      <c r="DH18" s="41">
        <f t="shared" si="47"/>
        <v>8.0835111095134415E-2</v>
      </c>
      <c r="DI18" s="14">
        <f t="shared" si="41"/>
        <v>8.8106439544135551E-2</v>
      </c>
      <c r="DJ18" s="41">
        <f t="shared" si="50"/>
        <v>7.1220938287469409</v>
      </c>
      <c r="DK18" s="41">
        <f t="shared" si="42"/>
        <v>5</v>
      </c>
      <c r="DL18" s="41">
        <f t="shared" si="43"/>
        <v>2</v>
      </c>
      <c r="DM18" s="41">
        <f t="shared" si="44"/>
        <v>-5.98</v>
      </c>
      <c r="DN18" s="41">
        <f t="shared" si="45"/>
        <v>8.7799999999999994</v>
      </c>
      <c r="DO18" s="41">
        <f t="shared" si="46"/>
        <v>-3.8</v>
      </c>
      <c r="DP18" s="41">
        <f t="shared" si="51"/>
        <v>1.0016278344068605</v>
      </c>
      <c r="DQ18" s="41">
        <f t="shared" si="52"/>
        <v>0.99999999999999911</v>
      </c>
      <c r="DR18" s="41">
        <f t="shared" si="53"/>
        <v>0.99776631520580983</v>
      </c>
      <c r="DS18" s="41">
        <f t="shared" si="54"/>
        <v>6.2234417940815234</v>
      </c>
      <c r="DT18" s="41">
        <f t="shared" si="55"/>
        <v>7.1220938287469471</v>
      </c>
      <c r="DU18" s="41">
        <f t="shared" si="56"/>
        <v>7.9880351492093533</v>
      </c>
      <c r="DV18" s="41">
        <f t="shared" si="57"/>
        <v>1.7645933551278299</v>
      </c>
      <c r="DW18" s="41">
        <f t="shared" si="58"/>
        <v>0</v>
      </c>
      <c r="DX18" s="41">
        <f t="shared" si="48"/>
        <v>0.51107408450574643</v>
      </c>
      <c r="DY18" s="41">
        <f t="shared" si="49"/>
        <v>8.0390888187619719E-2</v>
      </c>
    </row>
    <row r="19" spans="1:129" x14ac:dyDescent="0.15">
      <c r="A19" s="17" t="s">
        <v>102</v>
      </c>
      <c r="B19" s="18" t="s">
        <v>103</v>
      </c>
      <c r="C19" s="41"/>
      <c r="D19" s="41"/>
      <c r="E19" s="41"/>
      <c r="F19" s="41"/>
      <c r="G19" s="41"/>
      <c r="H19" s="41"/>
      <c r="I19" s="41"/>
      <c r="J19" s="41"/>
      <c r="K19" s="41"/>
      <c r="L19" s="41"/>
      <c r="M19" s="41"/>
      <c r="N19" s="41"/>
      <c r="O19" s="41"/>
      <c r="P19" s="41"/>
      <c r="Q19" s="41"/>
      <c r="R19" s="41"/>
      <c r="S19" s="41"/>
      <c r="T19" s="41"/>
      <c r="U19" s="41"/>
      <c r="V19" s="41"/>
      <c r="W19" s="41"/>
      <c r="X19" s="41"/>
      <c r="Y19" s="41"/>
      <c r="Z19" s="41"/>
      <c r="AA19" s="41">
        <f t="shared" si="32"/>
        <v>0.80000000000000016</v>
      </c>
      <c r="AB19" s="41">
        <f t="shared" si="0"/>
        <v>1.2434875450133305</v>
      </c>
      <c r="AC19" s="41">
        <f t="shared" si="1"/>
        <v>6.953557943667478E-2</v>
      </c>
      <c r="AD19" s="41"/>
      <c r="AE19" s="41"/>
      <c r="AF19" s="41"/>
      <c r="AG19" s="41"/>
      <c r="AH19" s="41"/>
      <c r="AI19" s="41"/>
      <c r="AJ19" s="41">
        <f t="shared" si="26"/>
        <v>0.2189410069715525</v>
      </c>
      <c r="AK19" s="41">
        <f t="shared" si="27"/>
        <v>0.27651770591471381</v>
      </c>
      <c r="AL19" s="41">
        <f t="shared" si="2"/>
        <v>3.4425444253624954E-2</v>
      </c>
      <c r="AM19" s="41">
        <f t="shared" si="3"/>
        <v>0.49618705205078395</v>
      </c>
      <c r="AN19" s="41">
        <f t="shared" si="4"/>
        <v>0.85192143366207185</v>
      </c>
      <c r="AO19" s="41">
        <f t="shared" si="5"/>
        <v>0.30142949972779731</v>
      </c>
      <c r="AP19" s="41">
        <f t="shared" si="28"/>
        <v>4.3497576542099008E-2</v>
      </c>
      <c r="AQ19" s="41">
        <f t="shared" si="6"/>
        <v>0.43612064168721343</v>
      </c>
      <c r="AR19" s="41">
        <f t="shared" si="7"/>
        <v>104.34414437960608</v>
      </c>
      <c r="AS19" s="41">
        <f t="shared" si="8"/>
        <v>4.3337228756945427E-8</v>
      </c>
      <c r="AT19" s="41"/>
      <c r="AU19" s="41">
        <f t="shared" si="9"/>
        <v>9921.555501714578</v>
      </c>
      <c r="AV19" s="41">
        <f t="shared" si="10"/>
        <v>50.506635203137044</v>
      </c>
      <c r="AW19" s="41">
        <f t="shared" si="11"/>
        <v>45.506635203137044</v>
      </c>
      <c r="AX19" s="41">
        <f t="shared" si="12"/>
        <v>38.768077903393419</v>
      </c>
      <c r="AY19" s="41">
        <f t="shared" si="13"/>
        <v>30.68236004807676</v>
      </c>
      <c r="AZ19" s="41">
        <f t="shared" si="14"/>
        <v>15.224189782215957</v>
      </c>
      <c r="BA19" s="41"/>
      <c r="BB19" s="41"/>
      <c r="BC19" s="41">
        <f t="shared" si="33"/>
        <v>0.80000000000000016</v>
      </c>
      <c r="BD19" s="41">
        <f t="shared" si="15"/>
        <v>7892.718905777404</v>
      </c>
      <c r="BE19" s="41">
        <f t="shared" si="29"/>
        <v>826.52359104131881</v>
      </c>
      <c r="BF19" s="41">
        <f t="shared" si="16"/>
        <v>6.1298169389247613E-2</v>
      </c>
      <c r="BG19" s="41">
        <f t="shared" si="30"/>
        <v>0.2148838611840648</v>
      </c>
      <c r="BH19" s="41">
        <f t="shared" si="31"/>
        <v>3.943882290469352E-2</v>
      </c>
      <c r="BI19" s="41"/>
      <c r="BJ19" s="41">
        <f t="shared" si="17"/>
        <v>0.34787740092044594</v>
      </c>
      <c r="BK19" s="41">
        <f t="shared" si="18"/>
        <v>0.30755482027528463</v>
      </c>
      <c r="BL19" s="41">
        <f t="shared" si="19"/>
        <v>0.39542627704640632</v>
      </c>
      <c r="BM19" s="41">
        <f t="shared" si="20"/>
        <v>96.444773470781897</v>
      </c>
      <c r="BN19" s="41"/>
      <c r="BO19" s="41">
        <f t="shared" si="21"/>
        <v>43.136797714135298</v>
      </c>
      <c r="BP19" s="41">
        <f t="shared" si="22"/>
        <v>38.136797714135298</v>
      </c>
      <c r="BQ19" s="41">
        <f t="shared" si="23"/>
        <v>32.597117533629905</v>
      </c>
      <c r="BR19" s="41">
        <f t="shared" si="24"/>
        <v>25.643502016428798</v>
      </c>
      <c r="BS19" s="41">
        <f t="shared" si="25"/>
        <v>13.171987321876374</v>
      </c>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f t="shared" si="35"/>
        <v>15</v>
      </c>
      <c r="CX19" s="41">
        <f t="shared" si="36"/>
        <v>6.103515625E-2</v>
      </c>
      <c r="CY19" s="41">
        <f t="shared" si="37"/>
        <v>9.1552734375E-2</v>
      </c>
      <c r="CZ19" s="41">
        <f t="shared" si="38"/>
        <v>0.28695690139803443</v>
      </c>
      <c r="DA19" s="41">
        <f t="shared" si="39"/>
        <v>-7.6424186752832135E-2</v>
      </c>
      <c r="DB19" s="41">
        <f t="shared" si="34"/>
        <v>7.62939453125E-2</v>
      </c>
      <c r="DC19" s="41">
        <f>$C$6+$C$7*DB19+$C$8*DB19^2+$C$9*DB19^3+$C$10*DB19^4+$C$11*DB19^5</f>
        <v>0.14579884047419145</v>
      </c>
      <c r="DD19" s="41"/>
      <c r="DE19" s="14"/>
      <c r="DF19" s="41"/>
      <c r="DG19" s="41"/>
      <c r="DH19" s="41">
        <f t="shared" si="47"/>
        <v>7.9965916352175981E-2</v>
      </c>
      <c r="DI19" s="14">
        <f t="shared" si="41"/>
        <v>9.9669868865877476E-2</v>
      </c>
      <c r="DJ19" s="41">
        <f t="shared" si="50"/>
        <v>7.9701923965611075</v>
      </c>
      <c r="DK19" s="41">
        <f t="shared" si="42"/>
        <v>5</v>
      </c>
      <c r="DL19" s="41">
        <f t="shared" si="43"/>
        <v>2</v>
      </c>
      <c r="DM19" s="41">
        <f t="shared" si="44"/>
        <v>-5.98</v>
      </c>
      <c r="DN19" s="41">
        <f t="shared" si="45"/>
        <v>8.7799999999999994</v>
      </c>
      <c r="DO19" s="41">
        <f t="shared" si="46"/>
        <v>-3.8</v>
      </c>
      <c r="DP19" s="41">
        <f t="shared" si="51"/>
        <v>1.0016420954220422</v>
      </c>
      <c r="DQ19" s="41">
        <f t="shared" si="52"/>
        <v>0.99999999999999911</v>
      </c>
      <c r="DR19" s="41">
        <f t="shared" si="53"/>
        <v>0.9977388119503563</v>
      </c>
      <c r="DS19" s="41">
        <f t="shared" si="54"/>
        <v>7.1104178441562444</v>
      </c>
      <c r="DT19" s="41">
        <f t="shared" si="55"/>
        <v>7.9701923965611146</v>
      </c>
      <c r="DU19" s="41">
        <f t="shared" si="56"/>
        <v>8.798539875359042</v>
      </c>
      <c r="DV19" s="41">
        <f t="shared" si="57"/>
        <v>1.6881220312027976</v>
      </c>
      <c r="DW19" s="41">
        <f t="shared" si="58"/>
        <v>0</v>
      </c>
      <c r="DX19" s="41">
        <f t="shared" si="48"/>
        <v>0.51136893523821825</v>
      </c>
      <c r="DY19" s="41">
        <f t="shared" si="49"/>
        <v>7.9521437161954672E-2</v>
      </c>
    </row>
    <row r="20" spans="1:129" x14ac:dyDescent="0.15">
      <c r="A20" s="41"/>
      <c r="B20" s="41" t="s">
        <v>104</v>
      </c>
      <c r="C20" s="34">
        <v>8511</v>
      </c>
      <c r="D20" s="41" t="s">
        <v>50</v>
      </c>
      <c r="E20" s="41"/>
      <c r="F20" s="41"/>
      <c r="G20" s="41"/>
      <c r="H20" s="41"/>
      <c r="I20" s="41"/>
      <c r="J20" s="41"/>
      <c r="K20" s="41"/>
      <c r="L20" s="41"/>
      <c r="M20" s="41"/>
      <c r="N20" s="41"/>
      <c r="O20" s="41"/>
      <c r="P20" s="41"/>
      <c r="Q20" s="41"/>
      <c r="R20" s="41"/>
      <c r="S20" s="41"/>
      <c r="T20" s="41"/>
      <c r="U20" s="41"/>
      <c r="V20" s="41"/>
      <c r="W20" s="41"/>
      <c r="X20" s="41"/>
      <c r="Y20" s="41"/>
      <c r="Z20" s="41"/>
      <c r="AA20" s="41">
        <f t="shared" si="32"/>
        <v>0.8500000000000002</v>
      </c>
      <c r="AB20" s="41">
        <f t="shared" si="0"/>
        <v>1.3212055165766636</v>
      </c>
      <c r="AC20" s="41">
        <f t="shared" si="1"/>
        <v>7.3881553151466953E-2</v>
      </c>
      <c r="AD20" s="41"/>
      <c r="AE20" s="41"/>
      <c r="AF20" s="41"/>
      <c r="AG20" s="41"/>
      <c r="AH20" s="41"/>
      <c r="AI20" s="41"/>
      <c r="AJ20" s="41">
        <f t="shared" si="26"/>
        <v>0.17369468754851547</v>
      </c>
      <c r="AK20" s="41">
        <f t="shared" si="27"/>
        <v>0.31216256644278234</v>
      </c>
      <c r="AL20" s="41">
        <f t="shared" si="2"/>
        <v>3.0986903887267176E-2</v>
      </c>
      <c r="AM20" s="41">
        <f t="shared" si="3"/>
        <v>0.46465986173878304</v>
      </c>
      <c r="AN20" s="41">
        <f t="shared" si="4"/>
        <v>0.86201197735595958</v>
      </c>
      <c r="AO20" s="41">
        <f t="shared" si="5"/>
        <v>0.27645829932381821</v>
      </c>
      <c r="AP20" s="41">
        <f t="shared" si="28"/>
        <v>4.0059036175741233E-2</v>
      </c>
      <c r="AQ20" s="41">
        <f t="shared" si="6"/>
        <v>0.40164473405608508</v>
      </c>
      <c r="AR20" s="41">
        <f t="shared" si="7"/>
        <v>103.12271222353181</v>
      </c>
      <c r="AS20" s="41">
        <f t="shared" si="8"/>
        <v>3.900854647912278E-8</v>
      </c>
      <c r="AT20" s="41"/>
      <c r="AU20" s="41">
        <f t="shared" si="9"/>
        <v>10041.343163811969</v>
      </c>
      <c r="AV20" s="41">
        <f t="shared" si="10"/>
        <v>46.41869432616263</v>
      </c>
      <c r="AW20" s="41">
        <f t="shared" si="11"/>
        <v>41.41869432616263</v>
      </c>
      <c r="AX20" s="41">
        <f t="shared" si="12"/>
        <v>35.703410595597511</v>
      </c>
      <c r="AY20" s="41">
        <f t="shared" si="13"/>
        <v>27.617692740280848</v>
      </c>
      <c r="AZ20" s="41">
        <f t="shared" si="14"/>
        <v>12.832833290243091</v>
      </c>
      <c r="BA20" s="41"/>
      <c r="BB20" s="41"/>
      <c r="BC20" s="41">
        <f t="shared" si="33"/>
        <v>0.8500000000000002</v>
      </c>
      <c r="BD20" s="41">
        <f t="shared" si="15"/>
        <v>8386.0138373884929</v>
      </c>
      <c r="BE20" s="41">
        <f t="shared" si="29"/>
        <v>878.18131548140127</v>
      </c>
      <c r="BF20" s="41">
        <f t="shared" si="16"/>
        <v>6.5129304976075594E-2</v>
      </c>
      <c r="BG20" s="41">
        <f t="shared" si="30"/>
        <v>0.24258373391482324</v>
      </c>
      <c r="BH20" s="41">
        <f t="shared" si="31"/>
        <v>4.3964052059880916E-2</v>
      </c>
      <c r="BI20" s="41"/>
      <c r="BJ20" s="41">
        <f t="shared" si="17"/>
        <v>0.4071957440455013</v>
      </c>
      <c r="BK20" s="41">
        <f t="shared" si="18"/>
        <v>0.36687316340034004</v>
      </c>
      <c r="BL20" s="41">
        <f t="shared" si="19"/>
        <v>0.4407976747156977</v>
      </c>
      <c r="BM20" s="41">
        <f t="shared" si="20"/>
        <v>103.20442885952932</v>
      </c>
      <c r="BN20" s="41"/>
      <c r="BO20" s="41">
        <f t="shared" si="21"/>
        <v>50.492272261642164</v>
      </c>
      <c r="BP20" s="41">
        <f t="shared" si="22"/>
        <v>45.492272261642164</v>
      </c>
      <c r="BQ20" s="41">
        <f t="shared" si="23"/>
        <v>38.608409071839034</v>
      </c>
      <c r="BR20" s="41">
        <f t="shared" si="24"/>
        <v>30.758429054373718</v>
      </c>
      <c r="BS20" s="41">
        <f t="shared" si="25"/>
        <v>15.799309988373697</v>
      </c>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f t="shared" si="35"/>
        <v>16</v>
      </c>
      <c r="CX20" s="41">
        <f t="shared" si="36"/>
        <v>7.62939453125E-2</v>
      </c>
      <c r="CY20" s="41">
        <f t="shared" si="37"/>
        <v>9.1552734375E-2</v>
      </c>
      <c r="CZ20" s="41">
        <f t="shared" si="38"/>
        <v>0.14579884047419145</v>
      </c>
      <c r="DA20" s="41">
        <f t="shared" si="39"/>
        <v>-7.6424186752832135E-2</v>
      </c>
      <c r="DB20" s="41">
        <f t="shared" si="34"/>
        <v>8.392333984375E-2</v>
      </c>
      <c r="DC20" s="41">
        <f>$C$6+$C$7*DB20+$C$8*DB20^2+$C$9*DB20^3+$C$10*DB20^4+$C$11*DB20^5</f>
        <v>4.499114730217757E-2</v>
      </c>
      <c r="DD20" s="41"/>
      <c r="DE20" s="14"/>
      <c r="DF20" s="41"/>
      <c r="DG20" s="41"/>
      <c r="DH20" s="41">
        <f t="shared" si="47"/>
        <v>7.9096721609217546E-2</v>
      </c>
      <c r="DI20" s="14">
        <f t="shared" si="41"/>
        <v>0.11098620200101372</v>
      </c>
      <c r="DJ20" s="41">
        <f t="shared" si="50"/>
        <v>8.7786447221385657</v>
      </c>
      <c r="DK20" s="41">
        <f t="shared" si="42"/>
        <v>5</v>
      </c>
      <c r="DL20" s="41">
        <f t="shared" si="43"/>
        <v>2</v>
      </c>
      <c r="DM20" s="41">
        <f t="shared" si="44"/>
        <v>-5.98</v>
      </c>
      <c r="DN20" s="41">
        <f t="shared" si="45"/>
        <v>8.7799999999999994</v>
      </c>
      <c r="DO20" s="41">
        <f t="shared" si="46"/>
        <v>-3.8</v>
      </c>
      <c r="DP20" s="41">
        <f t="shared" si="51"/>
        <v>1.0016565924113316</v>
      </c>
      <c r="DQ20" s="41">
        <f t="shared" si="52"/>
        <v>0.99999999999999911</v>
      </c>
      <c r="DR20" s="41">
        <f t="shared" si="53"/>
        <v>0.99771063376908042</v>
      </c>
      <c r="DS20" s="41">
        <f t="shared" si="54"/>
        <v>7.9570108727324556</v>
      </c>
      <c r="DT20" s="41">
        <f t="shared" si="55"/>
        <v>8.7786447221385728</v>
      </c>
      <c r="DU20" s="41">
        <f t="shared" si="56"/>
        <v>9.5700710504497124</v>
      </c>
      <c r="DV20" s="41">
        <f t="shared" si="57"/>
        <v>1.6130601777172568</v>
      </c>
      <c r="DW20" s="41">
        <f t="shared" si="58"/>
        <v>0</v>
      </c>
      <c r="DX20" s="41">
        <f t="shared" si="48"/>
        <v>0.51170187807137191</v>
      </c>
      <c r="DY20" s="41">
        <f t="shared" si="49"/>
        <v>7.8651953026835947E-2</v>
      </c>
    </row>
    <row r="21" spans="1:129" x14ac:dyDescent="0.15">
      <c r="A21" s="41"/>
      <c r="B21" s="41" t="s">
        <v>105</v>
      </c>
      <c r="C21" s="34">
        <v>52.5</v>
      </c>
      <c r="D21" s="41" t="s">
        <v>106</v>
      </c>
      <c r="E21" s="41"/>
      <c r="F21" s="41"/>
      <c r="G21" s="41"/>
      <c r="H21" s="41"/>
      <c r="I21" s="41"/>
      <c r="J21" s="41"/>
      <c r="K21" s="41"/>
      <c r="L21" s="41"/>
      <c r="M21" s="41"/>
      <c r="N21" s="41"/>
      <c r="O21" s="41"/>
      <c r="P21" s="41"/>
      <c r="Q21" s="41"/>
      <c r="R21" s="41"/>
      <c r="S21" s="41"/>
      <c r="T21" s="41"/>
      <c r="U21" s="41"/>
      <c r="V21" s="41"/>
      <c r="W21" s="41"/>
      <c r="X21" s="41"/>
      <c r="Y21" s="41"/>
      <c r="Z21" s="41"/>
      <c r="AA21" s="41">
        <f t="shared" si="32"/>
        <v>0.90000000000000024</v>
      </c>
      <c r="AB21" s="41">
        <f t="shared" si="0"/>
        <v>1.398923488139997</v>
      </c>
      <c r="AC21" s="41">
        <f t="shared" si="1"/>
        <v>7.8227526866259139E-2</v>
      </c>
      <c r="AD21" s="41"/>
      <c r="AE21" s="41"/>
      <c r="AF21" s="41"/>
      <c r="AG21" s="41"/>
      <c r="AH21" s="41"/>
      <c r="AI21" s="41"/>
      <c r="AJ21" s="41">
        <f t="shared" si="26"/>
        <v>0.12205628933256651</v>
      </c>
      <c r="AK21" s="41">
        <f t="shared" si="27"/>
        <v>0.34996772154830974</v>
      </c>
      <c r="AL21" s="41">
        <f t="shared" si="2"/>
        <v>2.5816335834100809E-2</v>
      </c>
      <c r="AM21" s="41">
        <f t="shared" si="3"/>
        <v>0.41496928513434428</v>
      </c>
      <c r="AN21" s="41">
        <f t="shared" si="4"/>
        <v>0.87764335380432201</v>
      </c>
      <c r="AO21" s="41">
        <f t="shared" si="5"/>
        <v>0.23616436467728938</v>
      </c>
      <c r="AP21" s="41">
        <f t="shared" si="28"/>
        <v>3.4888468122574859E-2</v>
      </c>
      <c r="AQ21" s="41">
        <f t="shared" si="6"/>
        <v>0.34980296178971898</v>
      </c>
      <c r="AR21" s="41">
        <f t="shared" si="7"/>
        <v>101.28603229180914</v>
      </c>
      <c r="AS21" s="41">
        <f t="shared" si="8"/>
        <v>3.2499462997946512E-8</v>
      </c>
      <c r="AT21" s="41"/>
      <c r="AU21" s="41">
        <f t="shared" si="9"/>
        <v>10232.277478806143</v>
      </c>
      <c r="AV21" s="41">
        <f t="shared" si="10"/>
        <v>40.430154083603952</v>
      </c>
      <c r="AW21" s="41">
        <f t="shared" si="11"/>
        <v>35.430154083603952</v>
      </c>
      <c r="AX21" s="41">
        <f t="shared" si="12"/>
        <v>31.095039255738069</v>
      </c>
      <c r="AY21" s="41">
        <f t="shared" si="13"/>
        <v>23.009321400421417</v>
      </c>
      <c r="AZ21" s="41">
        <f t="shared" si="14"/>
        <v>9.5481616529592443</v>
      </c>
      <c r="BA21" s="41"/>
      <c r="BB21" s="41"/>
      <c r="BC21" s="41">
        <f t="shared" si="33"/>
        <v>0.90000000000000024</v>
      </c>
      <c r="BD21" s="41">
        <f t="shared" si="15"/>
        <v>8879.3087689995809</v>
      </c>
      <c r="BE21" s="41">
        <f t="shared" si="29"/>
        <v>929.83903992148373</v>
      </c>
      <c r="BF21" s="41">
        <f t="shared" si="16"/>
        <v>6.8960440562903583E-2</v>
      </c>
      <c r="BG21" s="41">
        <f t="shared" si="30"/>
        <v>0.27196238681108215</v>
      </c>
      <c r="BH21" s="41">
        <f t="shared" si="31"/>
        <v>4.8731669770791138E-2</v>
      </c>
      <c r="BI21" s="41"/>
      <c r="BJ21" s="41">
        <f t="shared" si="17"/>
        <v>0.47395522213565322</v>
      </c>
      <c r="BK21" s="41">
        <f t="shared" si="18"/>
        <v>0.43363264149049191</v>
      </c>
      <c r="BL21" s="41">
        <f t="shared" si="19"/>
        <v>0.48859933772074093</v>
      </c>
      <c r="BM21" s="41">
        <f t="shared" si="20"/>
        <v>110.05018507731484</v>
      </c>
      <c r="BN21" s="41"/>
      <c r="BO21" s="41">
        <f t="shared" si="21"/>
        <v>58.770447544820996</v>
      </c>
      <c r="BP21" s="41">
        <f t="shared" si="22"/>
        <v>53.770447544820996</v>
      </c>
      <c r="BQ21" s="41">
        <f t="shared" si="23"/>
        <v>45.312609033443223</v>
      </c>
      <c r="BR21" s="41">
        <f t="shared" si="24"/>
        <v>36.511939394485566</v>
      </c>
      <c r="BS21" s="41">
        <f t="shared" si="25"/>
        <v>18.754646011031024</v>
      </c>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f t="shared" ref="CW21:CW31" si="59">CW20+1</f>
        <v>17</v>
      </c>
      <c r="CX21" s="41">
        <f t="shared" ref="CX21:CX31" si="60">IF(DC20&gt;0,DB20,CX20)</f>
        <v>8.392333984375E-2</v>
      </c>
      <c r="CY21" s="41">
        <f t="shared" ref="CY21:CY31" si="61">IF(DC20&lt;0,DB20,CY20)</f>
        <v>9.1552734375E-2</v>
      </c>
      <c r="CZ21" s="41">
        <f t="shared" ref="CZ21:CZ31" si="62">$C$6+$C$7*CX21+$C$8*CX21^2+$C$9*CX21^3+$C$10*CX21^4+$C$11*CX21^5</f>
        <v>4.499114730217757E-2</v>
      </c>
      <c r="DA21" s="41">
        <f t="shared" ref="DA21:DA31" si="63">$C$6+$C$7*CY21+$C$8*CY21^2+$C$9*CY21^3+$C$10*CY21^4+$C$11*CY21^5</f>
        <v>-7.6424186752832135E-2</v>
      </c>
      <c r="DB21" s="41">
        <f t="shared" ref="DB21:DB31" si="64">(CX21+CY21)/2</f>
        <v>8.7738037109375E-2</v>
      </c>
      <c r="DC21" s="41">
        <f>$C$6+$C$7*DB21+$C$8*DB21^2+$C$9*DB21^3+$C$10*DB21^4+$C$11*DB21^5</f>
        <v>-1.2867792734347461E-2</v>
      </c>
      <c r="DD21" s="41"/>
      <c r="DE21" s="14"/>
      <c r="DF21" s="41"/>
      <c r="DG21" s="41"/>
      <c r="DH21" s="41">
        <f t="shared" si="47"/>
        <v>7.8227526866259112E-2</v>
      </c>
      <c r="DI21" s="14">
        <f t="shared" si="41"/>
        <v>0.1220562893325674</v>
      </c>
      <c r="DJ21" s="41">
        <f t="shared" si="50"/>
        <v>9.5481616529593119</v>
      </c>
      <c r="DK21" s="41">
        <f t="shared" si="42"/>
        <v>5</v>
      </c>
      <c r="DL21" s="41">
        <f t="shared" si="43"/>
        <v>2</v>
      </c>
      <c r="DM21" s="41">
        <f t="shared" si="44"/>
        <v>-5.98</v>
      </c>
      <c r="DN21" s="41">
        <f t="shared" si="45"/>
        <v>8.7799999999999994</v>
      </c>
      <c r="DO21" s="41">
        <f t="shared" si="46"/>
        <v>-3.8</v>
      </c>
      <c r="DP21" s="41">
        <f t="shared" si="51"/>
        <v>1.0016713305898484</v>
      </c>
      <c r="DQ21" s="41">
        <f t="shared" si="52"/>
        <v>0.99999999999999911</v>
      </c>
      <c r="DR21" s="41">
        <f t="shared" si="53"/>
        <v>0.99768175582990359</v>
      </c>
      <c r="DS21" s="41">
        <f t="shared" si="54"/>
        <v>8.7639971855530057</v>
      </c>
      <c r="DT21" s="41">
        <f t="shared" si="55"/>
        <v>9.5481616529593207</v>
      </c>
      <c r="DU21" s="41">
        <f t="shared" si="56"/>
        <v>10.303280680673057</v>
      </c>
      <c r="DV21" s="41">
        <f t="shared" si="57"/>
        <v>1.5392834951200509</v>
      </c>
      <c r="DW21" s="41">
        <f t="shared" si="58"/>
        <v>0</v>
      </c>
      <c r="DX21" s="41">
        <f t="shared" si="48"/>
        <v>0.51207644629269145</v>
      </c>
      <c r="DY21" s="41">
        <f t="shared" si="49"/>
        <v>7.7782432711148666E-2</v>
      </c>
    </row>
    <row r="22" spans="1:129" x14ac:dyDescent="0.15">
      <c r="A22" s="41"/>
      <c r="B22" s="41" t="s">
        <v>107</v>
      </c>
      <c r="C22" s="34">
        <v>6.6100000000000006E-2</v>
      </c>
      <c r="D22" s="19" t="s">
        <v>108</v>
      </c>
      <c r="E22" s="41"/>
      <c r="F22" s="19" t="s">
        <v>109</v>
      </c>
      <c r="G22" s="43">
        <f>X15</f>
        <v>8.6919474295843457E-2</v>
      </c>
      <c r="H22" s="19" t="s">
        <v>110</v>
      </c>
      <c r="I22" s="41"/>
      <c r="J22" s="41"/>
      <c r="K22" s="41"/>
      <c r="L22" s="41"/>
      <c r="M22" s="41"/>
      <c r="N22" s="41"/>
      <c r="O22" s="41"/>
      <c r="P22" s="41"/>
      <c r="Q22" s="41"/>
      <c r="R22" s="41"/>
      <c r="S22" s="41"/>
      <c r="T22" s="41"/>
      <c r="U22" s="41"/>
      <c r="V22" s="41"/>
      <c r="W22" s="41"/>
      <c r="X22" s="41"/>
      <c r="Y22" s="41"/>
      <c r="Z22" s="41"/>
      <c r="AA22" s="41">
        <f t="shared" si="32"/>
        <v>0.95000000000000029</v>
      </c>
      <c r="AB22" s="41">
        <f t="shared" si="0"/>
        <v>1.4766414597033302</v>
      </c>
      <c r="AC22" s="41">
        <f t="shared" si="1"/>
        <v>8.2573500581051312E-2</v>
      </c>
      <c r="AD22" s="41"/>
      <c r="AE22" s="41"/>
      <c r="AF22" s="41"/>
      <c r="AG22" s="41"/>
      <c r="AH22" s="41"/>
      <c r="AI22" s="41"/>
      <c r="AJ22" s="41">
        <f t="shared" si="26"/>
        <v>6.4231010156504897E-2</v>
      </c>
      <c r="AK22" s="41">
        <f t="shared" si="27"/>
        <v>0.38993317123129573</v>
      </c>
      <c r="AL22" s="41">
        <f t="shared" si="2"/>
        <v>1.8672092274649103E-2</v>
      </c>
      <c r="AM22" s="41">
        <f t="shared" si="3"/>
        <v>0.31870087440439643</v>
      </c>
      <c r="AN22" s="41">
        <f t="shared" si="4"/>
        <v>0.90019820989442667</v>
      </c>
      <c r="AO22" s="41">
        <f t="shared" si="5"/>
        <v>0.1633487645359876</v>
      </c>
      <c r="AP22" s="41">
        <f t="shared" si="28"/>
        <v>2.7744224563123157E-2</v>
      </c>
      <c r="AQ22" s="41">
        <f t="shared" si="6"/>
        <v>0.27817248641134373</v>
      </c>
      <c r="AR22" s="41">
        <f t="shared" si="7"/>
        <v>98.748266878403825</v>
      </c>
      <c r="AS22" s="41">
        <f t="shared" si="8"/>
        <v>2.3505774633309326E-8</v>
      </c>
      <c r="AT22" s="41"/>
      <c r="AU22" s="41">
        <f t="shared" si="9"/>
        <v>10520.570116167559</v>
      </c>
      <c r="AV22" s="41">
        <f t="shared" si="10"/>
        <v>32.469050926376532</v>
      </c>
      <c r="AW22" s="41">
        <f t="shared" si="11"/>
        <v>27.469050926376532</v>
      </c>
      <c r="AX22" s="41">
        <f t="shared" si="12"/>
        <v>24.727590471422996</v>
      </c>
      <c r="AY22" s="41">
        <f t="shared" si="13"/>
        <v>16.641872616106337</v>
      </c>
      <c r="AZ22" s="41">
        <f t="shared" si="14"/>
        <v>5.3037793544796701</v>
      </c>
      <c r="BA22" s="41"/>
      <c r="BB22" s="41"/>
      <c r="BC22" s="41">
        <f t="shared" si="33"/>
        <v>0.95000000000000029</v>
      </c>
      <c r="BD22" s="41">
        <f t="shared" si="15"/>
        <v>9372.603700610669</v>
      </c>
      <c r="BE22" s="41">
        <f t="shared" si="29"/>
        <v>981.49676436156619</v>
      </c>
      <c r="BF22" s="41">
        <f t="shared" si="16"/>
        <v>7.2791576149731557E-2</v>
      </c>
      <c r="BG22" s="41">
        <f t="shared" si="30"/>
        <v>0.30301981987284154</v>
      </c>
      <c r="BH22" s="41">
        <f t="shared" si="31"/>
        <v>5.374167603742417E-2</v>
      </c>
      <c r="BI22" s="41"/>
      <c r="BJ22" s="41">
        <f t="shared" si="17"/>
        <v>0.54865791825978549</v>
      </c>
      <c r="BK22" s="41">
        <f t="shared" si="18"/>
        <v>0.50833533761462424</v>
      </c>
      <c r="BL22" s="41">
        <f t="shared" si="19"/>
        <v>0.53883126606153586</v>
      </c>
      <c r="BM22" s="41">
        <f t="shared" si="20"/>
        <v>116.98204212413839</v>
      </c>
      <c r="BN22" s="41"/>
      <c r="BO22" s="41">
        <f t="shared" si="21"/>
        <v>68.033581864213403</v>
      </c>
      <c r="BP22" s="41">
        <f t="shared" si="22"/>
        <v>63.03358186421341</v>
      </c>
      <c r="BQ22" s="41">
        <f t="shared" si="23"/>
        <v>52.747281142099339</v>
      </c>
      <c r="BR22" s="41">
        <f t="shared" si="24"/>
        <v>42.941596760421213</v>
      </c>
      <c r="BS22" s="41">
        <f t="shared" si="25"/>
        <v>22.057290293151883</v>
      </c>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f t="shared" si="59"/>
        <v>18</v>
      </c>
      <c r="CX22" s="41">
        <f t="shared" si="60"/>
        <v>8.392333984375E-2</v>
      </c>
      <c r="CY22" s="41">
        <f t="shared" si="61"/>
        <v>8.7738037109375E-2</v>
      </c>
      <c r="CZ22" s="41">
        <f t="shared" si="62"/>
        <v>4.499114730217757E-2</v>
      </c>
      <c r="DA22" s="41">
        <f t="shared" si="63"/>
        <v>-1.2867792734347461E-2</v>
      </c>
      <c r="DB22" s="41">
        <f t="shared" si="64"/>
        <v>8.58306884765625E-2</v>
      </c>
      <c r="DC22" s="41">
        <f>$C$6+$C$7*DB22+$C$8*DB22^2+$C$9*DB22^3+$C$10*DB22^4+$C$11*DB22^5</f>
        <v>1.6724867634670737E-2</v>
      </c>
      <c r="DD22" s="41"/>
      <c r="DE22" s="14"/>
      <c r="DF22" s="41"/>
      <c r="DG22" s="41"/>
      <c r="DH22" s="41">
        <f t="shared" si="47"/>
        <v>7.7358332123300677E-2</v>
      </c>
      <c r="DI22" s="14">
        <f t="shared" si="41"/>
        <v>0.13288025837886464</v>
      </c>
      <c r="DJ22" s="41">
        <f t="shared" si="50"/>
        <v>10.279395160302219</v>
      </c>
      <c r="DK22" s="41">
        <f t="shared" si="42"/>
        <v>5</v>
      </c>
      <c r="DL22" s="41">
        <f t="shared" si="43"/>
        <v>2</v>
      </c>
      <c r="DM22" s="41">
        <f t="shared" si="44"/>
        <v>-5.98</v>
      </c>
      <c r="DN22" s="41">
        <f t="shared" si="45"/>
        <v>8.7799999999999994</v>
      </c>
      <c r="DO22" s="41">
        <f t="shared" si="46"/>
        <v>-3.8</v>
      </c>
      <c r="DP22" s="41">
        <f t="shared" si="51"/>
        <v>1.0016863152847844</v>
      </c>
      <c r="DQ22" s="41">
        <f t="shared" si="52"/>
        <v>0.99999999999999911</v>
      </c>
      <c r="DR22" s="41">
        <f t="shared" si="53"/>
        <v>0.99765215208044555</v>
      </c>
      <c r="DS22" s="41">
        <f t="shared" si="54"/>
        <v>9.5320875480311642</v>
      </c>
      <c r="DT22" s="41">
        <f t="shared" si="55"/>
        <v>10.279395160302228</v>
      </c>
      <c r="DU22" s="41">
        <f t="shared" si="56"/>
        <v>10.998768311302781</v>
      </c>
      <c r="DV22" s="41">
        <f t="shared" si="57"/>
        <v>1.4666807632716168</v>
      </c>
      <c r="DW22" s="41">
        <f t="shared" si="58"/>
        <v>0</v>
      </c>
      <c r="DX22" s="41">
        <f t="shared" si="48"/>
        <v>0.51249677077842037</v>
      </c>
      <c r="DY22" s="41">
        <f t="shared" si="49"/>
        <v>7.6912872624356907E-2</v>
      </c>
    </row>
    <row r="23" spans="1:129" x14ac:dyDescent="0.15">
      <c r="A23" s="41"/>
      <c r="B23" s="41" t="s">
        <v>111</v>
      </c>
      <c r="C23" s="34">
        <v>5</v>
      </c>
      <c r="D23" s="41" t="s">
        <v>112</v>
      </c>
      <c r="E23" s="41"/>
      <c r="F23" s="41"/>
      <c r="G23" s="41"/>
      <c r="H23" s="41"/>
      <c r="I23" s="41"/>
      <c r="J23" s="41"/>
      <c r="K23" s="41"/>
      <c r="L23" s="41"/>
      <c r="M23" s="41"/>
      <c r="N23" s="41"/>
      <c r="O23" s="41"/>
      <c r="P23" s="41"/>
      <c r="Q23" s="41"/>
      <c r="R23" s="41"/>
      <c r="S23" s="41"/>
      <c r="T23" s="41"/>
      <c r="U23" s="41"/>
      <c r="V23" s="41"/>
      <c r="W23" s="41"/>
      <c r="X23" s="41"/>
      <c r="Y23" s="41"/>
      <c r="Z23" s="41"/>
      <c r="AA23" s="41">
        <f t="shared" si="32"/>
        <v>1.0000000000000002</v>
      </c>
      <c r="AB23" s="41">
        <f t="shared" si="0"/>
        <v>1.5543594312666631</v>
      </c>
      <c r="AC23" s="41">
        <f t="shared" si="1"/>
        <v>8.6919474295843471E-2</v>
      </c>
      <c r="AD23" s="41"/>
      <c r="AE23" s="41"/>
      <c r="AF23" s="41"/>
      <c r="AG23" s="41"/>
      <c r="AH23" s="41"/>
      <c r="AI23" s="41"/>
      <c r="AJ23" s="41">
        <f t="shared" si="26"/>
        <v>-6.2847504977980861E-12</v>
      </c>
      <c r="AK23" s="41">
        <f t="shared" si="27"/>
        <v>0.4320589154917403</v>
      </c>
      <c r="AL23" s="41">
        <f t="shared" si="2"/>
        <v>9.3125253894351702E-3</v>
      </c>
      <c r="AM23" s="41">
        <f t="shared" si="3"/>
        <v>-6.5815540725044146E-11</v>
      </c>
      <c r="AN23" s="41">
        <f t="shared" si="4"/>
        <v>0.93156235260651254</v>
      </c>
      <c r="AO23" s="41">
        <f t="shared" si="5"/>
        <v>-2.4182379546230583E-11</v>
      </c>
      <c r="AP23" s="41">
        <f t="shared" si="28"/>
        <v>1.8384657677909224E-2</v>
      </c>
      <c r="AQ23" s="41">
        <f t="shared" si="6"/>
        <v>0.18433046944418607</v>
      </c>
      <c r="AR23" s="41">
        <f t="shared" si="7"/>
        <v>95.423578277281678</v>
      </c>
      <c r="AS23" s="41">
        <f t="shared" si="8"/>
        <v>1.1723277705103775E-8</v>
      </c>
      <c r="AT23" s="41"/>
      <c r="AU23" s="41">
        <f t="shared" si="9"/>
        <v>10950.949666384073</v>
      </c>
      <c r="AV23" s="41">
        <f t="shared" si="10"/>
        <v>22.589472979895369</v>
      </c>
      <c r="AW23" s="41">
        <f t="shared" si="11"/>
        <v>17.589472979895369</v>
      </c>
      <c r="AX23" s="41">
        <f t="shared" si="12"/>
        <v>16.385690830260014</v>
      </c>
      <c r="AY23" s="41">
        <f t="shared" si="13"/>
        <v>8.2999729749433548</v>
      </c>
      <c r="AZ23" s="41">
        <f t="shared" si="14"/>
        <v>-5.462672093491502E-10</v>
      </c>
      <c r="BA23" s="41"/>
      <c r="BB23" s="41"/>
      <c r="BC23" s="41">
        <f t="shared" si="33"/>
        <v>1.0000000000000002</v>
      </c>
      <c r="BD23" s="41">
        <f t="shared" si="15"/>
        <v>9865.8986322217552</v>
      </c>
      <c r="BE23" s="41">
        <f t="shared" si="29"/>
        <v>1033.1544888016485</v>
      </c>
      <c r="BF23" s="41">
        <f t="shared" si="16"/>
        <v>7.6622711736559532E-2</v>
      </c>
      <c r="BG23" s="41">
        <f t="shared" si="30"/>
        <v>0.33575603310010144</v>
      </c>
      <c r="BH23" s="41">
        <f t="shared" si="31"/>
        <v>5.8994070859780021E-2</v>
      </c>
      <c r="BI23" s="41"/>
      <c r="BJ23" s="41">
        <f t="shared" si="17"/>
        <v>0.63181604038324368</v>
      </c>
      <c r="BK23" s="41">
        <f t="shared" si="18"/>
        <v>0.59149345973808243</v>
      </c>
      <c r="BL23" s="41">
        <f t="shared" si="19"/>
        <v>0.59149345973808243</v>
      </c>
      <c r="BM23" s="41">
        <f t="shared" si="20"/>
        <v>124</v>
      </c>
      <c r="BN23" s="41"/>
      <c r="BO23" s="41">
        <f t="shared" si="21"/>
        <v>78.345189007522222</v>
      </c>
      <c r="BP23" s="41">
        <f t="shared" si="22"/>
        <v>73.345189007522222</v>
      </c>
      <c r="BQ23" s="41">
        <f t="shared" si="23"/>
        <v>60.949989121464256</v>
      </c>
      <c r="BR23" s="41">
        <f t="shared" si="24"/>
        <v>50.084964875837521</v>
      </c>
      <c r="BS23" s="41">
        <f t="shared" si="25"/>
        <v>25.726537738039813</v>
      </c>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f t="shared" si="59"/>
        <v>19</v>
      </c>
      <c r="CX23" s="41">
        <f t="shared" si="60"/>
        <v>8.58306884765625E-2</v>
      </c>
      <c r="CY23" s="41">
        <f t="shared" si="61"/>
        <v>8.7738037109375E-2</v>
      </c>
      <c r="CZ23" s="41">
        <f t="shared" si="62"/>
        <v>1.6724867634670737E-2</v>
      </c>
      <c r="DA23" s="41">
        <f t="shared" si="63"/>
        <v>-1.2867792734347461E-2</v>
      </c>
      <c r="DB23" s="41">
        <f t="shared" si="64"/>
        <v>8.678436279296875E-2</v>
      </c>
      <c r="DC23" s="41">
        <f>$C$6+$C$7*DB23+$C$8*DB23^2+$C$9*DB23^3+$C$10*DB23^4+$C$11*DB23^5</f>
        <v>2.0994309829540647E-3</v>
      </c>
      <c r="DD23" s="41"/>
      <c r="DE23" s="14"/>
      <c r="DF23" s="41"/>
      <c r="DG23" s="41"/>
      <c r="DH23" s="41">
        <f t="shared" si="47"/>
        <v>7.6489137380342243E-2</v>
      </c>
      <c r="DI23" s="14">
        <f t="shared" si="41"/>
        <v>0.14345755818165995</v>
      </c>
      <c r="DJ23" s="41">
        <f t="shared" si="50"/>
        <v>10.972944876005428</v>
      </c>
      <c r="DK23" s="41">
        <f t="shared" si="42"/>
        <v>5</v>
      </c>
      <c r="DL23" s="41">
        <f t="shared" si="43"/>
        <v>2</v>
      </c>
      <c r="DM23" s="41">
        <f t="shared" si="44"/>
        <v>-5.98</v>
      </c>
      <c r="DN23" s="41">
        <f t="shared" si="45"/>
        <v>8.7799999999999994</v>
      </c>
      <c r="DO23" s="41">
        <f t="shared" si="46"/>
        <v>-3.8</v>
      </c>
      <c r="DP23" s="41">
        <f t="shared" si="51"/>
        <v>1.0017015519346359</v>
      </c>
      <c r="DQ23" s="41">
        <f t="shared" si="52"/>
        <v>0.99999999999999911</v>
      </c>
      <c r="DR23" s="41">
        <f t="shared" si="53"/>
        <v>0.99762179517280281</v>
      </c>
      <c r="DS23" s="41">
        <f t="shared" si="54"/>
        <v>10.261933946742033</v>
      </c>
      <c r="DT23" s="41">
        <f t="shared" si="55"/>
        <v>10.972944876005437</v>
      </c>
      <c r="DU23" s="41">
        <f t="shared" si="56"/>
        <v>11.657087339115742</v>
      </c>
      <c r="DV23" s="41">
        <f t="shared" si="57"/>
        <v>1.3951533923737092</v>
      </c>
      <c r="DW23" s="41">
        <f t="shared" si="58"/>
        <v>0</v>
      </c>
      <c r="DX23" s="41">
        <f t="shared" si="48"/>
        <v>0.51296772536752422</v>
      </c>
      <c r="DY23" s="41">
        <f t="shared" si="49"/>
        <v>7.6043268530145439E-2</v>
      </c>
    </row>
    <row r="24" spans="1:129" x14ac:dyDescent="0.1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f>AC25*0.9999</f>
        <v>6.6093390000000002E-2</v>
      </c>
      <c r="AD24" s="41">
        <v>0</v>
      </c>
      <c r="AE24" s="41"/>
      <c r="AF24" s="41">
        <v>0</v>
      </c>
      <c r="AG24" s="41"/>
      <c r="AH24" s="41">
        <v>0</v>
      </c>
      <c r="AI24" s="41"/>
      <c r="AJ24" s="41"/>
      <c r="AK24" s="41"/>
      <c r="AL24" s="41"/>
      <c r="AM24" s="41"/>
      <c r="AN24" s="41"/>
      <c r="AO24" s="41"/>
      <c r="AP24" s="41"/>
      <c r="AQ24" s="41"/>
      <c r="AR24" s="41"/>
      <c r="AS24" s="41"/>
      <c r="AT24" s="41"/>
      <c r="AU24" s="41"/>
      <c r="AV24" s="41"/>
      <c r="AW24" s="41"/>
      <c r="AX24" s="41"/>
      <c r="AY24" s="41"/>
      <c r="AZ24" s="41"/>
      <c r="BA24" s="41"/>
      <c r="BB24" s="41"/>
      <c r="BC24" s="41"/>
      <c r="BD24" s="41">
        <f>BD25*0.9999</f>
        <v>8510.1489000000001</v>
      </c>
      <c r="BE24" s="41"/>
      <c r="BF24" s="41"/>
      <c r="BG24" s="41"/>
      <c r="BH24" s="41"/>
      <c r="BI24" s="41">
        <v>0</v>
      </c>
      <c r="BJ24" s="41"/>
      <c r="BK24" s="41"/>
      <c r="BL24" s="41"/>
      <c r="BM24" s="41"/>
      <c r="BN24" s="41">
        <v>0</v>
      </c>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f t="shared" si="59"/>
        <v>20</v>
      </c>
      <c r="CX24" s="41">
        <f t="shared" si="60"/>
        <v>8.678436279296875E-2</v>
      </c>
      <c r="CY24" s="41">
        <f t="shared" si="61"/>
        <v>8.7738037109375E-2</v>
      </c>
      <c r="CZ24" s="41">
        <f t="shared" si="62"/>
        <v>2.0994309829540647E-3</v>
      </c>
      <c r="DA24" s="41">
        <f t="shared" si="63"/>
        <v>-1.2867792734347461E-2</v>
      </c>
      <c r="DB24" s="41">
        <f t="shared" si="64"/>
        <v>8.7261199951171875E-2</v>
      </c>
      <c r="DC24" s="41">
        <f>$C$6+$C$7*DB24+$C$8*DB24^2+$C$9*DB24^3+$C$10*DB24^4+$C$11*DB24^5</f>
        <v>-5.34073402501134E-3</v>
      </c>
      <c r="DD24" s="41"/>
      <c r="DE24" s="14"/>
      <c r="DF24" s="41"/>
      <c r="DG24" s="41"/>
      <c r="DH24" s="41">
        <f t="shared" si="47"/>
        <v>7.5619942637383808E-2</v>
      </c>
      <c r="DI24" s="14">
        <f t="shared" si="41"/>
        <v>0.15378700369425635</v>
      </c>
      <c r="DJ24" s="41">
        <f t="shared" si="50"/>
        <v>11.629364397734799</v>
      </c>
      <c r="DK24" s="41">
        <f t="shared" si="42"/>
        <v>5</v>
      </c>
      <c r="DL24" s="41">
        <f t="shared" si="43"/>
        <v>2</v>
      </c>
      <c r="DM24" s="41">
        <f t="shared" si="44"/>
        <v>-5.98</v>
      </c>
      <c r="DN24" s="41">
        <f t="shared" si="45"/>
        <v>8.7799999999999994</v>
      </c>
      <c r="DO24" s="41">
        <f t="shared" si="46"/>
        <v>-3.8</v>
      </c>
      <c r="DP24" s="41">
        <f t="shared" si="51"/>
        <v>1.0017170460878675</v>
      </c>
      <c r="DQ24" s="41">
        <f t="shared" si="52"/>
        <v>0.99999999999999911</v>
      </c>
      <c r="DR24" s="41">
        <f t="shared" si="53"/>
        <v>0.9975906563827337</v>
      </c>
      <c r="DS24" s="41">
        <f t="shared" si="54"/>
        <v>10.954136119435583</v>
      </c>
      <c r="DT24" s="41">
        <f t="shared" si="55"/>
        <v>11.629364397734809</v>
      </c>
      <c r="DU24" s="41">
        <f t="shared" si="56"/>
        <v>12.278751093335071</v>
      </c>
      <c r="DV24" s="41">
        <f t="shared" si="57"/>
        <v>1.3246149738994877</v>
      </c>
      <c r="DW24" s="41">
        <f t="shared" si="58"/>
        <v>0</v>
      </c>
      <c r="DX24" s="41">
        <f t="shared" si="48"/>
        <v>0.51349511274668236</v>
      </c>
      <c r="DY24" s="41">
        <f t="shared" si="49"/>
        <v>7.517361538484954E-2</v>
      </c>
    </row>
    <row r="25" spans="1:129" x14ac:dyDescent="0.15">
      <c r="A25" s="17" t="s">
        <v>113</v>
      </c>
      <c r="B25" s="18" t="s">
        <v>114</v>
      </c>
      <c r="C25" s="41"/>
      <c r="D25" s="41"/>
      <c r="E25" s="41"/>
      <c r="F25" s="41"/>
      <c r="G25" s="41"/>
      <c r="H25" s="41"/>
      <c r="I25" s="41"/>
      <c r="J25" s="41"/>
      <c r="K25" s="41"/>
      <c r="L25" s="41"/>
      <c r="M25" s="41"/>
      <c r="N25" s="41"/>
      <c r="O25" s="41"/>
      <c r="P25" s="41"/>
      <c r="Q25" s="41"/>
      <c r="R25" s="41"/>
      <c r="S25" s="41"/>
      <c r="T25" s="41"/>
      <c r="U25" s="41"/>
      <c r="V25" s="41"/>
      <c r="W25" s="41"/>
      <c r="X25" s="41"/>
      <c r="Y25" s="41"/>
      <c r="Z25" s="41" t="s">
        <v>43</v>
      </c>
      <c r="AA25" s="41"/>
      <c r="AB25" s="41"/>
      <c r="AC25" s="41">
        <f>AC28</f>
        <v>6.6100000000000006E-2</v>
      </c>
      <c r="AD25" s="41">
        <f>AV28</f>
        <v>52.5</v>
      </c>
      <c r="AE25" s="41"/>
      <c r="AF25" s="41">
        <f>AJ28</f>
        <v>0.24986861423346773</v>
      </c>
      <c r="AG25" s="41"/>
      <c r="AH25" s="41">
        <v>0.9</v>
      </c>
      <c r="AI25" s="41"/>
      <c r="AJ25" s="41"/>
      <c r="AK25" s="41"/>
      <c r="AL25" s="41"/>
      <c r="AM25" s="41"/>
      <c r="AN25" s="41"/>
      <c r="AO25" s="41"/>
      <c r="AP25" s="41"/>
      <c r="AQ25" s="41"/>
      <c r="AR25" s="41"/>
      <c r="AS25" s="41"/>
      <c r="AT25" s="41">
        <f>C20</f>
        <v>8511</v>
      </c>
      <c r="AU25" s="41"/>
      <c r="AV25" s="41"/>
      <c r="AW25" s="41"/>
      <c r="AX25" s="41"/>
      <c r="AY25" s="41"/>
      <c r="AZ25" s="41"/>
      <c r="BA25" s="41"/>
      <c r="BB25" s="41" t="s">
        <v>43</v>
      </c>
      <c r="BC25" s="41"/>
      <c r="BD25" s="41">
        <f>BD26</f>
        <v>8511</v>
      </c>
      <c r="BE25" s="41"/>
      <c r="BF25" s="41"/>
      <c r="BG25" s="41"/>
      <c r="BH25" s="41"/>
      <c r="BI25" s="41">
        <f>BL26</f>
        <v>0.45267931346536483</v>
      </c>
      <c r="BJ25" s="41"/>
      <c r="BK25" s="41"/>
      <c r="BL25" s="41"/>
      <c r="BM25" s="41"/>
      <c r="BN25" s="41">
        <f>BO26</f>
        <v>52.5</v>
      </c>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f t="shared" si="59"/>
        <v>21</v>
      </c>
      <c r="CX25" s="41">
        <f t="shared" si="60"/>
        <v>8.678436279296875E-2</v>
      </c>
      <c r="CY25" s="41">
        <f t="shared" si="61"/>
        <v>8.7261199951171875E-2</v>
      </c>
      <c r="CZ25" s="41">
        <f t="shared" si="62"/>
        <v>2.0994309829540647E-3</v>
      </c>
      <c r="DA25" s="41">
        <f t="shared" si="63"/>
        <v>-5.34073402501134E-3</v>
      </c>
      <c r="DB25" s="41">
        <f t="shared" si="64"/>
        <v>8.7022781372070312E-2</v>
      </c>
      <c r="DC25" s="41">
        <f>$C$6+$C$7*DB25+$C$8*DB25^2+$C$9*DB25^3+$C$10*DB25^4+$C$11*DB25^5</f>
        <v>-1.6098842142611147E-3</v>
      </c>
      <c r="DD25" s="41"/>
      <c r="DE25" s="14"/>
      <c r="DF25" s="41"/>
      <c r="DG25" s="41"/>
      <c r="DH25" s="41">
        <f t="shared" si="47"/>
        <v>7.4750747894425373E-2</v>
      </c>
      <c r="DI25" s="14">
        <f t="shared" si="41"/>
        <v>0.16386682016961918</v>
      </c>
      <c r="DJ25" s="41">
        <f t="shared" si="50"/>
        <v>12.249167362760343</v>
      </c>
      <c r="DK25" s="41">
        <f t="shared" si="42"/>
        <v>5</v>
      </c>
      <c r="DL25" s="41">
        <f t="shared" si="43"/>
        <v>2</v>
      </c>
      <c r="DM25" s="41">
        <f t="shared" si="44"/>
        <v>-5.98</v>
      </c>
      <c r="DN25" s="41">
        <f t="shared" si="45"/>
        <v>8.7799999999999994</v>
      </c>
      <c r="DO25" s="41">
        <f t="shared" si="46"/>
        <v>-3.8</v>
      </c>
      <c r="DP25" s="41">
        <f t="shared" si="51"/>
        <v>1.0017328034009578</v>
      </c>
      <c r="DQ25" s="41">
        <f t="shared" si="52"/>
        <v>0.99999999999999911</v>
      </c>
      <c r="DR25" s="41">
        <f t="shared" si="53"/>
        <v>0.99755870552278347</v>
      </c>
      <c r="DS25" s="41">
        <f t="shared" si="54"/>
        <v>11.609247853571567</v>
      </c>
      <c r="DT25" s="41">
        <f t="shared" si="55"/>
        <v>12.249167362760353</v>
      </c>
      <c r="DU25" s="41">
        <f t="shared" si="56"/>
        <v>12.8642386850986</v>
      </c>
      <c r="DV25" s="41">
        <f t="shared" si="57"/>
        <v>1.2549908315270333</v>
      </c>
      <c r="DW25" s="41">
        <f t="shared" si="58"/>
        <v>0</v>
      </c>
      <c r="DX25" s="41">
        <f t="shared" si="48"/>
        <v>0.51408590502840867</v>
      </c>
      <c r="DY25" s="41">
        <f t="shared" si="49"/>
        <v>7.4303907128345656E-2</v>
      </c>
    </row>
    <row r="26" spans="1:129" x14ac:dyDescent="0.15">
      <c r="A26" s="41"/>
      <c r="B26" s="41" t="s">
        <v>104</v>
      </c>
      <c r="C26" s="34">
        <v>7500</v>
      </c>
      <c r="D26" s="41" t="s">
        <v>50</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f>AC27*0.9999</f>
        <v>5.5914211732603844E-2</v>
      </c>
      <c r="AD26" s="41"/>
      <c r="AE26" s="41"/>
      <c r="AF26" s="41"/>
      <c r="AG26" s="41">
        <v>0</v>
      </c>
      <c r="AH26" s="41"/>
      <c r="AI26" s="41"/>
      <c r="AJ26" s="41"/>
      <c r="AK26" s="41"/>
      <c r="AL26" s="41"/>
      <c r="AM26" s="41"/>
      <c r="AN26" s="41"/>
      <c r="AO26" s="41"/>
      <c r="AP26" s="41"/>
      <c r="AQ26" s="41"/>
      <c r="AR26" s="41"/>
      <c r="AS26" s="41"/>
      <c r="AT26" s="41"/>
      <c r="AU26" s="41"/>
      <c r="AV26" s="41"/>
      <c r="AW26" s="41"/>
      <c r="AX26" s="41"/>
      <c r="AY26" s="41"/>
      <c r="AZ26" s="41"/>
      <c r="BA26" s="41"/>
      <c r="BB26" s="41" t="s">
        <v>43</v>
      </c>
      <c r="BC26" s="41">
        <f>BD26/AU28</f>
        <v>0.86266850261397454</v>
      </c>
      <c r="BD26" s="41">
        <f>C20</f>
        <v>8511</v>
      </c>
      <c r="BE26" s="41">
        <f t="shared" si="29"/>
        <v>891.26983582342439</v>
      </c>
      <c r="BF26" s="41">
        <f>$C$22*BD26/$C$20</f>
        <v>6.6100000000000006E-2</v>
      </c>
      <c r="BG26" s="41">
        <f t="shared" si="30"/>
        <v>0.24986861423346771</v>
      </c>
      <c r="BH26" s="41">
        <f>BQ26/BE26</f>
        <v>4.514909684235164E-2</v>
      </c>
      <c r="BI26" s="41"/>
      <c r="BJ26" s="41">
        <f>BO26/$C$15</f>
        <v>0.42338709677419356</v>
      </c>
      <c r="BK26" s="41">
        <f>BP26/$C$15</f>
        <v>0.38306451612903225</v>
      </c>
      <c r="BL26" s="41">
        <f>BH26/$C$40</f>
        <v>0.45267931346536483</v>
      </c>
      <c r="BM26" s="41">
        <f>BL26*$C$39+$C$40*BE26</f>
        <v>104.93079446546058</v>
      </c>
      <c r="BN26" s="41"/>
      <c r="BO26" s="41">
        <f>BP26+$C$30</f>
        <v>52.5</v>
      </c>
      <c r="BP26" s="41">
        <f t="shared" ref="BP26" si="65">BL26*BM26</f>
        <v>47.5</v>
      </c>
      <c r="BQ26" s="41">
        <f>BR26+$AC$77*BE26^2</f>
        <v>40.240028130258636</v>
      </c>
      <c r="BR26" s="41">
        <f>$AC$54*$AC$56*(BD26/$C$20)^3</f>
        <v>32.154310274941977</v>
      </c>
      <c r="BS26" s="41">
        <f>BF26*BG26*1000</f>
        <v>16.516315400832219</v>
      </c>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f t="shared" si="59"/>
        <v>22</v>
      </c>
      <c r="CX26" s="41">
        <f t="shared" si="60"/>
        <v>8.678436279296875E-2</v>
      </c>
      <c r="CY26" s="41">
        <f t="shared" si="61"/>
        <v>8.7022781372070312E-2</v>
      </c>
      <c r="CZ26" s="41">
        <f t="shared" si="62"/>
        <v>2.0994309829540647E-3</v>
      </c>
      <c r="DA26" s="41">
        <f t="shared" si="63"/>
        <v>-1.6098842142611147E-3</v>
      </c>
      <c r="DB26" s="41">
        <f t="shared" si="64"/>
        <v>8.6903572082519531E-2</v>
      </c>
      <c r="DC26" s="41">
        <f>$C$6+$C$7*DB26+$C$8*DB26^2+$C$9*DB26^3+$C$10*DB26^4+$C$11*DB26^5</f>
        <v>2.474537612875416E-4</v>
      </c>
      <c r="DD26" s="41"/>
      <c r="DE26" s="14"/>
      <c r="DF26" s="41"/>
      <c r="DG26" s="41"/>
      <c r="DH26" s="41">
        <f t="shared" si="47"/>
        <v>7.3881553151466939E-2</v>
      </c>
      <c r="DI26" s="14">
        <f t="shared" si="41"/>
        <v>0.17369468754851525</v>
      </c>
      <c r="DJ26" s="41">
        <f t="shared" si="50"/>
        <v>12.832833290243073</v>
      </c>
      <c r="DK26" s="41">
        <f t="shared" si="42"/>
        <v>5</v>
      </c>
      <c r="DL26" s="41">
        <f t="shared" si="43"/>
        <v>2</v>
      </c>
      <c r="DM26" s="41">
        <f t="shared" si="44"/>
        <v>-5.98</v>
      </c>
      <c r="DN26" s="41">
        <f t="shared" si="45"/>
        <v>8.7799999999999994</v>
      </c>
      <c r="DO26" s="41">
        <f t="shared" si="46"/>
        <v>-3.8</v>
      </c>
      <c r="DP26" s="41">
        <f t="shared" si="51"/>
        <v>1.0017488296356589</v>
      </c>
      <c r="DQ26" s="41">
        <f t="shared" si="52"/>
        <v>0.99999999999999911</v>
      </c>
      <c r="DR26" s="41">
        <f t="shared" si="53"/>
        <v>0.99752591084876752</v>
      </c>
      <c r="DS26" s="41">
        <f t="shared" si="54"/>
        <v>12.227783053378188</v>
      </c>
      <c r="DT26" s="41">
        <f t="shared" si="55"/>
        <v>12.832833290243084</v>
      </c>
      <c r="DU26" s="41">
        <f t="shared" si="56"/>
        <v>13.41400062544993</v>
      </c>
      <c r="DV26" s="41">
        <f t="shared" si="57"/>
        <v>1.1862175720717421</v>
      </c>
      <c r="DW26" s="41">
        <f t="shared" si="58"/>
        <v>0</v>
      </c>
      <c r="DX26" s="41">
        <f t="shared" si="48"/>
        <v>0.51474855920739393</v>
      </c>
      <c r="DY26" s="41">
        <f t="shared" si="49"/>
        <v>7.343413640985845E-2</v>
      </c>
    </row>
    <row r="27" spans="1:129" x14ac:dyDescent="0.15">
      <c r="A27" s="41"/>
      <c r="B27" s="41" t="s">
        <v>105</v>
      </c>
      <c r="C27" s="34">
        <v>37.9</v>
      </c>
      <c r="D27" s="41" t="s">
        <v>106</v>
      </c>
      <c r="E27" s="41">
        <v>19.14</v>
      </c>
      <c r="F27" s="41"/>
      <c r="G27" s="41"/>
      <c r="H27" s="41"/>
      <c r="I27" s="41"/>
      <c r="J27" s="41"/>
      <c r="K27" s="41"/>
      <c r="L27" s="41"/>
      <c r="M27" s="41"/>
      <c r="N27" s="41"/>
      <c r="O27" s="41"/>
      <c r="P27" s="41"/>
      <c r="Q27" s="41"/>
      <c r="R27" s="41"/>
      <c r="S27" s="41"/>
      <c r="T27" s="41"/>
      <c r="U27" s="41"/>
      <c r="V27" s="41"/>
      <c r="W27" s="41"/>
      <c r="X27" s="41"/>
      <c r="Y27" s="41"/>
      <c r="Z27" s="41" t="s">
        <v>115</v>
      </c>
      <c r="AA27" s="41"/>
      <c r="AB27" s="41"/>
      <c r="AC27" s="41">
        <f>AC53</f>
        <v>5.5919803712975141E-2</v>
      </c>
      <c r="AD27" s="41"/>
      <c r="AE27" s="41"/>
      <c r="AF27" s="41"/>
      <c r="AG27" s="41">
        <f>$X$8+$X$9*AC27+$X$10*AC27^2+$X$11*AC27^3+$X$12*AC27^4+$X$13*AC27^5</f>
        <v>0.31319820186623509</v>
      </c>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f t="shared" si="59"/>
        <v>23</v>
      </c>
      <c r="CX27" s="41">
        <f t="shared" si="60"/>
        <v>8.6903572082519531E-2</v>
      </c>
      <c r="CY27" s="41">
        <f t="shared" si="61"/>
        <v>8.7022781372070312E-2</v>
      </c>
      <c r="CZ27" s="41">
        <f t="shared" si="62"/>
        <v>2.474537612875416E-4</v>
      </c>
      <c r="DA27" s="41">
        <f t="shared" si="63"/>
        <v>-1.6098842142611147E-3</v>
      </c>
      <c r="DB27" s="41">
        <f t="shared" si="64"/>
        <v>8.6963176727294922E-2</v>
      </c>
      <c r="DC27" s="41">
        <f>$C$6+$C$7*DB27+$C$8*DB27^2+$C$9*DB27^3+$C$10*DB27^4+$C$11*DB27^5</f>
        <v>-6.8054371659309609E-4</v>
      </c>
      <c r="DD27" s="41"/>
      <c r="DE27" s="14"/>
      <c r="DF27" s="41"/>
      <c r="DG27" s="41"/>
      <c r="DH27" s="41">
        <f t="shared" si="47"/>
        <v>7.3012358408508504E-2</v>
      </c>
      <c r="DI27" s="14">
        <f t="shared" si="41"/>
        <v>0.1832677848476203</v>
      </c>
      <c r="DJ27" s="41">
        <f t="shared" si="50"/>
        <v>13.380813192027878</v>
      </c>
      <c r="DK27" s="41">
        <f t="shared" si="42"/>
        <v>5</v>
      </c>
      <c r="DL27" s="41">
        <f t="shared" si="43"/>
        <v>2</v>
      </c>
      <c r="DM27" s="41">
        <f t="shared" si="44"/>
        <v>-5.98</v>
      </c>
      <c r="DN27" s="41">
        <f t="shared" si="45"/>
        <v>8.7799999999999994</v>
      </c>
      <c r="DO27" s="41">
        <f t="shared" si="46"/>
        <v>-3.8</v>
      </c>
      <c r="DP27" s="41">
        <f t="shared" si="51"/>
        <v>1.001765130655436</v>
      </c>
      <c r="DQ27" s="41">
        <f t="shared" si="52"/>
        <v>0.99999999999999911</v>
      </c>
      <c r="DR27" s="41">
        <f t="shared" si="53"/>
        <v>0.99749223895907457</v>
      </c>
      <c r="DS27" s="41">
        <f t="shared" si="54"/>
        <v>12.810221575437341</v>
      </c>
      <c r="DT27" s="41">
        <f t="shared" si="55"/>
        <v>13.38081319202789</v>
      </c>
      <c r="DU27" s="41">
        <f t="shared" si="56"/>
        <v>13.928464211857044</v>
      </c>
      <c r="DV27" s="41">
        <f t="shared" si="57"/>
        <v>1.1182426364197031</v>
      </c>
      <c r="DW27" s="41">
        <f t="shared" si="58"/>
        <v>0</v>
      </c>
      <c r="DX27" s="41">
        <f t="shared" si="48"/>
        <v>0.51549343668993897</v>
      </c>
      <c r="DY27" s="41">
        <f t="shared" si="49"/>
        <v>7.2564294223308026E-2</v>
      </c>
    </row>
    <row r="28" spans="1:129" x14ac:dyDescent="0.1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t="s">
        <v>43</v>
      </c>
      <c r="AA28" s="41"/>
      <c r="AB28" s="41">
        <f>AC28/$X$16</f>
        <v>1.1820499288459188</v>
      </c>
      <c r="AC28" s="41">
        <f>$C$22</f>
        <v>6.6100000000000006E-2</v>
      </c>
      <c r="AD28" s="41"/>
      <c r="AE28" s="41"/>
      <c r="AF28" s="41"/>
      <c r="AG28" s="41"/>
      <c r="AH28" s="41"/>
      <c r="AI28" s="41"/>
      <c r="AJ28" s="41">
        <f>$X$8+$X$9*AC28+$X$10*AC28^2+$X$11*AC28^3+$X$12*AC28^4+$X$13*AC28^5</f>
        <v>0.24986861423346773</v>
      </c>
      <c r="AK28" s="41">
        <f>$X$17*AC28^2</f>
        <v>0.24986861423346771</v>
      </c>
      <c r="AL28" s="41">
        <f>AY28/$AC$51</f>
        <v>3.6076964553877586E-2</v>
      </c>
      <c r="AM28" s="41">
        <f>AZ28/AY28</f>
        <v>0.51365789717167309</v>
      </c>
      <c r="AN28" s="41">
        <f>AX28/AW28</f>
        <v>0.84715848695281337</v>
      </c>
      <c r="AO28" s="41">
        <f>AZ28/AV28</f>
        <v>0.31459648382537558</v>
      </c>
      <c r="AP28" s="41">
        <f>AL28+$X$18</f>
        <v>4.514909684235164E-2</v>
      </c>
      <c r="AQ28" s="41">
        <f>AP28/$C$40</f>
        <v>0.45267931346536483</v>
      </c>
      <c r="AR28" s="41">
        <f>AQ28*$C$39+$C$40*$AC$51</f>
        <v>104.93079446546058</v>
      </c>
      <c r="AS28" s="41">
        <f>AY28/$AC$51^3</f>
        <v>4.5416281463469358E-8</v>
      </c>
      <c r="AT28" s="41"/>
      <c r="AU28" s="41">
        <f>(-$AV$32+SQRT($AV$32^2-4*AS28*$AV$33))/(2*AS28)*30/PI()</f>
        <v>9865.8986322217534</v>
      </c>
      <c r="AV28" s="41">
        <f>AW28+$C$30</f>
        <v>52.5</v>
      </c>
      <c r="AW28" s="41">
        <f>AR28*AQ28</f>
        <v>47.5</v>
      </c>
      <c r="AX28" s="41">
        <f>AP28*$AC$51</f>
        <v>40.240028130258636</v>
      </c>
      <c r="AY28" s="41">
        <f>$AC$54*($AC$42+$AC$43*AB28+$AC$44*AB28^2+$AC$45*AB28^3)</f>
        <v>32.154310274941977</v>
      </c>
      <c r="AZ28" s="41">
        <f>AJ28*AC28*1000</f>
        <v>16.516315400832219</v>
      </c>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f t="shared" si="59"/>
        <v>24</v>
      </c>
      <c r="CX28" s="41">
        <f t="shared" si="60"/>
        <v>8.6903572082519531E-2</v>
      </c>
      <c r="CY28" s="41">
        <f t="shared" si="61"/>
        <v>8.6963176727294922E-2</v>
      </c>
      <c r="CZ28" s="41">
        <f t="shared" si="62"/>
        <v>2.474537612875416E-4</v>
      </c>
      <c r="DA28" s="41">
        <f t="shared" si="63"/>
        <v>-6.8054371659309609E-4</v>
      </c>
      <c r="DB28" s="41">
        <f t="shared" si="64"/>
        <v>8.6933374404907227E-2</v>
      </c>
      <c r="DC28" s="41">
        <f>$C$6+$C$7*DB28+$C$8*DB28^2+$C$9*DB28^3+$C$10*DB28^4+$C$11*DB28^5</f>
        <v>-2.1637727810697172E-4</v>
      </c>
      <c r="DD28" s="41"/>
      <c r="DE28" s="14"/>
      <c r="DF28" s="41"/>
      <c r="DG28" s="41"/>
      <c r="DH28" s="41">
        <f t="shared" si="47"/>
        <v>7.214316366555007E-2</v>
      </c>
      <c r="DI28" s="14">
        <f t="shared" si="41"/>
        <v>0.19258283454764946</v>
      </c>
      <c r="DJ28" s="41">
        <f t="shared" si="50"/>
        <v>13.893534951946625</v>
      </c>
      <c r="DK28" s="41">
        <f t="shared" si="42"/>
        <v>5</v>
      </c>
      <c r="DL28" s="41">
        <f t="shared" si="43"/>
        <v>2</v>
      </c>
      <c r="DM28" s="41">
        <f t="shared" si="44"/>
        <v>-5.98</v>
      </c>
      <c r="DN28" s="41">
        <f t="shared" si="45"/>
        <v>8.7799999999999994</v>
      </c>
      <c r="DO28" s="41">
        <f t="shared" si="46"/>
        <v>-3.8</v>
      </c>
      <c r="DP28" s="41">
        <f t="shared" si="51"/>
        <v>1.0017817124208839</v>
      </c>
      <c r="DQ28" s="41">
        <f t="shared" si="52"/>
        <v>0.99999999999999911</v>
      </c>
      <c r="DR28" s="41">
        <f t="shared" si="53"/>
        <v>0.99745765468609715</v>
      </c>
      <c r="DS28" s="41">
        <f t="shared" si="54"/>
        <v>13.357014832794357</v>
      </c>
      <c r="DT28" s="41">
        <f t="shared" si="55"/>
        <v>13.893534951946638</v>
      </c>
      <c r="DU28" s="41">
        <f t="shared" si="56"/>
        <v>14.4080386832578</v>
      </c>
      <c r="DV28" s="41">
        <f t="shared" si="57"/>
        <v>1.0510238504634426</v>
      </c>
      <c r="DW28" s="41">
        <f t="shared" si="58"/>
        <v>0</v>
      </c>
      <c r="DX28" s="41">
        <f t="shared" si="48"/>
        <v>0.51610591112765691</v>
      </c>
      <c r="DY28" s="41">
        <f t="shared" si="49"/>
        <v>7.1694567120788144E-2</v>
      </c>
    </row>
    <row r="29" spans="1:129" x14ac:dyDescent="0.15">
      <c r="A29" s="17" t="s">
        <v>116</v>
      </c>
      <c r="B29" s="18" t="s">
        <v>117</v>
      </c>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f t="shared" si="59"/>
        <v>25</v>
      </c>
      <c r="CX29" s="41">
        <f t="shared" si="60"/>
        <v>8.6903572082519531E-2</v>
      </c>
      <c r="CY29" s="41">
        <f t="shared" si="61"/>
        <v>8.6933374404907227E-2</v>
      </c>
      <c r="CZ29" s="41">
        <f t="shared" si="62"/>
        <v>2.474537612875416E-4</v>
      </c>
      <c r="DA29" s="41">
        <f t="shared" si="63"/>
        <v>-2.1637727810697172E-4</v>
      </c>
      <c r="DB29" s="41">
        <f t="shared" si="64"/>
        <v>8.6918473243713379E-2</v>
      </c>
      <c r="DC29" s="41">
        <f>$C$6+$C$7*DB29+$C$8*DB29^2+$C$9*DB29^3+$C$10*DB29^4+$C$11*DB29^5</f>
        <v>1.5580144323568135E-5</v>
      </c>
      <c r="DD29" s="41"/>
      <c r="DE29" s="14"/>
      <c r="DF29" s="41"/>
      <c r="DG29" s="41"/>
      <c r="DH29" s="41">
        <f t="shared" si="47"/>
        <v>7.1273968922591635E-2</v>
      </c>
      <c r="DI29" s="14">
        <f t="shared" si="41"/>
        <v>0.20163614698147669</v>
      </c>
      <c r="DJ29" s="41">
        <f t="shared" si="50"/>
        <v>14.371408473628888</v>
      </c>
      <c r="DK29" s="41">
        <f t="shared" si="42"/>
        <v>4.9575461209866152</v>
      </c>
      <c r="DL29" s="41">
        <f t="shared" si="43"/>
        <v>1.9860255981580941</v>
      </c>
      <c r="DM29" s="41">
        <f t="shared" si="44"/>
        <v>-5.9210067972876512</v>
      </c>
      <c r="DN29" s="41">
        <f t="shared" si="45"/>
        <v>8.7013718782439593</v>
      </c>
      <c r="DO29" s="41">
        <f t="shared" si="46"/>
        <v>-3.7663906791144037</v>
      </c>
      <c r="DP29" s="41">
        <f t="shared" si="51"/>
        <v>1.0018332230576337</v>
      </c>
      <c r="DQ29" s="41">
        <f t="shared" si="52"/>
        <v>0.99999999999999867</v>
      </c>
      <c r="DR29" s="41">
        <f t="shared" si="53"/>
        <v>0.9973940820705316</v>
      </c>
      <c r="DS29" s="41">
        <f t="shared" si="54"/>
        <v>13.868111609977378</v>
      </c>
      <c r="DT29" s="41">
        <f t="shared" si="55"/>
        <v>14.371408473628907</v>
      </c>
      <c r="DU29" s="41">
        <f t="shared" si="56"/>
        <v>14.853537697021967</v>
      </c>
      <c r="DV29" s="41">
        <f t="shared" si="57"/>
        <v>0.98542608704458878</v>
      </c>
      <c r="DW29" s="41">
        <f t="shared" si="58"/>
        <v>0</v>
      </c>
      <c r="DX29" s="41">
        <f t="shared" si="48"/>
        <v>0.51614893579939147</v>
      </c>
      <c r="DY29" s="41">
        <f t="shared" si="49"/>
        <v>7.0825334981011207E-2</v>
      </c>
    </row>
    <row r="30" spans="1:129" x14ac:dyDescent="0.15">
      <c r="A30" s="41"/>
      <c r="B30" s="41" t="s">
        <v>118</v>
      </c>
      <c r="C30" s="34">
        <v>5</v>
      </c>
      <c r="D30" s="41" t="s">
        <v>119</v>
      </c>
      <c r="E30" s="20">
        <f>MIN(CL149:CL249)</f>
        <v>3.815288291824865</v>
      </c>
      <c r="F30" s="41" t="s">
        <v>120</v>
      </c>
      <c r="G30" s="20">
        <f>MAX(CL149:CL249)</f>
        <v>9.0613096930840555</v>
      </c>
      <c r="H30" s="41" t="s">
        <v>106</v>
      </c>
      <c r="I30" s="41"/>
      <c r="J30" s="41"/>
      <c r="K30" s="41"/>
      <c r="L30" s="41"/>
      <c r="M30" s="41"/>
      <c r="N30" s="41"/>
      <c r="O30" s="41"/>
      <c r="P30" s="41"/>
      <c r="Q30" s="41"/>
      <c r="R30" s="41"/>
      <c r="S30" s="41"/>
      <c r="T30" s="41"/>
      <c r="U30" s="41"/>
      <c r="V30" s="41"/>
      <c r="W30" s="41"/>
      <c r="X30" s="41"/>
      <c r="Y30" s="41"/>
      <c r="Z30" s="41"/>
      <c r="AA30" s="41" t="s">
        <v>121</v>
      </c>
      <c r="AB30" s="41"/>
      <c r="AC30" s="41" t="s">
        <v>122</v>
      </c>
      <c r="AD30" s="41" t="s">
        <v>44</v>
      </c>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f t="shared" si="59"/>
        <v>26</v>
      </c>
      <c r="CX30" s="41">
        <f t="shared" si="60"/>
        <v>8.6918473243713379E-2</v>
      </c>
      <c r="CY30" s="41">
        <f t="shared" si="61"/>
        <v>8.6933374404907227E-2</v>
      </c>
      <c r="CZ30" s="41">
        <f t="shared" si="62"/>
        <v>1.5580144323568135E-5</v>
      </c>
      <c r="DA30" s="41">
        <f t="shared" si="63"/>
        <v>-2.1637727810697172E-4</v>
      </c>
      <c r="DB30" s="41">
        <f t="shared" si="64"/>
        <v>8.6925923824310303E-2</v>
      </c>
      <c r="DC30" s="41">
        <f>$C$6+$C$7*DB30+$C$8*DB30^2+$C$9*DB30^3+$C$10*DB30^4+$C$11*DB30^5</f>
        <v>-1.0038808844337055E-4</v>
      </c>
      <c r="DD30" s="41"/>
      <c r="DE30" s="14"/>
      <c r="DF30" s="41"/>
      <c r="DG30" s="41"/>
      <c r="DH30" s="41">
        <f t="shared" si="47"/>
        <v>7.0404774179633201E-2</v>
      </c>
      <c r="DI30" s="14">
        <f t="shared" si="41"/>
        <v>0.21042366472225571</v>
      </c>
      <c r="DJ30" s="41">
        <f t="shared" si="50"/>
        <v>14.814830596821261</v>
      </c>
      <c r="DK30" s="41">
        <f t="shared" si="42"/>
        <v>4.7720798719823918</v>
      </c>
      <c r="DL30" s="41">
        <f t="shared" si="43"/>
        <v>1.9249762911942041</v>
      </c>
      <c r="DM30" s="41">
        <f t="shared" si="44"/>
        <v>-5.6632859887755309</v>
      </c>
      <c r="DN30" s="41">
        <f t="shared" si="45"/>
        <v>8.357872929567387</v>
      </c>
      <c r="DO30" s="41">
        <f t="shared" si="46"/>
        <v>-3.61956323198606</v>
      </c>
      <c r="DP30" s="41">
        <f t="shared" si="51"/>
        <v>1.0020042495647403</v>
      </c>
      <c r="DQ30" s="41">
        <f t="shared" si="52"/>
        <v>1</v>
      </c>
      <c r="DR30" s="41">
        <f t="shared" si="53"/>
        <v>0.9972334225076902</v>
      </c>
      <c r="DS30" s="41">
        <f t="shared" si="54"/>
        <v>14.342662199159006</v>
      </c>
      <c r="DT30" s="41">
        <f t="shared" si="55"/>
        <v>14.814830596821261</v>
      </c>
      <c r="DU30" s="41">
        <f t="shared" si="56"/>
        <v>15.266425531479197</v>
      </c>
      <c r="DV30" s="41">
        <f t="shared" si="57"/>
        <v>0.92376333232019014</v>
      </c>
      <c r="DW30" s="41">
        <f t="shared" si="58"/>
        <v>0</v>
      </c>
      <c r="DX30" s="41">
        <f t="shared" si="48"/>
        <v>0.5170807551978629</v>
      </c>
      <c r="DY30" s="41">
        <f t="shared" si="49"/>
        <v>6.9955330305530236E-2</v>
      </c>
    </row>
    <row r="31" spans="1:129" ht="14" thickBot="1" x14ac:dyDescent="0.2">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17" t="s">
        <v>11</v>
      </c>
      <c r="AB31" s="41" t="s">
        <v>123</v>
      </c>
      <c r="AC31" s="41"/>
      <c r="AD31" s="41"/>
      <c r="AE31" s="41"/>
      <c r="AF31" s="41"/>
      <c r="AG31" s="41"/>
      <c r="AH31" s="41"/>
      <c r="AI31" s="41"/>
      <c r="AJ31" s="41"/>
      <c r="AK31" s="41"/>
      <c r="AL31" s="41"/>
      <c r="AM31" s="41"/>
      <c r="AN31" s="41"/>
      <c r="AO31" s="41"/>
      <c r="AP31" s="41"/>
      <c r="AQ31" s="41"/>
      <c r="AR31" s="41"/>
      <c r="AS31" s="41"/>
      <c r="AT31" s="41" t="s">
        <v>124</v>
      </c>
      <c r="AU31" s="41" t="s">
        <v>125</v>
      </c>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f t="shared" si="59"/>
        <v>27</v>
      </c>
      <c r="CX31" s="41">
        <f t="shared" si="60"/>
        <v>8.6918473243713379E-2</v>
      </c>
      <c r="CY31" s="41">
        <f t="shared" si="61"/>
        <v>8.6925923824310303E-2</v>
      </c>
      <c r="CZ31" s="41">
        <f t="shared" si="62"/>
        <v>1.5580144323568135E-5</v>
      </c>
      <c r="DA31" s="41">
        <f t="shared" si="63"/>
        <v>-1.0038808844337055E-4</v>
      </c>
      <c r="DB31" s="41">
        <f t="shared" si="64"/>
        <v>8.6922198534011841E-2</v>
      </c>
      <c r="DC31" s="41">
        <f>$C$6+$C$7*DB31+$C$8*DB31^2+$C$9*DB31^3+$C$10*DB31^4+$C$11*DB31^5</f>
        <v>-4.2401352795540248E-5</v>
      </c>
      <c r="DD31" s="41"/>
      <c r="DE31" s="14"/>
      <c r="DF31" s="41"/>
      <c r="DG31" s="41"/>
      <c r="DH31" s="41">
        <f t="shared" si="47"/>
        <v>6.9535579436674766E-2</v>
      </c>
      <c r="DI31" s="14">
        <f t="shared" si="41"/>
        <v>0.21894100697155006</v>
      </c>
      <c r="DJ31" s="41">
        <f t="shared" si="50"/>
        <v>15.224189782215783</v>
      </c>
      <c r="DK31" s="41">
        <f t="shared" si="42"/>
        <v>4.6034750069607444</v>
      </c>
      <c r="DL31" s="41">
        <f t="shared" si="43"/>
        <v>1.869477189791245</v>
      </c>
      <c r="DM31" s="41">
        <f t="shared" si="44"/>
        <v>-5.428995478422534</v>
      </c>
      <c r="DN31" s="41">
        <f t="shared" si="45"/>
        <v>8.0456026691418785</v>
      </c>
      <c r="DO31" s="41">
        <f t="shared" si="46"/>
        <v>-3.4860843805105897</v>
      </c>
      <c r="DP31" s="41">
        <f t="shared" si="51"/>
        <v>1.0021656735842517</v>
      </c>
      <c r="DQ31" s="41">
        <f t="shared" si="52"/>
        <v>0.99999999999999956</v>
      </c>
      <c r="DR31" s="41">
        <f t="shared" si="53"/>
        <v>0.99708037314312614</v>
      </c>
      <c r="DS31" s="41">
        <f t="shared" si="54"/>
        <v>14.782815843049113</v>
      </c>
      <c r="DT31" s="41">
        <f t="shared" si="55"/>
        <v>15.22418978221579</v>
      </c>
      <c r="DU31" s="41">
        <f t="shared" si="56"/>
        <v>15.64554973197381</v>
      </c>
      <c r="DV31" s="41">
        <f t="shared" si="57"/>
        <v>0.86273388892469782</v>
      </c>
      <c r="DW31" s="41">
        <f t="shared" si="58"/>
        <v>0</v>
      </c>
      <c r="DX31" s="41">
        <f t="shared" si="48"/>
        <v>0.51814038733751244</v>
      </c>
      <c r="DY31" s="41">
        <f t="shared" si="49"/>
        <v>6.9085214535886549E-2</v>
      </c>
    </row>
    <row r="32" spans="1:129" ht="14" thickTop="1" x14ac:dyDescent="0.15">
      <c r="A32" s="44" t="s">
        <v>126</v>
      </c>
      <c r="B32" s="45" t="s">
        <v>127</v>
      </c>
      <c r="C32" s="22"/>
      <c r="D32" s="23"/>
      <c r="E32" s="41"/>
      <c r="F32" s="41"/>
      <c r="G32" s="41"/>
      <c r="H32" s="41"/>
      <c r="I32" s="41"/>
      <c r="J32" s="41"/>
      <c r="K32" s="41"/>
      <c r="L32" s="41"/>
      <c r="M32" s="41"/>
      <c r="N32" s="41"/>
      <c r="O32" s="41"/>
      <c r="P32" s="41"/>
      <c r="Q32" s="41"/>
      <c r="R32" s="41"/>
      <c r="S32" s="41"/>
      <c r="T32" s="41"/>
      <c r="U32" s="41"/>
      <c r="V32" s="41"/>
      <c r="W32" s="41"/>
      <c r="X32" s="41"/>
      <c r="Y32" s="41"/>
      <c r="Z32" s="41"/>
      <c r="AA32" s="41"/>
      <c r="AB32" s="41" t="s">
        <v>128</v>
      </c>
      <c r="AC32" s="41">
        <f>DB2</f>
        <v>8.6919474295843457E-2</v>
      </c>
      <c r="AD32" s="41" t="s">
        <v>53</v>
      </c>
      <c r="AE32" s="41"/>
      <c r="AF32" s="41"/>
      <c r="AG32" s="41"/>
      <c r="AH32" s="41"/>
      <c r="AI32" s="41"/>
      <c r="AJ32" s="41"/>
      <c r="AK32" s="41"/>
      <c r="AL32" s="41"/>
      <c r="AM32" s="41"/>
      <c r="AN32" s="41"/>
      <c r="AO32" s="41"/>
      <c r="AP32" s="41"/>
      <c r="AQ32" s="41"/>
      <c r="AR32" s="41"/>
      <c r="AS32" s="41"/>
      <c r="AT32" s="41" t="s">
        <v>129</v>
      </c>
      <c r="AU32" s="41" t="s">
        <v>130</v>
      </c>
      <c r="AV32" s="41">
        <f>AC77+C40^2/C39</f>
        <v>2.9095696171045236E-4</v>
      </c>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f>CW31+1</f>
        <v>28</v>
      </c>
      <c r="CX32" s="41">
        <f>IF(DC31&gt;0,DB31,CX31)</f>
        <v>8.6918473243713379E-2</v>
      </c>
      <c r="CY32" s="41">
        <f>IF(DC31&lt;0,DB31,CY31)</f>
        <v>8.6922198534011841E-2</v>
      </c>
      <c r="CZ32" s="41">
        <f>$C$6+$C$7*CX32+$C$8*CX32^2+$C$9*CX32^3+$C$10*CX32^4+$C$11*CX32^5</f>
        <v>1.5580144323568135E-5</v>
      </c>
      <c r="DA32" s="41">
        <f>$C$6+$C$7*CY32+$C$8*CY32^2+$C$9*CY32^3+$C$10*CY32^4+$C$11*CY32^5</f>
        <v>-4.2401352795540248E-5</v>
      </c>
      <c r="DB32" s="41">
        <f>(CX32+CY32)/2</f>
        <v>8.692033588886261E-2</v>
      </c>
      <c r="DC32" s="41">
        <f>$C$6+$C$7*DB32+$C$8*DB32^2+$C$9*DB32^3+$C$10*DB32^4+$C$11*DB32^5</f>
        <v>-1.340994946152918E-5</v>
      </c>
      <c r="DD32" s="41"/>
      <c r="DE32" s="14"/>
      <c r="DF32" s="41"/>
      <c r="DG32" s="41"/>
      <c r="DH32" s="41">
        <f t="shared" si="47"/>
        <v>6.8666384693716331E-2</v>
      </c>
      <c r="DI32" s="14">
        <f t="shared" si="41"/>
        <v>0.22718351394744873</v>
      </c>
      <c r="DJ32" s="41">
        <f t="shared" si="50"/>
        <v>15.599870564785784</v>
      </c>
      <c r="DK32" s="41">
        <f t="shared" si="42"/>
        <v>4.4495599824629997</v>
      </c>
      <c r="DL32" s="41">
        <f t="shared" si="43"/>
        <v>1.8188134942274041</v>
      </c>
      <c r="DM32" s="41">
        <f t="shared" si="44"/>
        <v>-5.2151177256308774</v>
      </c>
      <c r="DN32" s="41">
        <f t="shared" si="45"/>
        <v>7.7605392175200132</v>
      </c>
      <c r="DO32" s="41">
        <f t="shared" si="46"/>
        <v>-3.364234986116541</v>
      </c>
      <c r="DP32" s="41">
        <f t="shared" si="51"/>
        <v>1.0023189317961672</v>
      </c>
      <c r="DQ32" s="41">
        <f t="shared" si="52"/>
        <v>0.99999999999999911</v>
      </c>
      <c r="DR32" s="41">
        <f t="shared" si="53"/>
        <v>0.99693369895504791</v>
      </c>
      <c r="DS32" s="41">
        <f t="shared" si="54"/>
        <v>15.188967602291875</v>
      </c>
      <c r="DT32" s="41">
        <f t="shared" si="55"/>
        <v>15.599870564785798</v>
      </c>
      <c r="DU32" s="41">
        <f t="shared" si="56"/>
        <v>15.991291890665215</v>
      </c>
      <c r="DV32" s="41">
        <f t="shared" si="57"/>
        <v>0.80232428837333991</v>
      </c>
      <c r="DW32" s="41">
        <f t="shared" si="58"/>
        <v>0</v>
      </c>
      <c r="DX32" s="41">
        <f t="shared" si="48"/>
        <v>0.51935276752062998</v>
      </c>
      <c r="DY32" s="41">
        <f t="shared" si="49"/>
        <v>6.8214965998446481E-2</v>
      </c>
    </row>
    <row r="33" spans="1:129" x14ac:dyDescent="0.15">
      <c r="A33" s="24"/>
      <c r="B33" s="1" t="s">
        <v>131</v>
      </c>
      <c r="C33" s="46">
        <f>AC35</f>
        <v>5.5919803712975141E-2</v>
      </c>
      <c r="D33" s="25" t="s">
        <v>53</v>
      </c>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t="s">
        <v>132</v>
      </c>
      <c r="AU33" s="41" t="s">
        <v>133</v>
      </c>
      <c r="AV33" s="41">
        <f>-C40*C15/C39</f>
        <v>-0.34908120218380867</v>
      </c>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f>CW32+1</f>
        <v>29</v>
      </c>
      <c r="CX33" s="41">
        <f>IF(DC32&gt;0,DB32,CX32)</f>
        <v>8.6918473243713379E-2</v>
      </c>
      <c r="CY33" s="41">
        <f>IF(DC32&lt;0,DB32,CY32)</f>
        <v>8.692033588886261E-2</v>
      </c>
      <c r="CZ33" s="41">
        <f>$C$6+$C$7*CX33+$C$8*CX33^2+$C$9*CX33^3+$C$10*CX33^4+$C$11*CX33^5</f>
        <v>1.5580144323568135E-5</v>
      </c>
      <c r="DA33" s="41">
        <f>$C$6+$C$7*CY33+$C$8*CY33^2+$C$9*CY33^3+$C$10*CY33^4+$C$11*CY33^5</f>
        <v>-1.340994946152918E-5</v>
      </c>
      <c r="DB33" s="41">
        <f>(CX33+CY33)/2</f>
        <v>8.6919404566287994E-2</v>
      </c>
      <c r="DC33" s="41">
        <f>$C$6+$C$7*DB33+$C$8*DB33^2+$C$9*DB33^3+$C$10*DB33^4+$C$11*DB33^5</f>
        <v>1.0852611165290682E-6</v>
      </c>
      <c r="DD33" s="41"/>
      <c r="DE33" s="14"/>
      <c r="DF33" s="41"/>
      <c r="DG33" s="41"/>
      <c r="DH33" s="41">
        <f t="shared" si="47"/>
        <v>6.7797189950757897E-2</v>
      </c>
      <c r="DI33" s="14">
        <f t="shared" si="41"/>
        <v>0.23514629127268893</v>
      </c>
      <c r="DJ33" s="41">
        <f t="shared" si="50"/>
        <v>15.942257775630734</v>
      </c>
      <c r="DK33" s="41">
        <f t="shared" si="42"/>
        <v>4.3085370392274731</v>
      </c>
      <c r="DL33" s="41">
        <f t="shared" si="43"/>
        <v>1.7723934420790433</v>
      </c>
      <c r="DM33" s="41">
        <f t="shared" si="44"/>
        <v>-5.0191545940931768</v>
      </c>
      <c r="DN33" s="41">
        <f t="shared" si="45"/>
        <v>7.4993529747358805</v>
      </c>
      <c r="DO33" s="41">
        <f t="shared" si="46"/>
        <v>-3.2525918227217492</v>
      </c>
      <c r="DP33" s="41">
        <f t="shared" si="51"/>
        <v>1.0024652197261719</v>
      </c>
      <c r="DQ33" s="41">
        <f t="shared" si="52"/>
        <v>0.99999999999999822</v>
      </c>
      <c r="DR33" s="41">
        <f t="shared" si="53"/>
        <v>0.99679236656789616</v>
      </c>
      <c r="DS33" s="41">
        <f t="shared" si="54"/>
        <v>15.561508028225621</v>
      </c>
      <c r="DT33" s="41">
        <f t="shared" si="55"/>
        <v>15.942257775630763</v>
      </c>
      <c r="DU33" s="41">
        <f t="shared" si="56"/>
        <v>16.304037909405675</v>
      </c>
      <c r="DV33" s="41">
        <f t="shared" si="57"/>
        <v>0.74252988118005447</v>
      </c>
      <c r="DW33" s="41">
        <f t="shared" si="58"/>
        <v>0</v>
      </c>
      <c r="DX33" s="41">
        <f t="shared" si="48"/>
        <v>0.52075049651082495</v>
      </c>
      <c r="DY33" s="41">
        <f t="shared" si="49"/>
        <v>6.7344556356797688E-2</v>
      </c>
    </row>
    <row r="34" spans="1:129" x14ac:dyDescent="0.15">
      <c r="A34" s="24"/>
      <c r="B34" s="1"/>
      <c r="C34" s="1"/>
      <c r="D34" s="25"/>
      <c r="E34" s="41"/>
      <c r="F34" s="41"/>
      <c r="G34" s="41"/>
      <c r="H34" s="41"/>
      <c r="I34" s="41"/>
      <c r="J34" s="41"/>
      <c r="K34" s="41"/>
      <c r="L34" s="41"/>
      <c r="M34" s="41"/>
      <c r="N34" s="41"/>
      <c r="O34" s="41"/>
      <c r="P34" s="41"/>
      <c r="Q34" s="41"/>
      <c r="R34" s="41"/>
      <c r="S34" s="41"/>
      <c r="T34" s="41"/>
      <c r="U34" s="41"/>
      <c r="V34" s="41"/>
      <c r="W34" s="41"/>
      <c r="X34" s="41"/>
      <c r="Y34" s="41"/>
      <c r="Z34" s="41"/>
      <c r="AA34" s="17" t="s">
        <v>12</v>
      </c>
      <c r="AB34" s="41" t="s">
        <v>134</v>
      </c>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f>CW33+1</f>
        <v>30</v>
      </c>
      <c r="CX34" s="41">
        <f>IF(DC33&gt;0,DB33,CX33)</f>
        <v>8.6919404566287994E-2</v>
      </c>
      <c r="CY34" s="41">
        <f>IF(DC33&lt;0,DB33,CY33)</f>
        <v>8.692033588886261E-2</v>
      </c>
      <c r="CZ34" s="41">
        <f>$C$6+$C$7*CX34+$C$8*CX34^2+$C$9*CX34^3+$C$10*CX34^4+$C$11*CX34^5</f>
        <v>1.0852611165290682E-6</v>
      </c>
      <c r="DA34" s="41">
        <f>$C$6+$C$7*CY34+$C$8*CY34^2+$C$9*CY34^3+$C$10*CY34^4+$C$11*CY34^5</f>
        <v>-1.340994946152918E-5</v>
      </c>
      <c r="DB34" s="41">
        <f>(CX34+CY34)/2</f>
        <v>8.6919870227575302E-2</v>
      </c>
      <c r="DC34" s="41">
        <f>$C$6+$C$7*DB34+$C$8*DB34^2+$C$9*DB34^3+$C$10*DB34^4+$C$11*DB34^5</f>
        <v>-6.1623032485691454E-6</v>
      </c>
      <c r="DD34" s="41"/>
      <c r="DE34" s="14"/>
      <c r="DF34" s="41"/>
      <c r="DG34" s="41"/>
      <c r="DH34" s="41">
        <f t="shared" si="47"/>
        <v>6.6927995207799462E-2</v>
      </c>
      <c r="DI34" s="14">
        <f t="shared" si="41"/>
        <v>0.24282425436277344</v>
      </c>
      <c r="DJ34" s="41">
        <f t="shared" si="50"/>
        <v>16.251740532329176</v>
      </c>
      <c r="DK34" s="41">
        <f t="shared" si="42"/>
        <v>4.1789044795532329</v>
      </c>
      <c r="DL34" s="41">
        <f t="shared" si="43"/>
        <v>1.7297227245196058</v>
      </c>
      <c r="DM34" s="41">
        <f t="shared" si="44"/>
        <v>-4.8390193497125136</v>
      </c>
      <c r="DN34" s="41">
        <f t="shared" si="45"/>
        <v>7.2592626715058817</v>
      </c>
      <c r="DO34" s="41">
        <f t="shared" si="46"/>
        <v>-3.1499660463129757</v>
      </c>
      <c r="DP34" s="41">
        <f t="shared" si="51"/>
        <v>1.0026055423626823</v>
      </c>
      <c r="DQ34" s="41">
        <f t="shared" si="52"/>
        <v>0.99999999999999822</v>
      </c>
      <c r="DR34" s="41">
        <f t="shared" si="53"/>
        <v>0.99665550150055049</v>
      </c>
      <c r="DS34" s="41">
        <f t="shared" si="54"/>
        <v>15.900827495988233</v>
      </c>
      <c r="DT34" s="41">
        <f t="shared" si="55"/>
        <v>16.251740532329205</v>
      </c>
      <c r="DU34" s="41">
        <f t="shared" si="56"/>
        <v>16.584181768842047</v>
      </c>
      <c r="DV34" s="41">
        <f t="shared" si="57"/>
        <v>0.68335427285381378</v>
      </c>
      <c r="DW34" s="41">
        <f t="shared" si="58"/>
        <v>0</v>
      </c>
      <c r="DX34" s="41">
        <f t="shared" si="48"/>
        <v>0.52237698283200806</v>
      </c>
      <c r="DY34" s="41">
        <f t="shared" si="49"/>
        <v>6.6473947880479389E-2</v>
      </c>
    </row>
    <row r="35" spans="1:129" x14ac:dyDescent="0.15">
      <c r="A35" s="24"/>
      <c r="B35" s="47" t="s">
        <v>135</v>
      </c>
      <c r="C35" s="1"/>
      <c r="D35" s="25"/>
      <c r="E35" s="41"/>
      <c r="F35" s="41"/>
      <c r="G35" s="41"/>
      <c r="H35" s="41"/>
      <c r="I35" s="41"/>
      <c r="J35" s="41"/>
      <c r="K35" s="41"/>
      <c r="L35" s="41"/>
      <c r="M35" s="41"/>
      <c r="N35" s="42" t="s">
        <v>136</v>
      </c>
      <c r="O35" s="41"/>
      <c r="P35" s="48" t="s">
        <v>137</v>
      </c>
      <c r="Q35" s="41"/>
      <c r="R35" s="41"/>
      <c r="S35" s="41"/>
      <c r="T35" s="41"/>
      <c r="U35" s="41"/>
      <c r="V35" s="41"/>
      <c r="W35" s="41"/>
      <c r="X35" s="41"/>
      <c r="Y35" s="41"/>
      <c r="Z35" s="41"/>
      <c r="AA35" s="41"/>
      <c r="AB35" s="41" t="s">
        <v>138</v>
      </c>
      <c r="AC35" s="41">
        <f>DI8</f>
        <v>5.5919803712975141E-2</v>
      </c>
      <c r="AD35" s="41" t="s">
        <v>53</v>
      </c>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f>CW34+1</f>
        <v>31</v>
      </c>
      <c r="CX35" s="41">
        <f>IF(DC34&gt;0,DB34,CX34)</f>
        <v>8.6919404566287994E-2</v>
      </c>
      <c r="CY35" s="41">
        <f>IF(DC34&lt;0,DB34,CY34)</f>
        <v>8.6919870227575302E-2</v>
      </c>
      <c r="CZ35" s="41">
        <f>$C$6+$C$7*CX35+$C$8*CX35^2+$C$9*CX35^3+$C$10*CX35^4+$C$11*CX35^5</f>
        <v>1.0852611165290682E-6</v>
      </c>
      <c r="DA35" s="41">
        <f>$C$6+$C$7*CY35+$C$8*CY35^2+$C$9*CY35^3+$C$10*CY35^4+$C$11*CY35^5</f>
        <v>-6.1623032485691454E-6</v>
      </c>
      <c r="DB35" s="41">
        <f>(CX35+CY35)/2</f>
        <v>8.6919637396931648E-2</v>
      </c>
      <c r="DC35" s="41">
        <f>$C$6+$C$7*DB35+$C$8*DB35^2+$C$9*DB35^3+$C$10*DB35^4+$C$11*DB35^5</f>
        <v>-2.5385108357589559E-6</v>
      </c>
      <c r="DD35" s="41"/>
      <c r="DE35" s="14"/>
      <c r="DF35" s="41"/>
      <c r="DG35" s="41"/>
      <c r="DH35" s="41">
        <f t="shared" si="47"/>
        <v>6.6058800464841028E-2</v>
      </c>
      <c r="DI35" s="14">
        <f t="shared" si="41"/>
        <v>0.25021217281410912</v>
      </c>
      <c r="DJ35" s="41">
        <f t="shared" si="50"/>
        <v>16.528715997801555</v>
      </c>
      <c r="DK35" s="41">
        <f t="shared" si="42"/>
        <v>4.0593976873464639</v>
      </c>
      <c r="DL35" s="41">
        <f t="shared" si="43"/>
        <v>1.6903850720848776</v>
      </c>
      <c r="DM35" s="41">
        <f t="shared" si="44"/>
        <v>-4.6729547030418566</v>
      </c>
      <c r="DN35" s="41">
        <f t="shared" si="45"/>
        <v>7.0379261334395959</v>
      </c>
      <c r="DO35" s="41">
        <f t="shared" si="46"/>
        <v>-3.055356502482617</v>
      </c>
      <c r="DP35" s="41">
        <f t="shared" si="51"/>
        <v>1.0027407525713898</v>
      </c>
      <c r="DQ35" s="41">
        <f t="shared" si="52"/>
        <v>1</v>
      </c>
      <c r="DR35" s="41">
        <f t="shared" si="53"/>
        <v>0.9965223556786067</v>
      </c>
      <c r="DS35" s="41">
        <f t="shared" si="54"/>
        <v>16.207320277602996</v>
      </c>
      <c r="DT35" s="41">
        <f t="shared" si="55"/>
        <v>16.528715997801555</v>
      </c>
      <c r="DU35" s="41">
        <f t="shared" si="56"/>
        <v>16.832129065742194</v>
      </c>
      <c r="DV35" s="41">
        <f t="shared" si="57"/>
        <v>0.62480878813919816</v>
      </c>
      <c r="DW35" s="41">
        <f t="shared" si="58"/>
        <v>0</v>
      </c>
      <c r="DX35" s="41">
        <f t="shared" si="48"/>
        <v>0.52429127445605317</v>
      </c>
      <c r="DY35" s="41">
        <f t="shared" si="49"/>
        <v>6.5603089245304849E-2</v>
      </c>
    </row>
    <row r="36" spans="1:129" x14ac:dyDescent="0.15">
      <c r="A36" s="24"/>
      <c r="B36" s="1" t="s">
        <v>139</v>
      </c>
      <c r="C36" s="4">
        <f>C30</f>
        <v>5</v>
      </c>
      <c r="D36" s="38" t="s">
        <v>140</v>
      </c>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f>CW35+1</f>
        <v>32</v>
      </c>
      <c r="CX36" s="41">
        <f>IF(DC35&gt;0,DB35,CX35)</f>
        <v>8.6919404566287994E-2</v>
      </c>
      <c r="CY36" s="41">
        <f>IF(DC35&lt;0,DB35,CY35)</f>
        <v>8.6919637396931648E-2</v>
      </c>
      <c r="CZ36" s="41">
        <f>$C$6+$C$7*CX36+$C$8*CX36^2+$C$9*CX36^3+$C$10*CX36^4+$C$11*CX36^5</f>
        <v>1.0852611165290682E-6</v>
      </c>
      <c r="DA36" s="41">
        <f>$C$6+$C$7*CY36+$C$8*CY36^2+$C$9*CY36^3+$C$10*CY36^4+$C$11*CY36^5</f>
        <v>-2.5385108357589559E-6</v>
      </c>
      <c r="DB36" s="41">
        <f>(CX36+CY36)/2</f>
        <v>8.6919520981609821E-2</v>
      </c>
      <c r="DC36" s="41">
        <f>$C$6+$C$7*DB36+$C$8*DB36^2+$C$9*DB36^3+$C$10*DB36^4+$C$11*DB36^5</f>
        <v>-7.2662230277131812E-7</v>
      </c>
      <c r="DD36" s="41"/>
      <c r="DE36" s="14"/>
      <c r="DF36" s="41"/>
      <c r="DG36" s="41"/>
      <c r="DH36" s="41">
        <f t="shared" si="47"/>
        <v>6.5189605721882593E-2</v>
      </c>
      <c r="DI36" s="14">
        <f t="shared" si="41"/>
        <v>0.25730471479212003</v>
      </c>
      <c r="DJ36" s="41">
        <f t="shared" si="50"/>
        <v>16.773592907679756</v>
      </c>
      <c r="DK36" s="41">
        <f t="shared" si="42"/>
        <v>3.9489438003169934</v>
      </c>
      <c r="DL36" s="41">
        <f t="shared" si="43"/>
        <v>1.6540273342710103</v>
      </c>
      <c r="DM36" s="41">
        <f t="shared" si="44"/>
        <v>-4.5194698225238223</v>
      </c>
      <c r="DN36" s="41">
        <f t="shared" si="45"/>
        <v>6.8333563301704308</v>
      </c>
      <c r="DO36" s="41">
        <f t="shared" si="46"/>
        <v>-2.9679138419176194</v>
      </c>
      <c r="DP36" s="41">
        <f t="shared" si="51"/>
        <v>1.002871580626608</v>
      </c>
      <c r="DQ36" s="41">
        <f t="shared" si="52"/>
        <v>0.99999999999999911</v>
      </c>
      <c r="DR36" s="41">
        <f t="shared" si="53"/>
        <v>0.99639228241496136</v>
      </c>
      <c r="DS36" s="41">
        <f t="shared" si="54"/>
        <v>16.481388362280828</v>
      </c>
      <c r="DT36" s="41">
        <f t="shared" si="55"/>
        <v>16.77359290767977</v>
      </c>
      <c r="DU36" s="41">
        <f t="shared" si="56"/>
        <v>17.048300319041363</v>
      </c>
      <c r="DV36" s="41">
        <f t="shared" si="57"/>
        <v>0.56691195676053496</v>
      </c>
      <c r="DW36" s="41">
        <f t="shared" si="58"/>
        <v>0</v>
      </c>
      <c r="DX36" s="41">
        <f t="shared" si="48"/>
        <v>0.52657574276479813</v>
      </c>
      <c r="DY36" s="41">
        <f t="shared" si="49"/>
        <v>6.4731908854502002E-2</v>
      </c>
    </row>
    <row r="37" spans="1:129" x14ac:dyDescent="0.15">
      <c r="A37" s="24"/>
      <c r="B37" s="1"/>
      <c r="C37" s="1"/>
      <c r="D37" s="25"/>
      <c r="E37" s="41"/>
      <c r="F37" s="41"/>
      <c r="G37" s="41"/>
      <c r="H37" s="41"/>
      <c r="I37" s="41"/>
      <c r="J37" s="41"/>
      <c r="K37" s="41"/>
      <c r="L37" s="41"/>
      <c r="M37" s="41"/>
      <c r="N37" s="41"/>
      <c r="O37" s="41"/>
      <c r="P37" s="41"/>
      <c r="Q37" s="41"/>
      <c r="R37" s="41"/>
      <c r="S37" s="41"/>
      <c r="T37" s="41"/>
      <c r="U37" s="41"/>
      <c r="V37" s="41"/>
      <c r="W37" s="41"/>
      <c r="X37" s="41"/>
      <c r="Y37" s="41"/>
      <c r="Z37" s="41"/>
      <c r="AA37" s="17" t="s">
        <v>141</v>
      </c>
      <c r="AB37" s="41" t="s">
        <v>142</v>
      </c>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f>CW36+1</f>
        <v>33</v>
      </c>
      <c r="CX37" s="41">
        <f>IF(DC36&gt;0,DB36,CX36)</f>
        <v>8.6919404566287994E-2</v>
      </c>
      <c r="CY37" s="41">
        <f>IF(DC36&lt;0,DB36,CY36)</f>
        <v>8.6919520981609821E-2</v>
      </c>
      <c r="CZ37" s="41">
        <f>$C$6+$C$7*CX37+$C$8*CX37^2+$C$9*CX37^3+$C$10*CX37^4+$C$11*CX37^5</f>
        <v>1.0852611165290682E-6</v>
      </c>
      <c r="DA37" s="41">
        <f>$C$6+$C$7*CY37+$C$8*CY37^2+$C$9*CY37^3+$C$10*CY37^4+$C$11*CY37^5</f>
        <v>-7.2662230277131812E-7</v>
      </c>
      <c r="DB37" s="41">
        <f>(CX37+CY37)/2</f>
        <v>8.6919462773948908E-2</v>
      </c>
      <c r="DC37" s="41">
        <f>$C$6+$C$7*DB37+$C$8*DB37^2+$C$9*DB37^3+$C$10*DB37^4+$C$11*DB37^5</f>
        <v>1.7932004769960486E-7</v>
      </c>
      <c r="DD37" s="41"/>
      <c r="DE37" s="14"/>
      <c r="DF37" s="41"/>
      <c r="DG37" s="41"/>
      <c r="DH37" s="41">
        <f t="shared" si="47"/>
        <v>6.4320410978924158E-2</v>
      </c>
      <c r="DI37" s="14">
        <f t="shared" si="41"/>
        <v>0.26409649141936287</v>
      </c>
      <c r="DJ37" s="41">
        <f t="shared" si="50"/>
        <v>16.986794866185338</v>
      </c>
      <c r="DK37" s="41">
        <f t="shared" si="42"/>
        <v>3.8466264693880179</v>
      </c>
      <c r="DL37" s="41">
        <f t="shared" si="43"/>
        <v>1.6203478795068893</v>
      </c>
      <c r="DM37" s="41">
        <f t="shared" si="44"/>
        <v>-4.3772913647537663</v>
      </c>
      <c r="DN37" s="41">
        <f t="shared" si="45"/>
        <v>6.6438561068457229</v>
      </c>
      <c r="DO37" s="41">
        <f t="shared" si="46"/>
        <v>-2.8869126215988472</v>
      </c>
      <c r="DP37" s="41">
        <f t="shared" si="51"/>
        <v>1.0029986571833018</v>
      </c>
      <c r="DQ37" s="41">
        <f t="shared" si="52"/>
        <v>0.99999999999999867</v>
      </c>
      <c r="DR37" s="41">
        <f t="shared" si="53"/>
        <v>0.99626471690071616</v>
      </c>
      <c r="DS37" s="41">
        <f t="shared" si="54"/>
        <v>16.723445029113652</v>
      </c>
      <c r="DT37" s="41">
        <f t="shared" si="55"/>
        <v>16.98679486618536</v>
      </c>
      <c r="DU37" s="41">
        <f t="shared" si="56"/>
        <v>17.233134044862695</v>
      </c>
      <c r="DV37" s="41">
        <f t="shared" si="57"/>
        <v>0.5096890157490428</v>
      </c>
      <c r="DW37" s="41">
        <f t="shared" si="58"/>
        <v>0</v>
      </c>
      <c r="DX37" s="41">
        <f t="shared" si="48"/>
        <v>0.52934879691585579</v>
      </c>
      <c r="DY37" s="41">
        <f t="shared" si="49"/>
        <v>6.3860303787453526E-2</v>
      </c>
    </row>
    <row r="38" spans="1:129" x14ac:dyDescent="0.15">
      <c r="A38" s="24"/>
      <c r="B38" s="47" t="s">
        <v>143</v>
      </c>
      <c r="C38" s="1"/>
      <c r="D38" s="25"/>
      <c r="E38" s="41"/>
      <c r="F38" s="41"/>
      <c r="G38" s="41"/>
      <c r="H38" s="41"/>
      <c r="I38" s="41"/>
      <c r="J38" s="41"/>
      <c r="K38" s="41"/>
      <c r="L38" s="41"/>
      <c r="M38" s="41"/>
      <c r="N38" s="41"/>
      <c r="O38" s="41"/>
      <c r="P38" s="41"/>
      <c r="Q38" s="41"/>
      <c r="R38" s="41"/>
      <c r="S38" s="41"/>
      <c r="T38" s="41"/>
      <c r="U38" s="41"/>
      <c r="V38" s="41"/>
      <c r="W38" s="41"/>
      <c r="X38" s="41"/>
      <c r="Y38" s="41"/>
      <c r="Z38" s="41"/>
      <c r="AA38" s="41"/>
      <c r="AB38" s="41" t="s">
        <v>144</v>
      </c>
      <c r="AC38" s="41">
        <f>$C$6+$C$7*DI8+$C$8*DI8^2+$C$9*DI8^3+$C$10*DI8^4+$C$11*DI8^5</f>
        <v>0.31319820186623509</v>
      </c>
      <c r="AD38" s="41" t="s">
        <v>145</v>
      </c>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f>CW37+1</f>
        <v>34</v>
      </c>
      <c r="CX38" s="41">
        <f>IF(DC37&gt;0,DB37,CX37)</f>
        <v>8.6919462773948908E-2</v>
      </c>
      <c r="CY38" s="41">
        <f>IF(DC37&lt;0,DB37,CY37)</f>
        <v>8.6919520981609821E-2</v>
      </c>
      <c r="CZ38" s="41">
        <f>$C$6+$C$7*CX38+$C$8*CX38^2+$C$9*CX38^3+$C$10*CX38^4+$C$11*CX38^5</f>
        <v>1.7932004769960486E-7</v>
      </c>
      <c r="DA38" s="41">
        <f>$C$6+$C$7*CY38+$C$8*CY38^2+$C$9*CY38^3+$C$10*CY38^4+$C$11*CY38^5</f>
        <v>-7.2662230277131812E-7</v>
      </c>
      <c r="DB38" s="41">
        <f>(CX38+CY38)/2</f>
        <v>8.6919491877779365E-2</v>
      </c>
      <c r="DC38" s="41">
        <f>$C$6+$C$7*DB38+$C$8*DB38^2+$C$9*DB38^3+$C$10*DB38^4+$C$11*DB38^5</f>
        <v>-2.7365096766374108E-7</v>
      </c>
      <c r="DD38" s="41"/>
      <c r="DE38" s="14"/>
      <c r="DF38" s="41"/>
      <c r="DG38" s="41"/>
      <c r="DH38" s="41">
        <f t="shared" si="47"/>
        <v>6.3451216235965724E-2</v>
      </c>
      <c r="DI38" s="14">
        <f t="shared" si="41"/>
        <v>0.27058210116365811</v>
      </c>
      <c r="DJ38" s="41">
        <f t="shared" si="50"/>
        <v>17.168763410517226</v>
      </c>
      <c r="DK38" s="41">
        <f t="shared" si="42"/>
        <v>3.7516581689739081</v>
      </c>
      <c r="DL38" s="41">
        <f t="shared" si="43"/>
        <v>1.5890874806205781</v>
      </c>
      <c r="DM38" s="41">
        <f t="shared" si="44"/>
        <v>-4.2453249973033262</v>
      </c>
      <c r="DN38" s="41">
        <f t="shared" si="45"/>
        <v>6.4679669004537574</v>
      </c>
      <c r="DO38" s="41">
        <f t="shared" si="46"/>
        <v>-2.8117293837710107</v>
      </c>
      <c r="DP38" s="41">
        <f t="shared" si="51"/>
        <v>1.0031225313427501</v>
      </c>
      <c r="DQ38" s="41">
        <f t="shared" si="52"/>
        <v>0.99999999999999867</v>
      </c>
      <c r="DR38" s="41">
        <f t="shared" si="53"/>
        <v>0.99613916081305165</v>
      </c>
      <c r="DS38" s="41">
        <f t="shared" si="54"/>
        <v>16.933918175925445</v>
      </c>
      <c r="DT38" s="41">
        <f t="shared" si="55"/>
        <v>17.168763410517247</v>
      </c>
      <c r="DU38" s="41">
        <f t="shared" si="56"/>
        <v>17.387089600624446</v>
      </c>
      <c r="DV38" s="41">
        <f t="shared" si="57"/>
        <v>0.45317142469900062</v>
      </c>
      <c r="DW38" s="41">
        <f t="shared" si="58"/>
        <v>0</v>
      </c>
      <c r="DX38" s="41">
        <f t="shared" si="48"/>
        <v>0.53278694093837509</v>
      </c>
      <c r="DY38" s="41">
        <f t="shared" si="49"/>
        <v>6.298812062778518E-2</v>
      </c>
    </row>
    <row r="39" spans="1:129" x14ac:dyDescent="0.15">
      <c r="A39" s="24"/>
      <c r="B39" s="1" t="s">
        <v>146</v>
      </c>
      <c r="C39" s="3">
        <f>C15/C16</f>
        <v>35.428571428571431</v>
      </c>
      <c r="D39" s="25" t="s">
        <v>147</v>
      </c>
      <c r="E39" s="41"/>
      <c r="F39" s="41"/>
      <c r="G39" s="41"/>
      <c r="H39" s="41"/>
      <c r="I39" s="41"/>
      <c r="J39" s="41"/>
      <c r="K39" s="41"/>
      <c r="L39" s="41"/>
      <c r="M39" s="41"/>
      <c r="N39" s="41"/>
      <c r="O39" s="41"/>
      <c r="P39" s="41"/>
      <c r="Q39" s="41"/>
      <c r="R39" s="41"/>
      <c r="S39" s="41"/>
      <c r="T39" s="41"/>
      <c r="U39" s="41"/>
      <c r="V39" s="41"/>
      <c r="W39" s="41"/>
      <c r="X39" s="41"/>
      <c r="Y39" s="41"/>
      <c r="Z39" s="41"/>
      <c r="AA39" s="41"/>
      <c r="AB39" s="41" t="s">
        <v>148</v>
      </c>
      <c r="AC39" s="41">
        <f>E5*SQRT(DI8)*(C4/AC38/1000)^0.75</f>
        <v>3.1560651391476564</v>
      </c>
      <c r="AD39" s="41" t="s">
        <v>149</v>
      </c>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f>CW38+1</f>
        <v>35</v>
      </c>
      <c r="CX39" s="41">
        <f>IF(DC38&gt;0,DB38,CX38)</f>
        <v>8.6919462773948908E-2</v>
      </c>
      <c r="CY39" s="41">
        <f>IF(DC38&lt;0,DB38,CY38)</f>
        <v>8.6919491877779365E-2</v>
      </c>
      <c r="CZ39" s="41">
        <f>$C$6+$C$7*CX39+$C$8*CX39^2+$C$9*CX39^3+$C$10*CX39^4+$C$11*CX39^5</f>
        <v>1.7932004769960486E-7</v>
      </c>
      <c r="DA39" s="41">
        <f>$C$6+$C$7*CY39+$C$8*CY39^2+$C$9*CY39^3+$C$10*CY39^4+$C$11*CY39^5</f>
        <v>-2.7365096766374108E-7</v>
      </c>
      <c r="DB39" s="41">
        <f>(CX39+CY39)/2</f>
        <v>8.6919477325864136E-2</v>
      </c>
      <c r="DC39" s="41">
        <f>$C$6+$C$7*DB39+$C$8*DB39^2+$C$9*DB39^3+$C$10*DB39^4+$C$11*DB39^5</f>
        <v>-4.7165416905414759E-8</v>
      </c>
      <c r="DD39" s="41"/>
      <c r="DE39" s="14"/>
      <c r="DF39" s="41"/>
      <c r="DG39" s="41"/>
      <c r="DH39" s="41">
        <f t="shared" si="47"/>
        <v>6.2582021493007289E-2</v>
      </c>
      <c r="DI39" s="14">
        <f t="shared" si="41"/>
        <v>0.27675617422621368</v>
      </c>
      <c r="DJ39" s="41">
        <f t="shared" si="50"/>
        <v>17.319960843747374</v>
      </c>
      <c r="DK39" s="41">
        <f t="shared" si="42"/>
        <v>3.6633582272992649</v>
      </c>
      <c r="DL39" s="41">
        <f t="shared" si="43"/>
        <v>1.5600220831526748</v>
      </c>
      <c r="DM39" s="41">
        <f t="shared" si="44"/>
        <v>-4.1226248700179369</v>
      </c>
      <c r="DN39" s="41">
        <f t="shared" si="45"/>
        <v>6.3044280501438452</v>
      </c>
      <c r="DO39" s="41">
        <f t="shared" si="46"/>
        <v>-2.7418252632785847</v>
      </c>
      <c r="DP39" s="41">
        <f t="shared" si="51"/>
        <v>1.0032436850048443</v>
      </c>
      <c r="DQ39" s="41">
        <f t="shared" si="52"/>
        <v>0.99999999999999867</v>
      </c>
      <c r="DR39" s="41">
        <f t="shared" si="53"/>
        <v>0.99601517003385176</v>
      </c>
      <c r="DS39" s="41">
        <f t="shared" si="54"/>
        <v>17.113253407056657</v>
      </c>
      <c r="DT39" s="41">
        <f t="shared" si="55"/>
        <v>17.319960843747396</v>
      </c>
      <c r="DU39" s="41">
        <f t="shared" si="56"/>
        <v>17.51064979826705</v>
      </c>
      <c r="DV39" s="41">
        <f t="shared" si="57"/>
        <v>0.39739639121039261</v>
      </c>
      <c r="DW39" s="41">
        <f t="shared" si="58"/>
        <v>0</v>
      </c>
      <c r="DX39" s="41">
        <f t="shared" si="48"/>
        <v>0.53716530073677593</v>
      </c>
      <c r="DY39" s="41">
        <f t="shared" si="49"/>
        <v>6.2115120237507197E-2</v>
      </c>
    </row>
    <row r="40" spans="1:129" x14ac:dyDescent="0.15">
      <c r="A40" s="24"/>
      <c r="B40" s="1" t="s">
        <v>150</v>
      </c>
      <c r="C40" s="35">
        <f>AC76</f>
        <v>9.9737486338231054E-2</v>
      </c>
      <c r="D40" s="25" t="s">
        <v>151</v>
      </c>
      <c r="E40" s="41"/>
      <c r="F40" s="41"/>
      <c r="G40" s="41"/>
      <c r="H40" s="41"/>
      <c r="I40" s="41"/>
      <c r="J40" s="41"/>
      <c r="K40" s="41"/>
      <c r="L40" s="41"/>
      <c r="M40" s="41"/>
      <c r="N40" s="41"/>
      <c r="O40" s="41"/>
      <c r="P40" s="41"/>
      <c r="Q40" s="41"/>
      <c r="R40" s="41"/>
      <c r="S40" s="41"/>
      <c r="T40" s="41"/>
      <c r="U40" s="41"/>
      <c r="V40" s="41"/>
      <c r="W40" s="41"/>
      <c r="X40" s="41"/>
      <c r="Y40" s="41"/>
      <c r="Z40" s="41"/>
      <c r="AA40" s="41"/>
      <c r="AB40" s="41" t="s">
        <v>152</v>
      </c>
      <c r="AC40" s="41">
        <f>MIN(MAX(0.2,AC39),5)</f>
        <v>3.1560651391476564</v>
      </c>
      <c r="AD40" s="41" t="s">
        <v>149</v>
      </c>
      <c r="AE40" s="41"/>
      <c r="AF40" s="41"/>
      <c r="AG40" s="41" t="s">
        <v>153</v>
      </c>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f>CW39+1</f>
        <v>36</v>
      </c>
      <c r="CX40" s="41">
        <f>IF(DC39&gt;0,DB39,CX39)</f>
        <v>8.6919462773948908E-2</v>
      </c>
      <c r="CY40" s="41">
        <f>IF(DC39&lt;0,DB39,CY39)</f>
        <v>8.6919477325864136E-2</v>
      </c>
      <c r="CZ40" s="41">
        <f>$C$6+$C$7*CX40+$C$8*CX40^2+$C$9*CX40^3+$C$10*CX40^4+$C$11*CX40^5</f>
        <v>1.7932004769960486E-7</v>
      </c>
      <c r="DA40" s="41">
        <f>$C$6+$C$7*CY40+$C$8*CY40^2+$C$9*CY40^3+$C$10*CY40^4+$C$11*CY40^5</f>
        <v>-4.7165416905414759E-8</v>
      </c>
      <c r="DB40" s="41">
        <f>(CX40+CY40)/2</f>
        <v>8.6919470049906522E-2</v>
      </c>
      <c r="DC40" s="41">
        <f>$C$6+$C$7*DB40+$C$8*DB40^2+$C$9*DB40^3+$C$10*DB40^4+$C$11*DB40^5</f>
        <v>6.6077321392299382E-8</v>
      </c>
      <c r="DD40" s="41"/>
      <c r="DE40" s="14"/>
      <c r="DF40" s="41"/>
      <c r="DG40" s="41"/>
      <c r="DH40" s="41">
        <f t="shared" si="47"/>
        <v>6.1712826750048855E-2</v>
      </c>
      <c r="DI40" s="14">
        <f t="shared" si="41"/>
        <v>0.28261341692973707</v>
      </c>
      <c r="DJ40" s="41">
        <f t="shared" si="50"/>
        <v>17.440872836224187</v>
      </c>
      <c r="DK40" s="41">
        <f t="shared" si="42"/>
        <v>3.5811352375198418</v>
      </c>
      <c r="DL40" s="41">
        <f t="shared" si="43"/>
        <v>1.5329570156836145</v>
      </c>
      <c r="DM40" s="41">
        <f t="shared" si="44"/>
        <v>-4.0083691738036134</v>
      </c>
      <c r="DN40" s="41">
        <f t="shared" si="45"/>
        <v>6.1521442211565391</v>
      </c>
      <c r="DO40" s="41">
        <f t="shared" si="46"/>
        <v>-2.6767320630365412</v>
      </c>
      <c r="DP40" s="41">
        <f t="shared" si="51"/>
        <v>1.0033625443796548</v>
      </c>
      <c r="DQ40" s="41">
        <f t="shared" si="52"/>
        <v>0.99999999999999911</v>
      </c>
      <c r="DR40" s="41">
        <f t="shared" si="53"/>
        <v>0.99589234474236177</v>
      </c>
      <c r="DS40" s="41">
        <f t="shared" si="54"/>
        <v>17.261916882153223</v>
      </c>
      <c r="DT40" s="41">
        <f t="shared" si="55"/>
        <v>17.440872836224202</v>
      </c>
      <c r="DU40" s="41">
        <f t="shared" si="56"/>
        <v>17.604323286591253</v>
      </c>
      <c r="DV40" s="41">
        <f t="shared" si="57"/>
        <v>0.34240640443803017</v>
      </c>
      <c r="DW40" s="41">
        <f t="shared" si="58"/>
        <v>0</v>
      </c>
      <c r="DX40" s="41">
        <f t="shared" si="48"/>
        <v>0.54293759176947554</v>
      </c>
      <c r="DY40" s="41">
        <f t="shared" si="49"/>
        <v>6.1240908249528311E-2</v>
      </c>
    </row>
    <row r="41" spans="1:129" x14ac:dyDescent="0.15">
      <c r="A41" s="24"/>
      <c r="B41" s="1" t="s">
        <v>154</v>
      </c>
      <c r="C41" s="35">
        <f>AC77*PI()/30</f>
        <v>1.0659302418604219E-6</v>
      </c>
      <c r="D41" s="25" t="s">
        <v>155</v>
      </c>
      <c r="E41" s="41"/>
      <c r="F41" s="41"/>
      <c r="G41" s="41"/>
      <c r="H41" s="41"/>
      <c r="I41" s="41"/>
      <c r="J41" s="41"/>
      <c r="K41" s="41"/>
      <c r="L41" s="41"/>
      <c r="M41" s="41"/>
      <c r="N41" s="41"/>
      <c r="O41" s="41"/>
      <c r="P41" s="41"/>
      <c r="Q41" s="41"/>
      <c r="R41" s="41"/>
      <c r="S41" s="41"/>
      <c r="T41" s="41"/>
      <c r="U41" s="41"/>
      <c r="V41" s="41"/>
      <c r="W41" s="41"/>
      <c r="X41" s="41"/>
      <c r="Y41" s="41"/>
      <c r="Z41" s="41"/>
      <c r="AA41" s="17" t="s">
        <v>156</v>
      </c>
      <c r="AB41" s="41" t="s">
        <v>157</v>
      </c>
      <c r="AC41" s="41"/>
      <c r="AD41" s="41"/>
      <c r="AE41" s="41"/>
      <c r="AF41" s="41"/>
      <c r="AG41" s="41" t="s">
        <v>158</v>
      </c>
      <c r="AH41" s="41">
        <v>0.2</v>
      </c>
      <c r="AI41" s="41">
        <v>5</v>
      </c>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f>CW40+1</f>
        <v>37</v>
      </c>
      <c r="CX41" s="41">
        <f>IF(DC40&gt;0,DB40,CX40)</f>
        <v>8.6919470049906522E-2</v>
      </c>
      <c r="CY41" s="41">
        <f>IF(DC40&lt;0,DB40,CY40)</f>
        <v>8.6919477325864136E-2</v>
      </c>
      <c r="CZ41" s="41">
        <f>$C$6+$C$7*CX41+$C$8*CX41^2+$C$9*CX41^3+$C$10*CX41^4+$C$11*CX41^5</f>
        <v>6.6077321392299382E-8</v>
      </c>
      <c r="DA41" s="41">
        <f>$C$6+$C$7*CY41+$C$8*CY41^2+$C$9*CY41^3+$C$10*CY41^4+$C$11*CY41^5</f>
        <v>-4.7165416905414759E-8</v>
      </c>
      <c r="DB41" s="41">
        <f>(CX41+CY41)/2</f>
        <v>8.6919473687885329E-2</v>
      </c>
      <c r="DC41" s="41">
        <f>$C$6+$C$7*DB41+$C$8*DB41^2+$C$9*DB41^3+$C$10*DB41^4+$C$11*DB41^5</f>
        <v>9.4559529095761263E-9</v>
      </c>
      <c r="DD41" s="41"/>
      <c r="DE41" s="14"/>
      <c r="DF41" s="41"/>
      <c r="DG41" s="41"/>
      <c r="DH41" s="41">
        <f t="shared" si="47"/>
        <v>6.084363200709042E-2</v>
      </c>
      <c r="DI41" s="14">
        <f t="shared" si="41"/>
        <v>0.28814865610657214</v>
      </c>
      <c r="DJ41" s="41">
        <f t="shared" si="50"/>
        <v>17.532010795485924</v>
      </c>
      <c r="DK41" s="41">
        <f t="shared" si="42"/>
        <v>3.5044728579135462</v>
      </c>
      <c r="DL41" s="41">
        <f t="shared" si="43"/>
        <v>1.5077223157298756</v>
      </c>
      <c r="DM41" s="41">
        <f t="shared" si="44"/>
        <v>-3.9018404088090315</v>
      </c>
      <c r="DN41" s="41">
        <f t="shared" si="45"/>
        <v>6.0101591055940462</v>
      </c>
      <c r="DO41" s="41">
        <f t="shared" si="46"/>
        <v>-2.616041012514891</v>
      </c>
      <c r="DP41" s="41">
        <f t="shared" si="51"/>
        <v>1.0034794893044872</v>
      </c>
      <c r="DQ41" s="41">
        <f t="shared" si="52"/>
        <v>0.99999999999999956</v>
      </c>
      <c r="DR41" s="41">
        <f t="shared" si="53"/>
        <v>0.99577032133553134</v>
      </c>
      <c r="DS41" s="41">
        <f t="shared" si="54"/>
        <v>17.380397927527625</v>
      </c>
      <c r="DT41" s="41">
        <f t="shared" si="55"/>
        <v>17.532010795485931</v>
      </c>
      <c r="DU41" s="41">
        <f t="shared" si="56"/>
        <v>17.668646702669445</v>
      </c>
      <c r="DV41" s="41">
        <f t="shared" si="57"/>
        <v>0.28824877514182035</v>
      </c>
      <c r="DW41" s="41">
        <f t="shared" si="58"/>
        <v>0</v>
      </c>
      <c r="DX41" s="41">
        <f t="shared" si="48"/>
        <v>0.55090897838601116</v>
      </c>
      <c r="DY41" s="41">
        <f t="shared" si="49"/>
        <v>6.0364784819228696E-2</v>
      </c>
    </row>
    <row r="42" spans="1:129" x14ac:dyDescent="0.15">
      <c r="A42" s="24"/>
      <c r="B42" s="1" t="s">
        <v>159</v>
      </c>
      <c r="C42" s="35"/>
      <c r="D42" s="25" t="s">
        <v>160</v>
      </c>
      <c r="E42" s="41"/>
      <c r="F42" s="41"/>
      <c r="G42" s="41"/>
      <c r="H42" s="41"/>
      <c r="I42" s="41"/>
      <c r="J42" s="41"/>
      <c r="K42" s="41"/>
      <c r="L42" s="41"/>
      <c r="M42" s="41"/>
      <c r="N42" s="41"/>
      <c r="O42" s="41"/>
      <c r="P42" s="41"/>
      <c r="Q42" s="41"/>
      <c r="R42" s="41"/>
      <c r="S42" s="41"/>
      <c r="T42" s="41"/>
      <c r="U42" s="41"/>
      <c r="V42" s="41"/>
      <c r="W42" s="41"/>
      <c r="X42" s="41"/>
      <c r="Y42" s="41"/>
      <c r="Z42" s="41"/>
      <c r="AA42" s="41"/>
      <c r="AB42" s="41" t="s">
        <v>161</v>
      </c>
      <c r="AC42" s="41">
        <f>$AH42+($AI42-$AH42)*($AC$40-$AH$41)/($AI$41-$AH$41)</f>
        <v>1.3930381083027703</v>
      </c>
      <c r="AD42" s="41"/>
      <c r="AE42" s="41"/>
      <c r="AF42" s="41"/>
      <c r="AG42" s="41">
        <v>0</v>
      </c>
      <c r="AH42" s="41">
        <v>0.42</v>
      </c>
      <c r="AI42" s="41">
        <v>2</v>
      </c>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f>CW41+1</f>
        <v>38</v>
      </c>
      <c r="CX42" s="41">
        <f>IF(DC41&gt;0,DB41,CX41)</f>
        <v>8.6919473687885329E-2</v>
      </c>
      <c r="CY42" s="41">
        <f>IF(DC41&lt;0,DB41,CY41)</f>
        <v>8.6919477325864136E-2</v>
      </c>
      <c r="CZ42" s="41">
        <f>$C$6+$C$7*CX42+$C$8*CX42^2+$C$9*CX42^3+$C$10*CX42^4+$C$11*CX42^5</f>
        <v>9.4559529095761263E-9</v>
      </c>
      <c r="DA42" s="41">
        <f>$C$6+$C$7*CY42+$C$8*CY42^2+$C$9*CY42^3+$C$10*CY42^4+$C$11*CY42^5</f>
        <v>-4.7165416905414759E-8</v>
      </c>
      <c r="DB42" s="41">
        <f>(CX42+CY42)/2</f>
        <v>8.6919475506874733E-2</v>
      </c>
      <c r="DC42" s="41">
        <f>$C$6+$C$7*DB42+$C$8*DB42^2+$C$9*DB42^3+$C$10*DB42^4+$C$11*DB42^5</f>
        <v>-1.8854731997919316E-8</v>
      </c>
      <c r="DD42" s="41"/>
      <c r="DE42" s="14"/>
      <c r="DF42" s="41"/>
      <c r="DG42" s="41"/>
      <c r="DH42" s="41">
        <f t="shared" si="47"/>
        <v>5.9974437264131986E-2</v>
      </c>
      <c r="DI42" s="14">
        <f t="shared" si="41"/>
        <v>0.29335688348681277</v>
      </c>
      <c r="DJ42" s="41">
        <f t="shared" si="50"/>
        <v>17.593914004681128</v>
      </c>
      <c r="DK42" s="41">
        <f t="shared" si="42"/>
        <v>3.4329182583561426</v>
      </c>
      <c r="DL42" s="41">
        <f t="shared" si="43"/>
        <v>1.4841689267088969</v>
      </c>
      <c r="DM42" s="41">
        <f t="shared" si="44"/>
        <v>-3.8024093298407231</v>
      </c>
      <c r="DN42" s="41">
        <f t="shared" si="45"/>
        <v>5.8776340243304377</v>
      </c>
      <c r="DO42" s="41">
        <f t="shared" si="46"/>
        <v>-2.559393621198613</v>
      </c>
      <c r="DP42" s="41">
        <f t="shared" si="51"/>
        <v>1.0035948608506668</v>
      </c>
      <c r="DQ42" s="41">
        <f t="shared" si="52"/>
        <v>0.99999999999999867</v>
      </c>
      <c r="DR42" s="41">
        <f t="shared" si="53"/>
        <v>0.99564876576589523</v>
      </c>
      <c r="DS42" s="41">
        <f t="shared" si="54"/>
        <v>17.46921141129145</v>
      </c>
      <c r="DT42" s="41">
        <f t="shared" si="55"/>
        <v>17.593914004681153</v>
      </c>
      <c r="DU42" s="41">
        <f t="shared" si="56"/>
        <v>17.704186592285357</v>
      </c>
      <c r="DV42" s="41">
        <f t="shared" si="57"/>
        <v>0.23497518099390646</v>
      </c>
      <c r="DW42" s="41">
        <f t="shared" si="58"/>
        <v>0</v>
      </c>
      <c r="DX42" s="41">
        <f t="shared" si="48"/>
        <v>0.56265793821877663</v>
      </c>
      <c r="DY42" s="41">
        <f t="shared" si="49"/>
        <v>5.9485377942148393E-2</v>
      </c>
    </row>
    <row r="43" spans="1:129" x14ac:dyDescent="0.15">
      <c r="A43" s="24"/>
      <c r="B43" s="1" t="s">
        <v>162</v>
      </c>
      <c r="C43" s="35">
        <f>AC83</f>
        <v>1.1297484222224283E-3</v>
      </c>
      <c r="D43" s="25" t="s">
        <v>163</v>
      </c>
      <c r="E43" s="41"/>
      <c r="F43" s="41"/>
      <c r="G43" s="41"/>
      <c r="H43" s="41"/>
      <c r="I43" s="41"/>
      <c r="J43" s="41"/>
      <c r="K43" s="41"/>
      <c r="L43" s="41"/>
      <c r="M43" s="41"/>
      <c r="N43" s="41"/>
      <c r="O43" s="41"/>
      <c r="P43" s="41"/>
      <c r="Q43" s="41"/>
      <c r="R43" s="41"/>
      <c r="S43" s="41"/>
      <c r="T43" s="41"/>
      <c r="U43" s="41"/>
      <c r="V43" s="41"/>
      <c r="W43" s="41"/>
      <c r="X43" s="41"/>
      <c r="Y43" s="41"/>
      <c r="Z43" s="41"/>
      <c r="AA43" s="41"/>
      <c r="AB43" s="41" t="s">
        <v>164</v>
      </c>
      <c r="AC43" s="41">
        <f>$AH43+($AI43-$AH43)*($AC$40-$AH$41)/($AI$41-$AH$41)</f>
        <v>-3.4176988496072647</v>
      </c>
      <c r="AD43" s="41"/>
      <c r="AE43" s="41"/>
      <c r="AF43" s="41"/>
      <c r="AG43" s="41">
        <v>1</v>
      </c>
      <c r="AH43" s="41">
        <v>0.69</v>
      </c>
      <c r="AI43" s="41">
        <v>-5.98</v>
      </c>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f>CW42+1</f>
        <v>39</v>
      </c>
      <c r="CX43" s="41">
        <f>IF(DC42&gt;0,DB42,CX42)</f>
        <v>8.6919473687885329E-2</v>
      </c>
      <c r="CY43" s="41">
        <f>IF(DC42&lt;0,DB42,CY42)</f>
        <v>8.6919475506874733E-2</v>
      </c>
      <c r="CZ43" s="41">
        <f>$C$6+$C$7*CX43+$C$8*CX43^2+$C$9*CX43^3+$C$10*CX43^4+$C$11*CX43^5</f>
        <v>9.4559529095761263E-9</v>
      </c>
      <c r="DA43" s="41">
        <f>$C$6+$C$7*CY43+$C$8*CY43^2+$C$9*CY43^3+$C$10*CY43^4+$C$11*CY43^5</f>
        <v>-1.8854731997919316E-8</v>
      </c>
      <c r="DB43" s="41">
        <f>(CX43+CY43)/2</f>
        <v>8.6919474597380031E-2</v>
      </c>
      <c r="DC43" s="41">
        <f>$C$6+$C$7*DB43+$C$8*DB43^2+$C$9*DB43^3+$C$10*DB43^4+$C$11*DB43^5</f>
        <v>-4.6993888780377802E-9</v>
      </c>
      <c r="DD43" s="41"/>
      <c r="DE43" s="14"/>
      <c r="DF43" s="41"/>
      <c r="DG43" s="41"/>
      <c r="DH43" s="41">
        <f t="shared" si="47"/>
        <v>5.9105242521173551E-2</v>
      </c>
      <c r="DI43" s="14">
        <f t="shared" ref="DI43:DI74" si="66">$C$6+$C$7*DH43+$C$8*DH43^2+$C$9*DH43^3+$C$10*DH43^4+$C$11*DH43^5</f>
        <v>0.29823330008642412</v>
      </c>
      <c r="DJ43" s="41">
        <f t="shared" si="50"/>
        <v>17.627151529498025</v>
      </c>
      <c r="DK43" s="41">
        <f t="shared" ref="DK43:DK74" si="67">MIN(MAX(0.2,$E$5*SQRT(DH43)*($C$4/DI43/1000)^0.75),5)</f>
        <v>3.3660726508372694</v>
      </c>
      <c r="DL43" s="41">
        <f t="shared" ref="DL43:DL74" si="68">$AH$42+($AI$42-$AH$42)*($DK43-$AH$41)/($AI$41-$AH$41)</f>
        <v>1.4621655809006011</v>
      </c>
      <c r="DM43" s="41">
        <f t="shared" ref="DM43:DM74" si="69">$AH$43+($AI$43-$AH$43)*($DK43-$AH$41)/($AI$41-$AH$41)</f>
        <v>-3.7095217877259556</v>
      </c>
      <c r="DN43" s="41">
        <f t="shared" ref="DN43:DN74" si="70">$AH$44+($AI$44-$AH$44)*($DK43-$AH$41)/($AI$41-$AH$41)</f>
        <v>5.7538303887381916</v>
      </c>
      <c r="DO43" s="41">
        <f t="shared" ref="DO43:DO74" si="71">$AH$45+($AI$45-$AH$45)*($DK43-$AH$41)/($AI$41-$AH$41)</f>
        <v>-2.5064741819128384</v>
      </c>
      <c r="DP43" s="41">
        <f t="shared" si="51"/>
        <v>1.0037089675867996</v>
      </c>
      <c r="DQ43" s="41">
        <f t="shared" si="52"/>
        <v>0.99999999999999867</v>
      </c>
      <c r="DR43" s="41">
        <f t="shared" si="53"/>
        <v>0.99552736798542929</v>
      </c>
      <c r="DS43" s="41">
        <f t="shared" si="54"/>
        <v>17.528899883182149</v>
      </c>
      <c r="DT43" s="41">
        <f t="shared" si="55"/>
        <v>17.62715152949805</v>
      </c>
      <c r="DU43" s="41">
        <f t="shared" si="56"/>
        <v>17.711541099350921</v>
      </c>
      <c r="DV43" s="41">
        <f t="shared" si="57"/>
        <v>0.18264121616877205</v>
      </c>
      <c r="DW43" s="41">
        <f t="shared" si="58"/>
        <v>0</v>
      </c>
      <c r="DX43" s="41">
        <f t="shared" si="48"/>
        <v>0.5817578213276885</v>
      </c>
      <c r="DY43" s="41">
        <f t="shared" si="49"/>
        <v>5.8599581681200573E-2</v>
      </c>
    </row>
    <row r="44" spans="1:129" x14ac:dyDescent="0.15">
      <c r="A44" s="24"/>
      <c r="B44" s="1"/>
      <c r="C44" s="1"/>
      <c r="D44" s="25"/>
      <c r="E44" s="41"/>
      <c r="F44" s="41"/>
      <c r="G44" s="41"/>
      <c r="H44" s="41"/>
      <c r="I44" s="41"/>
      <c r="J44" s="41"/>
      <c r="K44" s="41"/>
      <c r="L44" s="41"/>
      <c r="M44" s="41"/>
      <c r="N44" s="41"/>
      <c r="O44" s="41"/>
      <c r="P44" s="41"/>
      <c r="Q44" s="41"/>
      <c r="R44" s="41"/>
      <c r="S44" s="41"/>
      <c r="T44" s="41"/>
      <c r="U44" s="41"/>
      <c r="V44" s="41"/>
      <c r="W44" s="41"/>
      <c r="X44" s="41"/>
      <c r="Y44" s="41"/>
      <c r="Z44" s="41"/>
      <c r="AA44" s="41"/>
      <c r="AB44" s="41" t="s">
        <v>165</v>
      </c>
      <c r="AC44" s="41">
        <f>$AH44+($AI44-$AH44)*($AC$40-$AH$41)/($AI$41-$AH$41)</f>
        <v>5.3648789764630544</v>
      </c>
      <c r="AD44" s="41"/>
      <c r="AE44" s="41"/>
      <c r="AF44" s="41"/>
      <c r="AG44" s="41">
        <v>2</v>
      </c>
      <c r="AH44" s="41">
        <v>-0.11</v>
      </c>
      <c r="AI44" s="41">
        <v>8.7799999999999994</v>
      </c>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f>CW43+1</f>
        <v>40</v>
      </c>
      <c r="CX44" s="41">
        <f>IF(DC43&gt;0,DB43,CX43)</f>
        <v>8.6919473687885329E-2</v>
      </c>
      <c r="CY44" s="41">
        <f>IF(DC43&lt;0,DB43,CY43)</f>
        <v>8.6919474597380031E-2</v>
      </c>
      <c r="CZ44" s="41">
        <f>$C$6+$C$7*CX44+$C$8*CX44^2+$C$9*CX44^3+$C$10*CX44^4+$C$11*CX44^5</f>
        <v>9.4559529095761263E-9</v>
      </c>
      <c r="DA44" s="41">
        <f>$C$6+$C$7*CY44+$C$8*CY44^2+$C$9*CY44^3+$C$10*CY44^4+$C$11*CY44^5</f>
        <v>-4.6993888780377802E-9</v>
      </c>
      <c r="DB44" s="41">
        <f>(CX44+CY44)/2</f>
        <v>8.691947414263268E-2</v>
      </c>
      <c r="DC44" s="41">
        <f>$C$6+$C$7*DB44+$C$8*DB44^2+$C$9*DB44^3+$C$10*DB44^4+$C$11*DB44^5</f>
        <v>2.3782833480368026E-9</v>
      </c>
      <c r="DD44" s="41"/>
      <c r="DE44" s="14"/>
      <c r="DF44" s="41"/>
      <c r="DG44" s="41"/>
      <c r="DH44" s="41">
        <f t="shared" ref="DH44:DH75" si="72">DH43-$DI$6</f>
        <v>5.8236047778215116E-2</v>
      </c>
      <c r="DI44" s="14">
        <f t="shared" si="66"/>
        <v>0.30277336059536758</v>
      </c>
      <c r="DJ44" s="41">
        <f t="shared" si="50"/>
        <v>17.632323893602578</v>
      </c>
      <c r="DK44" s="41">
        <f t="shared" si="67"/>
        <v>3.3035834742026231</v>
      </c>
      <c r="DL44" s="41">
        <f t="shared" si="68"/>
        <v>1.44159622692503</v>
      </c>
      <c r="DM44" s="41">
        <f t="shared" si="69"/>
        <v>-3.6226878693607287</v>
      </c>
      <c r="DN44" s="41">
        <f t="shared" si="70"/>
        <v>5.6380952261794404</v>
      </c>
      <c r="DO44" s="41">
        <f t="shared" si="71"/>
        <v>-2.4570035837437434</v>
      </c>
      <c r="DP44" s="41">
        <f t="shared" si="51"/>
        <v>1.0038220907792477</v>
      </c>
      <c r="DQ44" s="41">
        <f t="shared" si="52"/>
        <v>0.99999999999999822</v>
      </c>
      <c r="DR44" s="41">
        <f t="shared" si="53"/>
        <v>0.99540583725592269</v>
      </c>
      <c r="DS44" s="41">
        <f t="shared" si="54"/>
        <v>17.560035479807393</v>
      </c>
      <c r="DT44" s="41">
        <f t="shared" si="55"/>
        <v>17.63232389360261</v>
      </c>
      <c r="DU44" s="41">
        <f t="shared" si="56"/>
        <v>17.69134142424911</v>
      </c>
      <c r="DV44" s="41">
        <f t="shared" si="57"/>
        <v>0.13130594444171706</v>
      </c>
      <c r="DW44" s="41">
        <f t="shared" si="58"/>
        <v>0</v>
      </c>
      <c r="DX44" s="41">
        <f t="shared" si="48"/>
        <v>0.61838350039416889</v>
      </c>
      <c r="DY44" s="41">
        <f t="shared" si="49"/>
        <v>5.769855209054027E-2</v>
      </c>
    </row>
    <row r="45" spans="1:129" x14ac:dyDescent="0.15">
      <c r="A45" s="49" t="s">
        <v>166</v>
      </c>
      <c r="B45" s="1" t="s">
        <v>167</v>
      </c>
      <c r="C45" s="21">
        <f>AC39</f>
        <v>3.1560651391476564</v>
      </c>
      <c r="D45" s="25" t="s">
        <v>149</v>
      </c>
      <c r="E45" s="41"/>
      <c r="F45" s="41"/>
      <c r="G45" s="41"/>
      <c r="H45" s="41"/>
      <c r="I45" s="41"/>
      <c r="J45" s="41"/>
      <c r="K45" s="41"/>
      <c r="L45" s="41"/>
      <c r="M45" s="41"/>
      <c r="N45" s="41"/>
      <c r="O45" s="41"/>
      <c r="P45" s="41"/>
      <c r="Q45" s="41"/>
      <c r="R45" s="41"/>
      <c r="S45" s="41"/>
      <c r="T45" s="41"/>
      <c r="U45" s="41"/>
      <c r="V45" s="41"/>
      <c r="W45" s="41"/>
      <c r="X45" s="41"/>
      <c r="Y45" s="41"/>
      <c r="Z45" s="41"/>
      <c r="AA45" s="41"/>
      <c r="AB45" s="41" t="s">
        <v>168</v>
      </c>
      <c r="AC45" s="41">
        <f>$AH45+($AI45-$AH45)*($AC$40-$AH$41)/($AI$41-$AH$41)</f>
        <v>-2.3402182351585612</v>
      </c>
      <c r="AD45" s="41"/>
      <c r="AE45" s="41"/>
      <c r="AF45" s="41"/>
      <c r="AG45" s="41">
        <v>3</v>
      </c>
      <c r="AH45" s="41">
        <v>0</v>
      </c>
      <c r="AI45" s="41">
        <v>-3.8</v>
      </c>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f>CW44+1</f>
        <v>41</v>
      </c>
      <c r="CX45" s="41">
        <f>IF(DC44&gt;0,DB44,CX44)</f>
        <v>8.691947414263268E-2</v>
      </c>
      <c r="CY45" s="41">
        <f>IF(DC44&lt;0,DB44,CY44)</f>
        <v>8.6919474597380031E-2</v>
      </c>
      <c r="CZ45" s="41">
        <f>$C$6+$C$7*CX45+$C$8*CX45^2+$C$9*CX45^3+$C$10*CX45^4+$C$11*CX45^5</f>
        <v>2.3782833480368026E-9</v>
      </c>
      <c r="DA45" s="41">
        <f>$C$6+$C$7*CY45+$C$8*CY45^2+$C$9*CY45^3+$C$10*CY45^4+$C$11*CY45^5</f>
        <v>-4.6993888780377802E-9</v>
      </c>
      <c r="DB45" s="41">
        <f>(CX45+CY45)/2</f>
        <v>8.6919474370006355E-2</v>
      </c>
      <c r="DC45" s="41">
        <f>$C$6+$C$7*DB45+$C$8*DB45^2+$C$9*DB45^3+$C$10*DB45^4+$C$11*DB45^5</f>
        <v>-1.160552098866674E-9</v>
      </c>
      <c r="DD45" s="41"/>
      <c r="DE45" s="14"/>
      <c r="DF45" s="41"/>
      <c r="DG45" s="41"/>
      <c r="DH45" s="41">
        <f t="shared" si="72"/>
        <v>5.7366853035256682E-2</v>
      </c>
      <c r="DI45" s="14">
        <f t="shared" si="66"/>
        <v>0.30697281776572666</v>
      </c>
      <c r="DJ45" s="41">
        <f t="shared" si="50"/>
        <v>17.610064522585073</v>
      </c>
      <c r="DK45" s="41">
        <f t="shared" si="67"/>
        <v>3.2451379014741937</v>
      </c>
      <c r="DL45" s="41">
        <f t="shared" si="68"/>
        <v>1.4223578925685887</v>
      </c>
      <c r="DM45" s="41">
        <f t="shared" si="69"/>
        <v>-3.5414728755901819</v>
      </c>
      <c r="DN45" s="41">
        <f t="shared" si="70"/>
        <v>5.5298491550219948</v>
      </c>
      <c r="DO45" s="41">
        <f t="shared" si="71"/>
        <v>-2.4107341720004034</v>
      </c>
      <c r="DP45" s="41">
        <f t="shared" si="51"/>
        <v>1.0039344887469128</v>
      </c>
      <c r="DQ45" s="41">
        <f t="shared" si="52"/>
        <v>0.99999999999999822</v>
      </c>
      <c r="DR45" s="41">
        <f t="shared" si="53"/>
        <v>0.99528389813968676</v>
      </c>
      <c r="DS45" s="41">
        <f t="shared" si="54"/>
        <v>17.563221595874076</v>
      </c>
      <c r="DT45" s="41">
        <f t="shared" si="55"/>
        <v>17.610064522585105</v>
      </c>
      <c r="DU45" s="41">
        <f t="shared" si="56"/>
        <v>17.64425305105253</v>
      </c>
      <c r="DV45" s="41">
        <f t="shared" si="57"/>
        <v>8.1031455178454337E-2</v>
      </c>
      <c r="DW45" s="41">
        <f t="shared" si="58"/>
        <v>0</v>
      </c>
      <c r="DX45" s="41">
        <f t="shared" si="48"/>
        <v>0.71763947358947144</v>
      </c>
      <c r="DY45" s="41">
        <f t="shared" si="49"/>
        <v>5.6743084577473256E-2</v>
      </c>
    </row>
    <row r="46" spans="1:129" x14ac:dyDescent="0.15">
      <c r="A46" s="24"/>
      <c r="B46" s="1" t="s">
        <v>169</v>
      </c>
      <c r="C46" s="1" t="str">
        <f>IF(C45&lt;0.7,"Radial Flow",IF(C45&gt;3,"Axial Flow","Mixed Flow"))</f>
        <v>Axial Flow</v>
      </c>
      <c r="D46" s="25" t="s">
        <v>170</v>
      </c>
      <c r="E46" s="41"/>
      <c r="F46" s="41"/>
      <c r="G46" s="41"/>
      <c r="H46" s="41"/>
      <c r="I46" s="41"/>
      <c r="J46" s="41"/>
      <c r="K46" s="41"/>
      <c r="L46" s="41"/>
      <c r="M46" s="41"/>
      <c r="N46" s="41"/>
      <c r="O46" s="41"/>
      <c r="P46" s="41"/>
      <c r="Q46" s="41"/>
      <c r="R46" s="41"/>
      <c r="S46" s="41"/>
      <c r="T46" s="41"/>
      <c r="U46" s="41"/>
      <c r="V46" s="41"/>
      <c r="W46" s="41"/>
      <c r="X46" s="41"/>
      <c r="Y46" s="41"/>
      <c r="Z46" s="41"/>
      <c r="AA46" s="41"/>
      <c r="AB46" s="41" t="s">
        <v>171</v>
      </c>
      <c r="AC46" s="41">
        <f>AC38*DI8*1000</f>
        <v>17.513981971616634</v>
      </c>
      <c r="AD46" s="41" t="s">
        <v>106</v>
      </c>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f>CW45+1</f>
        <v>42</v>
      </c>
      <c r="CX46" s="41">
        <f>IF(DC45&gt;0,DB45,CX45)</f>
        <v>8.691947414263268E-2</v>
      </c>
      <c r="CY46" s="41">
        <f>IF(DC45&lt;0,DB45,CY45)</f>
        <v>8.6919474370006355E-2</v>
      </c>
      <c r="CZ46" s="41">
        <f>$C$6+$C$7*CX46+$C$8*CX46^2+$C$9*CX46^3+$C$10*CX46^4+$C$11*CX46^5</f>
        <v>2.3782833480368026E-9</v>
      </c>
      <c r="DA46" s="41">
        <f>$C$6+$C$7*CY46+$C$8*CY46^2+$C$9*CY46^3+$C$10*CY46^4+$C$11*CY46^5</f>
        <v>-1.160552098866674E-9</v>
      </c>
      <c r="DB46" s="41">
        <f>(CX46+CY46)/2</f>
        <v>8.6919474256319518E-2</v>
      </c>
      <c r="DC46" s="41">
        <f>$C$6+$C$7*DB46+$C$8*DB46^2+$C$9*DB46^3+$C$10*DB46^4+$C$11*DB46^5</f>
        <v>6.0886362618362E-10</v>
      </c>
      <c r="DD46" s="41"/>
      <c r="DE46" s="14"/>
      <c r="DF46" s="41"/>
      <c r="DG46" s="41"/>
      <c r="DH46" s="41">
        <f t="shared" si="72"/>
        <v>5.6497658292298247E-2</v>
      </c>
      <c r="DI46" s="14">
        <f t="shared" si="66"/>
        <v>0.31082776679982399</v>
      </c>
      <c r="DJ46" s="41">
        <f t="shared" si="50"/>
        <v>17.561040956414622</v>
      </c>
      <c r="DK46" s="41">
        <f t="shared" si="67"/>
        <v>3.1904574115798279</v>
      </c>
      <c r="DL46" s="41">
        <f t="shared" si="68"/>
        <v>1.4043588979783601</v>
      </c>
      <c r="DM46" s="41">
        <f t="shared" si="69"/>
        <v>-3.4654897781744691</v>
      </c>
      <c r="DN46" s="41">
        <f t="shared" si="70"/>
        <v>5.428576331030138</v>
      </c>
      <c r="DO46" s="41">
        <f t="shared" si="71"/>
        <v>-2.3674454508340301</v>
      </c>
      <c r="DP46" s="41">
        <f t="shared" si="51"/>
        <v>1.0040464005398251</v>
      </c>
      <c r="DQ46" s="41">
        <f t="shared" si="52"/>
        <v>0.99999999999999867</v>
      </c>
      <c r="DR46" s="41">
        <f t="shared" si="53"/>
        <v>0.99516128702397388</v>
      </c>
      <c r="DS46" s="41">
        <f t="shared" si="54"/>
        <v>17.539094321853085</v>
      </c>
      <c r="DT46" s="41">
        <f t="shared" si="55"/>
        <v>17.561040956414647</v>
      </c>
      <c r="DU46" s="41">
        <f t="shared" si="56"/>
        <v>17.570976743573226</v>
      </c>
      <c r="DV46" s="41">
        <f t="shared" si="57"/>
        <v>3.1882421720140997E-2</v>
      </c>
      <c r="DW46" s="41">
        <f t="shared" si="58"/>
        <v>0</v>
      </c>
      <c r="DX46" s="41">
        <f>ABS(DV46)/(ABS(DV46)+ABS(DV47))</f>
        <v>0.66481600815519737</v>
      </c>
      <c r="DY46" s="41">
        <f>DH46+DX46*(DH47-DH46)</f>
        <v>5.5919803712975141E-2</v>
      </c>
    </row>
    <row r="47" spans="1:129" x14ac:dyDescent="0.15">
      <c r="A47" s="24"/>
      <c r="B47" s="1" t="s">
        <v>172</v>
      </c>
      <c r="C47" s="5">
        <f>AU28</f>
        <v>9865.8986322217534</v>
      </c>
      <c r="D47" s="25" t="s">
        <v>160</v>
      </c>
      <c r="E47" s="41"/>
      <c r="F47" s="41"/>
      <c r="G47" s="41"/>
      <c r="H47" s="41"/>
      <c r="I47" s="41"/>
      <c r="J47" s="41"/>
      <c r="K47" s="41"/>
      <c r="L47" s="41"/>
      <c r="M47" s="41"/>
      <c r="N47" s="41"/>
      <c r="O47" s="41"/>
      <c r="P47" s="41"/>
      <c r="Q47" s="41"/>
      <c r="R47" s="41"/>
      <c r="S47" s="41"/>
      <c r="T47" s="41"/>
      <c r="U47" s="41"/>
      <c r="V47" s="41"/>
      <c r="W47" s="41"/>
      <c r="X47" s="41"/>
      <c r="Y47" s="41"/>
      <c r="Z47" s="41"/>
      <c r="AA47" s="41"/>
      <c r="AB47" s="41" t="s">
        <v>173</v>
      </c>
      <c r="AC47" s="41">
        <f>AC46/C12</f>
        <v>32.67533949928476</v>
      </c>
      <c r="AD47" s="41" t="s">
        <v>106</v>
      </c>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f>CW46+1</f>
        <v>43</v>
      </c>
      <c r="CX47" s="41">
        <f>IF(DC46&gt;0,DB46,CX46)</f>
        <v>8.6919474256319518E-2</v>
      </c>
      <c r="CY47" s="41">
        <f>IF(DC46&lt;0,DB46,CY46)</f>
        <v>8.6919474370006355E-2</v>
      </c>
      <c r="CZ47" s="41">
        <f>$C$6+$C$7*CX47+$C$8*CX47^2+$C$9*CX47^3+$C$10*CX47^4+$C$11*CX47^5</f>
        <v>6.0886362618362E-10</v>
      </c>
      <c r="DA47" s="41">
        <f>$C$6+$C$7*CY47+$C$8*CY47^2+$C$9*CY47^3+$C$10*CY47^4+$C$11*CY47^5</f>
        <v>-1.160552098866674E-9</v>
      </c>
      <c r="DB47" s="41">
        <f>(CX47+CY47)/2</f>
        <v>8.6919474313162937E-2</v>
      </c>
      <c r="DC47" s="41">
        <f>$C$6+$C$7*DB47+$C$8*DB47^2+$C$9*DB47^3+$C$10*DB47^4+$C$11*DB47^5</f>
        <v>-2.7584468043073684E-10</v>
      </c>
      <c r="DD47" s="41"/>
      <c r="DE47" s="14"/>
      <c r="DF47" s="41"/>
      <c r="DG47" s="41"/>
      <c r="DH47" s="41">
        <f t="shared" si="72"/>
        <v>5.5628463549339813E-2</v>
      </c>
      <c r="DI47" s="14">
        <f t="shared" si="66"/>
        <v>0.31433468973834644</v>
      </c>
      <c r="DJ47" s="41">
        <f t="shared" si="50"/>
        <v>17.485955830402645</v>
      </c>
      <c r="DK47" s="41">
        <f t="shared" si="67"/>
        <v>3.1392932228204748</v>
      </c>
      <c r="DL47" s="41">
        <f t="shared" si="68"/>
        <v>1.3875173525117397</v>
      </c>
      <c r="DM47" s="41">
        <f t="shared" si="69"/>
        <v>-3.3943928742109519</v>
      </c>
      <c r="DN47" s="41">
        <f t="shared" si="70"/>
        <v>5.3338159897654203</v>
      </c>
      <c r="DO47" s="41">
        <f t="shared" si="71"/>
        <v>-2.3269404680662094</v>
      </c>
      <c r="DP47" s="41">
        <f t="shared" si="51"/>
        <v>1.0041580490753192</v>
      </c>
      <c r="DQ47" s="41">
        <f t="shared" si="52"/>
        <v>0.99999999999999867</v>
      </c>
      <c r="DR47" s="41">
        <f t="shared" si="53"/>
        <v>0.99503774906216158</v>
      </c>
      <c r="DS47" s="41">
        <f t="shared" si="54"/>
        <v>17.488323648439344</v>
      </c>
      <c r="DT47" s="41">
        <f t="shared" si="55"/>
        <v>17.48595583040267</v>
      </c>
      <c r="DU47" s="41">
        <f t="shared" si="56"/>
        <v>17.472249310200272</v>
      </c>
      <c r="DV47" s="41">
        <f t="shared" si="57"/>
        <v>-1.6074338239072006E-2</v>
      </c>
      <c r="DW47" s="41">
        <f t="shared" si="58"/>
        <v>0</v>
      </c>
      <c r="DX47" s="41">
        <f t="shared" ref="DX47:DX110" si="73">ABS(DV47)/(ABS(DV47)+ABS(DV48))</f>
        <v>0.20387357305664744</v>
      </c>
      <c r="DY47" s="41">
        <f t="shared" ref="DY47:DY110" si="74">DH47+DX47*(DH48-DH47)</f>
        <v>5.5451257711410823E-2</v>
      </c>
    </row>
    <row r="48" spans="1:129" x14ac:dyDescent="0.15">
      <c r="A48" s="24"/>
      <c r="B48" s="16" t="s">
        <v>174</v>
      </c>
      <c r="C48" s="21">
        <f>C16*C15</f>
        <v>434</v>
      </c>
      <c r="D48" s="26" t="s">
        <v>106</v>
      </c>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f>CW47+1</f>
        <v>44</v>
      </c>
      <c r="CX48" s="41">
        <f>IF(DC47&gt;0,DB47,CX47)</f>
        <v>8.6919474256319518E-2</v>
      </c>
      <c r="CY48" s="41">
        <f>IF(DC47&lt;0,DB47,CY47)</f>
        <v>8.6919474313162937E-2</v>
      </c>
      <c r="CZ48" s="41">
        <f>$C$6+$C$7*CX48+$C$8*CX48^2+$C$9*CX48^3+$C$10*CX48^4+$C$11*CX48^5</f>
        <v>6.0886362618362E-10</v>
      </c>
      <c r="DA48" s="41">
        <f>$C$6+$C$7*CY48+$C$8*CY48^2+$C$9*CY48^3+$C$10*CY48^4+$C$11*CY48^5</f>
        <v>-2.7584468043073684E-10</v>
      </c>
      <c r="DB48" s="41">
        <f>(CX48+CY48)/2</f>
        <v>8.6919474284741227E-2</v>
      </c>
      <c r="DC48" s="41">
        <f>$C$6+$C$7*DB48+$C$8*DB48^2+$C$9*DB48^3+$C$10*DB48^4+$C$11*DB48^5</f>
        <v>1.6651213741170068E-10</v>
      </c>
      <c r="DD48" s="41"/>
      <c r="DE48" s="14"/>
      <c r="DF48" s="41"/>
      <c r="DG48" s="41"/>
      <c r="DH48" s="41">
        <f t="shared" si="72"/>
        <v>5.4759268806381378E-2</v>
      </c>
      <c r="DI48" s="14">
        <f t="shared" si="66"/>
        <v>0.31749049984846689</v>
      </c>
      <c r="DJ48" s="41">
        <f t="shared" si="50"/>
        <v>17.385547624674583</v>
      </c>
      <c r="DK48" s="41">
        <f t="shared" si="67"/>
        <v>3.0914224276671405</v>
      </c>
      <c r="DL48" s="41">
        <f t="shared" si="68"/>
        <v>1.3717598824404338</v>
      </c>
      <c r="DM48" s="41">
        <f t="shared" si="69"/>
        <v>-3.3278724151124641</v>
      </c>
      <c r="DN48" s="41">
        <f t="shared" si="70"/>
        <v>5.2451552879085153</v>
      </c>
      <c r="DO48" s="41">
        <f t="shared" si="71"/>
        <v>-2.289042755236486</v>
      </c>
      <c r="DP48" s="41">
        <f t="shared" si="51"/>
        <v>1.0042696438384735</v>
      </c>
      <c r="DQ48" s="41">
        <f t="shared" si="52"/>
        <v>0.99999999999999911</v>
      </c>
      <c r="DR48" s="41">
        <f t="shared" si="53"/>
        <v>0.99491303543700882</v>
      </c>
      <c r="DS48" s="41">
        <f t="shared" si="54"/>
        <v>17.411614438099139</v>
      </c>
      <c r="DT48" s="41">
        <f t="shared" si="55"/>
        <v>17.385547624674597</v>
      </c>
      <c r="DU48" s="41">
        <f t="shared" si="56"/>
        <v>17.348844137486438</v>
      </c>
      <c r="DV48" s="41">
        <f t="shared" si="57"/>
        <v>-6.2770300612701391E-2</v>
      </c>
      <c r="DW48" s="41">
        <f t="shared" si="58"/>
        <v>0</v>
      </c>
      <c r="DX48" s="41">
        <f t="shared" si="73"/>
        <v>0.36727973774027622</v>
      </c>
      <c r="DY48" s="41">
        <f t="shared" si="74"/>
        <v>5.4440031189142375E-2</v>
      </c>
    </row>
    <row r="49" spans="1:164" x14ac:dyDescent="0.15">
      <c r="A49" s="24"/>
      <c r="B49" s="1" t="s">
        <v>175</v>
      </c>
      <c r="C49" s="21">
        <f>AC88</f>
        <v>71.486446782442187</v>
      </c>
      <c r="D49" s="25" t="s">
        <v>106</v>
      </c>
      <c r="E49" s="41"/>
      <c r="F49" s="41"/>
      <c r="G49" s="41"/>
      <c r="H49" s="41"/>
      <c r="I49" s="41"/>
      <c r="J49" s="41"/>
      <c r="K49" s="41"/>
      <c r="L49" s="41"/>
      <c r="M49" s="41"/>
      <c r="N49" s="41"/>
      <c r="O49" s="41"/>
      <c r="P49" s="41"/>
      <c r="Q49" s="41"/>
      <c r="R49" s="41"/>
      <c r="S49" s="41"/>
      <c r="T49" s="41"/>
      <c r="U49" s="41"/>
      <c r="V49" s="41"/>
      <c r="W49" s="41"/>
      <c r="X49" s="41"/>
      <c r="Y49" s="41"/>
      <c r="Z49" s="41"/>
      <c r="AA49" s="17" t="s">
        <v>176</v>
      </c>
      <c r="AB49" s="41" t="s">
        <v>177</v>
      </c>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f>CW48+1</f>
        <v>45</v>
      </c>
      <c r="CX49" s="41">
        <f>IF(DC48&gt;0,DB48,CX48)</f>
        <v>8.6919474284741227E-2</v>
      </c>
      <c r="CY49" s="41">
        <f>IF(DC48&lt;0,DB48,CY48)</f>
        <v>8.6919474313162937E-2</v>
      </c>
      <c r="CZ49" s="41">
        <f>$C$6+$C$7*CX49+$C$8*CX49^2+$C$9*CX49^3+$C$10*CX49^4+$C$11*CX49^5</f>
        <v>1.6651213741170068E-10</v>
      </c>
      <c r="DA49" s="41">
        <f>$C$6+$C$7*CY49+$C$8*CY49^2+$C$9*CY49^3+$C$10*CY49^4+$C$11*CY49^5</f>
        <v>-2.7584468043073684E-10</v>
      </c>
      <c r="DB49" s="41">
        <f>(CX49+CY49)/2</f>
        <v>8.6919474298952082E-2</v>
      </c>
      <c r="DC49" s="41">
        <f>$C$6+$C$7*DB49+$C$8*DB49^2+$C$9*DB49^3+$C$10*DB49^4+$C$11*DB49^5</f>
        <v>-5.4665161286493458E-11</v>
      </c>
      <c r="DD49" s="41"/>
      <c r="DE49" s="14"/>
      <c r="DF49" s="41"/>
      <c r="DG49" s="41"/>
      <c r="DH49" s="41">
        <f t="shared" si="72"/>
        <v>5.3890074063422944E-2</v>
      </c>
      <c r="DI49" s="14">
        <f t="shared" si="66"/>
        <v>0.32029258601196742</v>
      </c>
      <c r="DJ49" s="41">
        <f t="shared" si="50"/>
        <v>17.260591182150186</v>
      </c>
      <c r="DK49" s="41">
        <f t="shared" si="67"/>
        <v>3.0466447009070552</v>
      </c>
      <c r="DL49" s="41">
        <f t="shared" si="68"/>
        <v>1.3570205473819057</v>
      </c>
      <c r="DM49" s="41">
        <f t="shared" si="69"/>
        <v>-3.2656500323020956</v>
      </c>
      <c r="DN49" s="41">
        <f t="shared" si="70"/>
        <v>5.1622232064716078</v>
      </c>
      <c r="DO49" s="41">
        <f t="shared" si="71"/>
        <v>-2.2535937215514186</v>
      </c>
      <c r="DP49" s="41">
        <f t="shared" si="51"/>
        <v>1.0043813832328738</v>
      </c>
      <c r="DQ49" s="41">
        <f t="shared" si="52"/>
        <v>0.99999999999999956</v>
      </c>
      <c r="DR49" s="41">
        <f t="shared" si="53"/>
        <v>0.99478690086796595</v>
      </c>
      <c r="DS49" s="41">
        <f t="shared" si="54"/>
        <v>17.309707163940537</v>
      </c>
      <c r="DT49" s="41">
        <f t="shared" si="55"/>
        <v>17.260591182150193</v>
      </c>
      <c r="DU49" s="41">
        <f t="shared" si="56"/>
        <v>17.201571492448974</v>
      </c>
      <c r="DV49" s="41">
        <f t="shared" si="57"/>
        <v>-0.10813567149156356</v>
      </c>
      <c r="DW49" s="41">
        <f t="shared" si="58"/>
        <v>0</v>
      </c>
      <c r="DX49" s="41">
        <f t="shared" si="73"/>
        <v>0.41553006399446707</v>
      </c>
      <c r="DY49" s="41">
        <f t="shared" si="74"/>
        <v>5.3528897516257772E-2</v>
      </c>
    </row>
    <row r="50" spans="1:164" ht="14" thickBot="1" x14ac:dyDescent="0.2">
      <c r="A50" s="27"/>
      <c r="B50" s="28" t="s">
        <v>178</v>
      </c>
      <c r="C50" s="29">
        <f>AC89</f>
        <v>0.57650360308421122</v>
      </c>
      <c r="D50" s="30" t="s">
        <v>93</v>
      </c>
      <c r="E50" s="41"/>
      <c r="F50" s="41"/>
      <c r="G50" s="41"/>
      <c r="H50" s="41"/>
      <c r="I50" s="41"/>
      <c r="J50" s="41"/>
      <c r="K50" s="41"/>
      <c r="L50" s="41"/>
      <c r="M50" s="41"/>
      <c r="N50" s="41"/>
      <c r="O50" s="41"/>
      <c r="P50" s="41"/>
      <c r="Q50" s="41"/>
      <c r="R50" s="41"/>
      <c r="S50" s="41"/>
      <c r="T50" s="41"/>
      <c r="U50" s="41"/>
      <c r="V50" s="41"/>
      <c r="W50" s="41"/>
      <c r="X50" s="41"/>
      <c r="Y50" s="41"/>
      <c r="Z50" s="41"/>
      <c r="AA50" s="41"/>
      <c r="AB50" s="41" t="s">
        <v>179</v>
      </c>
      <c r="AC50" s="41">
        <f>C17/C4</f>
        <v>1</v>
      </c>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f>CW49+1</f>
        <v>46</v>
      </c>
      <c r="CX50" s="41">
        <f>IF(DC49&gt;0,DB49,CX49)</f>
        <v>8.6919474284741227E-2</v>
      </c>
      <c r="CY50" s="41">
        <f>IF(DC49&lt;0,DB49,CY49)</f>
        <v>8.6919474298952082E-2</v>
      </c>
      <c r="CZ50" s="41">
        <f>$C$6+$C$7*CX50+$C$8*CX50^2+$C$9*CX50^3+$C$10*CX50^4+$C$11*CX50^5</f>
        <v>1.6651213741170068E-10</v>
      </c>
      <c r="DA50" s="41">
        <f>$C$6+$C$7*CY50+$C$8*CY50^2+$C$9*CY50^3+$C$10*CY50^4+$C$11*CY50^5</f>
        <v>-5.4665161286493458E-11</v>
      </c>
      <c r="DB50" s="41">
        <f>(CX50+CY50)/2</f>
        <v>8.6919474291846655E-2</v>
      </c>
      <c r="DC50" s="41">
        <f>$C$6+$C$7*DB50+$C$8*DB50^2+$C$9*DB50^3+$C$10*DB50^4+$C$11*DB50^5</f>
        <v>5.5920157393529735E-11</v>
      </c>
      <c r="DD50" s="41"/>
      <c r="DE50" s="14"/>
      <c r="DF50" s="41"/>
      <c r="DG50" s="41"/>
      <c r="DH50" s="41">
        <f t="shared" si="72"/>
        <v>5.3020879320464509E-2</v>
      </c>
      <c r="DI50" s="14">
        <f t="shared" si="66"/>
        <v>0.32273885711335942</v>
      </c>
      <c r="DJ50" s="41">
        <f t="shared" si="50"/>
        <v>17.111897995032066</v>
      </c>
      <c r="DK50" s="41">
        <f t="shared" si="67"/>
        <v>3.0047794782078405</v>
      </c>
      <c r="DL50" s="41">
        <f t="shared" si="68"/>
        <v>1.3432399115767475</v>
      </c>
      <c r="DM50" s="41">
        <f t="shared" si="69"/>
        <v>-3.2074748165929785</v>
      </c>
      <c r="DN50" s="41">
        <f t="shared" si="70"/>
        <v>5.0846853252641031</v>
      </c>
      <c r="DO50" s="41">
        <f t="shared" si="71"/>
        <v>-2.2204504202478739</v>
      </c>
      <c r="DP50" s="41">
        <f t="shared" si="51"/>
        <v>1.0044934566521477</v>
      </c>
      <c r="DQ50" s="41">
        <f t="shared" si="52"/>
        <v>0.99999999999999822</v>
      </c>
      <c r="DR50" s="41">
        <f t="shared" si="53"/>
        <v>0.99465910129706758</v>
      </c>
      <c r="DS50" s="41">
        <f t="shared" si="54"/>
        <v>17.183378416099991</v>
      </c>
      <c r="DT50" s="41">
        <f t="shared" si="55"/>
        <v>17.111897995032098</v>
      </c>
      <c r="DU50" s="41">
        <f t="shared" si="56"/>
        <v>17.031278593552781</v>
      </c>
      <c r="DV50" s="41">
        <f t="shared" si="57"/>
        <v>-0.15209982254721055</v>
      </c>
      <c r="DW50" s="41">
        <f t="shared" si="58"/>
        <v>0</v>
      </c>
      <c r="DX50" s="41">
        <f t="shared" si="73"/>
        <v>0.43871799996777439</v>
      </c>
      <c r="DY50" s="41">
        <f t="shared" si="74"/>
        <v>5.263954794125128E-2</v>
      </c>
    </row>
    <row r="51" spans="1:164" ht="15" thickTop="1" thickBot="1" x14ac:dyDescent="0.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t="s">
        <v>180</v>
      </c>
      <c r="AC51" s="41">
        <f>C20*PI()/30</f>
        <v>891.26983582342439</v>
      </c>
      <c r="AD51" s="41">
        <f>C26*PI()/30</f>
        <v>785.39816339744834</v>
      </c>
      <c r="AE51" s="41" t="s">
        <v>51</v>
      </c>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f>CW50+1</f>
        <v>47</v>
      </c>
      <c r="CX51" s="41">
        <f>IF(DC50&gt;0,DB50,CX50)</f>
        <v>8.6919474291846655E-2</v>
      </c>
      <c r="CY51" s="41">
        <f>IF(DC50&lt;0,DB50,CY50)</f>
        <v>8.6919474298952082E-2</v>
      </c>
      <c r="CZ51" s="41">
        <f>$C$6+$C$7*CX51+$C$8*CX51^2+$C$9*CX51^3+$C$10*CX51^4+$C$11*CX51^5</f>
        <v>5.5920157393529735E-11</v>
      </c>
      <c r="DA51" s="41">
        <f>$C$6+$C$7*CY51+$C$8*CY51^2+$C$9*CY51^3+$C$10*CY51^4+$C$11*CY51^5</f>
        <v>-5.4665161286493458E-11</v>
      </c>
      <c r="DB51" s="41">
        <f>(CX51+CY51)/2</f>
        <v>8.6919474295399368E-2</v>
      </c>
      <c r="DC51" s="41">
        <f>$C$6+$C$7*DB51+$C$8*DB51^2+$C$9*DB51^3+$C$10*DB51^4+$C$11*DB51^5</f>
        <v>6.2616578588858829E-13</v>
      </c>
      <c r="DD51" s="41"/>
      <c r="DE51" s="14"/>
      <c r="DF51" s="41"/>
      <c r="DG51" s="41"/>
      <c r="DH51" s="41">
        <f t="shared" si="72"/>
        <v>5.2151684577506074E-2</v>
      </c>
      <c r="DI51" s="14">
        <f t="shared" si="66"/>
        <v>0.32482778642801202</v>
      </c>
      <c r="DJ51" s="41">
        <f t="shared" si="50"/>
        <v>16.940316259803193</v>
      </c>
      <c r="DK51" s="41">
        <f t="shared" si="67"/>
        <v>2.9656635216305403</v>
      </c>
      <c r="DL51" s="41">
        <f t="shared" si="68"/>
        <v>1.3303642425367195</v>
      </c>
      <c r="DM51" s="41">
        <f t="shared" si="69"/>
        <v>-3.1531199352657717</v>
      </c>
      <c r="DN51" s="41">
        <f t="shared" si="70"/>
        <v>5.0122393140198955</v>
      </c>
      <c r="DO51" s="41">
        <f t="shared" si="71"/>
        <v>-2.1894836212908442</v>
      </c>
      <c r="DP51" s="41">
        <f t="shared" si="51"/>
        <v>1.004606046330708</v>
      </c>
      <c r="DQ51" s="41">
        <f t="shared" si="52"/>
        <v>0.99999999999999911</v>
      </c>
      <c r="DR51" s="41">
        <f t="shared" si="53"/>
        <v>0.99452939169715071</v>
      </c>
      <c r="DS51" s="41">
        <f t="shared" si="54"/>
        <v>17.033441175804917</v>
      </c>
      <c r="DT51" s="41">
        <f t="shared" si="55"/>
        <v>16.940316259803208</v>
      </c>
      <c r="DU51" s="41">
        <f t="shared" si="56"/>
        <v>16.838849450345474</v>
      </c>
      <c r="DV51" s="41">
        <f t="shared" si="57"/>
        <v>-0.1945917254594427</v>
      </c>
      <c r="DW51" s="41">
        <f t="shared" si="58"/>
        <v>0</v>
      </c>
      <c r="DX51" s="41">
        <f t="shared" si="73"/>
        <v>0.45239990340264424</v>
      </c>
      <c r="DY51" s="41">
        <f t="shared" si="74"/>
        <v>5.1758460959753595E-2</v>
      </c>
    </row>
    <row r="52" spans="1:164" x14ac:dyDescent="0.15">
      <c r="A52" s="50" t="s">
        <v>181</v>
      </c>
      <c r="B52" s="6"/>
      <c r="C52" s="6"/>
      <c r="D52" s="6"/>
      <c r="E52" s="6"/>
      <c r="F52" s="6"/>
      <c r="G52" s="6"/>
      <c r="H52" s="6"/>
      <c r="I52" s="6"/>
      <c r="J52" s="6"/>
      <c r="K52" s="7"/>
      <c r="L52" s="41"/>
      <c r="M52" s="41"/>
      <c r="N52" s="41"/>
      <c r="O52" s="41"/>
      <c r="P52" s="41"/>
      <c r="Q52" s="41"/>
      <c r="R52" s="41"/>
      <c r="S52" s="41"/>
      <c r="T52" s="41"/>
      <c r="U52" s="41"/>
      <c r="V52" s="41"/>
      <c r="W52" s="41"/>
      <c r="X52" s="41"/>
      <c r="Y52" s="41"/>
      <c r="Z52" s="41"/>
      <c r="AA52" s="41"/>
      <c r="AB52" s="41" t="s">
        <v>182</v>
      </c>
      <c r="AC52" s="41">
        <f>C20/C5</f>
        <v>1</v>
      </c>
      <c r="AD52" s="41">
        <f>C26/C5</f>
        <v>0.88121254846669017</v>
      </c>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f>CW51+1</f>
        <v>48</v>
      </c>
      <c r="CX52" s="41">
        <f>IF(DC51&gt;0,DB51,CX51)</f>
        <v>8.6919474295399368E-2</v>
      </c>
      <c r="CY52" s="41">
        <f>IF(DC51&lt;0,DB51,CY51)</f>
        <v>8.6919474298952082E-2</v>
      </c>
      <c r="CZ52" s="41">
        <f>$C$6+$C$7*CX52+$C$8*CX52^2+$C$9*CX52^3+$C$10*CX52^4+$C$11*CX52^5</f>
        <v>6.2616578588858829E-13</v>
      </c>
      <c r="DA52" s="41">
        <f>$C$6+$C$7*CY52+$C$8*CY52^2+$C$9*CY52^3+$C$10*CY52^4+$C$11*CY52^5</f>
        <v>-5.4665161286493458E-11</v>
      </c>
      <c r="DB52" s="41">
        <f>(CX52+CY52)/2</f>
        <v>8.6919474297175725E-2</v>
      </c>
      <c r="DC52" s="41">
        <f>$C$6+$C$7*DB52+$C$8*DB52^2+$C$9*DB52^3+$C$10*DB52^4+$C$11*DB52^5</f>
        <v>-2.702060797332706E-11</v>
      </c>
      <c r="DD52" s="41"/>
      <c r="DE52" s="14"/>
      <c r="DF52" s="41"/>
      <c r="DG52" s="41"/>
      <c r="DH52" s="41">
        <f t="shared" si="72"/>
        <v>5.128248983454764E-2</v>
      </c>
      <c r="DI52" s="14">
        <f t="shared" si="66"/>
        <v>0.32655845601026495</v>
      </c>
      <c r="DJ52" s="41">
        <f t="shared" si="50"/>
        <v>16.746730700731984</v>
      </c>
      <c r="DK52" s="41">
        <f t="shared" si="67"/>
        <v>2.9291488038174114</v>
      </c>
      <c r="DL52" s="41">
        <f t="shared" si="68"/>
        <v>1.3183448145898979</v>
      </c>
      <c r="DM52" s="41">
        <f t="shared" si="69"/>
        <v>-3.1023796919712781</v>
      </c>
      <c r="DN52" s="41">
        <f t="shared" si="70"/>
        <v>4.9446110137368295</v>
      </c>
      <c r="DO52" s="41">
        <f t="shared" si="71"/>
        <v>-2.1605761363554508</v>
      </c>
      <c r="DP52" s="41">
        <f t="shared" si="51"/>
        <v>1.0047193290232341</v>
      </c>
      <c r="DQ52" s="41">
        <f t="shared" si="52"/>
        <v>0.99999999999999867</v>
      </c>
      <c r="DR52" s="41">
        <f t="shared" si="53"/>
        <v>0.99439752395273073</v>
      </c>
      <c r="DS52" s="41">
        <f t="shared" si="54"/>
        <v>16.860744857245052</v>
      </c>
      <c r="DT52" s="41">
        <f t="shared" si="55"/>
        <v>16.746730700732005</v>
      </c>
      <c r="DU52" s="41">
        <f t="shared" si="56"/>
        <v>16.625204471720703</v>
      </c>
      <c r="DV52" s="41">
        <f t="shared" si="57"/>
        <v>-0.23554038552434875</v>
      </c>
      <c r="DW52" s="41">
        <f t="shared" si="58"/>
        <v>0</v>
      </c>
      <c r="DX52" s="41">
        <f t="shared" si="73"/>
        <v>0.46146778779656922</v>
      </c>
      <c r="DY52" s="41">
        <f t="shared" si="74"/>
        <v>5.0881384459350205E-2</v>
      </c>
    </row>
    <row r="53" spans="1:164" x14ac:dyDescent="0.15">
      <c r="A53" s="8"/>
      <c r="B53" s="39" t="s">
        <v>183</v>
      </c>
      <c r="C53" s="1"/>
      <c r="D53" s="1"/>
      <c r="E53" s="1"/>
      <c r="F53" s="1"/>
      <c r="G53" s="1"/>
      <c r="H53" s="1"/>
      <c r="I53" s="1"/>
      <c r="J53" s="1"/>
      <c r="K53" s="9"/>
      <c r="L53" s="41"/>
      <c r="M53" s="41"/>
      <c r="N53" s="42" t="s">
        <v>184</v>
      </c>
      <c r="O53" s="41"/>
      <c r="P53" s="48" t="s">
        <v>185</v>
      </c>
      <c r="Q53" s="41"/>
      <c r="R53" s="41"/>
      <c r="S53" s="41"/>
      <c r="T53" s="41"/>
      <c r="U53" s="41"/>
      <c r="V53" s="41"/>
      <c r="W53" s="41"/>
      <c r="X53" s="41"/>
      <c r="Y53" s="41"/>
      <c r="Z53" s="41"/>
      <c r="AA53" s="41"/>
      <c r="AB53" s="41" t="s">
        <v>186</v>
      </c>
      <c r="AC53" s="41">
        <f>DI8*AC52</f>
        <v>5.5919803712975141E-2</v>
      </c>
      <c r="AD53" s="41">
        <f>DI8*AD52</f>
        <v>4.9277232739667907E-2</v>
      </c>
      <c r="AE53" s="41" t="s">
        <v>53</v>
      </c>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f>CW52+1</f>
        <v>49</v>
      </c>
      <c r="CX53" s="41">
        <f>IF(DC52&gt;0,DB52,CX52)</f>
        <v>8.6919474295399368E-2</v>
      </c>
      <c r="CY53" s="41">
        <f>IF(DC52&lt;0,DB52,CY52)</f>
        <v>8.6919474297175725E-2</v>
      </c>
      <c r="CZ53" s="41">
        <f>$C$6+$C$7*CX53+$C$8*CX53^2+$C$9*CX53^3+$C$10*CX53^4+$C$11*CX53^5</f>
        <v>6.2616578588858829E-13</v>
      </c>
      <c r="DA53" s="41">
        <f>$C$6+$C$7*CY53+$C$8*CY53^2+$C$9*CY53^3+$C$10*CY53^4+$C$11*CY53^5</f>
        <v>-2.702060797332706E-11</v>
      </c>
      <c r="DB53" s="41">
        <f>(CX53+CY53)/2</f>
        <v>8.6919474296287547E-2</v>
      </c>
      <c r="DC53" s="41">
        <f>$C$6+$C$7*DB53+$C$8*DB53^2+$C$9*DB53^3+$C$10*DB53^4+$C$11*DB53^5</f>
        <v>-1.3197443138324161E-11</v>
      </c>
      <c r="DD53" s="41"/>
      <c r="DE53" s="14"/>
      <c r="DF53" s="41"/>
      <c r="DG53" s="41"/>
      <c r="DH53" s="41">
        <f t="shared" si="72"/>
        <v>5.0413295091589205E-2</v>
      </c>
      <c r="DI53" s="14">
        <f t="shared" si="66"/>
        <v>0.32793060108156052</v>
      </c>
      <c r="DJ53" s="41">
        <f t="shared" si="50"/>
        <v>16.532062161886934</v>
      </c>
      <c r="DK53" s="41">
        <f t="shared" si="67"/>
        <v>2.8951006544848061</v>
      </c>
      <c r="DL53" s="41">
        <f t="shared" si="68"/>
        <v>1.3071372987679153</v>
      </c>
      <c r="DM53" s="41">
        <f t="shared" si="69"/>
        <v>-3.0550669511278454</v>
      </c>
      <c r="DN53" s="41">
        <f t="shared" si="70"/>
        <v>4.8815510038270666</v>
      </c>
      <c r="DO53" s="41">
        <f t="shared" si="71"/>
        <v>-2.1336213514671383</v>
      </c>
      <c r="DP53" s="41">
        <f t="shared" si="51"/>
        <v>1.0048334775557777</v>
      </c>
      <c r="DQ53" s="41">
        <f t="shared" si="52"/>
        <v>0.99999999999999822</v>
      </c>
      <c r="DR53" s="41">
        <f t="shared" si="53"/>
        <v>0.99426324476849004</v>
      </c>
      <c r="DS53" s="41">
        <f t="shared" si="54"/>
        <v>16.666175117361558</v>
      </c>
      <c r="DT53" s="41">
        <f t="shared" si="55"/>
        <v>16.532062161886962</v>
      </c>
      <c r="DU53" s="41">
        <f t="shared" si="56"/>
        <v>16.391299842783141</v>
      </c>
      <c r="DV53" s="41">
        <f t="shared" si="57"/>
        <v>-0.27487527457841665</v>
      </c>
      <c r="DW53" s="41">
        <f t="shared" si="58"/>
        <v>0</v>
      </c>
      <c r="DX53" s="41">
        <f t="shared" si="73"/>
        <v>0.46795083576072205</v>
      </c>
      <c r="DY53" s="41">
        <f t="shared" si="74"/>
        <v>5.0006554685182981E-2</v>
      </c>
    </row>
    <row r="54" spans="1:164" x14ac:dyDescent="0.15">
      <c r="A54" s="8"/>
      <c r="B54" s="39" t="s">
        <v>187</v>
      </c>
      <c r="C54" s="1"/>
      <c r="D54" s="1"/>
      <c r="E54" s="1"/>
      <c r="F54" s="1"/>
      <c r="G54" s="1"/>
      <c r="H54" s="1"/>
      <c r="I54" s="1"/>
      <c r="J54" s="1"/>
      <c r="K54" s="9"/>
      <c r="L54" s="41"/>
      <c r="M54" s="41"/>
      <c r="N54" s="41"/>
      <c r="O54" s="41"/>
      <c r="P54" s="41"/>
      <c r="Q54" s="41"/>
      <c r="R54" s="41"/>
      <c r="S54" s="41"/>
      <c r="T54" s="41"/>
      <c r="U54" s="41"/>
      <c r="V54" s="41"/>
      <c r="W54" s="41"/>
      <c r="X54" s="41"/>
      <c r="Y54" s="41"/>
      <c r="Z54" s="41"/>
      <c r="AA54" s="41"/>
      <c r="AB54" s="41" t="s">
        <v>188</v>
      </c>
      <c r="AC54" s="41">
        <f>AC47*AC50*AC52^3</f>
        <v>32.67533949928476</v>
      </c>
      <c r="AD54" s="41">
        <f>AC47*AC50*AD52^3</f>
        <v>22.359502037084965</v>
      </c>
      <c r="AE54" s="41" t="s">
        <v>106</v>
      </c>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f>CW53+1</f>
        <v>50</v>
      </c>
      <c r="CX54" s="41">
        <f>IF(DC53&gt;0,DB53,CX53)</f>
        <v>8.6919474295399368E-2</v>
      </c>
      <c r="CY54" s="41">
        <f>IF(DC53&lt;0,DB53,CY53)</f>
        <v>8.6919474296287547E-2</v>
      </c>
      <c r="CZ54" s="41">
        <f>$C$6+$C$7*CX54+$C$8*CX54^2+$C$9*CX54^3+$C$10*CX54^4+$C$11*CX54^5</f>
        <v>6.2616578588858829E-13</v>
      </c>
      <c r="DA54" s="41">
        <f>$C$6+$C$7*CY54+$C$8*CY54^2+$C$9*CY54^3+$C$10*CY54^4+$C$11*CY54^5</f>
        <v>-1.3197443138324161E-11</v>
      </c>
      <c r="DB54" s="41">
        <f>(CX54+CY54)/2</f>
        <v>8.6919474295843457E-2</v>
      </c>
      <c r="DC54" s="41">
        <f>$C$6+$C$7*DB54+$C$8*DB54^2+$C$9*DB54^3+$C$10*DB54^4+$C$11*DB54^5</f>
        <v>-6.2851945870079362E-12</v>
      </c>
      <c r="DD54" s="41"/>
      <c r="DE54" s="14"/>
      <c r="DF54" s="41"/>
      <c r="DG54" s="41"/>
      <c r="DH54" s="41">
        <f t="shared" si="72"/>
        <v>4.9544100348630771E-2</v>
      </c>
      <c r="DI54" s="14">
        <f t="shared" si="66"/>
        <v>0.32894465441856002</v>
      </c>
      <c r="DJ54" s="41">
        <f t="shared" si="50"/>
        <v>16.297266967658807</v>
      </c>
      <c r="DK54" s="41">
        <f t="shared" si="67"/>
        <v>2.8633961221975968</v>
      </c>
      <c r="DL54" s="41">
        <f t="shared" si="68"/>
        <v>1.296701223556709</v>
      </c>
      <c r="DM54" s="41">
        <f t="shared" si="69"/>
        <v>-3.0110108614704103</v>
      </c>
      <c r="DN54" s="41">
        <f t="shared" si="70"/>
        <v>4.8228315679867979</v>
      </c>
      <c r="DO54" s="41">
        <f t="shared" si="71"/>
        <v>-2.1085219300730973</v>
      </c>
      <c r="DP54" s="41">
        <f t="shared" si="51"/>
        <v>1.004948662286592</v>
      </c>
      <c r="DQ54" s="41">
        <f t="shared" si="52"/>
        <v>0.99999999999999911</v>
      </c>
      <c r="DR54" s="41">
        <f t="shared" si="53"/>
        <v>0.99412629356306348</v>
      </c>
      <c r="DS54" s="41">
        <f t="shared" si="54"/>
        <v>16.450653433650036</v>
      </c>
      <c r="DT54" s="41">
        <f t="shared" si="55"/>
        <v>16.297266967658821</v>
      </c>
      <c r="DU54" s="41">
        <f t="shared" si="56"/>
        <v>16.1381266702952</v>
      </c>
      <c r="DV54" s="41">
        <f t="shared" si="57"/>
        <v>-0.31252676335483542</v>
      </c>
      <c r="DW54" s="41">
        <f t="shared" si="58"/>
        <v>0</v>
      </c>
      <c r="DX54" s="41">
        <f t="shared" si="73"/>
        <v>0.4728424163208711</v>
      </c>
      <c r="DY54" s="41">
        <f t="shared" si="74"/>
        <v>4.9133108206116903E-2</v>
      </c>
    </row>
    <row r="55" spans="1:164" x14ac:dyDescent="0.15">
      <c r="A55" s="8"/>
      <c r="B55" s="39" t="s">
        <v>189</v>
      </c>
      <c r="C55" s="1"/>
      <c r="D55" s="1"/>
      <c r="E55" s="1"/>
      <c r="F55" s="1"/>
      <c r="G55" s="1"/>
      <c r="H55" s="1"/>
      <c r="I55" s="1"/>
      <c r="J55" s="1"/>
      <c r="K55" s="9"/>
      <c r="L55" s="41"/>
      <c r="M55" s="41"/>
      <c r="N55" s="41"/>
      <c r="O55" s="41"/>
      <c r="P55" s="41"/>
      <c r="Q55" s="41"/>
      <c r="R55" s="41"/>
      <c r="S55" s="41"/>
      <c r="T55" s="41"/>
      <c r="U55" s="41"/>
      <c r="V55" s="41"/>
      <c r="W55" s="41"/>
      <c r="X55" s="41"/>
      <c r="Y55" s="41"/>
      <c r="Z55" s="41"/>
      <c r="AA55" s="41"/>
      <c r="AB55" s="41" t="s">
        <v>190</v>
      </c>
      <c r="AC55" s="41">
        <f>C22/AC53</f>
        <v>1.1820499288459188</v>
      </c>
      <c r="AD55" s="41">
        <f>AC55</f>
        <v>1.1820499288459188</v>
      </c>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14"/>
      <c r="DC55" s="41"/>
      <c r="DD55" s="41"/>
      <c r="DE55" s="14"/>
      <c r="DF55" s="41"/>
      <c r="DG55" s="41"/>
      <c r="DH55" s="41">
        <f t="shared" si="72"/>
        <v>4.8674905605672336E-2</v>
      </c>
      <c r="DI55" s="14">
        <f t="shared" si="66"/>
        <v>0.32960179074126811</v>
      </c>
      <c r="DJ55" s="41">
        <f t="shared" si="50"/>
        <v>16.04333605179179</v>
      </c>
      <c r="DK55" s="41">
        <f t="shared" si="67"/>
        <v>2.8339225117361488</v>
      </c>
      <c r="DL55" s="41">
        <f t="shared" si="68"/>
        <v>1.2869994934464823</v>
      </c>
      <c r="DM55" s="41">
        <f t="shared" si="69"/>
        <v>-2.970054823600023</v>
      </c>
      <c r="DN55" s="41">
        <f t="shared" si="70"/>
        <v>4.7682439852779916</v>
      </c>
      <c r="DO55" s="41">
        <f t="shared" si="71"/>
        <v>-2.0851886551244512</v>
      </c>
      <c r="DP55" s="41">
        <f t="shared" si="51"/>
        <v>1.0050650525117439</v>
      </c>
      <c r="DQ55" s="41">
        <f t="shared" si="52"/>
        <v>1</v>
      </c>
      <c r="DR55" s="41">
        <f t="shared" si="53"/>
        <v>0.99398640030707153</v>
      </c>
      <c r="DS55" s="41">
        <f t="shared" si="54"/>
        <v>16.215136450054189</v>
      </c>
      <c r="DT55" s="41">
        <f t="shared" si="55"/>
        <v>16.04333605179179</v>
      </c>
      <c r="DU55" s="41">
        <f t="shared" si="56"/>
        <v>15.866709896685521</v>
      </c>
      <c r="DV55" s="41">
        <f t="shared" si="57"/>
        <v>-0.34842655336866812</v>
      </c>
      <c r="DW55" s="41">
        <f t="shared" si="58"/>
        <v>0</v>
      </c>
      <c r="DX55" s="41">
        <f t="shared" si="73"/>
        <v>0.47668631901574832</v>
      </c>
      <c r="DY55" s="41">
        <f t="shared" si="74"/>
        <v>4.8260572363143642E-2</v>
      </c>
    </row>
    <row r="56" spans="1:164" x14ac:dyDescent="0.15">
      <c r="A56" s="8"/>
      <c r="B56" s="51" t="s">
        <v>191</v>
      </c>
      <c r="C56" s="39"/>
      <c r="D56" s="1"/>
      <c r="E56" s="1"/>
      <c r="F56" s="1"/>
      <c r="G56" s="1"/>
      <c r="H56" s="1"/>
      <c r="I56" s="1"/>
      <c r="J56" s="1"/>
      <c r="K56" s="9"/>
      <c r="L56" s="41"/>
      <c r="M56" s="41"/>
      <c r="N56" s="41"/>
      <c r="O56" s="41"/>
      <c r="P56" s="41"/>
      <c r="Q56" s="41"/>
      <c r="R56" s="41"/>
      <c r="S56" s="41"/>
      <c r="T56" s="41"/>
      <c r="U56" s="41"/>
      <c r="V56" s="41"/>
      <c r="W56" s="41"/>
      <c r="X56" s="41"/>
      <c r="Y56" s="41"/>
      <c r="Z56" s="41"/>
      <c r="AA56" s="41"/>
      <c r="AB56" s="41" t="s">
        <v>192</v>
      </c>
      <c r="AC56" s="41">
        <f>$AC$42+$AC$43*AC55+$AC$44*AC55^2+$AC$45*AC55^3</f>
        <v>0.984054359271334</v>
      </c>
      <c r="AD56" s="41">
        <f>AC56</f>
        <v>0.984054359271334</v>
      </c>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14"/>
      <c r="DC56" s="41"/>
      <c r="DD56" s="41"/>
      <c r="DE56" s="14"/>
      <c r="DF56" s="41"/>
      <c r="DG56" s="41"/>
      <c r="DH56" s="41">
        <f t="shared" si="72"/>
        <v>4.7805710862713902E-2</v>
      </c>
      <c r="DI56" s="14">
        <f t="shared" si="66"/>
        <v>0.32990397110115688</v>
      </c>
      <c r="DJ56" s="41">
        <f t="shared" si="50"/>
        <v>15.771293854923027</v>
      </c>
      <c r="DK56" s="41">
        <f t="shared" si="67"/>
        <v>2.8065760631069199</v>
      </c>
      <c r="DL56" s="41">
        <f t="shared" si="68"/>
        <v>1.2779979541060278</v>
      </c>
      <c r="DM56" s="41">
        <f t="shared" si="69"/>
        <v>-2.9320546543589905</v>
      </c>
      <c r="DN56" s="41">
        <f t="shared" si="70"/>
        <v>4.7175960835459403</v>
      </c>
      <c r="DO56" s="41">
        <f t="shared" si="71"/>
        <v>-2.0635393832929778</v>
      </c>
      <c r="DP56" s="41">
        <f t="shared" si="51"/>
        <v>1.0051828178488442</v>
      </c>
      <c r="DQ56" s="41">
        <f t="shared" si="52"/>
        <v>0.99999999999999956</v>
      </c>
      <c r="DR56" s="41">
        <f t="shared" si="53"/>
        <v>0.99384328326432292</v>
      </c>
      <c r="DS56" s="41">
        <f t="shared" si="54"/>
        <v>15.960615091019521</v>
      </c>
      <c r="DT56" s="41">
        <f t="shared" si="55"/>
        <v>15.771293854923034</v>
      </c>
      <c r="DU56" s="41">
        <f t="shared" si="56"/>
        <v>15.578106982600346</v>
      </c>
      <c r="DV56" s="41">
        <f t="shared" si="57"/>
        <v>-0.38250810841917549</v>
      </c>
      <c r="DW56" s="41">
        <f t="shared" si="58"/>
        <v>0</v>
      </c>
      <c r="DX56" s="41">
        <f t="shared" si="73"/>
        <v>0.47980534139501041</v>
      </c>
      <c r="DY56" s="41">
        <f t="shared" si="74"/>
        <v>4.7388666582329979E-2</v>
      </c>
    </row>
    <row r="57" spans="1:164" x14ac:dyDescent="0.15">
      <c r="A57" s="8"/>
      <c r="B57" s="51" t="s">
        <v>193</v>
      </c>
      <c r="C57" s="39"/>
      <c r="D57" s="1"/>
      <c r="E57" s="1"/>
      <c r="F57" s="1"/>
      <c r="G57" s="1"/>
      <c r="H57" s="1"/>
      <c r="I57" s="1"/>
      <c r="J57" s="1"/>
      <c r="K57" s="9"/>
      <c r="L57" s="41"/>
      <c r="M57" s="41"/>
      <c r="N57" s="41"/>
      <c r="O57" s="41"/>
      <c r="P57" s="41"/>
      <c r="Q57" s="41"/>
      <c r="R57" s="41"/>
      <c r="S57" s="41"/>
      <c r="T57" s="41"/>
      <c r="U57" s="41"/>
      <c r="V57" s="41"/>
      <c r="W57" s="41"/>
      <c r="X57" s="41"/>
      <c r="Y57" s="41"/>
      <c r="Z57" s="41"/>
      <c r="AA57" s="41"/>
      <c r="AB57" s="41" t="s">
        <v>194</v>
      </c>
      <c r="AC57" s="41">
        <f>AC56*AC54</f>
        <v>32.154310274941977</v>
      </c>
      <c r="AD57" s="41">
        <f>AD56*AD54</f>
        <v>22.002965450729732</v>
      </c>
      <c r="AE57" s="41" t="s">
        <v>106</v>
      </c>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14"/>
      <c r="DC57" s="41"/>
      <c r="DD57" s="41"/>
      <c r="DE57" s="14"/>
      <c r="DF57" s="41"/>
      <c r="DG57" s="41"/>
      <c r="DH57" s="41">
        <f t="shared" si="72"/>
        <v>4.6936516119755467E-2</v>
      </c>
      <c r="DI57" s="14">
        <f t="shared" si="66"/>
        <v>0.32985398726928483</v>
      </c>
      <c r="DJ57" s="41">
        <f t="shared" si="50"/>
        <v>15.482196990630403</v>
      </c>
      <c r="DK57" s="41">
        <f t="shared" si="67"/>
        <v>2.781260742707202</v>
      </c>
      <c r="DL57" s="41">
        <f t="shared" si="68"/>
        <v>1.269664994474454</v>
      </c>
      <c r="DM57" s="41">
        <f t="shared" si="69"/>
        <v>-2.8968769070535489</v>
      </c>
      <c r="DN57" s="41">
        <f t="shared" si="70"/>
        <v>4.670710000555629</v>
      </c>
      <c r="DO57" s="41">
        <f t="shared" si="71"/>
        <v>-2.043498087976535</v>
      </c>
      <c r="DP57" s="41">
        <f t="shared" si="51"/>
        <v>1.0053021296318096</v>
      </c>
      <c r="DQ57" s="41">
        <f t="shared" si="52"/>
        <v>0.99999999999999911</v>
      </c>
      <c r="DR57" s="41">
        <f t="shared" si="53"/>
        <v>0.99369664659358348</v>
      </c>
      <c r="DS57" s="41">
        <f t="shared" si="54"/>
        <v>15.688113443765646</v>
      </c>
      <c r="DT57" s="41">
        <f t="shared" si="55"/>
        <v>15.482196990630417</v>
      </c>
      <c r="DU57" s="41">
        <f t="shared" si="56"/>
        <v>15.273406357983248</v>
      </c>
      <c r="DV57" s="41">
        <f t="shared" si="57"/>
        <v>-0.41470708578239801</v>
      </c>
      <c r="DW57" s="41">
        <f t="shared" si="58"/>
        <v>0</v>
      </c>
      <c r="DX57" s="41">
        <f t="shared" si="73"/>
        <v>0.48240329327118281</v>
      </c>
      <c r="DY57" s="41">
        <f t="shared" si="74"/>
        <v>4.6517213713258322E-2</v>
      </c>
    </row>
    <row r="58" spans="1:164" x14ac:dyDescent="0.15">
      <c r="A58" s="8"/>
      <c r="B58" s="1"/>
      <c r="C58" s="39"/>
      <c r="D58" s="1"/>
      <c r="E58" s="1"/>
      <c r="F58" s="1"/>
      <c r="G58" s="1"/>
      <c r="H58" s="1"/>
      <c r="I58" s="1"/>
      <c r="J58" s="1"/>
      <c r="K58" s="9"/>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14"/>
      <c r="DC58" s="41"/>
      <c r="DD58" s="41"/>
      <c r="DE58" s="14"/>
      <c r="DF58" s="41"/>
      <c r="DG58" s="41"/>
      <c r="DH58" s="41">
        <f t="shared" si="72"/>
        <v>4.6067321376797032E-2</v>
      </c>
      <c r="DI58" s="14">
        <f t="shared" si="66"/>
        <v>0.32945550612442198</v>
      </c>
      <c r="DJ58" s="41">
        <f t="shared" si="50"/>
        <v>15.17713267998907</v>
      </c>
      <c r="DK58" s="41">
        <f t="shared" si="67"/>
        <v>2.7578871205748938</v>
      </c>
      <c r="DL58" s="41">
        <f t="shared" si="68"/>
        <v>1.2619711771892359</v>
      </c>
      <c r="DM58" s="41">
        <f t="shared" si="69"/>
        <v>-2.8643973112988625</v>
      </c>
      <c r="DN58" s="41">
        <f t="shared" si="70"/>
        <v>4.6274201045647505</v>
      </c>
      <c r="DO58" s="41">
        <f t="shared" si="71"/>
        <v>-2.0249939704551241</v>
      </c>
      <c r="DP58" s="41">
        <f t="shared" si="51"/>
        <v>1.0054231623504637</v>
      </c>
      <c r="DQ58" s="41">
        <f t="shared" si="52"/>
        <v>0.99999999999999956</v>
      </c>
      <c r="DR58" s="41">
        <f t="shared" si="53"/>
        <v>0.99354617776573262</v>
      </c>
      <c r="DS58" s="41">
        <f t="shared" si="54"/>
        <v>15.398687408828286</v>
      </c>
      <c r="DT58" s="41">
        <f t="shared" si="55"/>
        <v>15.177132679989077</v>
      </c>
      <c r="DU58" s="41">
        <f t="shared" si="56"/>
        <v>14.953725641667612</v>
      </c>
      <c r="DV58" s="41">
        <f t="shared" si="57"/>
        <v>-0.44496176716067382</v>
      </c>
      <c r="DW58" s="41">
        <f t="shared" si="58"/>
        <v>0</v>
      </c>
      <c r="DX58" s="41">
        <f t="shared" si="73"/>
        <v>0.48461528881182997</v>
      </c>
      <c r="DY58" s="41">
        <f t="shared" si="74"/>
        <v>4.5646096315404505E-2</v>
      </c>
    </row>
    <row r="59" spans="1:164" x14ac:dyDescent="0.15">
      <c r="A59" s="52" t="s">
        <v>195</v>
      </c>
      <c r="B59" s="1"/>
      <c r="C59" s="39"/>
      <c r="D59" s="1"/>
      <c r="E59" s="1"/>
      <c r="F59" s="1"/>
      <c r="G59" s="1"/>
      <c r="H59" s="1"/>
      <c r="I59" s="1"/>
      <c r="J59" s="1"/>
      <c r="K59" s="9"/>
      <c r="L59" s="41"/>
      <c r="M59" s="41"/>
      <c r="N59" s="41"/>
      <c r="O59" s="41"/>
      <c r="P59" s="41"/>
      <c r="Q59" s="41"/>
      <c r="R59" s="41"/>
      <c r="S59" s="41"/>
      <c r="T59" s="41"/>
      <c r="U59" s="41"/>
      <c r="V59" s="41"/>
      <c r="W59" s="41"/>
      <c r="X59" s="41"/>
      <c r="Y59" s="41"/>
      <c r="Z59" s="41"/>
      <c r="AA59" s="17" t="s">
        <v>196</v>
      </c>
      <c r="AB59" s="41" t="s">
        <v>197</v>
      </c>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14"/>
      <c r="DC59" s="41"/>
      <c r="DD59" s="41"/>
      <c r="DE59" s="14"/>
      <c r="DF59" s="41"/>
      <c r="DG59" s="41"/>
      <c r="DH59" s="41">
        <f t="shared" si="72"/>
        <v>4.5198126633838598E-2</v>
      </c>
      <c r="DI59" s="14">
        <f t="shared" si="66"/>
        <v>0.32871311404117121</v>
      </c>
      <c r="DJ59" s="41">
        <f t="shared" si="50"/>
        <v>14.857216954636284</v>
      </c>
      <c r="DK59" s="41">
        <f t="shared" si="67"/>
        <v>2.7363713102205423</v>
      </c>
      <c r="DL59" s="41">
        <f t="shared" si="68"/>
        <v>1.2548888896142618</v>
      </c>
      <c r="DM59" s="41">
        <f t="shared" si="69"/>
        <v>-2.8344992998272951</v>
      </c>
      <c r="DN59" s="41">
        <f t="shared" si="70"/>
        <v>4.5875710308042947</v>
      </c>
      <c r="DO59" s="41">
        <f t="shared" si="71"/>
        <v>-2.0079606205912621</v>
      </c>
      <c r="DP59" s="41">
        <f t="shared" si="51"/>
        <v>1.0055460951708954</v>
      </c>
      <c r="DQ59" s="41">
        <f t="shared" si="52"/>
        <v>0.99999999999999956</v>
      </c>
      <c r="DR59" s="41">
        <f t="shared" si="53"/>
        <v>0.99339154474702562</v>
      </c>
      <c r="DS59" s="41">
        <f t="shared" si="54"/>
        <v>15.093423118916963</v>
      </c>
      <c r="DT59" s="41">
        <f t="shared" si="55"/>
        <v>14.857216954636291</v>
      </c>
      <c r="DU59" s="41">
        <f t="shared" si="56"/>
        <v>14.620209629470232</v>
      </c>
      <c r="DV59" s="41">
        <f t="shared" si="57"/>
        <v>-0.47321348944673147</v>
      </c>
      <c r="DW59" s="41">
        <f t="shared" si="58"/>
        <v>0</v>
      </c>
      <c r="DX59" s="41">
        <f t="shared" si="73"/>
        <v>0.48653453008547459</v>
      </c>
      <c r="DY59" s="41">
        <f t="shared" si="74"/>
        <v>4.477523337802055E-2</v>
      </c>
    </row>
    <row r="60" spans="1:164" x14ac:dyDescent="0.15">
      <c r="A60" s="8"/>
      <c r="B60" s="1" t="s">
        <v>198</v>
      </c>
      <c r="C60" s="39"/>
      <c r="D60" s="1"/>
      <c r="E60" s="1"/>
      <c r="F60" s="1"/>
      <c r="G60" s="1"/>
      <c r="H60" s="1"/>
      <c r="I60" s="1"/>
      <c r="J60" s="1"/>
      <c r="K60" s="9"/>
      <c r="L60" s="41"/>
      <c r="M60" s="41"/>
      <c r="N60" s="41"/>
      <c r="O60" s="41"/>
      <c r="P60" s="41"/>
      <c r="Q60" s="41"/>
      <c r="R60" s="41"/>
      <c r="S60" s="41"/>
      <c r="T60" s="41"/>
      <c r="U60" s="41"/>
      <c r="V60" s="41"/>
      <c r="W60" s="41"/>
      <c r="X60" s="41"/>
      <c r="Y60" s="41"/>
      <c r="Z60" s="41"/>
      <c r="AA60" s="41"/>
      <c r="AB60" s="41" t="s">
        <v>199</v>
      </c>
      <c r="AC60" s="41">
        <f>AC57/AC51^3</f>
        <v>4.5416281463469358E-8</v>
      </c>
      <c r="AD60" s="41">
        <f>AD57/AD51^3</f>
        <v>4.5416281463469352E-8</v>
      </c>
      <c r="AE60" s="41" t="s">
        <v>200</v>
      </c>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14"/>
      <c r="DC60" s="41"/>
      <c r="DD60" s="41"/>
      <c r="DE60" s="14"/>
      <c r="DF60" s="41"/>
      <c r="DG60" s="41"/>
      <c r="DH60" s="41">
        <f t="shared" si="72"/>
        <v>4.4328931890880163E-2</v>
      </c>
      <c r="DI60" s="14">
        <f t="shared" si="66"/>
        <v>0.32763236127809175</v>
      </c>
      <c r="DJ60" s="41">
        <f t="shared" si="50"/>
        <v>14.523592628344772</v>
      </c>
      <c r="DK60" s="41">
        <f t="shared" si="67"/>
        <v>2.7166339493947942</v>
      </c>
      <c r="DL60" s="41">
        <f t="shared" si="68"/>
        <v>1.2483920083424531</v>
      </c>
      <c r="DM60" s="41">
        <f t="shared" si="69"/>
        <v>-2.8070725921798494</v>
      </c>
      <c r="DN60" s="41">
        <f t="shared" si="70"/>
        <v>4.5510157937749405</v>
      </c>
      <c r="DO60" s="41">
        <f t="shared" si="71"/>
        <v>-1.9923352099375451</v>
      </c>
      <c r="DP60" s="41">
        <f t="shared" si="51"/>
        <v>1.0056711135759762</v>
      </c>
      <c r="DQ60" s="41">
        <f t="shared" si="52"/>
        <v>0.99999999999999933</v>
      </c>
      <c r="DR60" s="41">
        <f t="shared" si="53"/>
        <v>0.99323239289381249</v>
      </c>
      <c r="DS60" s="41">
        <f t="shared" si="54"/>
        <v>14.773435126128692</v>
      </c>
      <c r="DT60" s="41">
        <f t="shared" si="55"/>
        <v>14.523592628344781</v>
      </c>
      <c r="DU60" s="41">
        <f t="shared" si="56"/>
        <v>14.274028050774819</v>
      </c>
      <c r="DV60" s="41">
        <f t="shared" si="57"/>
        <v>-0.49940707535387396</v>
      </c>
      <c r="DW60" s="41">
        <f t="shared" si="58"/>
        <v>0</v>
      </c>
      <c r="DX60" s="41">
        <f t="shared" si="73"/>
        <v>0.48822747692632645</v>
      </c>
      <c r="DY60" s="41">
        <f t="shared" si="74"/>
        <v>4.3904567134567939E-2</v>
      </c>
    </row>
    <row r="61" spans="1:164" x14ac:dyDescent="0.15">
      <c r="A61" s="8"/>
      <c r="B61" s="39" t="s">
        <v>201</v>
      </c>
      <c r="C61" s="39"/>
      <c r="D61" s="1"/>
      <c r="E61" s="1"/>
      <c r="F61" s="1"/>
      <c r="G61" s="1"/>
      <c r="H61" s="1"/>
      <c r="I61" s="1"/>
      <c r="J61" s="1"/>
      <c r="K61" s="9"/>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14"/>
      <c r="DC61" s="41"/>
      <c r="DD61" s="41"/>
      <c r="DE61" s="14"/>
      <c r="DF61" s="41"/>
      <c r="DG61" s="41"/>
      <c r="DH61" s="41">
        <f t="shared" si="72"/>
        <v>4.3459737147921729E-2</v>
      </c>
      <c r="DI61" s="14">
        <f t="shared" si="66"/>
        <v>0.32621980636582032</v>
      </c>
      <c r="DJ61" s="41">
        <f t="shared" si="50"/>
        <v>14.177427037104476</v>
      </c>
      <c r="DK61" s="41">
        <f t="shared" si="67"/>
        <v>2.6985992014031899</v>
      </c>
      <c r="DL61" s="41">
        <f t="shared" si="68"/>
        <v>1.2424555704618834</v>
      </c>
      <c r="DM61" s="41">
        <f t="shared" si="69"/>
        <v>-2.7820118069498494</v>
      </c>
      <c r="DN61" s="41">
        <f t="shared" si="70"/>
        <v>4.5176139375988233</v>
      </c>
      <c r="DO61" s="41">
        <f t="shared" si="71"/>
        <v>-1.9780577011108584</v>
      </c>
      <c r="DP61" s="41">
        <f t="shared" si="51"/>
        <v>1.0057984111704017</v>
      </c>
      <c r="DQ61" s="41">
        <f t="shared" si="52"/>
        <v>0.99999999999999867</v>
      </c>
      <c r="DR61" s="41">
        <f t="shared" si="53"/>
        <v>0.99306834149701029</v>
      </c>
      <c r="DS61" s="41">
        <f t="shared" si="54"/>
        <v>14.439864357554841</v>
      </c>
      <c r="DT61" s="41">
        <f t="shared" si="55"/>
        <v>14.177427037104495</v>
      </c>
      <c r="DU61" s="41">
        <f t="shared" si="56"/>
        <v>13.916373093597848</v>
      </c>
      <c r="DV61" s="41">
        <f t="shared" si="57"/>
        <v>-0.52349126395699308</v>
      </c>
      <c r="DW61" s="41">
        <f t="shared" si="58"/>
        <v>0</v>
      </c>
      <c r="DX61" s="41">
        <f t="shared" si="73"/>
        <v>0.48974288344380063</v>
      </c>
      <c r="DY61" s="41">
        <f t="shared" si="74"/>
        <v>4.3034055208231073E-2</v>
      </c>
    </row>
    <row r="62" spans="1:164" ht="14" thickBot="1" x14ac:dyDescent="0.2">
      <c r="A62" s="10"/>
      <c r="B62" s="40" t="s">
        <v>202</v>
      </c>
      <c r="C62" s="40"/>
      <c r="D62" s="11"/>
      <c r="E62" s="11"/>
      <c r="F62" s="11"/>
      <c r="G62" s="11"/>
      <c r="H62" s="11"/>
      <c r="I62" s="11"/>
      <c r="J62" s="11"/>
      <c r="K62" s="12"/>
      <c r="L62" s="41"/>
      <c r="M62" s="41"/>
      <c r="N62" s="41"/>
      <c r="O62" s="41"/>
      <c r="P62" s="41"/>
      <c r="Q62" s="41"/>
      <c r="R62" s="41"/>
      <c r="S62" s="41"/>
      <c r="T62" s="41"/>
      <c r="U62" s="41"/>
      <c r="V62" s="41"/>
      <c r="W62" s="41"/>
      <c r="X62" s="41"/>
      <c r="Y62" s="41"/>
      <c r="Z62" s="41"/>
      <c r="AA62" s="17" t="s">
        <v>203</v>
      </c>
      <c r="AB62" s="41" t="s">
        <v>204</v>
      </c>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14"/>
      <c r="DC62" s="41"/>
      <c r="DD62" s="41"/>
      <c r="DE62" s="14"/>
      <c r="DF62" s="41"/>
      <c r="DG62" s="41"/>
      <c r="DH62" s="41">
        <f t="shared" si="72"/>
        <v>4.2590542404963294E-2</v>
      </c>
      <c r="DI62" s="14">
        <f t="shared" si="66"/>
        <v>0.32448306049519404</v>
      </c>
      <c r="DJ62" s="41">
        <f t="shared" si="50"/>
        <v>13.819909547712832</v>
      </c>
      <c r="DK62" s="41">
        <f t="shared" si="67"/>
        <v>2.6821937573342129</v>
      </c>
      <c r="DL62" s="41">
        <f t="shared" si="68"/>
        <v>1.2370554451225118</v>
      </c>
      <c r="DM62" s="41">
        <f t="shared" si="69"/>
        <v>-2.7592150752956663</v>
      </c>
      <c r="DN62" s="41">
        <f t="shared" si="70"/>
        <v>4.4872296880627394</v>
      </c>
      <c r="DO62" s="41">
        <f t="shared" si="71"/>
        <v>-1.965070057889585</v>
      </c>
      <c r="DP62" s="41">
        <f t="shared" si="51"/>
        <v>1.0059281917012566</v>
      </c>
      <c r="DQ62" s="41">
        <f t="shared" si="52"/>
        <v>0.99999999999999956</v>
      </c>
      <c r="DR62" s="41">
        <f t="shared" si="53"/>
        <v>0.99289897990590203</v>
      </c>
      <c r="DS62" s="41">
        <f t="shared" si="54"/>
        <v>14.093875839315306</v>
      </c>
      <c r="DT62" s="41">
        <f t="shared" si="55"/>
        <v>13.819909547712838</v>
      </c>
      <c r="DU62" s="41">
        <f t="shared" si="56"/>
        <v>13.548456698130975</v>
      </c>
      <c r="DV62" s="41">
        <f t="shared" si="57"/>
        <v>-0.54541914118433077</v>
      </c>
      <c r="DW62" s="41">
        <f t="shared" si="58"/>
        <v>0</v>
      </c>
      <c r="DX62" s="41">
        <f t="shared" si="73"/>
        <v>0.49111741278545185</v>
      </c>
      <c r="DY62" s="41">
        <f t="shared" si="74"/>
        <v>4.2163665731594829E-2</v>
      </c>
    </row>
    <row r="63" spans="1:164" x14ac:dyDescent="0.15">
      <c r="A63" s="8"/>
      <c r="B63" s="1"/>
      <c r="C63" s="39"/>
      <c r="D63" s="1"/>
      <c r="E63" s="41"/>
      <c r="F63" s="41"/>
      <c r="G63" s="41"/>
      <c r="H63" s="41"/>
      <c r="I63" s="1"/>
      <c r="J63" s="41"/>
      <c r="K63" s="41"/>
      <c r="L63" s="41"/>
      <c r="M63" s="41"/>
      <c r="N63" s="41"/>
      <c r="O63" s="41"/>
      <c r="P63" s="41"/>
      <c r="Q63" s="41"/>
      <c r="R63" s="41"/>
      <c r="S63" s="41"/>
      <c r="T63" s="41"/>
      <c r="U63" s="41"/>
      <c r="V63" s="41"/>
      <c r="W63" s="41"/>
      <c r="X63" s="41"/>
      <c r="Y63" s="41"/>
      <c r="Z63" s="41"/>
      <c r="AA63" s="41"/>
      <c r="AB63" s="41" t="s">
        <v>205</v>
      </c>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41"/>
      <c r="DB63" s="14"/>
      <c r="DC63" s="41"/>
      <c r="DD63" s="41"/>
      <c r="DE63" s="14"/>
      <c r="DF63" s="41"/>
      <c r="DG63" s="41"/>
      <c r="DH63" s="41">
        <f t="shared" si="72"/>
        <v>4.172134766200486E-2</v>
      </c>
      <c r="DI63" s="14">
        <f t="shared" si="66"/>
        <v>0.32243083190537336</v>
      </c>
      <c r="DJ63" s="41">
        <f t="shared" si="50"/>
        <v>13.452248834873531</v>
      </c>
      <c r="DK63" s="41">
        <f t="shared" si="67"/>
        <v>2.6673458198943218</v>
      </c>
      <c r="DL63" s="41">
        <f t="shared" si="68"/>
        <v>1.2321679990485477</v>
      </c>
      <c r="DM63" s="41">
        <f t="shared" si="69"/>
        <v>-2.7385826288948181</v>
      </c>
      <c r="DN63" s="41">
        <f t="shared" si="70"/>
        <v>4.4597300705959411</v>
      </c>
      <c r="DO63" s="41">
        <f t="shared" si="71"/>
        <v>-1.9533154407496711</v>
      </c>
      <c r="DP63" s="41">
        <f t="shared" si="51"/>
        <v>1.0060606713537195</v>
      </c>
      <c r="DQ63" s="41">
        <f t="shared" si="52"/>
        <v>0.99999999999999933</v>
      </c>
      <c r="DR63" s="41">
        <f t="shared" si="53"/>
        <v>0.99272386315005323</v>
      </c>
      <c r="DS63" s="41">
        <f t="shared" si="54"/>
        <v>13.736656189051953</v>
      </c>
      <c r="DT63" s="41">
        <f t="shared" si="55"/>
        <v>13.45224883487354</v>
      </c>
      <c r="DU63" s="41">
        <f t="shared" si="56"/>
        <v>13.171507618757886</v>
      </c>
      <c r="DV63" s="41">
        <f t="shared" si="57"/>
        <v>-0.56514857029406684</v>
      </c>
      <c r="DW63" s="41">
        <f t="shared" si="58"/>
        <v>0</v>
      </c>
      <c r="DX63" s="41">
        <f t="shared" si="73"/>
        <v>0.4923792532202963</v>
      </c>
      <c r="DY63" s="41">
        <f t="shared" si="74"/>
        <v>4.1293374203563979E-2</v>
      </c>
      <c r="FB63" s="41"/>
      <c r="FC63" s="41"/>
      <c r="FD63" s="41"/>
      <c r="FE63" s="41"/>
      <c r="FF63" s="41"/>
      <c r="FG63" s="41"/>
      <c r="FH63" s="41"/>
    </row>
    <row r="64" spans="1:164" x14ac:dyDescent="0.15">
      <c r="A64" s="8"/>
      <c r="B64" s="1"/>
      <c r="C64" s="39"/>
      <c r="D64" s="1"/>
      <c r="E64" s="41"/>
      <c r="F64" s="41"/>
      <c r="G64" s="41"/>
      <c r="H64" s="41"/>
      <c r="I64" s="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c r="CT64" s="41"/>
      <c r="CU64" s="41"/>
      <c r="CV64" s="41"/>
      <c r="CW64" s="41"/>
      <c r="CX64" s="41"/>
      <c r="CY64" s="41"/>
      <c r="CZ64" s="41"/>
      <c r="DA64" s="41"/>
      <c r="DB64" s="14"/>
      <c r="DC64" s="41"/>
      <c r="DD64" s="41"/>
      <c r="DE64" s="14"/>
      <c r="DF64" s="41"/>
      <c r="DG64" s="41"/>
      <c r="DH64" s="41">
        <f t="shared" si="72"/>
        <v>4.0852152919046425E-2</v>
      </c>
      <c r="DI64" s="14">
        <f t="shared" si="66"/>
        <v>0.32007297027196435</v>
      </c>
      <c r="DJ64" s="41">
        <f t="shared" si="50"/>
        <v>13.075669926803688</v>
      </c>
      <c r="DK64" s="41">
        <f t="shared" si="67"/>
        <v>2.6539840495185074</v>
      </c>
      <c r="DL64" s="41">
        <f t="shared" si="68"/>
        <v>1.2277697496331752</v>
      </c>
      <c r="DM64" s="41">
        <f t="shared" si="69"/>
        <v>-2.7200153354767593</v>
      </c>
      <c r="DN64" s="41">
        <f t="shared" si="70"/>
        <v>4.4349829583790683</v>
      </c>
      <c r="DO64" s="41">
        <f t="shared" si="71"/>
        <v>-1.9427373725354851</v>
      </c>
      <c r="DP64" s="41">
        <f t="shared" si="51"/>
        <v>1.0061960813923845</v>
      </c>
      <c r="DQ64" s="41">
        <f t="shared" si="52"/>
        <v>0.99999999999999933</v>
      </c>
      <c r="DR64" s="41">
        <f t="shared" si="53"/>
        <v>0.99254250696503532</v>
      </c>
      <c r="DS64" s="41">
        <f t="shared" si="54"/>
        <v>13.369410876911955</v>
      </c>
      <c r="DT64" s="41">
        <f t="shared" si="55"/>
        <v>13.075669926803696</v>
      </c>
      <c r="DU64" s="41">
        <f t="shared" si="56"/>
        <v>12.786768254547438</v>
      </c>
      <c r="DV64" s="41">
        <f t="shared" si="57"/>
        <v>-0.58264262236451714</v>
      </c>
      <c r="DW64" s="41">
        <f t="shared" si="58"/>
        <v>0</v>
      </c>
      <c r="DX64" s="41">
        <f t="shared" si="73"/>
        <v>0.49355052030806912</v>
      </c>
      <c r="DY64" s="41">
        <f t="shared" si="74"/>
        <v>4.0423161401410251E-2</v>
      </c>
    </row>
    <row r="65" spans="1:129" x14ac:dyDescent="0.15">
      <c r="A65" s="8"/>
      <c r="B65" s="1"/>
      <c r="C65" s="39"/>
      <c r="D65" s="1"/>
      <c r="E65" s="41"/>
      <c r="F65" s="41"/>
      <c r="G65" s="41"/>
      <c r="H65" s="41"/>
      <c r="I65" s="41"/>
      <c r="J65" s="41"/>
      <c r="K65" s="41"/>
      <c r="L65" s="41"/>
      <c r="M65" s="41"/>
      <c r="N65" s="41"/>
      <c r="O65" s="41"/>
      <c r="P65" s="41"/>
      <c r="Q65" s="41"/>
      <c r="R65" s="41"/>
      <c r="S65" s="41"/>
      <c r="T65" s="41"/>
      <c r="U65" s="41"/>
      <c r="V65" s="41"/>
      <c r="W65" s="41"/>
      <c r="X65" s="41"/>
      <c r="Y65" s="41"/>
      <c r="Z65" s="41"/>
      <c r="AA65" s="17" t="s">
        <v>206</v>
      </c>
      <c r="AB65" s="41" t="s">
        <v>207</v>
      </c>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14"/>
      <c r="DC65" s="41"/>
      <c r="DD65" s="41"/>
      <c r="DE65" s="14"/>
      <c r="DF65" s="41"/>
      <c r="DG65" s="41"/>
      <c r="DH65" s="41">
        <f t="shared" si="72"/>
        <v>3.998295817608799E-2</v>
      </c>
      <c r="DI65" s="14">
        <f t="shared" si="66"/>
        <v>0.31742051109513969</v>
      </c>
      <c r="DJ65" s="41">
        <f t="shared" si="50"/>
        <v>12.691411019349443</v>
      </c>
      <c r="DK65" s="41">
        <f t="shared" si="67"/>
        <v>2.6420364531219978</v>
      </c>
      <c r="DL65" s="41">
        <f t="shared" si="68"/>
        <v>1.2238369991526576</v>
      </c>
      <c r="DM65" s="41">
        <f t="shared" si="69"/>
        <v>-2.703413154650776</v>
      </c>
      <c r="DN65" s="41">
        <f t="shared" si="70"/>
        <v>4.4128550142196987</v>
      </c>
      <c r="DO65" s="41">
        <f t="shared" si="71"/>
        <v>-1.9332788587215815</v>
      </c>
      <c r="DP65" s="41">
        <f t="shared" si="51"/>
        <v>1.0063346712322661</v>
      </c>
      <c r="DQ65" s="41">
        <f t="shared" si="52"/>
        <v>0.99999999999999911</v>
      </c>
      <c r="DR65" s="41">
        <f t="shared" si="53"/>
        <v>0.99235438211182925</v>
      </c>
      <c r="DS65" s="41">
        <f t="shared" si="54"/>
        <v>12.993361255050877</v>
      </c>
      <c r="DT65" s="41">
        <f t="shared" si="55"/>
        <v>12.691411019349454</v>
      </c>
      <c r="DU65" s="41">
        <f t="shared" si="56"/>
        <v>12.395491248230366</v>
      </c>
      <c r="DV65" s="41">
        <f t="shared" si="57"/>
        <v>-0.59787000682051072</v>
      </c>
      <c r="DW65" s="41">
        <f t="shared" si="58"/>
        <v>0</v>
      </c>
      <c r="DX65" s="41">
        <f t="shared" si="73"/>
        <v>0.49464889662384293</v>
      </c>
      <c r="DY65" s="41">
        <f t="shared" si="74"/>
        <v>3.9553011955532354E-2</v>
      </c>
    </row>
    <row r="66" spans="1:129" x14ac:dyDescent="0.15">
      <c r="A66" s="8"/>
      <c r="B66" s="1"/>
      <c r="C66" s="39"/>
      <c r="D66" s="1"/>
      <c r="E66" s="41"/>
      <c r="F66" s="41"/>
      <c r="G66" s="41"/>
      <c r="H66" s="41"/>
      <c r="I66" s="41"/>
      <c r="J66" s="41"/>
      <c r="K66" s="41"/>
      <c r="L66" s="41"/>
      <c r="M66" s="41"/>
      <c r="N66" s="41"/>
      <c r="O66" s="41"/>
      <c r="P66" s="41"/>
      <c r="Q66" s="41"/>
      <c r="R66" s="41"/>
      <c r="S66" s="41"/>
      <c r="T66" s="41"/>
      <c r="U66" s="41"/>
      <c r="V66" s="41"/>
      <c r="W66" s="41"/>
      <c r="X66" s="41"/>
      <c r="Y66" s="41"/>
      <c r="Z66" s="41"/>
      <c r="AA66" s="41"/>
      <c r="AB66" s="41" t="s">
        <v>208</v>
      </c>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c r="CU66" s="41"/>
      <c r="CV66" s="41"/>
      <c r="CW66" s="41"/>
      <c r="CX66" s="41"/>
      <c r="CY66" s="41"/>
      <c r="CZ66" s="41"/>
      <c r="DA66" s="41"/>
      <c r="DB66" s="14"/>
      <c r="DC66" s="41"/>
      <c r="DD66" s="41"/>
      <c r="DE66" s="14"/>
      <c r="DF66" s="41"/>
      <c r="DG66" s="41"/>
      <c r="DH66" s="41">
        <f t="shared" si="72"/>
        <v>3.9113763433129556E-2</v>
      </c>
      <c r="DI66" s="14">
        <f t="shared" si="66"/>
        <v>0.31448572008776476</v>
      </c>
      <c r="DJ66" s="41">
        <f t="shared" si="50"/>
        <v>12.300720058610231</v>
      </c>
      <c r="DK66" s="41">
        <f t="shared" si="67"/>
        <v>2.6314291953627884</v>
      </c>
      <c r="DL66" s="41">
        <f t="shared" si="68"/>
        <v>1.2203454434735845</v>
      </c>
      <c r="DM66" s="41">
        <f t="shared" si="69"/>
        <v>-2.6886734860562083</v>
      </c>
      <c r="DN66" s="41">
        <f t="shared" si="70"/>
        <v>4.3932094889114968</v>
      </c>
      <c r="DO66" s="41">
        <f t="shared" si="71"/>
        <v>-1.9248814463288741</v>
      </c>
      <c r="DP66" s="41">
        <f t="shared" si="51"/>
        <v>1.0064767120403841</v>
      </c>
      <c r="DQ66" s="41">
        <f t="shared" si="52"/>
        <v>0.99999999999999889</v>
      </c>
      <c r="DR66" s="41">
        <f t="shared" si="53"/>
        <v>0.99215890786077354</v>
      </c>
      <c r="DS66" s="41">
        <f t="shared" si="54"/>
        <v>12.60974135568495</v>
      </c>
      <c r="DT66" s="41">
        <f t="shared" si="55"/>
        <v>12.300720058610246</v>
      </c>
      <c r="DU66" s="41">
        <f t="shared" si="56"/>
        <v>11.99893585367245</v>
      </c>
      <c r="DV66" s="41">
        <f t="shared" si="57"/>
        <v>-0.61080550201250006</v>
      </c>
      <c r="DW66" s="41">
        <f t="shared" si="58"/>
        <v>0</v>
      </c>
      <c r="DX66" s="41">
        <f t="shared" si="73"/>
        <v>0.49568877844397713</v>
      </c>
      <c r="DY66" s="41">
        <f t="shared" si="74"/>
        <v>3.8682913352762562E-2</v>
      </c>
    </row>
    <row r="67" spans="1:129" x14ac:dyDescent="0.15">
      <c r="A67" s="41"/>
      <c r="B67" s="41"/>
      <c r="C67" s="1"/>
      <c r="D67" s="1"/>
      <c r="E67" s="41"/>
      <c r="F67" s="41"/>
      <c r="G67" s="41"/>
      <c r="H67" s="41"/>
      <c r="I67" s="41"/>
      <c r="J67" s="41"/>
      <c r="K67" s="41"/>
      <c r="L67" s="41"/>
      <c r="M67" s="41"/>
      <c r="N67" s="41"/>
      <c r="O67" s="41"/>
      <c r="P67" s="41"/>
      <c r="Q67" s="41"/>
      <c r="R67" s="41"/>
      <c r="S67" s="41"/>
      <c r="T67" s="41"/>
      <c r="U67" s="41"/>
      <c r="V67" s="41"/>
      <c r="W67" s="41"/>
      <c r="X67" s="41"/>
      <c r="Y67" s="41"/>
      <c r="Z67" s="41"/>
      <c r="AA67" s="41"/>
      <c r="AB67" s="41" t="s">
        <v>209</v>
      </c>
      <c r="AC67" s="41">
        <f>C21-AC57</f>
        <v>20.345689725058023</v>
      </c>
      <c r="AD67" s="41">
        <f>C27-AD57</f>
        <v>15.897034549270266</v>
      </c>
      <c r="AE67" s="41" t="s">
        <v>106</v>
      </c>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c r="CT67" s="41"/>
      <c r="CU67" s="41"/>
      <c r="CV67" s="41"/>
      <c r="CW67" s="41"/>
      <c r="CX67" s="41"/>
      <c r="CY67" s="41"/>
      <c r="CZ67" s="41"/>
      <c r="DA67" s="41"/>
      <c r="DB67" s="14"/>
      <c r="DC67" s="41"/>
      <c r="DD67" s="41"/>
      <c r="DE67" s="14"/>
      <c r="DF67" s="41"/>
      <c r="DG67" s="41"/>
      <c r="DH67" s="41">
        <f t="shared" si="72"/>
        <v>3.8244568690171121E-2</v>
      </c>
      <c r="DI67" s="14">
        <f t="shared" si="66"/>
        <v>0.31128213756351469</v>
      </c>
      <c r="DJ67" s="41">
        <f t="shared" si="50"/>
        <v>11.904851092071135</v>
      </c>
      <c r="DK67" s="41">
        <f t="shared" si="67"/>
        <v>2.6220853117020857</v>
      </c>
      <c r="DL67" s="41">
        <f t="shared" si="68"/>
        <v>1.2172697484352699</v>
      </c>
      <c r="DM67" s="41">
        <f t="shared" si="69"/>
        <v>-2.6756893810526901</v>
      </c>
      <c r="DN67" s="41">
        <f t="shared" si="70"/>
        <v>4.3759038377149029</v>
      </c>
      <c r="DO67" s="41">
        <f t="shared" si="71"/>
        <v>-1.9174842050974843</v>
      </c>
      <c r="DP67" s="41">
        <f t="shared" si="51"/>
        <v>1.0066225009894967</v>
      </c>
      <c r="DQ67" s="41">
        <f t="shared" si="52"/>
        <v>0.99999999999999867</v>
      </c>
      <c r="DR67" s="41">
        <f t="shared" si="53"/>
        <v>0.99195544448821016</v>
      </c>
      <c r="DS67" s="41">
        <f t="shared" si="54"/>
        <v>12.219794457722518</v>
      </c>
      <c r="DT67" s="41">
        <f t="shared" si="55"/>
        <v>11.904851092071151</v>
      </c>
      <c r="DU67" s="41">
        <f t="shared" si="56"/>
        <v>11.598364071866248</v>
      </c>
      <c r="DV67" s="41">
        <f t="shared" si="57"/>
        <v>-0.62143038585626975</v>
      </c>
      <c r="DW67" s="41">
        <f t="shared" si="58"/>
        <v>0</v>
      </c>
      <c r="DX67" s="41">
        <f t="shared" si="73"/>
        <v>0.49668209537767555</v>
      </c>
      <c r="DY67" s="41">
        <f t="shared" si="74"/>
        <v>3.7812855223947263E-2</v>
      </c>
    </row>
    <row r="68" spans="1:129" x14ac:dyDescent="0.15">
      <c r="A68" s="41"/>
      <c r="B68" s="41"/>
      <c r="C68" s="1"/>
      <c r="D68" s="1"/>
      <c r="E68" s="41"/>
      <c r="F68" s="41"/>
      <c r="G68" s="41"/>
      <c r="H68" s="41"/>
      <c r="I68" s="41"/>
      <c r="J68" s="41"/>
      <c r="K68" s="41"/>
      <c r="L68" s="41"/>
      <c r="M68" s="41"/>
      <c r="N68" s="41"/>
      <c r="O68" s="41"/>
      <c r="P68" s="41"/>
      <c r="Q68" s="41"/>
      <c r="R68" s="41"/>
      <c r="S68" s="41"/>
      <c r="T68" s="41"/>
      <c r="U68" s="41"/>
      <c r="V68" s="41"/>
      <c r="W68" s="41"/>
      <c r="X68" s="41"/>
      <c r="Y68" s="41"/>
      <c r="Z68" s="41"/>
      <c r="AA68" s="41"/>
      <c r="AB68" s="41" t="s">
        <v>210</v>
      </c>
      <c r="AC68" s="41">
        <f>MIN(AC67:AD67)</f>
        <v>15.897034549270266</v>
      </c>
      <c r="AD68" s="41"/>
      <c r="AE68" s="41" t="s">
        <v>106</v>
      </c>
      <c r="AF68" s="41" t="s">
        <v>211</v>
      </c>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1"/>
      <c r="BV68" s="41"/>
      <c r="BW68" s="41"/>
      <c r="BX68" s="41"/>
      <c r="BY68" s="41"/>
      <c r="BZ68" s="41"/>
      <c r="CA68" s="41"/>
      <c r="CB68" s="41"/>
      <c r="CC68" s="41"/>
      <c r="CD68" s="41"/>
      <c r="CE68" s="41"/>
      <c r="CF68" s="41"/>
      <c r="CG68" s="41"/>
      <c r="CH68" s="41"/>
      <c r="CI68" s="41"/>
      <c r="CJ68" s="41"/>
      <c r="CK68" s="41"/>
      <c r="CL68" s="41"/>
      <c r="CM68" s="41"/>
      <c r="CN68" s="41"/>
      <c r="CO68" s="41"/>
      <c r="CP68" s="41"/>
      <c r="CQ68" s="41"/>
      <c r="CR68" s="41"/>
      <c r="CS68" s="41"/>
      <c r="CT68" s="41"/>
      <c r="CU68" s="41"/>
      <c r="CV68" s="41"/>
      <c r="CW68" s="41"/>
      <c r="CX68" s="41"/>
      <c r="CY68" s="41"/>
      <c r="CZ68" s="41"/>
      <c r="DA68" s="41"/>
      <c r="DB68" s="14"/>
      <c r="DC68" s="41"/>
      <c r="DD68" s="41"/>
      <c r="DE68" s="14"/>
      <c r="DF68" s="41"/>
      <c r="DG68" s="41"/>
      <c r="DH68" s="41">
        <f t="shared" si="72"/>
        <v>3.7375373947212687E-2</v>
      </c>
      <c r="DI68" s="14">
        <f t="shared" si="66"/>
        <v>0.3078246228250025</v>
      </c>
      <c r="DJ68" s="41">
        <f t="shared" si="50"/>
        <v>11.505060388244171</v>
      </c>
      <c r="DK68" s="41">
        <f t="shared" si="67"/>
        <v>2.6139233020169823</v>
      </c>
      <c r="DL68" s="41">
        <f t="shared" si="68"/>
        <v>1.2145830869139234</v>
      </c>
      <c r="DM68" s="41">
        <f t="shared" si="69"/>
        <v>-2.664347588427765</v>
      </c>
      <c r="DN68" s="41">
        <f t="shared" si="70"/>
        <v>4.3607871156106182</v>
      </c>
      <c r="DO68" s="41">
        <f t="shared" si="71"/>
        <v>-1.9110226140967776</v>
      </c>
      <c r="DP68" s="41">
        <f t="shared" si="51"/>
        <v>1.0067723663107508</v>
      </c>
      <c r="DQ68" s="41">
        <f t="shared" si="52"/>
        <v>0.99999999999999889</v>
      </c>
      <c r="DR68" s="41">
        <f t="shared" si="53"/>
        <v>0.99174328460684591</v>
      </c>
      <c r="DS68" s="41">
        <f t="shared" si="54"/>
        <v>11.824769422005151</v>
      </c>
      <c r="DT68" s="41">
        <f t="shared" si="55"/>
        <v>11.505060388244184</v>
      </c>
      <c r="DU68" s="41">
        <f t="shared" si="56"/>
        <v>11.195036555472111</v>
      </c>
      <c r="DV68" s="41">
        <f t="shared" si="57"/>
        <v>-0.62973286653303973</v>
      </c>
      <c r="DW68" s="41">
        <f t="shared" si="58"/>
        <v>0</v>
      </c>
      <c r="DX68" s="41">
        <f t="shared" si="73"/>
        <v>0.49763890813094563</v>
      </c>
      <c r="DY68" s="41">
        <f t="shared" si="74"/>
        <v>3.6942828824373691E-2</v>
      </c>
    </row>
    <row r="69" spans="1:129" x14ac:dyDescent="0.15">
      <c r="A69" s="41"/>
      <c r="B69" s="41"/>
      <c r="C69" s="1"/>
      <c r="D69" s="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c r="CH69" s="41"/>
      <c r="CI69" s="41"/>
      <c r="CJ69" s="41"/>
      <c r="CK69" s="41"/>
      <c r="CL69" s="41"/>
      <c r="CM69" s="41"/>
      <c r="CN69" s="41"/>
      <c r="CO69" s="41"/>
      <c r="CP69" s="41"/>
      <c r="CQ69" s="41"/>
      <c r="CR69" s="41"/>
      <c r="CS69" s="41"/>
      <c r="CT69" s="41"/>
      <c r="CU69" s="41"/>
      <c r="CV69" s="41"/>
      <c r="CW69" s="41"/>
      <c r="CX69" s="41"/>
      <c r="CY69" s="41"/>
      <c r="CZ69" s="41"/>
      <c r="DA69" s="41"/>
      <c r="DB69" s="14"/>
      <c r="DC69" s="41"/>
      <c r="DD69" s="41"/>
      <c r="DE69" s="14"/>
      <c r="DF69" s="41"/>
      <c r="DG69" s="41"/>
      <c r="DH69" s="41">
        <f t="shared" si="72"/>
        <v>3.6506179204254252E-2</v>
      </c>
      <c r="DI69" s="14">
        <f t="shared" si="66"/>
        <v>0.30412939855189713</v>
      </c>
      <c r="DJ69" s="41">
        <f t="shared" si="50"/>
        <v>11.102602324817621</v>
      </c>
      <c r="DK69" s="41">
        <f t="shared" si="67"/>
        <v>2.6068555832217792</v>
      </c>
      <c r="DL69" s="41">
        <f t="shared" si="68"/>
        <v>1.2122566294771691</v>
      </c>
      <c r="DM69" s="41">
        <f t="shared" si="69"/>
        <v>-2.6545264041852641</v>
      </c>
      <c r="DN69" s="41">
        <f t="shared" si="70"/>
        <v>4.3476971114253358</v>
      </c>
      <c r="DO69" s="41">
        <f t="shared" si="71"/>
        <v>-1.9054273367172418</v>
      </c>
      <c r="DP69" s="41">
        <f t="shared" si="51"/>
        <v>1.0069266733227353</v>
      </c>
      <c r="DQ69" s="41">
        <f t="shared" si="52"/>
        <v>0.99999999999999889</v>
      </c>
      <c r="DR69" s="41">
        <f t="shared" si="53"/>
        <v>0.99152164311861579</v>
      </c>
      <c r="DS69" s="41">
        <f t="shared" si="54"/>
        <v>11.425916795191128</v>
      </c>
      <c r="DT69" s="41">
        <f t="shared" si="55"/>
        <v>11.102602324817633</v>
      </c>
      <c r="DU69" s="41">
        <f t="shared" si="56"/>
        <v>10.790208281953003</v>
      </c>
      <c r="DV69" s="41">
        <f t="shared" si="57"/>
        <v>-0.63570851323812505</v>
      </c>
      <c r="DW69" s="41">
        <f t="shared" si="58"/>
        <v>0</v>
      </c>
      <c r="DX69" s="41">
        <f t="shared" si="73"/>
        <v>0.49856785274321941</v>
      </c>
      <c r="DY69" s="41">
        <f t="shared" si="74"/>
        <v>3.6072826647641769E-2</v>
      </c>
    </row>
    <row r="70" spans="1:129" x14ac:dyDescent="0.15">
      <c r="A70" s="41"/>
      <c r="B70" s="41"/>
      <c r="C70" s="1"/>
      <c r="D70" s="1"/>
      <c r="E70" s="41"/>
      <c r="F70" s="41"/>
      <c r="G70" s="41"/>
      <c r="H70" s="41"/>
      <c r="I70" s="41"/>
      <c r="J70" s="41"/>
      <c r="K70" s="41"/>
      <c r="L70" s="41"/>
      <c r="M70" s="41"/>
      <c r="N70" s="41"/>
      <c r="O70" s="41"/>
      <c r="P70" s="41"/>
      <c r="Q70" s="41"/>
      <c r="R70" s="41"/>
      <c r="S70" s="41"/>
      <c r="T70" s="41"/>
      <c r="U70" s="41"/>
      <c r="V70" s="41"/>
      <c r="W70" s="41"/>
      <c r="X70" s="41"/>
      <c r="Y70" s="41"/>
      <c r="Z70" s="41"/>
      <c r="AA70" s="17" t="s">
        <v>212</v>
      </c>
      <c r="AB70" s="41" t="s">
        <v>213</v>
      </c>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41"/>
      <c r="DB70" s="14"/>
      <c r="DC70" s="41"/>
      <c r="DD70" s="41"/>
      <c r="DE70" s="14"/>
      <c r="DF70" s="41"/>
      <c r="DG70" s="41"/>
      <c r="DH70" s="41">
        <f t="shared" si="72"/>
        <v>3.5636984461295818E-2</v>
      </c>
      <c r="DI70" s="14">
        <f t="shared" si="66"/>
        <v>0.3002140951890494</v>
      </c>
      <c r="DJ70" s="41">
        <f t="shared" si="50"/>
        <v>10.698725045314138</v>
      </c>
      <c r="DK70" s="41">
        <f t="shared" si="67"/>
        <v>2.6007867795382094</v>
      </c>
      <c r="DL70" s="41">
        <f t="shared" si="68"/>
        <v>1.2102589815979938</v>
      </c>
      <c r="DM70" s="41">
        <f t="shared" si="69"/>
        <v>-2.6460932957333032</v>
      </c>
      <c r="DN70" s="41">
        <f t="shared" si="70"/>
        <v>4.3364571812697239</v>
      </c>
      <c r="DO70" s="41">
        <f t="shared" si="71"/>
        <v>-1.9006228671344154</v>
      </c>
      <c r="DP70" s="41">
        <f t="shared" si="51"/>
        <v>1.0070858316514499</v>
      </c>
      <c r="DQ70" s="41">
        <f t="shared" si="52"/>
        <v>0.99999999999999889</v>
      </c>
      <c r="DR70" s="41">
        <f t="shared" si="53"/>
        <v>0.99128964554053689</v>
      </c>
      <c r="DS70" s="41">
        <f t="shared" si="54"/>
        <v>11.02448468231475</v>
      </c>
      <c r="DT70" s="41">
        <f t="shared" si="55"/>
        <v>10.69872504531415</v>
      </c>
      <c r="DU70" s="41">
        <f t="shared" si="56"/>
        <v>10.385123995362108</v>
      </c>
      <c r="DV70" s="41">
        <f t="shared" si="57"/>
        <v>-0.63936068695264225</v>
      </c>
      <c r="DW70" s="41">
        <f t="shared" si="58"/>
        <v>0</v>
      </c>
      <c r="DX70" s="41">
        <f t="shared" si="73"/>
        <v>0.49947647668552753</v>
      </c>
      <c r="DY70" s="41">
        <f t="shared" si="74"/>
        <v>3.5202842133529359E-2</v>
      </c>
    </row>
    <row r="71" spans="1:129" x14ac:dyDescent="0.1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t="s">
        <v>214</v>
      </c>
      <c r="AC71" s="41">
        <f>(C15-(C21-AC68)*C39/C15)/AC51</f>
        <v>0.12739352921814204</v>
      </c>
      <c r="AD71" s="41" t="s">
        <v>215</v>
      </c>
      <c r="AE71" s="41"/>
      <c r="AF71" s="41" t="s">
        <v>216</v>
      </c>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c r="CT71" s="41"/>
      <c r="CU71" s="41"/>
      <c r="CV71" s="41"/>
      <c r="CW71" s="41"/>
      <c r="CX71" s="41"/>
      <c r="CY71" s="41"/>
      <c r="CZ71" s="41"/>
      <c r="DA71" s="41"/>
      <c r="DB71" s="14"/>
      <c r="DC71" s="41"/>
      <c r="DD71" s="41"/>
      <c r="DE71" s="14"/>
      <c r="DF71" s="41"/>
      <c r="DG71" s="41"/>
      <c r="DH71" s="41">
        <f t="shared" si="72"/>
        <v>3.4767789718337383E-2</v>
      </c>
      <c r="DI71" s="14">
        <f t="shared" si="66"/>
        <v>0.29609779533461023</v>
      </c>
      <c r="DJ71" s="41">
        <f t="shared" si="50"/>
        <v>10.294665884257029</v>
      </c>
      <c r="DK71" s="41">
        <f t="shared" si="67"/>
        <v>2.5956118300547311</v>
      </c>
      <c r="DL71" s="41">
        <f t="shared" si="68"/>
        <v>1.208555560726349</v>
      </c>
      <c r="DM71" s="41">
        <f t="shared" si="69"/>
        <v>-2.63890227218022</v>
      </c>
      <c r="DN71" s="41">
        <f t="shared" si="70"/>
        <v>4.3268727435805321</v>
      </c>
      <c r="DO71" s="41">
        <f t="shared" si="71"/>
        <v>-1.8965260321266619</v>
      </c>
      <c r="DP71" s="41">
        <f t="shared" si="51"/>
        <v>1.0072503039002689</v>
      </c>
      <c r="DQ71" s="41">
        <f t="shared" si="52"/>
        <v>0.99999999999999911</v>
      </c>
      <c r="DR71" s="41">
        <f t="shared" si="53"/>
        <v>0.99104631440872937</v>
      </c>
      <c r="DS71" s="41">
        <f t="shared" si="54"/>
        <v>10.621714388058852</v>
      </c>
      <c r="DT71" s="41">
        <f t="shared" si="55"/>
        <v>10.294665884257038</v>
      </c>
      <c r="DU71" s="41">
        <f t="shared" si="56"/>
        <v>9.9810134168622024</v>
      </c>
      <c r="DV71" s="41">
        <f t="shared" si="57"/>
        <v>-0.64070097119664915</v>
      </c>
      <c r="DW71" s="41">
        <f t="shared" si="58"/>
        <v>0</v>
      </c>
      <c r="DX71" s="41">
        <f t="shared" si="73"/>
        <v>0.50037149754688581</v>
      </c>
      <c r="DY71" s="41">
        <f t="shared" si="74"/>
        <v>3.4332869443143392E-2</v>
      </c>
    </row>
    <row r="72" spans="1:129" x14ac:dyDescent="0.1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c r="CT72" s="41"/>
      <c r="CU72" s="41"/>
      <c r="CV72" s="41"/>
      <c r="CW72" s="41"/>
      <c r="CX72" s="41"/>
      <c r="CY72" s="41"/>
      <c r="CZ72" s="41"/>
      <c r="DA72" s="41"/>
      <c r="DB72" s="14"/>
      <c r="DC72" s="41"/>
      <c r="DD72" s="41"/>
      <c r="DE72" s="14"/>
      <c r="DF72" s="41"/>
      <c r="DG72" s="41"/>
      <c r="DH72" s="41">
        <f t="shared" si="72"/>
        <v>3.3898594975378948E-2</v>
      </c>
      <c r="DI72" s="14">
        <f t="shared" si="66"/>
        <v>0.29180107812815881</v>
      </c>
      <c r="DJ72" s="41">
        <f t="shared" si="50"/>
        <v>9.8916465608453645</v>
      </c>
      <c r="DK72" s="41">
        <f t="shared" si="67"/>
        <v>2.5912138954725608</v>
      </c>
      <c r="DL72" s="41">
        <f t="shared" si="68"/>
        <v>1.2071079072597179</v>
      </c>
      <c r="DM72" s="41">
        <f t="shared" si="69"/>
        <v>-2.6327909755837458</v>
      </c>
      <c r="DN72" s="41">
        <f t="shared" si="70"/>
        <v>4.3187274022398041</v>
      </c>
      <c r="DO72" s="41">
        <f t="shared" si="71"/>
        <v>-1.893044333915777</v>
      </c>
      <c r="DP72" s="41">
        <f t="shared" si="51"/>
        <v>1.0074206160821686</v>
      </c>
      <c r="DQ72" s="41">
        <f t="shared" si="52"/>
        <v>0.99999999999999956</v>
      </c>
      <c r="DR72" s="41">
        <f t="shared" si="53"/>
        <v>0.99079055341223121</v>
      </c>
      <c r="DS72" s="41">
        <f t="shared" si="54"/>
        <v>10.218835826779786</v>
      </c>
      <c r="DT72" s="41">
        <f t="shared" si="55"/>
        <v>9.8916465608453681</v>
      </c>
      <c r="DU72" s="41">
        <f t="shared" si="56"/>
        <v>9.5790862240773613</v>
      </c>
      <c r="DV72" s="41">
        <f t="shared" si="57"/>
        <v>-0.63974960270242498</v>
      </c>
      <c r="DW72" s="41">
        <f t="shared" si="58"/>
        <v>0</v>
      </c>
      <c r="DX72" s="41">
        <f t="shared" si="73"/>
        <v>0.5012590054376943</v>
      </c>
      <c r="DY72" s="41">
        <f t="shared" si="74"/>
        <v>3.3462903282991931E-2</v>
      </c>
    </row>
    <row r="73" spans="1:129" x14ac:dyDescent="0.1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7" t="s">
        <v>217</v>
      </c>
      <c r="AB73" s="41" t="s">
        <v>218</v>
      </c>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c r="BU73" s="41"/>
      <c r="BV73" s="41"/>
      <c r="BW73" s="41"/>
      <c r="BX73" s="41"/>
      <c r="BY73" s="41"/>
      <c r="BZ73" s="41"/>
      <c r="CA73" s="41"/>
      <c r="CB73" s="41"/>
      <c r="CC73" s="41"/>
      <c r="CD73" s="41"/>
      <c r="CE73" s="41"/>
      <c r="CF73" s="41"/>
      <c r="CG73" s="41"/>
      <c r="CH73" s="41"/>
      <c r="CI73" s="41"/>
      <c r="CJ73" s="41"/>
      <c r="CK73" s="41"/>
      <c r="CL73" s="41"/>
      <c r="CM73" s="41"/>
      <c r="CN73" s="41"/>
      <c r="CO73" s="41"/>
      <c r="CP73" s="41"/>
      <c r="CQ73" s="41"/>
      <c r="CR73" s="41"/>
      <c r="CS73" s="41"/>
      <c r="CT73" s="41"/>
      <c r="CU73" s="41"/>
      <c r="CV73" s="41"/>
      <c r="CW73" s="41"/>
      <c r="CX73" s="41"/>
      <c r="CY73" s="41"/>
      <c r="CZ73" s="41"/>
      <c r="DA73" s="41"/>
      <c r="DB73" s="14"/>
      <c r="DC73" s="41"/>
      <c r="DD73" s="41"/>
      <c r="DE73" s="14"/>
      <c r="DF73" s="41"/>
      <c r="DG73" s="41"/>
      <c r="DH73" s="41">
        <f t="shared" si="72"/>
        <v>3.3029400232420514E-2</v>
      </c>
      <c r="DI73" s="14">
        <f t="shared" si="66"/>
        <v>0.28734606363881782</v>
      </c>
      <c r="DJ73" s="41">
        <f t="shared" si="50"/>
        <v>9.4908681411370885</v>
      </c>
      <c r="DK73" s="41">
        <f t="shared" si="67"/>
        <v>2.5874620500320749</v>
      </c>
      <c r="DL73" s="41">
        <f t="shared" si="68"/>
        <v>1.2058729248022246</v>
      </c>
      <c r="DM73" s="41">
        <f t="shared" si="69"/>
        <v>-2.6275774736904038</v>
      </c>
      <c r="DN73" s="41">
        <f t="shared" si="70"/>
        <v>4.311778671830238</v>
      </c>
      <c r="DO73" s="41">
        <f t="shared" si="71"/>
        <v>-1.890074122942059</v>
      </c>
      <c r="DP73" s="41">
        <f t="shared" si="51"/>
        <v>1.0075973701895857</v>
      </c>
      <c r="DQ73" s="41">
        <f t="shared" si="52"/>
        <v>0.99999999999999956</v>
      </c>
      <c r="DR73" s="41">
        <f t="shared" si="53"/>
        <v>0.99052112884504484</v>
      </c>
      <c r="DS73" s="41">
        <f t="shared" si="54"/>
        <v>9.8170627013289931</v>
      </c>
      <c r="DT73" s="41">
        <f t="shared" si="55"/>
        <v>9.4908681411370921</v>
      </c>
      <c r="DU73" s="41">
        <f t="shared" si="56"/>
        <v>9.1805267994073123</v>
      </c>
      <c r="DV73" s="41">
        <f t="shared" si="57"/>
        <v>-0.63653590192168075</v>
      </c>
      <c r="DW73" s="41">
        <f t="shared" si="58"/>
        <v>0</v>
      </c>
      <c r="DX73" s="41">
        <f t="shared" si="73"/>
        <v>0.50214462379241509</v>
      </c>
      <c r="DY73" s="41">
        <f t="shared" si="74"/>
        <v>3.2592938765215303E-2</v>
      </c>
    </row>
    <row r="74" spans="1:129" x14ac:dyDescent="0.1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c r="CD74" s="41"/>
      <c r="CE74" s="41"/>
      <c r="CF74" s="41"/>
      <c r="CG74" s="41"/>
      <c r="CH74" s="41"/>
      <c r="CI74" s="41"/>
      <c r="CJ74" s="41"/>
      <c r="CK74" s="41"/>
      <c r="CL74" s="41"/>
      <c r="CM74" s="41"/>
      <c r="CN74" s="41"/>
      <c r="CO74" s="41"/>
      <c r="CP74" s="41"/>
      <c r="CQ74" s="41"/>
      <c r="CR74" s="41"/>
      <c r="CS74" s="41"/>
      <c r="CT74" s="41"/>
      <c r="CU74" s="41"/>
      <c r="CV74" s="41"/>
      <c r="CW74" s="41"/>
      <c r="CX74" s="41"/>
      <c r="CY74" s="41"/>
      <c r="CZ74" s="41"/>
      <c r="DA74" s="41"/>
      <c r="DB74" s="14"/>
      <c r="DC74" s="41"/>
      <c r="DD74" s="41"/>
      <c r="DE74" s="14"/>
      <c r="DF74" s="41"/>
      <c r="DG74" s="41"/>
      <c r="DH74" s="41">
        <f t="shared" si="72"/>
        <v>3.2160205489462079E-2</v>
      </c>
      <c r="DI74" s="14">
        <f t="shared" si="66"/>
        <v>0.28275645725338361</v>
      </c>
      <c r="DJ74" s="41">
        <f t="shared" si="50"/>
        <v>9.0935057687411174</v>
      </c>
      <c r="DK74" s="41">
        <f t="shared" si="67"/>
        <v>2.5842087512896685</v>
      </c>
      <c r="DL74" s="41">
        <f t="shared" si="68"/>
        <v>1.2048020472995158</v>
      </c>
      <c r="DM74" s="41">
        <f t="shared" si="69"/>
        <v>-2.623056743979602</v>
      </c>
      <c r="DN74" s="41">
        <f t="shared" si="70"/>
        <v>4.3057532914510732</v>
      </c>
      <c r="DO74" s="41">
        <f t="shared" si="71"/>
        <v>-1.8874985947709875</v>
      </c>
      <c r="DP74" s="41">
        <f t="shared" si="51"/>
        <v>1.0077812593514661</v>
      </c>
      <c r="DQ74" s="41">
        <f t="shared" si="52"/>
        <v>0.99999999999999956</v>
      </c>
      <c r="DR74" s="41">
        <f t="shared" si="53"/>
        <v>0.99023664789051691</v>
      </c>
      <c r="DS74" s="41">
        <f t="shared" si="54"/>
        <v>9.4175874507179405</v>
      </c>
      <c r="DT74" s="41">
        <f t="shared" si="55"/>
        <v>9.0935057687411209</v>
      </c>
      <c r="DU74" s="41">
        <f t="shared" si="56"/>
        <v>8.7864887474649525</v>
      </c>
      <c r="DV74" s="41">
        <f t="shared" si="57"/>
        <v>-0.631098703252988</v>
      </c>
      <c r="DW74" s="41">
        <f t="shared" si="58"/>
        <v>0</v>
      </c>
      <c r="DX74" s="41">
        <f t="shared" si="73"/>
        <v>0.50303363879276775</v>
      </c>
      <c r="DY74" s="41">
        <f t="shared" si="74"/>
        <v>3.1722971295092155E-2</v>
      </c>
    </row>
    <row r="75" spans="1:129" x14ac:dyDescent="0.1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7" t="s">
        <v>219</v>
      </c>
      <c r="AB75" s="41" t="s">
        <v>220</v>
      </c>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c r="CD75" s="41"/>
      <c r="CE75" s="41"/>
      <c r="CF75" s="41"/>
      <c r="CG75" s="41"/>
      <c r="CH75" s="41"/>
      <c r="CI75" s="41"/>
      <c r="CJ75" s="41"/>
      <c r="CK75" s="41"/>
      <c r="CL75" s="41"/>
      <c r="CM75" s="41"/>
      <c r="CN75" s="41"/>
      <c r="CO75" s="41"/>
      <c r="CP75" s="41"/>
      <c r="CQ75" s="41"/>
      <c r="CR75" s="41"/>
      <c r="CS75" s="41"/>
      <c r="CT75" s="41"/>
      <c r="CU75" s="41"/>
      <c r="CV75" s="41"/>
      <c r="CW75" s="41"/>
      <c r="CX75" s="41"/>
      <c r="CY75" s="41"/>
      <c r="CZ75" s="41"/>
      <c r="DA75" s="41"/>
      <c r="DB75" s="14"/>
      <c r="DC75" s="41"/>
      <c r="DD75" s="41"/>
      <c r="DE75" s="14"/>
      <c r="DF75" s="41"/>
      <c r="DG75" s="41"/>
      <c r="DH75" s="41">
        <f t="shared" si="72"/>
        <v>3.1291010746503645E-2</v>
      </c>
      <c r="DI75" s="14">
        <f t="shared" ref="DI75:DI106" si="75">$C$6+$C$7*DH75+$C$8*DH75^2+$C$9*DH75^3+$C$10*DH75^4+$C$11*DH75^5</f>
        <v>0.27805759406444325</v>
      </c>
      <c r="DJ75" s="41">
        <f t="shared" si="50"/>
        <v>8.7007031640174404</v>
      </c>
      <c r="DK75" s="41">
        <f t="shared" ref="DK75:DK110" si="76">MIN(MAX(0.2,$E$5*SQRT(DH75)*($C$4/DI75/1000)^0.75),5)</f>
        <v>2.5812870906047345</v>
      </c>
      <c r="DL75" s="41">
        <f t="shared" ref="DL75:DL110" si="77">$AH$42+($AI$42-$AH$42)*($DK75-$AH$41)/($AI$41-$AH$41)</f>
        <v>1.2038403339907251</v>
      </c>
      <c r="DM75" s="41">
        <f t="shared" ref="DM75:DM110" si="78">$AH$43+($AI$43-$AH$43)*($DK75-$AH$41)/($AI$41-$AH$41)</f>
        <v>-2.6189968529861622</v>
      </c>
      <c r="DN75" s="41">
        <f t="shared" ref="DN75:DN110" si="79">$AH$44+($AI$44-$AH$44)*($DK75-$AH$41)/($AI$41-$AH$41)</f>
        <v>4.3003421323908508</v>
      </c>
      <c r="DO75" s="41">
        <f t="shared" ref="DO75:DO110" si="80">$AH$45+($AI$45-$AH$45)*($DK75-$AH$41)/($AI$41-$AH$41)</f>
        <v>-1.8851856133954146</v>
      </c>
      <c r="DP75" s="41">
        <f t="shared" si="51"/>
        <v>1.0079730861135028</v>
      </c>
      <c r="DQ75" s="41">
        <f t="shared" si="52"/>
        <v>0.99999999999999889</v>
      </c>
      <c r="DR75" s="41">
        <f t="shared" si="53"/>
        <v>0.98993553316458982</v>
      </c>
      <c r="DS75" s="41">
        <f t="shared" si="54"/>
        <v>9.0215759666792756</v>
      </c>
      <c r="DT75" s="41">
        <f t="shared" si="55"/>
        <v>8.7007031640174493</v>
      </c>
      <c r="DU75" s="41">
        <f t="shared" si="56"/>
        <v>8.398089181837344</v>
      </c>
      <c r="DV75" s="41">
        <f t="shared" si="57"/>
        <v>-0.62348678484193165</v>
      </c>
      <c r="DW75" s="41">
        <f t="shared" si="58"/>
        <v>0</v>
      </c>
      <c r="DX75" s="41">
        <f t="shared" si="73"/>
        <v>0.50393110441464095</v>
      </c>
      <c r="DY75" s="41">
        <f t="shared" si="74"/>
        <v>3.0852996479733202E-2</v>
      </c>
    </row>
    <row r="76" spans="1:129" x14ac:dyDescent="0.1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t="s">
        <v>221</v>
      </c>
      <c r="AC76" s="41">
        <f>BU252</f>
        <v>9.9737486338231054E-2</v>
      </c>
      <c r="AD76" s="41" t="s">
        <v>215</v>
      </c>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c r="CD76" s="41"/>
      <c r="CE76" s="41"/>
      <c r="CF76" s="41"/>
      <c r="CG76" s="41"/>
      <c r="CH76" s="41"/>
      <c r="CI76" s="41"/>
      <c r="CJ76" s="41"/>
      <c r="CK76" s="41"/>
      <c r="CL76" s="41"/>
      <c r="CM76" s="41"/>
      <c r="CN76" s="41"/>
      <c r="CO76" s="41"/>
      <c r="CP76" s="41"/>
      <c r="CQ76" s="41"/>
      <c r="CR76" s="41"/>
      <c r="CS76" s="41"/>
      <c r="CT76" s="41"/>
      <c r="CU76" s="41"/>
      <c r="CV76" s="41"/>
      <c r="CW76" s="41"/>
      <c r="CX76" s="41"/>
      <c r="CY76" s="41"/>
      <c r="CZ76" s="41"/>
      <c r="DA76" s="41"/>
      <c r="DB76" s="14"/>
      <c r="DC76" s="41"/>
      <c r="DD76" s="41"/>
      <c r="DE76" s="14"/>
      <c r="DF76" s="41"/>
      <c r="DG76" s="41"/>
      <c r="DH76" s="41">
        <f t="shared" ref="DH76:DH107" si="81">DH75-$DI$6</f>
        <v>3.042181600354521E-2</v>
      </c>
      <c r="DI76" s="14">
        <f t="shared" si="75"/>
        <v>0.27327648325849785</v>
      </c>
      <c r="DJ76" s="41">
        <f t="shared" si="50"/>
        <v>8.3135668917859249</v>
      </c>
      <c r="DK76" s="41">
        <f t="shared" si="76"/>
        <v>2.5785078420278773</v>
      </c>
      <c r="DL76" s="41">
        <f t="shared" si="77"/>
        <v>1.202925498000843</v>
      </c>
      <c r="DM76" s="41">
        <f t="shared" si="78"/>
        <v>-2.615134855484571</v>
      </c>
      <c r="DN76" s="41">
        <f t="shared" si="79"/>
        <v>4.2951947324224635</v>
      </c>
      <c r="DO76" s="41">
        <f t="shared" si="80"/>
        <v>-1.882985374938736</v>
      </c>
      <c r="DP76" s="41">
        <f t="shared" si="51"/>
        <v>1.008173784477151</v>
      </c>
      <c r="DQ76" s="41">
        <f t="shared" si="52"/>
        <v>0.99999999999999978</v>
      </c>
      <c r="DR76" s="41">
        <f t="shared" si="53"/>
        <v>0.98961599284138901</v>
      </c>
      <c r="DS76" s="41">
        <f t="shared" si="54"/>
        <v>8.6301620791793479</v>
      </c>
      <c r="DT76" s="41">
        <f t="shared" si="55"/>
        <v>8.3135668917859267</v>
      </c>
      <c r="DU76" s="41">
        <f t="shared" si="56"/>
        <v>8.0164027814121006</v>
      </c>
      <c r="DV76" s="41">
        <f t="shared" si="57"/>
        <v>-0.61375929776724725</v>
      </c>
      <c r="DW76" s="41">
        <f t="shared" si="58"/>
        <v>0</v>
      </c>
      <c r="DX76" s="41">
        <f t="shared" si="73"/>
        <v>0.50484192763128033</v>
      </c>
      <c r="DY76" s="41">
        <f t="shared" si="74"/>
        <v>2.9983010054023099E-2</v>
      </c>
    </row>
    <row r="77" spans="1:129" x14ac:dyDescent="0.1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t="s">
        <v>222</v>
      </c>
      <c r="AC77" s="41">
        <f>BZ252</f>
        <v>1.0178884018993543E-5</v>
      </c>
      <c r="AD77" s="41" t="s">
        <v>223</v>
      </c>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41"/>
      <c r="DB77" s="14"/>
      <c r="DC77" s="41"/>
      <c r="DD77" s="41"/>
      <c r="DE77" s="14"/>
      <c r="DF77" s="41"/>
      <c r="DG77" s="41"/>
      <c r="DH77" s="41">
        <f t="shared" si="81"/>
        <v>2.9552621260586776E-2</v>
      </c>
      <c r="DI77" s="14">
        <f t="shared" si="75"/>
        <v>0.26844185250408797</v>
      </c>
      <c r="DJ77" s="41">
        <f t="shared" ref="DJ77:DJ110" si="82">DH77*DI77*1000</f>
        <v>7.9331603975436087</v>
      </c>
      <c r="DK77" s="41">
        <f t="shared" si="76"/>
        <v>2.5756563480740686</v>
      </c>
      <c r="DL77" s="41">
        <f t="shared" si="77"/>
        <v>1.2019868812410477</v>
      </c>
      <c r="DM77" s="41">
        <f t="shared" si="78"/>
        <v>-2.6111724670112575</v>
      </c>
      <c r="DN77" s="41">
        <f t="shared" si="79"/>
        <v>4.2899135279955134</v>
      </c>
      <c r="DO77" s="41">
        <f t="shared" si="80"/>
        <v>-1.8807279422253043</v>
      </c>
      <c r="DP77" s="41">
        <f t="shared" ref="DP77:DP110" si="83">($DL77+$DM77*($DH76/$DH77)+$DN77*($DH76/$DH77)^2+$DO77*($DH76/$DH77)^3)</f>
        <v>1.0083844464463128</v>
      </c>
      <c r="DQ77" s="41">
        <f t="shared" ref="DQ77:DQ110" si="84">(DL77+DM77+DN77+DO77)</f>
        <v>0.99999999999999911</v>
      </c>
      <c r="DR77" s="41">
        <f t="shared" ref="DR77:DR110" si="85">($DL77+$DM77*($DH78/$DH77)+$DN77*($DH78/$DH77)^2+$DO77*($DH78/$DH77)^3)</f>
        <v>0.98927598556288987</v>
      </c>
      <c r="DS77" s="41">
        <f t="shared" ref="DS77:DS110" si="86">DJ76/DP77</f>
        <v>8.2444418109423374</v>
      </c>
      <c r="DT77" s="41">
        <f t="shared" ref="DT77:DT110" si="87">DJ77/DQ77</f>
        <v>7.9331603975436158</v>
      </c>
      <c r="DU77" s="41">
        <f t="shared" ref="DU77:DU110" si="88">DJ78/DR77</f>
        <v>7.6424556165572044</v>
      </c>
      <c r="DV77" s="41">
        <f t="shared" ref="DV77:DV110" si="89">DU77-DS77</f>
        <v>-0.60198619438513301</v>
      </c>
      <c r="DW77" s="41">
        <f t="shared" ref="DW77:DW110" si="90">IF((DT77-DS77)*(DU77-DT77)&lt;0,1,0)</f>
        <v>0</v>
      </c>
      <c r="DX77" s="41">
        <f t="shared" si="73"/>
        <v>0.50577093622722458</v>
      </c>
      <c r="DY77" s="41">
        <f t="shared" si="74"/>
        <v>2.9113007821676907E-2</v>
      </c>
    </row>
    <row r="78" spans="1:129" x14ac:dyDescent="0.1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c r="CT78" s="41"/>
      <c r="CU78" s="41"/>
      <c r="CV78" s="41"/>
      <c r="CW78" s="41"/>
      <c r="CX78" s="41"/>
      <c r="CY78" s="41"/>
      <c r="CZ78" s="41"/>
      <c r="DA78" s="41"/>
      <c r="DB78" s="14"/>
      <c r="DC78" s="41"/>
      <c r="DD78" s="41"/>
      <c r="DE78" s="14"/>
      <c r="DF78" s="41"/>
      <c r="DG78" s="41"/>
      <c r="DH78" s="41">
        <f t="shared" si="81"/>
        <v>2.8683426517628341E-2</v>
      </c>
      <c r="DI78" s="14">
        <f t="shared" si="75"/>
        <v>0.26358419233991165</v>
      </c>
      <c r="DJ78" s="41">
        <f t="shared" si="82"/>
        <v>7.5604978121902713</v>
      </c>
      <c r="DK78" s="41">
        <f t="shared" si="76"/>
        <v>2.5724893090681111</v>
      </c>
      <c r="DL78" s="41">
        <f t="shared" si="77"/>
        <v>1.2009443975682532</v>
      </c>
      <c r="DM78" s="41">
        <f t="shared" si="78"/>
        <v>-2.6067716023925627</v>
      </c>
      <c r="DN78" s="41">
        <f t="shared" si="79"/>
        <v>4.2840479078365634</v>
      </c>
      <c r="DO78" s="41">
        <f t="shared" si="80"/>
        <v>-1.8782207030122544</v>
      </c>
      <c r="DP78" s="41">
        <f t="shared" si="83"/>
        <v>1.0086063539577284</v>
      </c>
      <c r="DQ78" s="41">
        <f t="shared" si="84"/>
        <v>0.99999999999999956</v>
      </c>
      <c r="DR78" s="41">
        <f t="shared" si="85"/>
        <v>0.98891317918974608</v>
      </c>
      <c r="DS78" s="41">
        <f t="shared" si="86"/>
        <v>7.8654674010472228</v>
      </c>
      <c r="DT78" s="41">
        <f t="shared" si="87"/>
        <v>7.5604978121902748</v>
      </c>
      <c r="DU78" s="41">
        <f t="shared" si="88"/>
        <v>7.2772187454909538</v>
      </c>
      <c r="DV78" s="41">
        <f t="shared" si="89"/>
        <v>-0.58824865555626893</v>
      </c>
      <c r="DW78" s="41">
        <f t="shared" si="90"/>
        <v>0</v>
      </c>
      <c r="DX78" s="41">
        <f t="shared" si="73"/>
        <v>0.50672292969238619</v>
      </c>
      <c r="DY78" s="41">
        <f t="shared" si="74"/>
        <v>2.8242985611003222E-2</v>
      </c>
    </row>
    <row r="79" spans="1:129" x14ac:dyDescent="0.1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7" t="s">
        <v>224</v>
      </c>
      <c r="AB79" s="41" t="s">
        <v>225</v>
      </c>
      <c r="AC79" s="41"/>
      <c r="AD79" s="41"/>
      <c r="AE79" s="41"/>
      <c r="AF79" s="41"/>
      <c r="AG79" s="41" t="s">
        <v>226</v>
      </c>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41"/>
      <c r="DB79" s="14"/>
      <c r="DC79" s="41"/>
      <c r="DD79" s="41"/>
      <c r="DE79" s="14"/>
      <c r="DF79" s="41"/>
      <c r="DG79" s="41"/>
      <c r="DH79" s="41">
        <f t="shared" si="81"/>
        <v>2.7814231774669906E-2</v>
      </c>
      <c r="DI79" s="14">
        <f t="shared" si="75"/>
        <v>0.25873580056295054</v>
      </c>
      <c r="DJ79" s="41">
        <f t="shared" si="82"/>
        <v>7.1965375252626744</v>
      </c>
      <c r="DK79" s="41">
        <f t="shared" si="76"/>
        <v>2.5687315798253061</v>
      </c>
      <c r="DL79" s="41">
        <f t="shared" si="77"/>
        <v>1.1997074783591632</v>
      </c>
      <c r="DM79" s="41">
        <f t="shared" si="78"/>
        <v>-2.6015499244655818</v>
      </c>
      <c r="DN79" s="41">
        <f t="shared" si="79"/>
        <v>4.2770882801347847</v>
      </c>
      <c r="DO79" s="41">
        <f t="shared" si="80"/>
        <v>-1.8752458340283671</v>
      </c>
      <c r="DP79" s="41">
        <f t="shared" si="83"/>
        <v>1.0088410172116595</v>
      </c>
      <c r="DQ79" s="41">
        <f t="shared" si="84"/>
        <v>0.99999999999999889</v>
      </c>
      <c r="DR79" s="41">
        <f t="shared" si="85"/>
        <v>0.98852490227671641</v>
      </c>
      <c r="DS79" s="41">
        <f t="shared" si="86"/>
        <v>7.4942410976575546</v>
      </c>
      <c r="DT79" s="41">
        <f t="shared" si="87"/>
        <v>7.1965375252626824</v>
      </c>
      <c r="DU79" s="41">
        <f t="shared" si="88"/>
        <v>6.9216015812233156</v>
      </c>
      <c r="DV79" s="41">
        <f t="shared" si="89"/>
        <v>-0.57263951643423905</v>
      </c>
      <c r="DW79" s="41">
        <f t="shared" si="90"/>
        <v>0</v>
      </c>
      <c r="DX79" s="41">
        <f t="shared" si="73"/>
        <v>0.50770271149051904</v>
      </c>
      <c r="DY79" s="41">
        <f t="shared" si="74"/>
        <v>2.7372939246856604E-2</v>
      </c>
    </row>
    <row r="80" spans="1:129" x14ac:dyDescent="0.1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t="s">
        <v>227</v>
      </c>
      <c r="AC80" s="15">
        <f>AC76*C15/C39</f>
        <v>0.34908120218380867</v>
      </c>
      <c r="AD80" s="41" t="s">
        <v>101</v>
      </c>
      <c r="AE80" s="41"/>
      <c r="AF80" s="41"/>
      <c r="AG80" s="41"/>
      <c r="AH80" s="41" t="s">
        <v>228</v>
      </c>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c r="CT80" s="41"/>
      <c r="CU80" s="41"/>
      <c r="CV80" s="41"/>
      <c r="CW80" s="41"/>
      <c r="CX80" s="41"/>
      <c r="CY80" s="41"/>
      <c r="CZ80" s="41"/>
      <c r="DA80" s="41"/>
      <c r="DB80" s="14"/>
      <c r="DC80" s="41"/>
      <c r="DD80" s="41"/>
      <c r="DE80" s="14"/>
      <c r="DF80" s="41"/>
      <c r="DG80" s="41"/>
      <c r="DH80" s="41">
        <f t="shared" si="81"/>
        <v>2.6945037031711472E-2</v>
      </c>
      <c r="DI80" s="14">
        <f t="shared" si="75"/>
        <v>0.25393082661659078</v>
      </c>
      <c r="DJ80" s="41">
        <f t="shared" si="82"/>
        <v>6.8421755266771438</v>
      </c>
      <c r="DK80" s="41">
        <f t="shared" si="76"/>
        <v>2.564073124622726</v>
      </c>
      <c r="DL80" s="41">
        <f t="shared" si="77"/>
        <v>1.1981740701883139</v>
      </c>
      <c r="DM80" s="41">
        <f t="shared" si="78"/>
        <v>-2.595076612756996</v>
      </c>
      <c r="DN80" s="41">
        <f t="shared" si="79"/>
        <v>4.2684604328950062</v>
      </c>
      <c r="DO80" s="41">
        <f t="shared" si="80"/>
        <v>-1.8715578903263246</v>
      </c>
      <c r="DP80" s="41">
        <f t="shared" si="83"/>
        <v>1.0090902205727565</v>
      </c>
      <c r="DQ80" s="41">
        <f t="shared" si="84"/>
        <v>0.99999999999999933</v>
      </c>
      <c r="DR80" s="41">
        <f t="shared" si="85"/>
        <v>0.98810808694423757</v>
      </c>
      <c r="DS80" s="41">
        <f t="shared" si="86"/>
        <v>7.1317087199377891</v>
      </c>
      <c r="DT80" s="41">
        <f t="shared" si="87"/>
        <v>6.8421755266771482</v>
      </c>
      <c r="DU80" s="41">
        <f t="shared" si="88"/>
        <v>6.5764450294872789</v>
      </c>
      <c r="DV80" s="41">
        <f t="shared" si="89"/>
        <v>-0.55526369045051016</v>
      </c>
      <c r="DW80" s="41">
        <f t="shared" si="90"/>
        <v>0</v>
      </c>
      <c r="DX80" s="41">
        <f t="shared" si="73"/>
        <v>0.5087150982983083</v>
      </c>
      <c r="DY80" s="41">
        <f t="shared" si="74"/>
        <v>2.6502864542606999E-2</v>
      </c>
    </row>
    <row r="81" spans="27:129" x14ac:dyDescent="0.15">
      <c r="AA81" s="41"/>
      <c r="AB81" s="41" t="s">
        <v>229</v>
      </c>
      <c r="AC81" s="15">
        <f>AC76*(C15-AC76*AC51)/C39-AC77*AC51-AC60*AC51^2</f>
        <v>5.3683074134573863E-2</v>
      </c>
      <c r="AD81" s="41" t="s">
        <v>101</v>
      </c>
      <c r="AE81" s="41"/>
      <c r="AF81" s="41"/>
      <c r="AG81" s="41"/>
      <c r="AH81" s="41" t="s">
        <v>230</v>
      </c>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c r="CT81" s="41"/>
      <c r="CU81" s="41"/>
      <c r="CV81" s="41"/>
      <c r="CW81" s="41"/>
      <c r="CX81" s="41"/>
      <c r="CY81" s="41"/>
      <c r="CZ81" s="41"/>
      <c r="DA81" s="41"/>
      <c r="DB81" s="14"/>
      <c r="DC81" s="41"/>
      <c r="DD81" s="41"/>
      <c r="DE81" s="14"/>
      <c r="DF81" s="41"/>
      <c r="DG81" s="41"/>
      <c r="DH81" s="41">
        <f t="shared" si="81"/>
        <v>2.6075842288753037E-2</v>
      </c>
      <c r="DI81" s="14">
        <f t="shared" si="75"/>
        <v>0.24920531597874473</v>
      </c>
      <c r="DJ81" s="41">
        <f t="shared" si="82"/>
        <v>6.4982385169806154</v>
      </c>
      <c r="DK81" s="41">
        <f t="shared" si="76"/>
        <v>2.5581663393819154</v>
      </c>
      <c r="DL81" s="41">
        <f t="shared" si="77"/>
        <v>1.1962297533798805</v>
      </c>
      <c r="DM81" s="41">
        <f t="shared" si="78"/>
        <v>-2.5868686424327865</v>
      </c>
      <c r="DN81" s="41">
        <f t="shared" si="79"/>
        <v>4.2575205743969216</v>
      </c>
      <c r="DO81" s="41">
        <f t="shared" si="80"/>
        <v>-1.8668816853440162</v>
      </c>
      <c r="DP81" s="41">
        <f t="shared" si="83"/>
        <v>1.0093560773763595</v>
      </c>
      <c r="DQ81" s="41">
        <f t="shared" si="84"/>
        <v>0.99999999999999933</v>
      </c>
      <c r="DR81" s="41">
        <f t="shared" si="85"/>
        <v>0.98765920155333942</v>
      </c>
      <c r="DS81" s="41">
        <f t="shared" si="86"/>
        <v>6.7787529891950076</v>
      </c>
      <c r="DT81" s="41">
        <f t="shared" si="87"/>
        <v>6.4982385169806198</v>
      </c>
      <c r="DU81" s="41">
        <f t="shared" si="88"/>
        <v>6.2425143980975344</v>
      </c>
      <c r="DV81" s="41">
        <f t="shared" si="89"/>
        <v>-0.53623859109747318</v>
      </c>
      <c r="DW81" s="41">
        <f t="shared" si="90"/>
        <v>0</v>
      </c>
      <c r="DX81" s="41">
        <f t="shared" si="73"/>
        <v>0.5097648981553593</v>
      </c>
      <c r="DY81" s="41">
        <f t="shared" si="74"/>
        <v>2.5632757319131658E-2</v>
      </c>
    </row>
    <row r="82" spans="27:129" x14ac:dyDescent="0.15">
      <c r="AA82" s="41"/>
      <c r="AB82" s="41" t="s">
        <v>231</v>
      </c>
      <c r="AC82" s="41">
        <f>(AC80+AC81)/2</f>
        <v>0.20138213815919126</v>
      </c>
      <c r="AD82" s="41" t="s">
        <v>101</v>
      </c>
      <c r="AE82" s="41"/>
      <c r="AF82" s="41"/>
      <c r="AG82" s="41"/>
      <c r="AH82" s="41" t="s">
        <v>232</v>
      </c>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c r="CT82" s="41"/>
      <c r="CU82" s="41"/>
      <c r="CV82" s="41"/>
      <c r="CW82" s="41"/>
      <c r="CX82" s="41"/>
      <c r="CY82" s="41"/>
      <c r="CZ82" s="41"/>
      <c r="DA82" s="41"/>
      <c r="DB82" s="14"/>
      <c r="DC82" s="41"/>
      <c r="DD82" s="41"/>
      <c r="DE82" s="14"/>
      <c r="DF82" s="41"/>
      <c r="DG82" s="41"/>
      <c r="DH82" s="41">
        <f t="shared" si="81"/>
        <v>2.5206647545794603E-2</v>
      </c>
      <c r="DI82" s="14">
        <f t="shared" si="75"/>
        <v>0.24459725454997544</v>
      </c>
      <c r="DJ82" s="41">
        <f t="shared" si="82"/>
        <v>6.1654767861102364</v>
      </c>
      <c r="DK82" s="41">
        <f t="shared" si="76"/>
        <v>2.5506240182346773</v>
      </c>
      <c r="DL82" s="41">
        <f t="shared" si="77"/>
        <v>1.1937470726689146</v>
      </c>
      <c r="DM82" s="41">
        <f t="shared" si="78"/>
        <v>-2.5763879586719369</v>
      </c>
      <c r="DN82" s="41">
        <f t="shared" si="79"/>
        <v>4.2435515671054747</v>
      </c>
      <c r="DO82" s="41">
        <f t="shared" si="80"/>
        <v>-1.8609106811024527</v>
      </c>
      <c r="DP82" s="41">
        <f t="shared" si="83"/>
        <v>1.009641095154203</v>
      </c>
      <c r="DQ82" s="41">
        <f t="shared" si="84"/>
        <v>0.99999999999999956</v>
      </c>
      <c r="DR82" s="41">
        <f t="shared" si="85"/>
        <v>0.98717417125197526</v>
      </c>
      <c r="DS82" s="41">
        <f t="shared" si="86"/>
        <v>6.4361866292577323</v>
      </c>
      <c r="DT82" s="41">
        <f t="shared" si="87"/>
        <v>6.1654767861102391</v>
      </c>
      <c r="DU82" s="41">
        <f t="shared" si="88"/>
        <v>5.9204920781598291</v>
      </c>
      <c r="DV82" s="41">
        <f t="shared" si="89"/>
        <v>-0.51569455109790319</v>
      </c>
      <c r="DW82" s="41">
        <f t="shared" si="90"/>
        <v>0</v>
      </c>
      <c r="DX82" s="41">
        <f t="shared" si="73"/>
        <v>0.51085684423298705</v>
      </c>
      <c r="DY82" s="41">
        <f t="shared" si="74"/>
        <v>2.4762613462382954E-2</v>
      </c>
    </row>
    <row r="83" spans="27:129" x14ac:dyDescent="0.15">
      <c r="AA83" s="41"/>
      <c r="AB83" s="41" t="s">
        <v>233</v>
      </c>
      <c r="AC83" s="41">
        <f>AC82*C23/AC51</f>
        <v>1.1297484222224283E-3</v>
      </c>
      <c r="AD83" s="41" t="s">
        <v>234</v>
      </c>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c r="CD83" s="41"/>
      <c r="CE83" s="41"/>
      <c r="CF83" s="41"/>
      <c r="CG83" s="41"/>
      <c r="CH83" s="41"/>
      <c r="CI83" s="41"/>
      <c r="CJ83" s="41"/>
      <c r="CK83" s="41"/>
      <c r="CL83" s="41"/>
      <c r="CM83" s="41"/>
      <c r="CN83" s="41"/>
      <c r="CO83" s="41"/>
      <c r="CP83" s="41"/>
      <c r="CQ83" s="41"/>
      <c r="CR83" s="41"/>
      <c r="CS83" s="41"/>
      <c r="CT83" s="41"/>
      <c r="CU83" s="41"/>
      <c r="CV83" s="41"/>
      <c r="CW83" s="41"/>
      <c r="CX83" s="41"/>
      <c r="CY83" s="41"/>
      <c r="CZ83" s="41"/>
      <c r="DA83" s="41"/>
      <c r="DB83" s="14"/>
      <c r="DC83" s="41"/>
      <c r="DD83" s="41"/>
      <c r="DE83" s="14"/>
      <c r="DF83" s="41"/>
      <c r="DG83" s="41"/>
      <c r="DH83" s="41">
        <f t="shared" si="81"/>
        <v>2.4337452802836168E-2</v>
      </c>
      <c r="DI83" s="14">
        <f t="shared" si="75"/>
        <v>0.24014661304161702</v>
      </c>
      <c r="DJ83" s="41">
        <f t="shared" si="82"/>
        <v>5.8445568606613145</v>
      </c>
      <c r="DK83" s="41">
        <f t="shared" si="76"/>
        <v>2.5410183177733345</v>
      </c>
      <c r="DL83" s="41">
        <f t="shared" si="77"/>
        <v>1.1905851962670559</v>
      </c>
      <c r="DM83" s="41">
        <f t="shared" si="78"/>
        <v>-2.5630400374058628</v>
      </c>
      <c r="DN83" s="41">
        <f t="shared" si="79"/>
        <v>4.2257610093760292</v>
      </c>
      <c r="DO83" s="41">
        <f t="shared" si="80"/>
        <v>-1.8533061682372229</v>
      </c>
      <c r="DP83" s="41">
        <f t="shared" si="83"/>
        <v>1.0099482529903345</v>
      </c>
      <c r="DQ83" s="41">
        <f t="shared" si="84"/>
        <v>0.99999999999999933</v>
      </c>
      <c r="DR83" s="41">
        <f t="shared" si="85"/>
        <v>0.98664828401135929</v>
      </c>
      <c r="DS83" s="41">
        <f t="shared" si="86"/>
        <v>6.104745236060368</v>
      </c>
      <c r="DT83" s="41">
        <f t="shared" si="87"/>
        <v>5.8445568606613181</v>
      </c>
      <c r="DU83" s="41">
        <f t="shared" si="88"/>
        <v>5.61096999749111</v>
      </c>
      <c r="DV83" s="41">
        <f t="shared" si="89"/>
        <v>-0.49377523856925798</v>
      </c>
      <c r="DW83" s="41">
        <f t="shared" si="90"/>
        <v>0</v>
      </c>
      <c r="DX83" s="41">
        <f t="shared" si="73"/>
        <v>0.51199546320083034</v>
      </c>
      <c r="DY83" s="41">
        <f t="shared" si="74"/>
        <v>2.3892429037803437E-2</v>
      </c>
    </row>
    <row r="84" spans="27:129" x14ac:dyDescent="0.15">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c r="CK84" s="41"/>
      <c r="CL84" s="41"/>
      <c r="CM84" s="41"/>
      <c r="CN84" s="41"/>
      <c r="CO84" s="41"/>
      <c r="CP84" s="41"/>
      <c r="CQ84" s="41"/>
      <c r="CR84" s="41"/>
      <c r="CS84" s="41"/>
      <c r="CT84" s="41"/>
      <c r="CU84" s="41"/>
      <c r="CV84" s="41"/>
      <c r="CW84" s="41"/>
      <c r="CX84" s="41"/>
      <c r="CY84" s="41"/>
      <c r="CZ84" s="41"/>
      <c r="DA84" s="41"/>
      <c r="DB84" s="14"/>
      <c r="DC84" s="41"/>
      <c r="DD84" s="41"/>
      <c r="DE84" s="14"/>
      <c r="DF84" s="41"/>
      <c r="DG84" s="41"/>
      <c r="DH84" s="41">
        <f t="shared" si="81"/>
        <v>2.3468258059877734E-2</v>
      </c>
      <c r="DI84" s="14">
        <f t="shared" si="75"/>
        <v>0.23589539136389859</v>
      </c>
      <c r="DJ84" s="41">
        <f t="shared" si="82"/>
        <v>5.536053919663825</v>
      </c>
      <c r="DK84" s="41">
        <f t="shared" si="76"/>
        <v>2.5288811509907183</v>
      </c>
      <c r="DL84" s="41">
        <f t="shared" si="77"/>
        <v>1.1865900455344447</v>
      </c>
      <c r="DM84" s="41">
        <f t="shared" si="78"/>
        <v>-2.5461744327308522</v>
      </c>
      <c r="DN84" s="41">
        <f t="shared" si="79"/>
        <v>4.2032819650640585</v>
      </c>
      <c r="DO84" s="41">
        <f t="shared" si="80"/>
        <v>-1.8436975778676521</v>
      </c>
      <c r="DP84" s="41">
        <f t="shared" si="83"/>
        <v>1.0102810929470922</v>
      </c>
      <c r="DQ84" s="41">
        <f t="shared" si="84"/>
        <v>0.99999999999999911</v>
      </c>
      <c r="DR84" s="41">
        <f t="shared" si="85"/>
        <v>0.98607607915567952</v>
      </c>
      <c r="DS84" s="41">
        <f t="shared" si="86"/>
        <v>5.7850799163351168</v>
      </c>
      <c r="DT84" s="41">
        <f t="shared" si="87"/>
        <v>5.5360539196638303</v>
      </c>
      <c r="DU84" s="41">
        <f t="shared" si="88"/>
        <v>5.3144418464693066</v>
      </c>
      <c r="DV84" s="41">
        <f t="shared" si="89"/>
        <v>-0.47063806986581014</v>
      </c>
      <c r="DW84" s="41">
        <f t="shared" si="90"/>
        <v>0</v>
      </c>
      <c r="DX84" s="41">
        <f t="shared" si="73"/>
        <v>0.51318484555826016</v>
      </c>
      <c r="DY84" s="41">
        <f t="shared" si="74"/>
        <v>2.3022200489952557E-2</v>
      </c>
    </row>
    <row r="85" spans="27:129" x14ac:dyDescent="0.15">
      <c r="AA85" s="17" t="s">
        <v>235</v>
      </c>
      <c r="AB85" s="41" t="s">
        <v>236</v>
      </c>
      <c r="AC85" s="41"/>
      <c r="AD85" s="41"/>
      <c r="AE85" s="41"/>
      <c r="AF85" s="41"/>
      <c r="AG85" s="41"/>
      <c r="AH85" s="41"/>
      <c r="AI85" s="15"/>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1"/>
      <c r="CJ85" s="41"/>
      <c r="CK85" s="41"/>
      <c r="CL85" s="41"/>
      <c r="CM85" s="41"/>
      <c r="CN85" s="41"/>
      <c r="CO85" s="41"/>
      <c r="CP85" s="41"/>
      <c r="CQ85" s="41"/>
      <c r="CR85" s="41"/>
      <c r="CS85" s="41"/>
      <c r="CT85" s="41"/>
      <c r="CU85" s="41"/>
      <c r="CV85" s="41"/>
      <c r="CW85" s="41"/>
      <c r="CX85" s="41"/>
      <c r="CY85" s="41"/>
      <c r="CZ85" s="41"/>
      <c r="DA85" s="41"/>
      <c r="DB85" s="14"/>
      <c r="DC85" s="41"/>
      <c r="DD85" s="41"/>
      <c r="DE85" s="14"/>
      <c r="DF85" s="41"/>
      <c r="DG85" s="41"/>
      <c r="DH85" s="41">
        <f t="shared" si="81"/>
        <v>2.2599063316919299E-2</v>
      </c>
      <c r="DI85" s="14">
        <f t="shared" si="75"/>
        <v>0.23188766301406605</v>
      </c>
      <c r="DJ85" s="41">
        <f t="shared" si="82"/>
        <v>5.240443978867324</v>
      </c>
      <c r="DK85" s="41">
        <f t="shared" si="76"/>
        <v>2.5137065148885105</v>
      </c>
      <c r="DL85" s="41">
        <f t="shared" si="77"/>
        <v>1.1815950611508015</v>
      </c>
      <c r="DM85" s="41">
        <f t="shared" si="78"/>
        <v>-2.5250880113138261</v>
      </c>
      <c r="DN85" s="41">
        <f t="shared" si="79"/>
        <v>4.1751772744497613</v>
      </c>
      <c r="DO85" s="41">
        <f t="shared" si="80"/>
        <v>-1.8316843242867373</v>
      </c>
      <c r="DP85" s="41">
        <f t="shared" si="83"/>
        <v>1.0106438277919576</v>
      </c>
      <c r="DQ85" s="41">
        <f t="shared" si="84"/>
        <v>0.99999999999999933</v>
      </c>
      <c r="DR85" s="41">
        <f t="shared" si="85"/>
        <v>0.98545121452043571</v>
      </c>
      <c r="DS85" s="41">
        <f t="shared" si="86"/>
        <v>5.4777496952204503</v>
      </c>
      <c r="DT85" s="41">
        <f t="shared" si="87"/>
        <v>5.2404439788673276</v>
      </c>
      <c r="DU85" s="41">
        <f t="shared" si="88"/>
        <v>5.0312950762835857</v>
      </c>
      <c r="DV85" s="41">
        <f t="shared" si="89"/>
        <v>-0.44645461893686456</v>
      </c>
      <c r="DW85" s="41">
        <f t="shared" si="90"/>
        <v>0</v>
      </c>
      <c r="DX85" s="41">
        <f t="shared" si="73"/>
        <v>0.51442826769786387</v>
      </c>
      <c r="DY85" s="41">
        <f t="shared" si="74"/>
        <v>2.2151924971007101E-2</v>
      </c>
    </row>
    <row r="86" spans="27:129" x14ac:dyDescent="0.15">
      <c r="AA86" s="41"/>
      <c r="AB86" s="41" t="s">
        <v>237</v>
      </c>
      <c r="AC86" s="41">
        <f>MIN(AC51,$AU$3*PI()/30)</f>
        <v>891.26983582342439</v>
      </c>
      <c r="AD86" s="41" t="s">
        <v>51</v>
      </c>
      <c r="AE86" s="41"/>
      <c r="AF86" s="41"/>
      <c r="AG86" s="41"/>
      <c r="AH86" s="41"/>
      <c r="AI86" s="15"/>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41"/>
      <c r="CR86" s="41"/>
      <c r="CS86" s="41"/>
      <c r="CT86" s="41"/>
      <c r="CU86" s="41"/>
      <c r="CV86" s="41"/>
      <c r="CW86" s="41"/>
      <c r="CX86" s="41"/>
      <c r="CY86" s="41"/>
      <c r="CZ86" s="41"/>
      <c r="DA86" s="41"/>
      <c r="DB86" s="14"/>
      <c r="DC86" s="41"/>
      <c r="DD86" s="41"/>
      <c r="DE86" s="14"/>
      <c r="DF86" s="41"/>
      <c r="DG86" s="41"/>
      <c r="DH86" s="41">
        <f t="shared" si="81"/>
        <v>2.1729868573960864E-2</v>
      </c>
      <c r="DI86" s="14">
        <f t="shared" si="75"/>
        <v>0.22816961946450459</v>
      </c>
      <c r="DJ86" s="41">
        <f t="shared" si="82"/>
        <v>4.9580958435343474</v>
      </c>
      <c r="DK86" s="41">
        <f t="shared" si="76"/>
        <v>2.4949553066546932</v>
      </c>
      <c r="DL86" s="41">
        <f t="shared" si="77"/>
        <v>1.1754227884405033</v>
      </c>
      <c r="DM86" s="41">
        <f t="shared" si="78"/>
        <v>-2.4990316448722507</v>
      </c>
      <c r="DN86" s="41">
        <f t="shared" si="79"/>
        <v>4.1404484742000447</v>
      </c>
      <c r="DO86" s="41">
        <f t="shared" si="80"/>
        <v>-1.8168396177682986</v>
      </c>
      <c r="DP86" s="41">
        <f t="shared" si="83"/>
        <v>1.0110414676668116</v>
      </c>
      <c r="DQ86" s="41">
        <f t="shared" si="84"/>
        <v>0.99999999999999867</v>
      </c>
      <c r="DR86" s="41">
        <f t="shared" si="85"/>
        <v>0.98476630712005053</v>
      </c>
      <c r="DS86" s="41">
        <f t="shared" si="86"/>
        <v>5.1832136924717229</v>
      </c>
      <c r="DT86" s="41">
        <f t="shared" si="87"/>
        <v>4.9580958435343536</v>
      </c>
      <c r="DU86" s="41">
        <f t="shared" si="88"/>
        <v>4.7618026691591648</v>
      </c>
      <c r="DV86" s="41">
        <f t="shared" si="89"/>
        <v>-0.42141102331255809</v>
      </c>
      <c r="DW86" s="41">
        <f t="shared" si="90"/>
        <v>0</v>
      </c>
      <c r="DX86" s="41">
        <f t="shared" si="73"/>
        <v>0.51572758871615387</v>
      </c>
      <c r="DY86" s="41">
        <f t="shared" si="74"/>
        <v>2.1281600865050154E-2</v>
      </c>
    </row>
    <row r="87" spans="27:129" x14ac:dyDescent="0.15">
      <c r="AA87" s="41"/>
      <c r="AB87" s="41" t="s">
        <v>238</v>
      </c>
      <c r="AC87" s="41">
        <f>MIN(AR3,C15)</f>
        <v>110.25692951254442</v>
      </c>
      <c r="AD87" s="41" t="s">
        <v>90</v>
      </c>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c r="CK87" s="41"/>
      <c r="CL87" s="41"/>
      <c r="CM87" s="41"/>
      <c r="CN87" s="41"/>
      <c r="CO87" s="41"/>
      <c r="CP87" s="41"/>
      <c r="CQ87" s="41"/>
      <c r="CR87" s="41"/>
      <c r="CS87" s="41"/>
      <c r="CT87" s="41"/>
      <c r="CU87" s="41"/>
      <c r="CV87" s="41"/>
      <c r="CW87" s="41"/>
      <c r="CX87" s="41"/>
      <c r="CY87" s="41"/>
      <c r="CZ87" s="41"/>
      <c r="DA87" s="41"/>
      <c r="DB87" s="14"/>
      <c r="DC87" s="41"/>
      <c r="DD87" s="41"/>
      <c r="DE87" s="14"/>
      <c r="DF87" s="41"/>
      <c r="DG87" s="41"/>
      <c r="DH87" s="41">
        <f t="shared" si="81"/>
        <v>2.086067383100243E-2</v>
      </c>
      <c r="DI87" s="14">
        <f t="shared" si="75"/>
        <v>0.22478961455086111</v>
      </c>
      <c r="DJ87" s="41">
        <f t="shared" si="82"/>
        <v>4.6892628297422707</v>
      </c>
      <c r="DK87" s="41">
        <f t="shared" si="76"/>
        <v>2.4720631933096198</v>
      </c>
      <c r="DL87" s="41">
        <f t="shared" si="77"/>
        <v>1.1678874677977498</v>
      </c>
      <c r="DM87" s="41">
        <f t="shared" si="78"/>
        <v>-2.4672211457031592</v>
      </c>
      <c r="DN87" s="41">
        <f t="shared" si="79"/>
        <v>4.0980503726088573</v>
      </c>
      <c r="DO87" s="41">
        <f t="shared" si="80"/>
        <v>-1.7987166947034487</v>
      </c>
      <c r="DP87" s="41">
        <f t="shared" si="83"/>
        <v>1.0114799689743981</v>
      </c>
      <c r="DQ87" s="41">
        <f t="shared" si="84"/>
        <v>0.99999999999999911</v>
      </c>
      <c r="DR87" s="41">
        <f t="shared" si="85"/>
        <v>0.98401274036066511</v>
      </c>
      <c r="DS87" s="41">
        <f t="shared" si="86"/>
        <v>4.9018230668093867</v>
      </c>
      <c r="DT87" s="41">
        <f t="shared" si="87"/>
        <v>4.6892628297422752</v>
      </c>
      <c r="DU87" s="41">
        <f t="shared" si="88"/>
        <v>4.5061146795400644</v>
      </c>
      <c r="DV87" s="41">
        <f t="shared" si="89"/>
        <v>-0.39570838726932234</v>
      </c>
      <c r="DW87" s="41">
        <f t="shared" si="90"/>
        <v>0</v>
      </c>
      <c r="DX87" s="41">
        <f t="shared" si="73"/>
        <v>0.51708230441997283</v>
      </c>
      <c r="DY87" s="41">
        <f t="shared" si="74"/>
        <v>2.0411228610323757E-2</v>
      </c>
    </row>
    <row r="88" spans="27:129" x14ac:dyDescent="0.15">
      <c r="AA88" s="41"/>
      <c r="AB88" s="41" t="s">
        <v>239</v>
      </c>
      <c r="AC88" s="14">
        <f>C30+AC87*(AC87-AC76*AC86)/C39</f>
        <v>71.486446782442187</v>
      </c>
      <c r="AD88" s="41" t="s">
        <v>106</v>
      </c>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c r="CY88" s="41"/>
      <c r="CZ88" s="41"/>
      <c r="DA88" s="41"/>
      <c r="DB88" s="14"/>
      <c r="DC88" s="41"/>
      <c r="DD88" s="41"/>
      <c r="DE88" s="14"/>
      <c r="DF88" s="41"/>
      <c r="DG88" s="41"/>
      <c r="DH88" s="41">
        <f t="shared" si="81"/>
        <v>1.9991479088043995E-2</v>
      </c>
      <c r="DI88" s="14">
        <f t="shared" si="75"/>
        <v>0.22179820886016682</v>
      </c>
      <c r="DJ88" s="41">
        <f t="shared" si="82"/>
        <v>4.4340742541936393</v>
      </c>
      <c r="DK88" s="41">
        <f t="shared" si="76"/>
        <v>2.4444520439087043</v>
      </c>
      <c r="DL88" s="41">
        <f t="shared" si="77"/>
        <v>1.1587987977866152</v>
      </c>
      <c r="DM88" s="41">
        <f t="shared" si="78"/>
        <v>-2.4288531526814703</v>
      </c>
      <c r="DN88" s="41">
        <f t="shared" si="79"/>
        <v>4.0469122229892447</v>
      </c>
      <c r="DO88" s="41">
        <f t="shared" si="80"/>
        <v>-1.7768578680943907</v>
      </c>
      <c r="DP88" s="41">
        <f t="shared" si="83"/>
        <v>1.011966409784701</v>
      </c>
      <c r="DQ88" s="41">
        <f t="shared" si="84"/>
        <v>0.99999999999999911</v>
      </c>
      <c r="DR88" s="41">
        <f t="shared" si="85"/>
        <v>0.98318042809320216</v>
      </c>
      <c r="DS88" s="41">
        <f t="shared" si="86"/>
        <v>4.6338127277761387</v>
      </c>
      <c r="DT88" s="41">
        <f t="shared" si="87"/>
        <v>4.4340742541936429</v>
      </c>
      <c r="DU88" s="41">
        <f t="shared" si="88"/>
        <v>4.2642495443751001</v>
      </c>
      <c r="DV88" s="41">
        <f t="shared" si="89"/>
        <v>-0.36956318340103866</v>
      </c>
      <c r="DW88" s="41">
        <f t="shared" si="90"/>
        <v>0</v>
      </c>
      <c r="DX88" s="41">
        <f t="shared" si="73"/>
        <v>0.51848808001500946</v>
      </c>
      <c r="DY88" s="41">
        <f t="shared" si="74"/>
        <v>1.9540811974608337E-2</v>
      </c>
    </row>
    <row r="89" spans="27:129" x14ac:dyDescent="0.15">
      <c r="AA89" s="41"/>
      <c r="AB89" s="41" t="s">
        <v>240</v>
      </c>
      <c r="AC89" s="41">
        <f>AC88/C15</f>
        <v>0.57650360308421122</v>
      </c>
      <c r="AD89" s="41" t="s">
        <v>93</v>
      </c>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c r="CY89" s="41"/>
      <c r="CZ89" s="41"/>
      <c r="DA89" s="41"/>
      <c r="DB89" s="14"/>
      <c r="DC89" s="41"/>
      <c r="DD89" s="41"/>
      <c r="DE89" s="14"/>
      <c r="DF89" s="41"/>
      <c r="DG89" s="41"/>
      <c r="DH89" s="41">
        <f t="shared" si="81"/>
        <v>1.9122284345085561E-2</v>
      </c>
      <c r="DI89" s="14">
        <f t="shared" si="75"/>
        <v>0.21924821411895987</v>
      </c>
      <c r="DJ89" s="41">
        <f t="shared" si="82"/>
        <v>4.1925266925349529</v>
      </c>
      <c r="DK89" s="41">
        <f t="shared" si="76"/>
        <v>2.4115452842420213</v>
      </c>
      <c r="DL89" s="41">
        <f t="shared" si="77"/>
        <v>1.147966989396332</v>
      </c>
      <c r="DM89" s="41">
        <f t="shared" si="78"/>
        <v>-2.383126467894642</v>
      </c>
      <c r="DN89" s="41">
        <f t="shared" si="79"/>
        <v>3.985966161856576</v>
      </c>
      <c r="DO89" s="41">
        <f t="shared" si="80"/>
        <v>-1.7508066833582667</v>
      </c>
      <c r="DP89" s="41">
        <f t="shared" si="83"/>
        <v>1.0125091977606866</v>
      </c>
      <c r="DQ89" s="41">
        <f t="shared" si="84"/>
        <v>0.99999999999999911</v>
      </c>
      <c r="DR89" s="41">
        <f t="shared" si="85"/>
        <v>0.98225752170948533</v>
      </c>
      <c r="DS89" s="41">
        <f t="shared" si="86"/>
        <v>4.3792928143272656</v>
      </c>
      <c r="DT89" s="41">
        <f t="shared" si="87"/>
        <v>4.1925266925349565</v>
      </c>
      <c r="DU89" s="41">
        <f t="shared" si="88"/>
        <v>4.0360851595050988</v>
      </c>
      <c r="DV89" s="41">
        <f t="shared" si="89"/>
        <v>-0.34320765482216675</v>
      </c>
      <c r="DW89" s="41">
        <f t="shared" si="90"/>
        <v>0</v>
      </c>
      <c r="DX89" s="41">
        <f t="shared" si="73"/>
        <v>0.51993449310492257</v>
      </c>
      <c r="DY89" s="41">
        <f t="shared" si="74"/>
        <v>1.8670360016996002E-2</v>
      </c>
    </row>
    <row r="90" spans="27:129" x14ac:dyDescent="0.15">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c r="CY90" s="41"/>
      <c r="CZ90" s="41"/>
      <c r="DA90" s="41"/>
      <c r="DB90" s="14"/>
      <c r="DC90" s="41"/>
      <c r="DD90" s="41"/>
      <c r="DE90" s="14"/>
      <c r="DF90" s="41"/>
      <c r="DG90" s="41"/>
      <c r="DH90" s="41">
        <f t="shared" si="81"/>
        <v>1.8253089602127126E-2</v>
      </c>
      <c r="DI90" s="14">
        <f t="shared" si="75"/>
        <v>0.21719473758140706</v>
      </c>
      <c r="DJ90" s="41">
        <f t="shared" si="82"/>
        <v>3.9644750061839114</v>
      </c>
      <c r="DK90" s="41">
        <f t="shared" si="76"/>
        <v>2.3727872662916645</v>
      </c>
      <c r="DL90" s="41">
        <f t="shared" si="77"/>
        <v>1.1352091418210062</v>
      </c>
      <c r="DM90" s="41">
        <f t="shared" si="78"/>
        <v>-2.3292689721177919</v>
      </c>
      <c r="DN90" s="41">
        <f t="shared" si="79"/>
        <v>3.914183082777686</v>
      </c>
      <c r="DO90" s="41">
        <f t="shared" si="80"/>
        <v>-1.7201232524809007</v>
      </c>
      <c r="DP90" s="41">
        <f t="shared" si="83"/>
        <v>1.0131183193881097</v>
      </c>
      <c r="DQ90" s="41">
        <f t="shared" si="84"/>
        <v>0.99999999999999956</v>
      </c>
      <c r="DR90" s="41">
        <f t="shared" si="85"/>
        <v>0.9812300403639751</v>
      </c>
      <c r="DS90" s="41">
        <f t="shared" si="86"/>
        <v>4.1382399393064988</v>
      </c>
      <c r="DT90" s="41">
        <f t="shared" si="87"/>
        <v>3.9644750061839131</v>
      </c>
      <c r="DU90" s="41">
        <f t="shared" si="88"/>
        <v>3.821349717620004</v>
      </c>
      <c r="DV90" s="41">
        <f t="shared" si="89"/>
        <v>-0.31689022168649483</v>
      </c>
      <c r="DW90" s="41">
        <f t="shared" si="90"/>
        <v>0</v>
      </c>
      <c r="DX90" s="41">
        <f t="shared" si="73"/>
        <v>0.52140159103472905</v>
      </c>
      <c r="DY90" s="41">
        <f t="shared" si="74"/>
        <v>1.7799890080229575E-2</v>
      </c>
    </row>
    <row r="91" spans="27:129" x14ac:dyDescent="0.15">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c r="CY91" s="41"/>
      <c r="CZ91" s="41"/>
      <c r="DA91" s="41"/>
      <c r="DB91" s="14"/>
      <c r="DC91" s="41"/>
      <c r="DD91" s="41"/>
      <c r="DE91" s="14"/>
      <c r="DF91" s="41"/>
      <c r="DG91" s="41"/>
      <c r="DH91" s="41">
        <f t="shared" si="81"/>
        <v>1.7383894859168691E-2</v>
      </c>
      <c r="DI91" s="14">
        <f t="shared" si="75"/>
        <v>0.21569522641742728</v>
      </c>
      <c r="DJ91" s="41">
        <f t="shared" si="82"/>
        <v>3.7496231376651412</v>
      </c>
      <c r="DK91" s="41">
        <f t="shared" si="76"/>
        <v>2.3276663435713933</v>
      </c>
      <c r="DL91" s="41">
        <f t="shared" si="77"/>
        <v>1.1203568380922502</v>
      </c>
      <c r="DM91" s="41">
        <f t="shared" si="78"/>
        <v>-2.2665696899210821</v>
      </c>
      <c r="DN91" s="41">
        <f t="shared" si="79"/>
        <v>3.8306153738228508</v>
      </c>
      <c r="DO91" s="41">
        <f t="shared" si="80"/>
        <v>-1.6844025219940195</v>
      </c>
      <c r="DP91" s="41">
        <f t="shared" si="83"/>
        <v>1.0138056437914804</v>
      </c>
      <c r="DQ91" s="41">
        <f t="shared" si="84"/>
        <v>0.99999999999999956</v>
      </c>
      <c r="DR91" s="41">
        <f t="shared" si="85"/>
        <v>0.98008139524772231</v>
      </c>
      <c r="DS91" s="41">
        <f t="shared" si="86"/>
        <v>3.9104881990569433</v>
      </c>
      <c r="DT91" s="41">
        <f t="shared" si="87"/>
        <v>3.749623137665143</v>
      </c>
      <c r="DU91" s="41">
        <f t="shared" si="88"/>
        <v>3.6196123012392349</v>
      </c>
      <c r="DV91" s="41">
        <f t="shared" si="89"/>
        <v>-0.2908758978177084</v>
      </c>
      <c r="DW91" s="41">
        <f t="shared" si="90"/>
        <v>0</v>
      </c>
      <c r="DX91" s="41">
        <f t="shared" si="73"/>
        <v>0.52285469832417464</v>
      </c>
      <c r="DY91" s="41">
        <f t="shared" si="74"/>
        <v>1.69294323040542E-2</v>
      </c>
    </row>
    <row r="92" spans="27:129" x14ac:dyDescent="0.15">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c r="DA92" s="41"/>
      <c r="DB92" s="14"/>
      <c r="DC92" s="41"/>
      <c r="DD92" s="41"/>
      <c r="DE92" s="14"/>
      <c r="DF92" s="41"/>
      <c r="DG92" s="41"/>
      <c r="DH92" s="41">
        <f t="shared" si="81"/>
        <v>1.6514700116210257E-2</v>
      </c>
      <c r="DI92" s="14">
        <f t="shared" si="75"/>
        <v>0.2148095121008132</v>
      </c>
      <c r="DJ92" s="41">
        <f t="shared" si="82"/>
        <v>3.5475146744543684</v>
      </c>
      <c r="DK92" s="41">
        <f t="shared" si="76"/>
        <v>2.2757408145896862</v>
      </c>
      <c r="DL92" s="41">
        <f t="shared" si="77"/>
        <v>1.1032646848024383</v>
      </c>
      <c r="DM92" s="41">
        <f t="shared" si="78"/>
        <v>-2.194414840273585</v>
      </c>
      <c r="DN92" s="41">
        <f t="shared" si="79"/>
        <v>3.734444967021314</v>
      </c>
      <c r="DO92" s="41">
        <f t="shared" si="80"/>
        <v>-1.6432948115501682</v>
      </c>
      <c r="DP92" s="41">
        <f t="shared" si="83"/>
        <v>1.0145853015374364</v>
      </c>
      <c r="DQ92" s="41">
        <f t="shared" si="84"/>
        <v>0.99999999999999933</v>
      </c>
      <c r="DR92" s="41">
        <f t="shared" si="85"/>
        <v>0.97879176512389532</v>
      </c>
      <c r="DS92" s="41">
        <f t="shared" si="86"/>
        <v>3.6957199478281488</v>
      </c>
      <c r="DT92" s="41">
        <f t="shared" si="87"/>
        <v>3.5475146744543706</v>
      </c>
      <c r="DU92" s="41">
        <f t="shared" si="88"/>
        <v>3.4302732215018876</v>
      </c>
      <c r="DV92" s="41">
        <f t="shared" si="89"/>
        <v>-0.26544672632626121</v>
      </c>
      <c r="DW92" s="41">
        <f t="shared" si="90"/>
        <v>0</v>
      </c>
      <c r="DX92" s="41">
        <f t="shared" si="73"/>
        <v>0.52423672204777083</v>
      </c>
      <c r="DY92" s="41">
        <f t="shared" si="74"/>
        <v>1.6059036313340571E-2</v>
      </c>
    </row>
    <row r="93" spans="27:129" x14ac:dyDescent="0.15">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c r="CY93" s="41"/>
      <c r="CZ93" s="41"/>
      <c r="DA93" s="41"/>
      <c r="DB93" s="14"/>
      <c r="DC93" s="41"/>
      <c r="DD93" s="41"/>
      <c r="DE93" s="14"/>
      <c r="DF93" s="41"/>
      <c r="DG93" s="41"/>
      <c r="DH93" s="41">
        <f t="shared" si="81"/>
        <v>1.5645505373251822E-2</v>
      </c>
      <c r="DI93" s="14">
        <f t="shared" si="75"/>
        <v>0.21459985479735405</v>
      </c>
      <c r="DJ93" s="41">
        <f t="shared" si="82"/>
        <v>3.3575231813310635</v>
      </c>
      <c r="DK93" s="41">
        <f t="shared" si="76"/>
        <v>2.2166662770849244</v>
      </c>
      <c r="DL93" s="41">
        <f t="shared" si="77"/>
        <v>1.0838193162071208</v>
      </c>
      <c r="DM93" s="41">
        <f t="shared" si="78"/>
        <v>-2.1123258475325928</v>
      </c>
      <c r="DN93" s="41">
        <f t="shared" si="79"/>
        <v>3.6250340006843698</v>
      </c>
      <c r="DO93" s="41">
        <f t="shared" si="80"/>
        <v>-1.5965274693588982</v>
      </c>
      <c r="DP93" s="41">
        <f t="shared" si="83"/>
        <v>1.0154741698943142</v>
      </c>
      <c r="DQ93" s="41">
        <f t="shared" si="84"/>
        <v>0.99999999999999933</v>
      </c>
      <c r="DR93" s="41">
        <f t="shared" si="85"/>
        <v>0.97733725968968366</v>
      </c>
      <c r="DS93" s="41">
        <f t="shared" si="86"/>
        <v>3.4934563375684653</v>
      </c>
      <c r="DT93" s="41">
        <f t="shared" si="87"/>
        <v>3.3575231813310658</v>
      </c>
      <c r="DU93" s="41">
        <f t="shared" si="88"/>
        <v>3.2525540899247716</v>
      </c>
      <c r="DV93" s="41">
        <f t="shared" si="89"/>
        <v>-0.24090224764369372</v>
      </c>
      <c r="DW93" s="41">
        <f t="shared" si="90"/>
        <v>0</v>
      </c>
      <c r="DX93" s="41">
        <f t="shared" si="73"/>
        <v>0.52545708660787038</v>
      </c>
      <c r="DY93" s="41">
        <f t="shared" si="74"/>
        <v>1.5188780835922006E-2</v>
      </c>
    </row>
    <row r="94" spans="27:129" x14ac:dyDescent="0.15">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c r="CY94" s="41"/>
      <c r="CZ94" s="41"/>
      <c r="DA94" s="41"/>
      <c r="DB94" s="14"/>
      <c r="DC94" s="41"/>
      <c r="DD94" s="41"/>
      <c r="DE94" s="14"/>
      <c r="DF94" s="41"/>
      <c r="DG94" s="41"/>
      <c r="DH94" s="41">
        <f t="shared" si="81"/>
        <v>1.4776310630293388E-2</v>
      </c>
      <c r="DI94" s="14">
        <f t="shared" si="75"/>
        <v>0.21513098775295794</v>
      </c>
      <c r="DJ94" s="41">
        <f t="shared" si="82"/>
        <v>3.1788423012395493</v>
      </c>
      <c r="DK94" s="41">
        <f t="shared" si="76"/>
        <v>2.1502223008290944</v>
      </c>
      <c r="DL94" s="41">
        <f t="shared" si="77"/>
        <v>1.0619481740229104</v>
      </c>
      <c r="DM94" s="41">
        <f t="shared" si="78"/>
        <v>-2.0199964055270958</v>
      </c>
      <c r="DN94" s="41">
        <f t="shared" si="79"/>
        <v>3.5019742196605517</v>
      </c>
      <c r="DO94" s="41">
        <f t="shared" si="80"/>
        <v>-1.5439259881563665</v>
      </c>
      <c r="DP94" s="41">
        <f t="shared" si="83"/>
        <v>1.0164925130032558</v>
      </c>
      <c r="DQ94" s="41">
        <f t="shared" si="84"/>
        <v>0.99999999999999978</v>
      </c>
      <c r="DR94" s="41">
        <f t="shared" si="85"/>
        <v>0.97568877596000614</v>
      </c>
      <c r="DS94" s="41">
        <f t="shared" si="86"/>
        <v>3.303047625418476</v>
      </c>
      <c r="DT94" s="41">
        <f t="shared" si="87"/>
        <v>3.1788423012395501</v>
      </c>
      <c r="DU94" s="41">
        <f t="shared" si="88"/>
        <v>3.085487605098753</v>
      </c>
      <c r="DV94" s="41">
        <f t="shared" si="89"/>
        <v>-0.21756002031972299</v>
      </c>
      <c r="DW94" s="41">
        <f t="shared" si="90"/>
        <v>0</v>
      </c>
      <c r="DX94" s="41">
        <f t="shared" si="73"/>
        <v>0.52637664836130127</v>
      </c>
      <c r="DY94" s="41">
        <f t="shared" si="74"/>
        <v>1.4318786814721663E-2</v>
      </c>
    </row>
    <row r="95" spans="27:129" x14ac:dyDescent="0.15">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c r="CY95" s="41"/>
      <c r="CZ95" s="41"/>
      <c r="DA95" s="41"/>
      <c r="DB95" s="14"/>
      <c r="DC95" s="41"/>
      <c r="DD95" s="41"/>
      <c r="DE95" s="14"/>
      <c r="DF95" s="41"/>
      <c r="DG95" s="41"/>
      <c r="DH95" s="41">
        <f t="shared" si="81"/>
        <v>1.3907115887334953E-2</v>
      </c>
      <c r="DI95" s="14">
        <f t="shared" si="75"/>
        <v>0.21647016168177458</v>
      </c>
      <c r="DJ95" s="41">
        <f t="shared" si="82"/>
        <v>3.0104756246585729</v>
      </c>
      <c r="DK95" s="41">
        <f t="shared" si="76"/>
        <v>2.0763357886797631</v>
      </c>
      <c r="DL95" s="41">
        <f t="shared" si="77"/>
        <v>1.0376271971070887</v>
      </c>
      <c r="DM95" s="41">
        <f t="shared" si="78"/>
        <v>-1.9173249396862544</v>
      </c>
      <c r="DN95" s="41">
        <f t="shared" si="79"/>
        <v>3.3651302419506446</v>
      </c>
      <c r="DO95" s="41">
        <f t="shared" si="80"/>
        <v>-1.4854324993714791</v>
      </c>
      <c r="DP95" s="41">
        <f t="shared" si="83"/>
        <v>1.0176648513681057</v>
      </c>
      <c r="DQ95" s="41">
        <f t="shared" si="84"/>
        <v>0.99999999999999956</v>
      </c>
      <c r="DR95" s="41">
        <f t="shared" si="85"/>
        <v>0.9738104044431144</v>
      </c>
      <c r="DS95" s="41">
        <f t="shared" si="86"/>
        <v>3.1236632541313063</v>
      </c>
      <c r="DT95" s="41">
        <f t="shared" si="87"/>
        <v>3.0104756246585742</v>
      </c>
      <c r="DU95" s="41">
        <f t="shared" si="88"/>
        <v>2.9279070283807984</v>
      </c>
      <c r="DV95" s="41">
        <f t="shared" si="89"/>
        <v>-0.19575622575050788</v>
      </c>
      <c r="DW95" s="41">
        <f t="shared" si="90"/>
        <v>0</v>
      </c>
      <c r="DX95" s="41">
        <f t="shared" si="73"/>
        <v>0.52678912702336322</v>
      </c>
      <c r="DY95" s="41">
        <f t="shared" si="74"/>
        <v>1.3449233547478583E-2</v>
      </c>
    </row>
    <row r="96" spans="27:129" x14ac:dyDescent="0.15">
      <c r="AA96" s="41"/>
      <c r="AB96" s="41"/>
      <c r="AC96" s="41"/>
      <c r="AD96" s="41"/>
      <c r="AE96" s="41"/>
      <c r="AF96" s="41"/>
      <c r="AG96" s="41"/>
      <c r="AH96" s="41"/>
      <c r="AI96" s="41"/>
      <c r="AJ96" s="41"/>
      <c r="AK96" s="41"/>
      <c r="AL96" s="15"/>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c r="CY96" s="41"/>
      <c r="CZ96" s="41"/>
      <c r="DA96" s="41"/>
      <c r="DB96" s="14"/>
      <c r="DC96" s="41"/>
      <c r="DD96" s="41"/>
      <c r="DE96" s="14"/>
      <c r="DF96" s="41"/>
      <c r="DG96" s="41"/>
      <c r="DH96" s="41">
        <f t="shared" si="81"/>
        <v>1.3037921144376519E-2</v>
      </c>
      <c r="DI96" s="14">
        <f t="shared" si="75"/>
        <v>0.21868718915431742</v>
      </c>
      <c r="DJ96" s="41">
        <f t="shared" si="82"/>
        <v>2.8512263274793423</v>
      </c>
      <c r="DK96" s="41">
        <f t="shared" si="76"/>
        <v>1.9950980869014427</v>
      </c>
      <c r="DL96" s="41">
        <f t="shared" si="77"/>
        <v>1.0108864536050584</v>
      </c>
      <c r="DM96" s="41">
        <f t="shared" si="78"/>
        <v>-1.8044383832567967</v>
      </c>
      <c r="DN96" s="41">
        <f t="shared" si="79"/>
        <v>3.2146712484487137</v>
      </c>
      <c r="DO96" s="41">
        <f t="shared" si="80"/>
        <v>-1.4211193187969755</v>
      </c>
      <c r="DP96" s="41">
        <f t="shared" si="83"/>
        <v>1.0190211749461491</v>
      </c>
      <c r="DQ96" s="41">
        <f t="shared" si="84"/>
        <v>1</v>
      </c>
      <c r="DR96" s="41">
        <f t="shared" si="85"/>
        <v>0.97165716542769776</v>
      </c>
      <c r="DS96" s="41">
        <f t="shared" si="86"/>
        <v>2.9542817153114247</v>
      </c>
      <c r="DT96" s="41">
        <f t="shared" si="87"/>
        <v>2.8512263274793423</v>
      </c>
      <c r="DU96" s="41">
        <f t="shared" si="88"/>
        <v>2.7784353097459942</v>
      </c>
      <c r="DV96" s="41">
        <f t="shared" si="89"/>
        <v>-0.17584640556543052</v>
      </c>
      <c r="DW96" s="41">
        <f t="shared" si="90"/>
        <v>0</v>
      </c>
      <c r="DX96" s="41">
        <f t="shared" si="73"/>
        <v>0.52640300390264483</v>
      </c>
      <c r="DY96" s="41">
        <f t="shared" si="74"/>
        <v>1.2580374420706811E-2</v>
      </c>
    </row>
    <row r="97" spans="2:129" x14ac:dyDescent="0.15">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15"/>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c r="CY97" s="41"/>
      <c r="CZ97" s="41"/>
      <c r="DA97" s="41"/>
      <c r="DB97" s="14"/>
      <c r="DC97" s="41"/>
      <c r="DD97" s="41"/>
      <c r="DE97" s="14"/>
      <c r="DF97" s="41"/>
      <c r="DG97" s="41"/>
      <c r="DH97" s="41">
        <f t="shared" si="81"/>
        <v>1.2168726401418084E-2</v>
      </c>
      <c r="DI97" s="14">
        <f t="shared" si="75"/>
        <v>0.22185448898558618</v>
      </c>
      <c r="DJ97" s="41">
        <f t="shared" si="82"/>
        <v>2.6996865773920202</v>
      </c>
      <c r="DK97" s="41">
        <f t="shared" si="76"/>
        <v>1.9067729483838798</v>
      </c>
      <c r="DL97" s="41">
        <f t="shared" si="77"/>
        <v>0.9818127621763606</v>
      </c>
      <c r="DM97" s="41">
        <f t="shared" si="78"/>
        <v>-1.6817032428584331</v>
      </c>
      <c r="DN97" s="41">
        <f t="shared" si="79"/>
        <v>3.0510857314859772</v>
      </c>
      <c r="DO97" s="41">
        <f t="shared" si="80"/>
        <v>-1.3511952508039047</v>
      </c>
      <c r="DP97" s="41">
        <f t="shared" si="83"/>
        <v>1.0205986764306814</v>
      </c>
      <c r="DQ97" s="41">
        <f t="shared" si="84"/>
        <v>0.99999999999999978</v>
      </c>
      <c r="DR97" s="41">
        <f t="shared" si="85"/>
        <v>0.96917173151905556</v>
      </c>
      <c r="DS97" s="41">
        <f t="shared" si="86"/>
        <v>2.7936802127265903</v>
      </c>
      <c r="DT97" s="41">
        <f t="shared" si="87"/>
        <v>2.6996865773920207</v>
      </c>
      <c r="DU97" s="41">
        <f t="shared" si="88"/>
        <v>2.6354738027462488</v>
      </c>
      <c r="DV97" s="41">
        <f t="shared" si="89"/>
        <v>-0.15820640998034152</v>
      </c>
      <c r="DW97" s="41">
        <f t="shared" si="90"/>
        <v>0</v>
      </c>
      <c r="DX97" s="41">
        <f t="shared" si="73"/>
        <v>0.52483532031509117</v>
      </c>
      <c r="DY97" s="41">
        <f t="shared" si="74"/>
        <v>1.1712542300081301E-2</v>
      </c>
    </row>
    <row r="98" spans="2:129" x14ac:dyDescent="0.15">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c r="CY98" s="41"/>
      <c r="CZ98" s="41"/>
      <c r="DA98" s="41"/>
      <c r="DB98" s="14"/>
      <c r="DC98" s="41"/>
      <c r="DD98" s="41"/>
      <c r="DE98" s="14"/>
      <c r="DF98" s="41"/>
      <c r="DG98" s="41"/>
      <c r="DH98" s="41">
        <f t="shared" si="81"/>
        <v>1.1299531658459649E-2</v>
      </c>
      <c r="DI98" s="14">
        <f t="shared" si="75"/>
        <v>0.22604713062318935</v>
      </c>
      <c r="DJ98" s="41">
        <f t="shared" si="82"/>
        <v>2.5542267087806918</v>
      </c>
      <c r="DK98" s="41">
        <f t="shared" si="76"/>
        <v>1.8117929138417816</v>
      </c>
      <c r="DL98" s="41">
        <f t="shared" si="77"/>
        <v>0.95054850080625308</v>
      </c>
      <c r="DM98" s="41">
        <f t="shared" si="78"/>
        <v>-1.5497205698593093</v>
      </c>
      <c r="DN98" s="41">
        <f t="shared" si="79"/>
        <v>2.8751747925111331</v>
      </c>
      <c r="DO98" s="41">
        <f t="shared" si="80"/>
        <v>-1.2760027234580771</v>
      </c>
      <c r="DP98" s="41">
        <f t="shared" si="83"/>
        <v>1.0224442813534897</v>
      </c>
      <c r="DQ98" s="41">
        <f t="shared" si="84"/>
        <v>0.99999999999999956</v>
      </c>
      <c r="DR98" s="41">
        <f t="shared" si="85"/>
        <v>0.9662795839972429</v>
      </c>
      <c r="DS98" s="41">
        <f t="shared" si="86"/>
        <v>2.640424154769816</v>
      </c>
      <c r="DT98" s="41">
        <f t="shared" si="87"/>
        <v>2.5542267087806931</v>
      </c>
      <c r="DU98" s="41">
        <f t="shared" si="88"/>
        <v>2.4971904675300229</v>
      </c>
      <c r="DV98" s="41">
        <f t="shared" si="89"/>
        <v>-0.14323368723979302</v>
      </c>
      <c r="DW98" s="41">
        <f t="shared" si="90"/>
        <v>0</v>
      </c>
      <c r="DX98" s="41">
        <f t="shared" si="73"/>
        <v>0.52164109942052628</v>
      </c>
      <c r="DY98" s="41">
        <f t="shared" si="74"/>
        <v>1.084612395713227E-2</v>
      </c>
    </row>
    <row r="99" spans="2:129" x14ac:dyDescent="0.15">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1"/>
      <c r="CQ99" s="41"/>
      <c r="CR99" s="41"/>
      <c r="CS99" s="41"/>
      <c r="CT99" s="41"/>
      <c r="CU99" s="41"/>
      <c r="CV99" s="41"/>
      <c r="CW99" s="41"/>
      <c r="CX99" s="41"/>
      <c r="CY99" s="41"/>
      <c r="CZ99" s="41"/>
      <c r="DA99" s="41"/>
      <c r="DB99" s="14"/>
      <c r="DC99" s="41"/>
      <c r="DD99" s="41"/>
      <c r="DE99" s="14"/>
      <c r="DF99" s="41"/>
      <c r="DG99" s="41"/>
      <c r="DH99" s="41">
        <f t="shared" si="81"/>
        <v>1.0430336915501215E-2</v>
      </c>
      <c r="DI99" s="14">
        <f t="shared" si="75"/>
        <v>0.23134287853546662</v>
      </c>
      <c r="DJ99" s="41">
        <f t="shared" si="82"/>
        <v>2.4129841661267912</v>
      </c>
      <c r="DK99" s="41">
        <f t="shared" si="76"/>
        <v>1.710742525792537</v>
      </c>
      <c r="DL99" s="41">
        <f t="shared" si="77"/>
        <v>0.9172860814067102</v>
      </c>
      <c r="DM99" s="41">
        <f t="shared" si="78"/>
        <v>-1.4093026347992135</v>
      </c>
      <c r="DN99" s="41">
        <f t="shared" si="79"/>
        <v>2.6880210529782613</v>
      </c>
      <c r="DO99" s="41">
        <f t="shared" si="80"/>
        <v>-1.1960044995857586</v>
      </c>
      <c r="DP99" s="41">
        <f t="shared" si="83"/>
        <v>1.0246184179263138</v>
      </c>
      <c r="DQ99" s="41">
        <f t="shared" si="84"/>
        <v>0.99999999999999933</v>
      </c>
      <c r="DR99" s="41">
        <f t="shared" si="85"/>
        <v>0.96288168699342136</v>
      </c>
      <c r="DS99" s="41">
        <f t="shared" si="86"/>
        <v>2.4928565250174732</v>
      </c>
      <c r="DT99" s="41">
        <f t="shared" si="87"/>
        <v>2.412984166126793</v>
      </c>
      <c r="DU99" s="41">
        <f t="shared" si="88"/>
        <v>2.3615073862512124</v>
      </c>
      <c r="DV99" s="41">
        <f t="shared" si="89"/>
        <v>-0.13134913876626086</v>
      </c>
      <c r="DW99" s="41">
        <f t="shared" si="90"/>
        <v>0</v>
      </c>
      <c r="DX99" s="41">
        <f t="shared" si="73"/>
        <v>0.51641286481370796</v>
      </c>
      <c r="DY99" s="41">
        <f t="shared" si="74"/>
        <v>9.9814735682090348E-3</v>
      </c>
    </row>
    <row r="100" spans="2:129" x14ac:dyDescent="0.15">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41"/>
      <c r="CR100" s="41"/>
      <c r="CS100" s="41"/>
      <c r="CT100" s="41"/>
      <c r="CU100" s="41"/>
      <c r="CV100" s="41"/>
      <c r="CW100" s="41"/>
      <c r="CX100" s="41"/>
      <c r="CY100" s="41"/>
      <c r="CZ100" s="41"/>
      <c r="DA100" s="41"/>
      <c r="DB100" s="14"/>
      <c r="DC100" s="41"/>
      <c r="DD100" s="41"/>
      <c r="DE100" s="14"/>
      <c r="DF100" s="41"/>
      <c r="DG100" s="41"/>
      <c r="DH100" s="41">
        <f t="shared" si="81"/>
        <v>9.5611421725427803E-3</v>
      </c>
      <c r="DI100" s="14">
        <f t="shared" si="75"/>
        <v>0.23782223659961146</v>
      </c>
      <c r="DJ100" s="41">
        <f t="shared" si="82"/>
        <v>2.2738522159209924</v>
      </c>
      <c r="DK100" s="41">
        <f t="shared" si="76"/>
        <v>1.6043278690836578</v>
      </c>
      <c r="DL100" s="41">
        <f t="shared" si="77"/>
        <v>0.88225792357337074</v>
      </c>
      <c r="DM100" s="41">
        <f t="shared" si="78"/>
        <v>-1.2614306014141663</v>
      </c>
      <c r="DN100" s="41">
        <f t="shared" si="79"/>
        <v>2.4909322408653578</v>
      </c>
      <c r="DO100" s="41">
        <f t="shared" si="80"/>
        <v>-1.1117595630245625</v>
      </c>
      <c r="DP100" s="41">
        <f t="shared" si="83"/>
        <v>1.0272007570601573</v>
      </c>
      <c r="DQ100" s="41">
        <f t="shared" si="84"/>
        <v>0.99999999999999978</v>
      </c>
      <c r="DR100" s="41">
        <f t="shared" si="85"/>
        <v>0.95884310330003497</v>
      </c>
      <c r="DS100" s="41">
        <f t="shared" si="86"/>
        <v>2.3490872154657851</v>
      </c>
      <c r="DT100" s="41">
        <f t="shared" si="87"/>
        <v>2.2738522159209928</v>
      </c>
      <c r="DU100" s="41">
        <f t="shared" si="88"/>
        <v>2.226087270938693</v>
      </c>
      <c r="DV100" s="41">
        <f t="shared" si="89"/>
        <v>-0.12299994452709218</v>
      </c>
      <c r="DW100" s="41">
        <f t="shared" si="90"/>
        <v>0</v>
      </c>
      <c r="DX100" s="41">
        <f t="shared" si="73"/>
        <v>0.50897076334109603</v>
      </c>
      <c r="DY100" s="41">
        <f t="shared" si="74"/>
        <v>9.1187474607271578E-3</v>
      </c>
    </row>
    <row r="101" spans="2:129" x14ac:dyDescent="0.15">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c r="CD101" s="41"/>
      <c r="CE101" s="41"/>
      <c r="CF101" s="41"/>
      <c r="CG101" s="41"/>
      <c r="CH101" s="41"/>
      <c r="CI101" s="41"/>
      <c r="CJ101" s="41"/>
      <c r="CK101" s="41"/>
      <c r="CL101" s="41"/>
      <c r="CM101" s="41"/>
      <c r="CN101" s="41"/>
      <c r="CO101" s="41"/>
      <c r="CP101" s="41"/>
      <c r="CQ101" s="41"/>
      <c r="CR101" s="41"/>
      <c r="CS101" s="41"/>
      <c r="CT101" s="41"/>
      <c r="CU101" s="41"/>
      <c r="CV101" s="41"/>
      <c r="CW101" s="41"/>
      <c r="CX101" s="41"/>
      <c r="CY101" s="41"/>
      <c r="CZ101" s="41"/>
      <c r="DA101" s="41"/>
      <c r="DB101" s="14"/>
      <c r="DC101" s="41"/>
      <c r="DD101" s="41"/>
      <c r="DE101" s="14"/>
      <c r="DF101" s="41"/>
      <c r="DG101" s="41"/>
      <c r="DH101" s="41">
        <f t="shared" si="81"/>
        <v>8.6919474295843457E-3</v>
      </c>
      <c r="DI101" s="14">
        <f t="shared" si="75"/>
        <v>0.24556849248979334</v>
      </c>
      <c r="DJ101" s="41">
        <f t="shared" si="82"/>
        <v>2.1344684270835623</v>
      </c>
      <c r="DK101" s="41">
        <f t="shared" si="76"/>
        <v>1.493332945245011</v>
      </c>
      <c r="DL101" s="41">
        <f t="shared" si="77"/>
        <v>0.84572209447648272</v>
      </c>
      <c r="DM101" s="41">
        <f t="shared" si="78"/>
        <v>-1.1071939051633801</v>
      </c>
      <c r="DN101" s="41">
        <f t="shared" si="79"/>
        <v>2.2853603923391974</v>
      </c>
      <c r="DO101" s="41">
        <f t="shared" si="80"/>
        <v>-1.0238885816523005</v>
      </c>
      <c r="DP101" s="41">
        <f t="shared" si="83"/>
        <v>1.030299171347981</v>
      </c>
      <c r="DQ101" s="41">
        <f t="shared" si="84"/>
        <v>0.99999999999999956</v>
      </c>
      <c r="DR101" s="41">
        <f t="shared" si="85"/>
        <v>0.95397472159966357</v>
      </c>
      <c r="DS101" s="41">
        <f t="shared" si="86"/>
        <v>2.2069824757269503</v>
      </c>
      <c r="DT101" s="41">
        <f t="shared" si="87"/>
        <v>2.1344684270835632</v>
      </c>
      <c r="DU101" s="41">
        <f t="shared" si="88"/>
        <v>2.0883183535016236</v>
      </c>
      <c r="DV101" s="41">
        <f t="shared" si="89"/>
        <v>-0.11866412222532663</v>
      </c>
      <c r="DW101" s="41">
        <f t="shared" si="90"/>
        <v>0</v>
      </c>
      <c r="DX101" s="41">
        <f t="shared" si="73"/>
        <v>0.49959115756656247</v>
      </c>
      <c r="DY101" s="41">
        <f t="shared" si="74"/>
        <v>8.2577054217989714E-3</v>
      </c>
    </row>
    <row r="102" spans="2:129" x14ac:dyDescent="0.15">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c r="CT102" s="41"/>
      <c r="CU102" s="41"/>
      <c r="CV102" s="41"/>
      <c r="CW102" s="41"/>
      <c r="CX102" s="41"/>
      <c r="CY102" s="41"/>
      <c r="CZ102" s="41"/>
      <c r="DA102" s="41"/>
      <c r="DB102" s="14"/>
      <c r="DC102" s="41"/>
      <c r="DD102" s="41"/>
      <c r="DE102" s="14"/>
      <c r="DF102" s="41"/>
      <c r="DG102" s="41"/>
      <c r="DH102" s="41">
        <f t="shared" si="81"/>
        <v>7.8227526866259112E-3</v>
      </c>
      <c r="DI102" s="14">
        <f t="shared" si="75"/>
        <v>0.25466776206528025</v>
      </c>
      <c r="DJ102" s="41">
        <f t="shared" si="82"/>
        <v>1.9922029198931792</v>
      </c>
      <c r="DK102" s="41">
        <f t="shared" si="76"/>
        <v>1.3785639119460358</v>
      </c>
      <c r="DL102" s="41">
        <f t="shared" si="77"/>
        <v>0.80794395434890354</v>
      </c>
      <c r="DM102" s="41">
        <f t="shared" si="78"/>
        <v>-0.9477127693083458</v>
      </c>
      <c r="DN102" s="41">
        <f t="shared" si="79"/>
        <v>2.0727985785833871</v>
      </c>
      <c r="DO102" s="41">
        <f t="shared" si="80"/>
        <v>-0.93302976362394507</v>
      </c>
      <c r="DP102" s="41">
        <f t="shared" si="83"/>
        <v>1.0340641381093192</v>
      </c>
      <c r="DQ102" s="41">
        <f t="shared" si="84"/>
        <v>0.99999999999999978</v>
      </c>
      <c r="DR102" s="41">
        <f t="shared" si="85"/>
        <v>0.94800275788355792</v>
      </c>
      <c r="DS102" s="41">
        <f t="shared" si="86"/>
        <v>2.0641547737901638</v>
      </c>
      <c r="DT102" s="41">
        <f t="shared" si="87"/>
        <v>1.9922029198931797</v>
      </c>
      <c r="DU102" s="41">
        <f t="shared" si="88"/>
        <v>1.9452964330413203</v>
      </c>
      <c r="DV102" s="41">
        <f t="shared" si="89"/>
        <v>-0.11885834074884349</v>
      </c>
      <c r="DW102" s="41">
        <f t="shared" si="90"/>
        <v>0</v>
      </c>
      <c r="DX102" s="41">
        <f t="shared" si="73"/>
        <v>0.48910773964878329</v>
      </c>
      <c r="DY102" s="41">
        <f t="shared" si="74"/>
        <v>7.3976228105829059E-3</v>
      </c>
    </row>
    <row r="103" spans="2:129" x14ac:dyDescent="0.15">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41"/>
      <c r="DB103" s="14"/>
      <c r="DC103" s="41"/>
      <c r="DD103" s="41"/>
      <c r="DE103" s="14"/>
      <c r="DF103" s="41"/>
      <c r="DG103" s="41"/>
      <c r="DH103" s="41">
        <f t="shared" si="81"/>
        <v>6.9535579436674766E-3</v>
      </c>
      <c r="DI103" s="14">
        <f t="shared" si="75"/>
        <v>0.26520903375856125</v>
      </c>
      <c r="DJ103" s="41">
        <f t="shared" si="82"/>
        <v>1.8441463834242195</v>
      </c>
      <c r="DK103" s="41">
        <f t="shared" si="76"/>
        <v>1.2607816755937724</v>
      </c>
      <c r="DL103" s="41">
        <f t="shared" si="77"/>
        <v>0.76917396821628348</v>
      </c>
      <c r="DM103" s="41">
        <f t="shared" si="78"/>
        <v>-0.78404453671051311</v>
      </c>
      <c r="DN103" s="41">
        <f t="shared" si="79"/>
        <v>1.8546560616726324</v>
      </c>
      <c r="DO103" s="41">
        <f t="shared" si="80"/>
        <v>-0.83978549317840323</v>
      </c>
      <c r="DP103" s="41">
        <f t="shared" si="83"/>
        <v>1.0387127383169756</v>
      </c>
      <c r="DQ103" s="41">
        <f t="shared" si="84"/>
        <v>0.99999999999999956</v>
      </c>
      <c r="DR103" s="41">
        <f t="shared" si="85"/>
        <v>0.9405153736248183</v>
      </c>
      <c r="DS103" s="41">
        <f t="shared" si="86"/>
        <v>1.9179536809389111</v>
      </c>
      <c r="DT103" s="41">
        <f t="shared" si="87"/>
        <v>1.8441463834242204</v>
      </c>
      <c r="DU103" s="41">
        <f t="shared" si="88"/>
        <v>1.7938014718359103</v>
      </c>
      <c r="DV103" s="41">
        <f t="shared" si="89"/>
        <v>-0.12415220910300073</v>
      </c>
      <c r="DW103" s="41">
        <f t="shared" si="90"/>
        <v>0</v>
      </c>
      <c r="DX103" s="41">
        <f t="shared" si="73"/>
        <v>0.47870783931227062</v>
      </c>
      <c r="DY103" s="41">
        <f t="shared" si="74"/>
        <v>6.5374676063242598E-3</v>
      </c>
    </row>
    <row r="104" spans="2:129" x14ac:dyDescent="0.15">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c r="CT104" s="41"/>
      <c r="CU104" s="41"/>
      <c r="CV104" s="41"/>
      <c r="CW104" s="41"/>
      <c r="CX104" s="41"/>
      <c r="CY104" s="41"/>
      <c r="CZ104" s="41"/>
      <c r="DA104" s="41"/>
      <c r="DB104" s="14"/>
      <c r="DC104" s="41"/>
      <c r="DD104" s="41"/>
      <c r="DE104" s="14"/>
      <c r="DF104" s="41"/>
      <c r="DG104" s="41"/>
      <c r="DH104" s="41">
        <f t="shared" si="81"/>
        <v>6.084363200709042E-3</v>
      </c>
      <c r="DI104" s="14">
        <f t="shared" si="75"/>
        <v>0.277284212963469</v>
      </c>
      <c r="DJ104" s="41">
        <f t="shared" si="82"/>
        <v>1.6870978614925001</v>
      </c>
      <c r="DK104" s="41">
        <f t="shared" si="76"/>
        <v>1.1406208121012158</v>
      </c>
      <c r="DL104" s="41">
        <f t="shared" si="77"/>
        <v>0.72962101731665019</v>
      </c>
      <c r="DM104" s="41">
        <f t="shared" si="78"/>
        <v>-0.61707100348231458</v>
      </c>
      <c r="DN104" s="41">
        <f t="shared" si="79"/>
        <v>1.6321081290791266</v>
      </c>
      <c r="DO104" s="41">
        <f t="shared" si="80"/>
        <v>-0.74465814291346255</v>
      </c>
      <c r="DP104" s="41">
        <f t="shared" si="83"/>
        <v>1.0445704030037892</v>
      </c>
      <c r="DQ104" s="41">
        <f t="shared" si="84"/>
        <v>0.99999999999999967</v>
      </c>
      <c r="DR104" s="41">
        <f t="shared" si="85"/>
        <v>0.93086362558146496</v>
      </c>
      <c r="DS104" s="41">
        <f t="shared" si="86"/>
        <v>1.7654591572967724</v>
      </c>
      <c r="DT104" s="41">
        <f t="shared" si="87"/>
        <v>1.6870978614925007</v>
      </c>
      <c r="DU104" s="41">
        <f t="shared" si="88"/>
        <v>1.6302627639591647</v>
      </c>
      <c r="DV104" s="41">
        <f t="shared" si="89"/>
        <v>-0.13519639333760769</v>
      </c>
      <c r="DW104" s="41">
        <f t="shared" si="90"/>
        <v>0</v>
      </c>
      <c r="DX104" s="41">
        <f t="shared" si="73"/>
        <v>0.46946556329845252</v>
      </c>
      <c r="DY104" s="41">
        <f t="shared" si="74"/>
        <v>5.6763062010900065E-3</v>
      </c>
    </row>
    <row r="105" spans="2:129" x14ac:dyDescent="0.15">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c r="CT105" s="41"/>
      <c r="CU105" s="41"/>
      <c r="CV105" s="41"/>
      <c r="CW105" s="41"/>
      <c r="CX105" s="41"/>
      <c r="CY105" s="41"/>
      <c r="CZ105" s="41"/>
      <c r="DA105" s="41"/>
      <c r="DB105" s="14"/>
      <c r="DC105" s="41"/>
      <c r="DD105" s="41"/>
      <c r="DE105" s="14"/>
      <c r="DF105" s="41"/>
      <c r="DG105" s="41"/>
      <c r="DH105" s="41">
        <f t="shared" si="81"/>
        <v>5.2151684577506074E-3</v>
      </c>
      <c r="DI105" s="14">
        <f t="shared" si="75"/>
        <v>0.29098816642330183</v>
      </c>
      <c r="DJ105" s="41">
        <f t="shared" si="82"/>
        <v>1.5175523071094881</v>
      </c>
      <c r="DK105" s="41">
        <f t="shared" si="76"/>
        <v>1.01848645766847</v>
      </c>
      <c r="DL105" s="41">
        <f t="shared" si="77"/>
        <v>0.68941845898253806</v>
      </c>
      <c r="DM105" s="41">
        <f t="shared" si="78"/>
        <v>-0.44735514013514499</v>
      </c>
      <c r="DN105" s="41">
        <f t="shared" si="79"/>
        <v>1.4059051268068121</v>
      </c>
      <c r="DO105" s="41">
        <f t="shared" si="80"/>
        <v>-0.64796844565420553</v>
      </c>
      <c r="DP105" s="41">
        <f t="shared" si="83"/>
        <v>1.0521473252221389</v>
      </c>
      <c r="DQ105" s="41">
        <f t="shared" si="84"/>
        <v>0.99999999999999967</v>
      </c>
      <c r="DR105" s="41">
        <f t="shared" si="85"/>
        <v>0.91796377421364928</v>
      </c>
      <c r="DS105" s="41">
        <f t="shared" si="86"/>
        <v>1.6034806353153106</v>
      </c>
      <c r="DT105" s="41">
        <f t="shared" si="87"/>
        <v>1.5175523071094885</v>
      </c>
      <c r="DU105" s="41">
        <f t="shared" si="88"/>
        <v>1.4506976667850926</v>
      </c>
      <c r="DV105" s="41">
        <f t="shared" si="89"/>
        <v>-0.152782968530218</v>
      </c>
      <c r="DW105" s="41">
        <f t="shared" si="90"/>
        <v>0</v>
      </c>
      <c r="DX105" s="41">
        <f t="shared" si="73"/>
        <v>0.46189691109345266</v>
      </c>
      <c r="DY105" s="41">
        <f t="shared" si="74"/>
        <v>4.8136900908394391E-3</v>
      </c>
    </row>
    <row r="106" spans="2:129" x14ac:dyDescent="0.15">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c r="CT106" s="41"/>
      <c r="CU106" s="41"/>
      <c r="CV106" s="41"/>
      <c r="CW106" s="41"/>
      <c r="CX106" s="41"/>
      <c r="CY106" s="41"/>
      <c r="CZ106" s="41"/>
      <c r="DA106" s="41"/>
      <c r="DB106" s="14"/>
      <c r="DC106" s="41"/>
      <c r="DD106" s="41"/>
      <c r="DE106" s="14"/>
      <c r="DF106" s="41"/>
      <c r="DG106" s="41"/>
      <c r="DH106" s="41">
        <f t="shared" si="81"/>
        <v>4.3459737147921729E-3</v>
      </c>
      <c r="DI106" s="14">
        <f t="shared" si="75"/>
        <v>0.30641876661894646</v>
      </c>
      <c r="DJ106" s="41">
        <f t="shared" si="82"/>
        <v>1.3316879054449786</v>
      </c>
      <c r="DK106" s="41">
        <f t="shared" si="76"/>
        <v>0.89440580979143935</v>
      </c>
      <c r="DL106" s="41">
        <f t="shared" si="77"/>
        <v>0.6485752457230155</v>
      </c>
      <c r="DM106" s="41">
        <f t="shared" si="78"/>
        <v>-0.27493473985602102</v>
      </c>
      <c r="DN106" s="41">
        <f t="shared" si="79"/>
        <v>1.1760974268845614</v>
      </c>
      <c r="DO106" s="41">
        <f t="shared" si="80"/>
        <v>-0.54973793275155614</v>
      </c>
      <c r="DP106" s="41">
        <f t="shared" si="83"/>
        <v>1.0622867048148696</v>
      </c>
      <c r="DQ106" s="41">
        <f t="shared" si="84"/>
        <v>0.99999999999999978</v>
      </c>
      <c r="DR106" s="41">
        <f t="shared" si="85"/>
        <v>0.89986398547552127</v>
      </c>
      <c r="DS106" s="41">
        <f t="shared" si="86"/>
        <v>1.4285713077562803</v>
      </c>
      <c r="DT106" s="41">
        <f t="shared" si="87"/>
        <v>1.3316879054449788</v>
      </c>
      <c r="DU106" s="41">
        <f t="shared" si="88"/>
        <v>1.2505814028145075</v>
      </c>
      <c r="DV106" s="41">
        <f t="shared" si="89"/>
        <v>-0.1779899049417728</v>
      </c>
      <c r="DW106" s="41">
        <f t="shared" si="90"/>
        <v>0</v>
      </c>
      <c r="DX106" s="41">
        <f t="shared" si="73"/>
        <v>0.45571671624686882</v>
      </c>
      <c r="DY106" s="41">
        <f t="shared" si="74"/>
        <v>3.9498671407521141E-3</v>
      </c>
    </row>
    <row r="107" spans="2:129" x14ac:dyDescent="0.15">
      <c r="B107" s="2"/>
      <c r="C107" s="41"/>
      <c r="D107" s="41"/>
      <c r="E107" s="2"/>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15"/>
      <c r="AH107" s="15"/>
      <c r="AI107" s="15"/>
      <c r="AJ107" s="41"/>
      <c r="AK107" s="15"/>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c r="CU107" s="41"/>
      <c r="CV107" s="41"/>
      <c r="CW107" s="41"/>
      <c r="CX107" s="41"/>
      <c r="CY107" s="41"/>
      <c r="CZ107" s="41"/>
      <c r="DA107" s="41"/>
      <c r="DB107" s="14"/>
      <c r="DC107" s="41"/>
      <c r="DD107" s="41"/>
      <c r="DE107" s="14"/>
      <c r="DF107" s="41"/>
      <c r="DG107" s="41"/>
      <c r="DH107" s="41">
        <f t="shared" si="81"/>
        <v>3.4767789718337383E-3</v>
      </c>
      <c r="DI107" s="14">
        <f t="shared" ref="DI107:DI110" si="91">$C$6+$C$7*DH107+$C$8*DH107^2+$C$9*DH107^3+$C$10*DH107^4+$C$11*DH107^5</f>
        <v>0.32367693615700055</v>
      </c>
      <c r="DJ107" s="41">
        <f t="shared" si="82"/>
        <v>1.1253531652982309</v>
      </c>
      <c r="DK107" s="41">
        <f t="shared" si="76"/>
        <v>0.76777206999239589</v>
      </c>
      <c r="DL107" s="41">
        <f t="shared" si="77"/>
        <v>0.60689163970583027</v>
      </c>
      <c r="DM107" s="41">
        <f t="shared" si="78"/>
        <v>-9.8966605593600043E-2</v>
      </c>
      <c r="DN107" s="41">
        <f t="shared" si="79"/>
        <v>0.94156118796508304</v>
      </c>
      <c r="DO107" s="41">
        <f t="shared" si="80"/>
        <v>-0.44948622207731337</v>
      </c>
      <c r="DP107" s="41">
        <f t="shared" si="83"/>
        <v>1.0764699614145199</v>
      </c>
      <c r="DQ107" s="41">
        <f t="shared" si="84"/>
        <v>0.99999999999999989</v>
      </c>
      <c r="DR107" s="41">
        <f t="shared" si="85"/>
        <v>0.87266785380212297</v>
      </c>
      <c r="DS107" s="41">
        <f t="shared" si="86"/>
        <v>1.2370878456237582</v>
      </c>
      <c r="DT107" s="41">
        <f t="shared" si="87"/>
        <v>1.1253531652982312</v>
      </c>
      <c r="DU107" s="41">
        <f t="shared" si="88"/>
        <v>1.0245063745413237</v>
      </c>
      <c r="DV107" s="41">
        <f t="shared" si="89"/>
        <v>-0.21258147108243453</v>
      </c>
      <c r="DW107" s="41">
        <f t="shared" si="90"/>
        <v>0</v>
      </c>
      <c r="DX107" s="41">
        <f t="shared" si="73"/>
        <v>0.44946692690643764</v>
      </c>
      <c r="DY107" s="41">
        <f t="shared" si="74"/>
        <v>3.0861046818329799E-3</v>
      </c>
    </row>
    <row r="108" spans="2:129" x14ac:dyDescent="0.15">
      <c r="B108" s="41"/>
      <c r="C108" s="41"/>
      <c r="D108" s="41"/>
      <c r="E108" s="41"/>
      <c r="F108" s="41"/>
      <c r="G108" s="41"/>
      <c r="H108" s="41"/>
      <c r="I108" s="41"/>
      <c r="J108" s="41"/>
      <c r="K108" s="41"/>
      <c r="L108" s="41"/>
      <c r="M108" s="41"/>
      <c r="N108" s="41"/>
      <c r="O108" s="41"/>
      <c r="P108" s="41"/>
      <c r="Q108" s="41"/>
      <c r="R108" s="2"/>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c r="CT108" s="41"/>
      <c r="CU108" s="41"/>
      <c r="CV108" s="41"/>
      <c r="CW108" s="41"/>
      <c r="CX108" s="41"/>
      <c r="CY108" s="41"/>
      <c r="CZ108" s="41"/>
      <c r="DA108" s="41"/>
      <c r="DB108" s="14"/>
      <c r="DC108" s="41"/>
      <c r="DD108" s="41"/>
      <c r="DE108" s="14"/>
      <c r="DF108" s="41"/>
      <c r="DG108" s="41"/>
      <c r="DH108" s="41">
        <f t="shared" ref="DH108:DH110" si="92">DH107-$DI$6</f>
        <v>2.6075842288753037E-3</v>
      </c>
      <c r="DI108" s="14">
        <f t="shared" si="91"/>
        <v>0.34286669215789506</v>
      </c>
      <c r="DJ108" s="41">
        <f t="shared" si="82"/>
        <v>0.89405377907757089</v>
      </c>
      <c r="DK108" s="41">
        <f t="shared" si="76"/>
        <v>0.63679960263926072</v>
      </c>
      <c r="DL108" s="41">
        <f t="shared" si="77"/>
        <v>0.56377986920209</v>
      </c>
      <c r="DM108" s="41">
        <f t="shared" si="78"/>
        <v>8.3030552165860527E-2</v>
      </c>
      <c r="DN108" s="41">
        <f t="shared" si="79"/>
        <v>0.69898926405479733</v>
      </c>
      <c r="DO108" s="41">
        <f t="shared" si="80"/>
        <v>-0.34579968542274808</v>
      </c>
      <c r="DP108" s="41">
        <f t="shared" si="83"/>
        <v>1.0974615242222887</v>
      </c>
      <c r="DQ108" s="41">
        <f t="shared" si="84"/>
        <v>0.99999999999999978</v>
      </c>
      <c r="DR108" s="41">
        <f t="shared" si="85"/>
        <v>0.82733629973027778</v>
      </c>
      <c r="DS108" s="41">
        <f t="shared" si="86"/>
        <v>1.025414686948326</v>
      </c>
      <c r="DT108" s="41">
        <f t="shared" si="87"/>
        <v>0.89405377907757111</v>
      </c>
      <c r="DU108" s="41">
        <f t="shared" si="88"/>
        <v>0.76503261309192216</v>
      </c>
      <c r="DV108" s="41">
        <f t="shared" si="89"/>
        <v>-0.26038207385640388</v>
      </c>
      <c r="DW108" s="41">
        <f t="shared" si="90"/>
        <v>0</v>
      </c>
      <c r="DX108" s="41">
        <f t="shared" si="73"/>
        <v>0.43804509774435424</v>
      </c>
      <c r="DY108" s="41">
        <f t="shared" si="74"/>
        <v>2.2268377327371975E-3</v>
      </c>
    </row>
    <row r="109" spans="2:129" x14ac:dyDescent="0.15">
      <c r="B109" s="41"/>
      <c r="C109" s="41"/>
      <c r="D109" s="41"/>
      <c r="E109" s="41"/>
      <c r="F109" s="41"/>
      <c r="G109" s="41"/>
      <c r="H109" s="41"/>
      <c r="I109" s="41"/>
      <c r="J109" s="41"/>
      <c r="K109" s="41"/>
      <c r="L109" s="41"/>
      <c r="M109" s="41"/>
      <c r="N109" s="41"/>
      <c r="O109" s="41"/>
      <c r="P109" s="41"/>
      <c r="Q109" s="41"/>
      <c r="R109" s="2"/>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c r="CT109" s="41"/>
      <c r="CU109" s="41"/>
      <c r="CV109" s="41"/>
      <c r="CW109" s="41"/>
      <c r="CX109" s="41"/>
      <c r="CY109" s="41"/>
      <c r="CZ109" s="41"/>
      <c r="DA109" s="41"/>
      <c r="DB109" s="14"/>
      <c r="DC109" s="41"/>
      <c r="DD109" s="41"/>
      <c r="DE109" s="14"/>
      <c r="DF109" s="41"/>
      <c r="DG109" s="41"/>
      <c r="DH109" s="41">
        <f t="shared" si="92"/>
        <v>1.7383894859168691E-3</v>
      </c>
      <c r="DI109" s="14">
        <f t="shared" si="91"/>
        <v>0.36409519064401646</v>
      </c>
      <c r="DJ109" s="41">
        <f t="shared" si="82"/>
        <v>0.63293925128845618</v>
      </c>
      <c r="DK109" s="41">
        <f t="shared" si="76"/>
        <v>0.49703837484810059</v>
      </c>
      <c r="DL109" s="41">
        <f t="shared" si="77"/>
        <v>0.51777513172083311</v>
      </c>
      <c r="DM109" s="41">
        <f t="shared" si="78"/>
        <v>0.27724042495066015</v>
      </c>
      <c r="DN109" s="41">
        <f t="shared" si="79"/>
        <v>0.44013982341658631</v>
      </c>
      <c r="DO109" s="41">
        <f t="shared" si="80"/>
        <v>-0.23515538008807962</v>
      </c>
      <c r="DP109" s="41">
        <f t="shared" si="83"/>
        <v>1.130300964036874</v>
      </c>
      <c r="DQ109" s="41">
        <f t="shared" si="84"/>
        <v>0.99999999999999978</v>
      </c>
      <c r="DR109" s="41">
        <f t="shared" si="85"/>
        <v>0.73703587753929978</v>
      </c>
      <c r="DS109" s="41">
        <f t="shared" si="86"/>
        <v>0.79098736312181372</v>
      </c>
      <c r="DT109" s="41">
        <f t="shared" si="87"/>
        <v>0.63293925128845629</v>
      </c>
      <c r="DU109" s="41">
        <f t="shared" si="88"/>
        <v>0.45695101933765669</v>
      </c>
      <c r="DV109" s="41">
        <f t="shared" si="89"/>
        <v>-0.33403634378415703</v>
      </c>
      <c r="DW109" s="41">
        <f t="shared" si="90"/>
        <v>0</v>
      </c>
      <c r="DX109" s="41">
        <f t="shared" si="73"/>
        <v>0.38251305094198002</v>
      </c>
      <c r="DY109" s="41">
        <f t="shared" si="74"/>
        <v>1.4059111529251083E-3</v>
      </c>
    </row>
    <row r="110" spans="2:129" x14ac:dyDescent="0.15">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15"/>
      <c r="AI110" s="41"/>
      <c r="AJ110" s="41"/>
      <c r="AK110" s="15"/>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c r="CT110" s="41"/>
      <c r="CU110" s="41"/>
      <c r="CV110" s="41"/>
      <c r="CW110" s="41"/>
      <c r="CX110" s="41"/>
      <c r="CY110" s="41"/>
      <c r="CZ110" s="41"/>
      <c r="DA110" s="41"/>
      <c r="DB110" s="14"/>
      <c r="DC110" s="41"/>
      <c r="DD110" s="41"/>
      <c r="DE110" s="14"/>
      <c r="DF110" s="41"/>
      <c r="DG110" s="41"/>
      <c r="DH110" s="41">
        <f t="shared" si="92"/>
        <v>8.6919474295843457E-4</v>
      </c>
      <c r="DI110" s="14">
        <f t="shared" si="91"/>
        <v>0.38747277092782972</v>
      </c>
      <c r="DJ110" s="41">
        <f t="shared" si="82"/>
        <v>0.33678929553000736</v>
      </c>
      <c r="DK110" s="41">
        <f t="shared" si="76"/>
        <v>0.3354325765564426</v>
      </c>
      <c r="DL110" s="41">
        <f t="shared" si="77"/>
        <v>0.46457988978316234</v>
      </c>
      <c r="DM110" s="41">
        <f t="shared" si="78"/>
        <v>0.50180514882677663</v>
      </c>
      <c r="DN110" s="41">
        <f t="shared" si="79"/>
        <v>0.14083241783057804</v>
      </c>
      <c r="DO110" s="41">
        <f t="shared" si="80"/>
        <v>-0.10721745644051704</v>
      </c>
      <c r="DP110" s="41">
        <f t="shared" si="83"/>
        <v>1.1737802072348913</v>
      </c>
      <c r="DQ110" s="41">
        <f t="shared" si="84"/>
        <v>1</v>
      </c>
      <c r="DR110" s="41">
        <f t="shared" si="85"/>
        <v>0.46457988978316234</v>
      </c>
      <c r="DS110" s="41">
        <f t="shared" si="86"/>
        <v>0.53923149102973023</v>
      </c>
      <c r="DT110" s="41">
        <f t="shared" si="87"/>
        <v>0.33678929553000736</v>
      </c>
      <c r="DU110" s="41">
        <f t="shared" si="88"/>
        <v>0</v>
      </c>
      <c r="DV110" s="41">
        <f t="shared" si="89"/>
        <v>-0.53923149102973023</v>
      </c>
      <c r="DW110" s="41">
        <f t="shared" si="90"/>
        <v>0</v>
      </c>
      <c r="DX110" s="41">
        <f t="shared" si="73"/>
        <v>1</v>
      </c>
      <c r="DY110" s="41">
        <f t="shared" si="74"/>
        <v>0</v>
      </c>
    </row>
    <row r="111" spans="2:129" x14ac:dyDescent="0.15">
      <c r="B111" s="41"/>
      <c r="C111" s="41"/>
      <c r="D111" s="41"/>
      <c r="E111" s="41"/>
      <c r="F111" s="41"/>
      <c r="G111" s="41"/>
      <c r="H111" s="41"/>
      <c r="I111" s="41"/>
      <c r="J111" s="41"/>
      <c r="K111" s="41"/>
      <c r="L111" s="41"/>
      <c r="M111" s="41"/>
      <c r="N111" s="41"/>
      <c r="O111" s="41"/>
      <c r="P111" s="41"/>
      <c r="Q111" s="41"/>
      <c r="R111" s="14"/>
      <c r="S111" s="41"/>
      <c r="T111" s="41"/>
      <c r="U111" s="41"/>
      <c r="V111" s="41"/>
      <c r="W111" s="41"/>
      <c r="X111" s="41"/>
      <c r="Y111" s="41"/>
      <c r="Z111" s="41"/>
      <c r="AA111" s="41"/>
      <c r="AB111" s="41"/>
      <c r="AC111" s="41"/>
      <c r="AD111" s="41"/>
      <c r="AE111" s="41"/>
      <c r="AF111" s="41"/>
      <c r="AG111" s="15"/>
      <c r="AH111" s="15"/>
      <c r="AI111" s="41"/>
      <c r="AJ111" s="41"/>
      <c r="AK111" s="15"/>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c r="CT111" s="41"/>
      <c r="CU111" s="41"/>
      <c r="CV111" s="41"/>
      <c r="CW111" s="41"/>
      <c r="CX111" s="41"/>
      <c r="CY111" s="41"/>
      <c r="CZ111" s="41"/>
      <c r="DA111" s="41"/>
      <c r="DB111" s="14"/>
      <c r="DC111" s="41"/>
      <c r="DD111" s="41"/>
      <c r="DE111" s="14"/>
      <c r="DF111" s="41"/>
      <c r="DG111" s="41"/>
      <c r="DH111" s="41"/>
      <c r="DI111" s="14"/>
      <c r="DJ111" s="41"/>
      <c r="DK111" s="41"/>
      <c r="DL111" s="41"/>
      <c r="DM111" s="41"/>
      <c r="DN111" s="41"/>
      <c r="DO111" s="41"/>
      <c r="DP111" s="41"/>
      <c r="DQ111" s="41"/>
      <c r="DR111" s="41"/>
      <c r="DS111" s="41"/>
      <c r="DT111" s="41"/>
      <c r="DU111" s="41"/>
      <c r="DV111" s="41"/>
      <c r="DW111" s="41"/>
      <c r="DX111" s="41"/>
      <c r="DY111" s="41"/>
    </row>
    <row r="112" spans="2:129" x14ac:dyDescent="0.15">
      <c r="B112" s="41"/>
      <c r="C112" s="41"/>
      <c r="D112" s="41"/>
      <c r="E112" s="41"/>
      <c r="F112" s="41"/>
      <c r="G112" s="41"/>
      <c r="H112" s="41"/>
      <c r="I112" s="41"/>
      <c r="J112" s="41"/>
      <c r="K112" s="41"/>
      <c r="L112" s="41"/>
      <c r="M112" s="41"/>
      <c r="N112" s="41"/>
      <c r="O112" s="41"/>
      <c r="P112" s="41"/>
      <c r="Q112" s="41"/>
      <c r="R112" s="14"/>
      <c r="S112" s="41"/>
      <c r="T112" s="14"/>
      <c r="U112" s="41"/>
      <c r="V112" s="41"/>
      <c r="W112" s="41"/>
      <c r="X112" s="41"/>
      <c r="Y112" s="41"/>
      <c r="Z112" s="41"/>
      <c r="AA112" s="41"/>
      <c r="AB112" s="41"/>
      <c r="AC112" s="41"/>
      <c r="AD112" s="41"/>
      <c r="AE112" s="41"/>
      <c r="AF112" s="41"/>
      <c r="AG112" s="15"/>
      <c r="AH112" s="15"/>
      <c r="AI112" s="41"/>
      <c r="AJ112" s="41"/>
      <c r="AK112" s="15"/>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c r="CT112" s="41"/>
      <c r="CU112" s="41"/>
      <c r="CV112" s="41"/>
      <c r="CW112" s="41"/>
      <c r="CX112" s="41"/>
      <c r="CY112" s="41"/>
      <c r="CZ112" s="41"/>
      <c r="DA112" s="41"/>
      <c r="DB112" s="14"/>
      <c r="DC112" s="41"/>
      <c r="DD112" s="41"/>
      <c r="DE112" s="14"/>
      <c r="DF112" s="41"/>
      <c r="DG112" s="41"/>
      <c r="DH112" s="41"/>
      <c r="DI112" s="14"/>
      <c r="DJ112" s="41"/>
      <c r="DK112" s="41"/>
      <c r="DL112" s="41"/>
      <c r="DM112" s="41"/>
      <c r="DN112" s="41"/>
      <c r="DO112" s="41"/>
      <c r="DP112" s="41"/>
      <c r="DQ112" s="41"/>
      <c r="DR112" s="41"/>
      <c r="DS112" s="41"/>
      <c r="DT112" s="41"/>
      <c r="DU112" s="41"/>
      <c r="DV112" s="41"/>
      <c r="DW112" s="41"/>
      <c r="DX112" s="41"/>
      <c r="DY112" s="41"/>
    </row>
    <row r="113" spans="5:129" x14ac:dyDescent="0.15">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15"/>
      <c r="AH113" s="15"/>
      <c r="AI113" s="41"/>
      <c r="AJ113" s="41"/>
      <c r="AK113" s="15"/>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c r="CT113" s="41"/>
      <c r="CU113" s="41"/>
      <c r="CV113" s="41"/>
      <c r="CW113" s="41"/>
      <c r="CX113" s="41"/>
      <c r="CY113" s="41"/>
      <c r="CZ113" s="41"/>
      <c r="DA113" s="41"/>
      <c r="DB113" s="14"/>
      <c r="DC113" s="41"/>
      <c r="DD113" s="41"/>
      <c r="DE113" s="14"/>
      <c r="DF113" s="41"/>
      <c r="DG113" s="41"/>
      <c r="DH113" s="41"/>
      <c r="DI113" s="14"/>
      <c r="DJ113" s="41"/>
      <c r="DK113" s="41"/>
      <c r="DL113" s="41"/>
      <c r="DM113" s="41"/>
      <c r="DN113" s="41"/>
      <c r="DO113" s="41"/>
      <c r="DP113" s="41"/>
      <c r="DQ113" s="41"/>
      <c r="DR113" s="41"/>
      <c r="DS113" s="41"/>
      <c r="DT113" s="41"/>
      <c r="DU113" s="41"/>
      <c r="DV113" s="41"/>
      <c r="DW113" s="41"/>
      <c r="DX113" s="41"/>
      <c r="DY113" s="41"/>
    </row>
    <row r="114" spans="5:129" x14ac:dyDescent="0.15">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15"/>
      <c r="AH114" s="15"/>
      <c r="AI114" s="41"/>
      <c r="AJ114" s="41"/>
      <c r="AK114" s="15"/>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c r="CD114" s="41"/>
      <c r="CE114" s="41"/>
      <c r="CF114" s="41"/>
      <c r="CG114" s="41"/>
      <c r="CH114" s="41"/>
      <c r="CI114" s="41"/>
      <c r="CJ114" s="41"/>
      <c r="CK114" s="41"/>
      <c r="CL114" s="41"/>
      <c r="CM114" s="41"/>
      <c r="CN114" s="41"/>
      <c r="CO114" s="41"/>
      <c r="CP114" s="41"/>
      <c r="CQ114" s="41"/>
      <c r="CR114" s="41"/>
      <c r="CS114" s="41"/>
      <c r="CT114" s="41"/>
      <c r="CU114" s="41"/>
      <c r="CV114" s="41"/>
      <c r="CW114" s="41"/>
      <c r="CX114" s="41"/>
      <c r="CY114" s="41"/>
      <c r="CZ114" s="41"/>
      <c r="DA114" s="41"/>
      <c r="DB114" s="14"/>
      <c r="DC114" s="41"/>
      <c r="DD114" s="41"/>
      <c r="DE114" s="14"/>
      <c r="DF114" s="41"/>
      <c r="DG114" s="41"/>
      <c r="DH114" s="41"/>
      <c r="DI114" s="41"/>
      <c r="DJ114" s="41"/>
      <c r="DK114" s="41"/>
      <c r="DL114" s="41"/>
      <c r="DM114" s="41"/>
      <c r="DN114" s="41"/>
      <c r="DO114" s="41"/>
      <c r="DP114" s="41"/>
      <c r="DQ114" s="41"/>
      <c r="DR114" s="41"/>
      <c r="DS114" s="41"/>
      <c r="DT114" s="41"/>
      <c r="DU114" s="41"/>
      <c r="DV114" s="41"/>
      <c r="DW114" s="41"/>
      <c r="DX114" s="41"/>
      <c r="DY114" s="41"/>
    </row>
    <row r="115" spans="5:129" x14ac:dyDescent="0.15">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15"/>
      <c r="AH115" s="15"/>
      <c r="AI115" s="41"/>
      <c r="AJ115" s="41"/>
      <c r="AK115" s="15"/>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c r="BV115" s="41"/>
      <c r="BW115" s="41"/>
      <c r="BX115" s="41"/>
      <c r="BY115" s="41"/>
      <c r="BZ115" s="41"/>
      <c r="CA115" s="41"/>
      <c r="CB115" s="41"/>
      <c r="CC115" s="41"/>
      <c r="CD115" s="41"/>
      <c r="CE115" s="41"/>
      <c r="CF115" s="41"/>
      <c r="CG115" s="41"/>
      <c r="CH115" s="41"/>
      <c r="CI115" s="41"/>
      <c r="CJ115" s="41"/>
      <c r="CK115" s="41"/>
      <c r="CL115" s="41"/>
      <c r="CM115" s="41"/>
      <c r="CN115" s="41"/>
      <c r="CO115" s="41"/>
      <c r="CP115" s="41"/>
      <c r="CQ115" s="41"/>
      <c r="CR115" s="41"/>
      <c r="CS115" s="41"/>
      <c r="CT115" s="41"/>
      <c r="CU115" s="41"/>
      <c r="CV115" s="41"/>
      <c r="CW115" s="41"/>
      <c r="CX115" s="41"/>
      <c r="CY115" s="41"/>
      <c r="CZ115" s="41"/>
      <c r="DA115" s="41"/>
      <c r="DB115" s="14"/>
      <c r="DC115" s="41"/>
      <c r="DD115" s="41"/>
      <c r="DE115" s="14"/>
      <c r="DF115" s="41"/>
      <c r="DG115" s="41"/>
      <c r="DH115" s="41"/>
      <c r="DI115" s="41"/>
      <c r="DJ115" s="41"/>
      <c r="DK115" s="41"/>
      <c r="DL115" s="41"/>
      <c r="DM115" s="41"/>
      <c r="DN115" s="41"/>
      <c r="DO115" s="41"/>
      <c r="DP115" s="41"/>
      <c r="DQ115" s="41"/>
      <c r="DR115" s="41"/>
      <c r="DS115" s="41"/>
      <c r="DT115" s="41"/>
      <c r="DU115" s="41"/>
      <c r="DV115" s="41"/>
      <c r="DW115" s="41"/>
      <c r="DX115" s="41"/>
      <c r="DY115" s="41"/>
    </row>
    <row r="116" spans="5:129" x14ac:dyDescent="0.15">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15"/>
      <c r="AH116" s="15"/>
      <c r="AI116" s="41"/>
      <c r="AJ116" s="41"/>
      <c r="AK116" s="15"/>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c r="BV116" s="41"/>
      <c r="BW116" s="41"/>
      <c r="BX116" s="41"/>
      <c r="BY116" s="41"/>
      <c r="BZ116" s="41"/>
      <c r="CA116" s="41"/>
      <c r="CB116" s="41"/>
      <c r="CC116" s="41"/>
      <c r="CD116" s="41"/>
      <c r="CE116" s="41"/>
      <c r="CF116" s="41"/>
      <c r="CG116" s="41"/>
      <c r="CH116" s="41"/>
      <c r="CI116" s="41"/>
      <c r="CJ116" s="41"/>
      <c r="CK116" s="41"/>
      <c r="CL116" s="41"/>
      <c r="CM116" s="41"/>
      <c r="CN116" s="41"/>
      <c r="CO116" s="41"/>
      <c r="CP116" s="41"/>
      <c r="CQ116" s="41"/>
      <c r="CR116" s="41"/>
      <c r="CS116" s="41"/>
      <c r="CT116" s="41"/>
      <c r="CU116" s="41"/>
      <c r="CV116" s="41"/>
      <c r="CW116" s="41"/>
      <c r="CX116" s="41"/>
      <c r="CY116" s="41"/>
      <c r="CZ116" s="41"/>
      <c r="DA116" s="41"/>
      <c r="DB116" s="14"/>
      <c r="DC116" s="41"/>
      <c r="DD116" s="41"/>
      <c r="DE116" s="14"/>
      <c r="DF116" s="41"/>
      <c r="DG116" s="41"/>
      <c r="DH116" s="41"/>
      <c r="DI116" s="41"/>
      <c r="DJ116" s="41"/>
      <c r="DK116" s="41"/>
      <c r="DL116" s="41"/>
      <c r="DM116" s="41"/>
      <c r="DN116" s="41"/>
      <c r="DO116" s="41"/>
      <c r="DP116" s="41"/>
      <c r="DQ116" s="41"/>
      <c r="DR116" s="41"/>
      <c r="DS116" s="41"/>
      <c r="DT116" s="41"/>
      <c r="DU116" s="41"/>
      <c r="DV116" s="41"/>
      <c r="DW116" s="41"/>
      <c r="DX116" s="41"/>
      <c r="DY116" s="41"/>
    </row>
    <row r="117" spans="5:129" x14ac:dyDescent="0.15">
      <c r="E117" s="20"/>
      <c r="F117" s="20"/>
      <c r="G117" s="41"/>
      <c r="H117" s="41"/>
      <c r="I117" s="41"/>
      <c r="J117" s="41"/>
      <c r="K117" s="41"/>
      <c r="L117" s="41"/>
      <c r="M117" s="41"/>
      <c r="N117" s="41"/>
      <c r="O117" s="41"/>
      <c r="P117" s="41"/>
      <c r="Q117" s="41"/>
      <c r="R117" s="14"/>
      <c r="S117" s="41"/>
      <c r="T117" s="41"/>
      <c r="U117" s="41"/>
      <c r="V117" s="41"/>
      <c r="W117" s="41"/>
      <c r="X117" s="41"/>
      <c r="Y117" s="41"/>
      <c r="Z117" s="41"/>
      <c r="AA117" s="41"/>
      <c r="AB117" s="41"/>
      <c r="AC117" s="41"/>
      <c r="AD117" s="41"/>
      <c r="AE117" s="41"/>
      <c r="AF117" s="41"/>
      <c r="AG117" s="15"/>
      <c r="AH117" s="15"/>
      <c r="AI117" s="41"/>
      <c r="AJ117" s="41"/>
      <c r="AK117" s="15"/>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c r="BV117" s="41"/>
      <c r="BW117" s="41"/>
      <c r="BX117" s="41"/>
      <c r="BY117" s="41"/>
      <c r="BZ117" s="41"/>
      <c r="CA117" s="41"/>
      <c r="CB117" s="41"/>
      <c r="CC117" s="41"/>
      <c r="CD117" s="41"/>
      <c r="CE117" s="41"/>
      <c r="CF117" s="41"/>
      <c r="CG117" s="41"/>
      <c r="CH117" s="41"/>
      <c r="CI117" s="41"/>
      <c r="CJ117" s="41"/>
      <c r="CK117" s="41"/>
      <c r="CL117" s="41"/>
      <c r="CM117" s="41"/>
      <c r="CN117" s="41"/>
      <c r="CO117" s="41"/>
      <c r="CP117" s="41"/>
      <c r="CQ117" s="41"/>
      <c r="CR117" s="41"/>
      <c r="CS117" s="41"/>
      <c r="CT117" s="41"/>
      <c r="CU117" s="41"/>
      <c r="CV117" s="41"/>
      <c r="CW117" s="41"/>
      <c r="CX117" s="41"/>
      <c r="CY117" s="41"/>
      <c r="CZ117" s="41"/>
      <c r="DA117" s="41"/>
      <c r="DB117" s="14"/>
      <c r="DC117" s="41"/>
      <c r="DD117" s="41"/>
      <c r="DE117" s="41"/>
      <c r="DF117" s="41"/>
      <c r="DG117" s="41"/>
      <c r="DH117" s="41"/>
      <c r="DI117" s="41"/>
      <c r="DJ117" s="41"/>
      <c r="DK117" s="41"/>
      <c r="DL117" s="41"/>
      <c r="DM117" s="41"/>
      <c r="DN117" s="41"/>
      <c r="DO117" s="41"/>
      <c r="DP117" s="41"/>
      <c r="DQ117" s="41"/>
      <c r="DR117" s="41"/>
      <c r="DS117" s="41"/>
      <c r="DT117" s="41"/>
      <c r="DU117" s="41"/>
      <c r="DV117" s="41"/>
      <c r="DW117" s="41"/>
      <c r="DX117" s="41"/>
      <c r="DY117" s="41"/>
    </row>
    <row r="118" spans="5:129" x14ac:dyDescent="0.15">
      <c r="E118" s="20"/>
      <c r="F118" s="20"/>
      <c r="G118" s="41"/>
      <c r="H118" s="41"/>
      <c r="I118" s="41"/>
      <c r="J118" s="41"/>
      <c r="K118" s="41"/>
      <c r="L118" s="41"/>
      <c r="M118" s="41"/>
      <c r="N118" s="41"/>
      <c r="O118" s="41"/>
      <c r="P118" s="41"/>
      <c r="Q118" s="41"/>
      <c r="R118" s="14"/>
      <c r="S118" s="41"/>
      <c r="T118" s="41"/>
      <c r="U118" s="41"/>
      <c r="V118" s="41"/>
      <c r="W118" s="41"/>
      <c r="X118" s="41"/>
      <c r="Y118" s="41"/>
      <c r="Z118" s="41"/>
      <c r="AA118" s="41"/>
      <c r="AB118" s="41"/>
      <c r="AC118" s="41"/>
      <c r="AD118" s="41"/>
      <c r="AE118" s="41"/>
      <c r="AF118" s="41"/>
      <c r="AG118" s="15"/>
      <c r="AH118" s="15"/>
      <c r="AI118" s="41"/>
      <c r="AJ118" s="41"/>
      <c r="AK118" s="15"/>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41"/>
      <c r="CR118" s="41"/>
      <c r="CS118" s="41"/>
      <c r="CT118" s="41"/>
      <c r="CU118" s="41"/>
      <c r="CV118" s="41"/>
      <c r="CW118" s="41"/>
      <c r="CX118" s="41"/>
      <c r="CY118" s="41"/>
      <c r="CZ118" s="41"/>
      <c r="DA118" s="41"/>
      <c r="DB118" s="14"/>
      <c r="DC118" s="41"/>
      <c r="DD118" s="41"/>
      <c r="DE118" s="41"/>
      <c r="DF118" s="41"/>
      <c r="DG118" s="41"/>
      <c r="DH118" s="41"/>
      <c r="DI118" s="41"/>
      <c r="DJ118" s="41"/>
      <c r="DK118" s="41"/>
      <c r="DL118" s="41"/>
      <c r="DM118" s="41"/>
      <c r="DN118" s="41"/>
      <c r="DO118" s="41"/>
      <c r="DP118" s="41"/>
      <c r="DQ118" s="41"/>
      <c r="DR118" s="41"/>
      <c r="DS118" s="41"/>
      <c r="DT118" s="41"/>
      <c r="DU118" s="41"/>
      <c r="DV118" s="41"/>
      <c r="DW118" s="41"/>
      <c r="DX118" s="41"/>
      <c r="DY118" s="41"/>
    </row>
    <row r="119" spans="5:129" x14ac:dyDescent="0.15">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15"/>
      <c r="AH119" s="15"/>
      <c r="AI119" s="41"/>
      <c r="AJ119" s="41"/>
      <c r="AK119" s="15"/>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c r="CT119" s="41"/>
      <c r="CU119" s="41"/>
      <c r="CV119" s="41"/>
      <c r="CW119" s="41"/>
      <c r="CX119" s="41"/>
      <c r="CY119" s="41"/>
      <c r="CZ119" s="41"/>
      <c r="DA119" s="41"/>
      <c r="DB119" s="14"/>
      <c r="DC119" s="41"/>
      <c r="DD119" s="41"/>
      <c r="DE119" s="41"/>
      <c r="DF119" s="41"/>
      <c r="DG119" s="41"/>
      <c r="DH119" s="41"/>
      <c r="DI119" s="41"/>
      <c r="DJ119" s="41"/>
      <c r="DK119" s="41"/>
      <c r="DL119" s="41"/>
      <c r="DM119" s="41"/>
      <c r="DN119" s="41"/>
      <c r="DO119" s="41"/>
      <c r="DP119" s="41"/>
      <c r="DQ119" s="41"/>
      <c r="DR119" s="41"/>
      <c r="DS119" s="41"/>
      <c r="DT119" s="41"/>
      <c r="DU119" s="41"/>
      <c r="DV119" s="41"/>
      <c r="DW119" s="41"/>
      <c r="DX119" s="41"/>
      <c r="DY119" s="41"/>
    </row>
    <row r="120" spans="5:129" x14ac:dyDescent="0.15">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15"/>
      <c r="AH120" s="15"/>
      <c r="AI120" s="41"/>
      <c r="AJ120" s="41"/>
      <c r="AK120" s="15"/>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c r="CQ120" s="41"/>
      <c r="CR120" s="41"/>
      <c r="CS120" s="41"/>
      <c r="CT120" s="41"/>
      <c r="CU120" s="41"/>
      <c r="CV120" s="41"/>
      <c r="CW120" s="41"/>
      <c r="CX120" s="41"/>
      <c r="CY120" s="41"/>
      <c r="CZ120" s="41"/>
      <c r="DA120" s="41"/>
      <c r="DB120" s="14"/>
      <c r="DC120" s="41"/>
      <c r="DD120" s="41"/>
      <c r="DE120" s="41"/>
      <c r="DF120" s="41"/>
      <c r="DG120" s="41"/>
      <c r="DH120" s="41"/>
      <c r="DI120" s="41"/>
      <c r="DJ120" s="41"/>
      <c r="DK120" s="41"/>
      <c r="DL120" s="41"/>
      <c r="DM120" s="41"/>
      <c r="DN120" s="41"/>
      <c r="DO120" s="41"/>
      <c r="DP120" s="41"/>
      <c r="DQ120" s="41"/>
      <c r="DR120" s="41"/>
      <c r="DS120" s="41"/>
      <c r="DT120" s="41"/>
      <c r="DU120" s="41"/>
      <c r="DV120" s="41"/>
      <c r="DW120" s="41"/>
      <c r="DX120" s="41"/>
      <c r="DY120" s="41"/>
    </row>
    <row r="121" spans="5:129" x14ac:dyDescent="0.15">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15"/>
      <c r="AH121" s="15"/>
      <c r="AI121" s="41"/>
      <c r="AJ121" s="41"/>
      <c r="AK121" s="15"/>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c r="CQ121" s="41"/>
      <c r="CR121" s="41"/>
      <c r="CS121" s="41"/>
      <c r="CT121" s="41"/>
      <c r="CU121" s="41"/>
      <c r="CV121" s="41"/>
      <c r="CW121" s="41"/>
      <c r="CX121" s="41"/>
      <c r="CY121" s="41"/>
      <c r="CZ121" s="41"/>
      <c r="DA121" s="41"/>
      <c r="DB121" s="14"/>
      <c r="DC121" s="41"/>
      <c r="DD121" s="41"/>
      <c r="DE121" s="41"/>
      <c r="DF121" s="41"/>
      <c r="DG121" s="41"/>
      <c r="DH121" s="41"/>
      <c r="DI121" s="41"/>
      <c r="DJ121" s="41"/>
      <c r="DK121" s="41"/>
      <c r="DL121" s="41"/>
      <c r="DM121" s="41"/>
      <c r="DN121" s="41"/>
      <c r="DO121" s="41"/>
      <c r="DP121" s="41"/>
      <c r="DQ121" s="41"/>
      <c r="DR121" s="41"/>
      <c r="DS121" s="41"/>
      <c r="DT121" s="41"/>
      <c r="DU121" s="41"/>
      <c r="DV121" s="41"/>
      <c r="DW121" s="41"/>
      <c r="DX121" s="41"/>
      <c r="DY121" s="41"/>
    </row>
    <row r="122" spans="5:129" x14ac:dyDescent="0.15">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15"/>
      <c r="AH122" s="15"/>
      <c r="AI122" s="41"/>
      <c r="AJ122" s="41"/>
      <c r="AK122" s="15"/>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41"/>
      <c r="CR122" s="41"/>
      <c r="CS122" s="41"/>
      <c r="CT122" s="41"/>
      <c r="CU122" s="41"/>
      <c r="CV122" s="41"/>
      <c r="CW122" s="41"/>
      <c r="CX122" s="41"/>
      <c r="CY122" s="41"/>
      <c r="CZ122" s="41"/>
      <c r="DA122" s="41"/>
      <c r="DB122" s="14"/>
      <c r="DC122" s="41"/>
      <c r="DD122" s="41"/>
      <c r="DE122" s="41"/>
      <c r="DF122" s="41"/>
      <c r="DG122" s="41"/>
      <c r="DH122" s="41"/>
      <c r="DI122" s="41"/>
      <c r="DJ122" s="41"/>
      <c r="DK122" s="41"/>
      <c r="DL122" s="41"/>
      <c r="DM122" s="41"/>
      <c r="DN122" s="41"/>
      <c r="DO122" s="41"/>
      <c r="DP122" s="41"/>
      <c r="DQ122" s="41"/>
      <c r="DR122" s="41"/>
      <c r="DS122" s="41"/>
      <c r="DT122" s="41"/>
      <c r="DU122" s="41"/>
      <c r="DV122" s="41"/>
      <c r="DW122" s="41"/>
      <c r="DX122" s="41"/>
      <c r="DY122" s="41"/>
    </row>
    <row r="123" spans="5:129" x14ac:dyDescent="0.15">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15"/>
      <c r="AH123" s="15"/>
      <c r="AI123" s="41"/>
      <c r="AJ123" s="41"/>
      <c r="AK123" s="15"/>
      <c r="AL123" s="41"/>
      <c r="AM123" s="41"/>
      <c r="AN123" s="15"/>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c r="CQ123" s="41"/>
      <c r="CR123" s="41"/>
      <c r="CS123" s="41"/>
      <c r="CT123" s="41"/>
      <c r="CU123" s="41"/>
      <c r="CV123" s="41"/>
      <c r="CW123" s="41"/>
      <c r="CX123" s="41"/>
      <c r="CY123" s="41"/>
      <c r="CZ123" s="41"/>
      <c r="DA123" s="41"/>
      <c r="DB123" s="14"/>
      <c r="DC123" s="41"/>
      <c r="DD123" s="41"/>
      <c r="DE123" s="41"/>
      <c r="DF123" s="41"/>
      <c r="DG123" s="41"/>
      <c r="DH123" s="41"/>
      <c r="DI123" s="41"/>
      <c r="DJ123" s="41"/>
      <c r="DK123" s="41"/>
      <c r="DL123" s="41"/>
      <c r="DM123" s="41"/>
      <c r="DN123" s="41"/>
      <c r="DO123" s="41"/>
      <c r="DP123" s="41"/>
      <c r="DQ123" s="41"/>
      <c r="DR123" s="41"/>
      <c r="DS123" s="41"/>
      <c r="DT123" s="41"/>
      <c r="DU123" s="41"/>
      <c r="DV123" s="41"/>
      <c r="DW123" s="41"/>
      <c r="DX123" s="41"/>
      <c r="DY123" s="41"/>
    </row>
    <row r="124" spans="5:129" x14ac:dyDescent="0.15">
      <c r="E124" s="41"/>
      <c r="F124" s="41"/>
      <c r="G124" s="41"/>
      <c r="H124" s="41"/>
      <c r="I124" s="41"/>
      <c r="J124" s="41"/>
      <c r="K124" s="41"/>
      <c r="L124" s="41"/>
      <c r="M124" s="41"/>
      <c r="N124" s="41"/>
      <c r="O124" s="41"/>
      <c r="P124" s="41"/>
      <c r="Q124" s="41"/>
      <c r="R124" s="2"/>
      <c r="S124" s="41"/>
      <c r="T124" s="41"/>
      <c r="U124" s="41"/>
      <c r="V124" s="41"/>
      <c r="W124" s="41"/>
      <c r="X124" s="41"/>
      <c r="Y124" s="41"/>
      <c r="Z124" s="41"/>
      <c r="AA124" s="41"/>
      <c r="AB124" s="41"/>
      <c r="AC124" s="41"/>
      <c r="AD124" s="41"/>
      <c r="AE124" s="41"/>
      <c r="AF124" s="41"/>
      <c r="AG124" s="15"/>
      <c r="AH124" s="15"/>
      <c r="AI124" s="41"/>
      <c r="AJ124" s="41"/>
      <c r="AK124" s="15"/>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c r="BV124" s="41"/>
      <c r="BW124" s="41"/>
      <c r="BX124" s="41"/>
      <c r="BY124" s="41"/>
      <c r="BZ124" s="41"/>
      <c r="CA124" s="41"/>
      <c r="CB124" s="41"/>
      <c r="CC124" s="41"/>
      <c r="CD124" s="41"/>
      <c r="CE124" s="41"/>
      <c r="CF124" s="41"/>
      <c r="CG124" s="41"/>
      <c r="CH124" s="41"/>
      <c r="CI124" s="41"/>
      <c r="CJ124" s="41"/>
      <c r="CK124" s="41"/>
      <c r="CL124" s="41"/>
      <c r="CM124" s="41"/>
      <c r="CN124" s="41"/>
      <c r="CO124" s="41"/>
      <c r="CP124" s="41"/>
      <c r="CQ124" s="41"/>
      <c r="CR124" s="41"/>
      <c r="CS124" s="41"/>
      <c r="CT124" s="41"/>
      <c r="CU124" s="41"/>
      <c r="CV124" s="41"/>
      <c r="CW124" s="41"/>
      <c r="CX124" s="41"/>
      <c r="CY124" s="41"/>
      <c r="CZ124" s="41"/>
      <c r="DA124" s="41"/>
      <c r="DB124" s="14"/>
      <c r="DC124" s="41"/>
      <c r="DD124" s="41"/>
      <c r="DE124" s="41"/>
      <c r="DF124" s="41"/>
      <c r="DG124" s="41"/>
      <c r="DH124" s="41"/>
      <c r="DI124" s="41"/>
      <c r="DJ124" s="41"/>
      <c r="DK124" s="41"/>
      <c r="DL124" s="41"/>
      <c r="DM124" s="41"/>
      <c r="DN124" s="41"/>
      <c r="DO124" s="41"/>
      <c r="DP124" s="41"/>
      <c r="DQ124" s="41"/>
      <c r="DR124" s="41"/>
      <c r="DS124" s="41"/>
      <c r="DT124" s="41"/>
      <c r="DU124" s="41"/>
      <c r="DV124" s="41"/>
      <c r="DW124" s="41"/>
      <c r="DX124" s="41"/>
      <c r="DY124" s="41"/>
    </row>
    <row r="125" spans="5:129" x14ac:dyDescent="0.15">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15"/>
      <c r="AH125" s="15"/>
      <c r="AI125" s="41"/>
      <c r="AJ125" s="41"/>
      <c r="AK125" s="15"/>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c r="CT125" s="41"/>
      <c r="CU125" s="41"/>
      <c r="CV125" s="41"/>
      <c r="CW125" s="41"/>
      <c r="CX125" s="41"/>
      <c r="CY125" s="41"/>
      <c r="CZ125" s="41"/>
      <c r="DA125" s="41"/>
      <c r="DB125" s="14"/>
      <c r="DC125" s="41"/>
      <c r="DD125" s="41"/>
      <c r="DE125" s="41"/>
      <c r="DF125" s="41"/>
      <c r="DG125" s="41"/>
      <c r="DH125" s="41"/>
      <c r="DI125" s="41"/>
      <c r="DJ125" s="41"/>
      <c r="DK125" s="41"/>
      <c r="DL125" s="41"/>
      <c r="DM125" s="41"/>
      <c r="DN125" s="41"/>
      <c r="DO125" s="41"/>
      <c r="DP125" s="41"/>
      <c r="DQ125" s="41"/>
      <c r="DR125" s="41"/>
      <c r="DS125" s="41"/>
      <c r="DT125" s="41"/>
      <c r="DU125" s="41"/>
      <c r="DV125" s="41"/>
      <c r="DW125" s="41"/>
      <c r="DX125" s="41"/>
      <c r="DY125" s="41"/>
    </row>
    <row r="126" spans="5:129" x14ac:dyDescent="0.15">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15"/>
      <c r="AH126" s="15"/>
      <c r="AI126" s="41"/>
      <c r="AJ126" s="41"/>
      <c r="AK126" s="15"/>
      <c r="AL126" s="41"/>
      <c r="AM126" s="41"/>
      <c r="AN126" s="15"/>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c r="CT126" s="41"/>
      <c r="CU126" s="41"/>
      <c r="CV126" s="41"/>
      <c r="CW126" s="41"/>
      <c r="CX126" s="41"/>
      <c r="CY126" s="41"/>
      <c r="CZ126" s="41"/>
      <c r="DA126" s="41"/>
      <c r="DB126" s="14"/>
      <c r="DC126" s="41"/>
      <c r="DD126" s="41"/>
      <c r="DE126" s="41"/>
      <c r="DF126" s="41"/>
      <c r="DG126" s="41"/>
      <c r="DH126" s="41"/>
      <c r="DI126" s="41"/>
      <c r="DJ126" s="41"/>
      <c r="DK126" s="41"/>
      <c r="DL126" s="41"/>
      <c r="DM126" s="41"/>
      <c r="DN126" s="41"/>
      <c r="DO126" s="41"/>
      <c r="DP126" s="41"/>
      <c r="DQ126" s="41"/>
      <c r="DR126" s="41"/>
      <c r="DS126" s="41"/>
      <c r="DT126" s="41"/>
      <c r="DU126" s="41"/>
      <c r="DV126" s="41"/>
      <c r="DW126" s="41"/>
      <c r="DX126" s="41"/>
      <c r="DY126" s="41"/>
    </row>
    <row r="127" spans="5:129" x14ac:dyDescent="0.15">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15"/>
      <c r="AH127" s="15"/>
      <c r="AI127" s="41"/>
      <c r="AJ127" s="41"/>
      <c r="AK127" s="15"/>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c r="BV127" s="41"/>
      <c r="BW127" s="41"/>
      <c r="BX127" s="41"/>
      <c r="BY127" s="41"/>
      <c r="BZ127" s="41"/>
      <c r="CA127" s="41"/>
      <c r="CB127" s="41"/>
      <c r="CC127" s="41"/>
      <c r="CD127" s="41"/>
      <c r="CE127" s="41"/>
      <c r="CF127" s="41"/>
      <c r="CG127" s="41"/>
      <c r="CH127" s="41"/>
      <c r="CI127" s="41"/>
      <c r="CJ127" s="41"/>
      <c r="CK127" s="41"/>
      <c r="CL127" s="41"/>
      <c r="CM127" s="41"/>
      <c r="CN127" s="41"/>
      <c r="CO127" s="41"/>
      <c r="CP127" s="41"/>
      <c r="CQ127" s="41"/>
      <c r="CR127" s="41"/>
      <c r="CS127" s="41"/>
      <c r="CT127" s="41"/>
      <c r="CU127" s="41"/>
      <c r="CV127" s="41"/>
      <c r="CW127" s="41"/>
      <c r="CX127" s="41"/>
      <c r="CY127" s="41"/>
      <c r="CZ127" s="41"/>
      <c r="DA127" s="41"/>
      <c r="DB127" s="14"/>
      <c r="DC127" s="41"/>
      <c r="DD127" s="41"/>
      <c r="DE127" s="41"/>
      <c r="DF127" s="41"/>
      <c r="DG127" s="41"/>
      <c r="DH127" s="41"/>
      <c r="DI127" s="41"/>
      <c r="DJ127" s="41"/>
      <c r="DK127" s="41"/>
      <c r="DL127" s="41"/>
      <c r="DM127" s="41"/>
      <c r="DN127" s="41"/>
      <c r="DO127" s="41"/>
      <c r="DP127" s="41"/>
      <c r="DQ127" s="41"/>
      <c r="DR127" s="41"/>
      <c r="DS127" s="41"/>
      <c r="DT127" s="41"/>
      <c r="DU127" s="41"/>
      <c r="DV127" s="41"/>
      <c r="DW127" s="41"/>
      <c r="DX127" s="41"/>
      <c r="DY127" s="41"/>
    </row>
    <row r="128" spans="5:129" x14ac:dyDescent="0.15">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15"/>
      <c r="AH128" s="15"/>
      <c r="AI128" s="41"/>
      <c r="AJ128" s="41"/>
      <c r="AK128" s="15"/>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c r="CT128" s="41"/>
      <c r="CU128" s="41"/>
      <c r="CV128" s="41"/>
      <c r="CW128" s="41"/>
      <c r="CX128" s="41"/>
      <c r="CY128" s="41"/>
      <c r="CZ128" s="41"/>
      <c r="DA128" s="41"/>
      <c r="DB128" s="14"/>
      <c r="DC128" s="41"/>
      <c r="DD128" s="41"/>
      <c r="DE128" s="41"/>
      <c r="DF128" s="41"/>
      <c r="DG128" s="41"/>
      <c r="DH128" s="41"/>
      <c r="DI128" s="41"/>
      <c r="DJ128" s="41"/>
      <c r="DK128" s="41"/>
      <c r="DL128" s="41"/>
      <c r="DM128" s="41"/>
      <c r="DN128" s="41"/>
      <c r="DO128" s="41"/>
      <c r="DP128" s="41"/>
      <c r="DQ128" s="41"/>
      <c r="DR128" s="41"/>
      <c r="DS128" s="41"/>
      <c r="DT128" s="41"/>
      <c r="DU128" s="41"/>
      <c r="DV128" s="41"/>
      <c r="DW128" s="41"/>
      <c r="DX128" s="41"/>
      <c r="DY128" s="41"/>
    </row>
    <row r="129" spans="1:109" x14ac:dyDescent="0.1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15"/>
      <c r="AH129" s="15"/>
      <c r="AI129" s="41"/>
      <c r="AJ129" s="41"/>
      <c r="AK129" s="15"/>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c r="CT129" s="41"/>
      <c r="CU129" s="41"/>
      <c r="CV129" s="41"/>
      <c r="CW129" s="41"/>
      <c r="CX129" s="41"/>
      <c r="CY129" s="41"/>
      <c r="CZ129" s="41"/>
      <c r="DA129" s="41"/>
      <c r="DB129" s="14"/>
      <c r="DC129" s="41"/>
      <c r="DD129" s="41"/>
      <c r="DE129" s="41"/>
    </row>
    <row r="130" spans="1:109" x14ac:dyDescent="0.1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15"/>
      <c r="AH130" s="15"/>
      <c r="AI130" s="41"/>
      <c r="AJ130" s="41"/>
      <c r="AK130" s="15"/>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c r="CT130" s="41"/>
      <c r="CU130" s="41"/>
      <c r="CV130" s="41"/>
      <c r="CW130" s="41"/>
      <c r="CX130" s="41"/>
      <c r="CY130" s="41"/>
      <c r="CZ130" s="41"/>
      <c r="DA130" s="41"/>
      <c r="DB130" s="14"/>
      <c r="DC130" s="41"/>
      <c r="DD130" s="41"/>
      <c r="DE130" s="41"/>
    </row>
    <row r="131" spans="1:109" x14ac:dyDescent="0.15">
      <c r="A131" s="41"/>
      <c r="B131" s="41"/>
      <c r="C131" s="41"/>
      <c r="D131" s="41"/>
      <c r="E131" s="41"/>
      <c r="F131" s="41"/>
      <c r="G131" s="41"/>
      <c r="H131" s="41"/>
      <c r="I131" s="41"/>
      <c r="J131" s="41"/>
      <c r="K131" s="41"/>
      <c r="L131" s="41"/>
      <c r="M131" s="41"/>
      <c r="N131" s="41"/>
      <c r="O131" s="41"/>
      <c r="P131" s="41"/>
      <c r="Q131" s="41"/>
      <c r="R131" s="2"/>
      <c r="S131" s="41"/>
      <c r="T131" s="41"/>
      <c r="U131" s="41"/>
      <c r="V131" s="41"/>
      <c r="W131" s="41"/>
      <c r="X131" s="41"/>
      <c r="Y131" s="41"/>
      <c r="Z131" s="41"/>
      <c r="AA131" s="41"/>
      <c r="AB131" s="41"/>
      <c r="AC131" s="41"/>
      <c r="AD131" s="41"/>
      <c r="AE131" s="41"/>
      <c r="AF131" s="41"/>
      <c r="AG131" s="15"/>
      <c r="AH131" s="15"/>
      <c r="AI131" s="41"/>
      <c r="AJ131" s="41"/>
      <c r="AK131" s="15"/>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c r="CT131" s="41"/>
      <c r="CU131" s="41"/>
      <c r="CV131" s="41"/>
      <c r="CW131" s="41"/>
      <c r="CX131" s="41"/>
      <c r="CY131" s="41"/>
      <c r="CZ131" s="41"/>
      <c r="DA131" s="41"/>
      <c r="DB131" s="14"/>
      <c r="DC131" s="41"/>
      <c r="DD131" s="41"/>
      <c r="DE131" s="41"/>
    </row>
    <row r="132" spans="1:109" x14ac:dyDescent="0.15">
      <c r="A132" s="41"/>
      <c r="B132" s="41"/>
      <c r="C132" s="41"/>
      <c r="D132" s="41"/>
      <c r="E132" s="41"/>
      <c r="F132" s="41"/>
      <c r="G132" s="41"/>
      <c r="H132" s="41"/>
      <c r="I132" s="41"/>
      <c r="J132" s="41"/>
      <c r="K132" s="41"/>
      <c r="L132" s="41"/>
      <c r="M132" s="41"/>
      <c r="N132" s="41"/>
      <c r="O132" s="41"/>
      <c r="P132" s="41"/>
      <c r="Q132" s="41"/>
      <c r="R132" s="2"/>
      <c r="S132" s="41"/>
      <c r="T132" s="41"/>
      <c r="U132" s="41"/>
      <c r="V132" s="41"/>
      <c r="W132" s="41"/>
      <c r="X132" s="41"/>
      <c r="Y132" s="41"/>
      <c r="Z132" s="41"/>
      <c r="AA132" s="41"/>
      <c r="AB132" s="41"/>
      <c r="AC132" s="41"/>
      <c r="AD132" s="41"/>
      <c r="AE132" s="41"/>
      <c r="AF132" s="41"/>
      <c r="AG132" s="15"/>
      <c r="AH132" s="15"/>
      <c r="AI132" s="41"/>
      <c r="AJ132" s="41"/>
      <c r="AK132" s="15"/>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c r="CT132" s="41"/>
      <c r="CU132" s="41"/>
      <c r="CV132" s="41"/>
      <c r="CW132" s="41"/>
      <c r="CX132" s="41"/>
      <c r="CY132" s="41"/>
      <c r="CZ132" s="41"/>
      <c r="DA132" s="41"/>
      <c r="DB132" s="14"/>
      <c r="DC132" s="41"/>
      <c r="DD132" s="41"/>
      <c r="DE132" s="41"/>
    </row>
    <row r="133" spans="1:109" x14ac:dyDescent="0.15">
      <c r="A133" s="17" t="s">
        <v>217</v>
      </c>
      <c r="B133" s="41" t="s">
        <v>241</v>
      </c>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15"/>
      <c r="AH133" s="15"/>
      <c r="AI133" s="41"/>
      <c r="AJ133" s="41"/>
      <c r="AK133" s="15"/>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14"/>
      <c r="DC133" s="41"/>
      <c r="DD133" s="41"/>
      <c r="DE133" s="41"/>
    </row>
    <row r="134" spans="1:109" x14ac:dyDescent="0.15">
      <c r="A134" s="41"/>
      <c r="B134" s="41"/>
      <c r="C134" s="41"/>
      <c r="D134" s="41"/>
      <c r="E134" s="41" t="s">
        <v>242</v>
      </c>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15"/>
      <c r="AH134" s="15"/>
      <c r="AI134" s="41"/>
      <c r="AJ134" s="41"/>
      <c r="AK134" s="15"/>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14"/>
      <c r="DC134" s="41"/>
      <c r="DD134" s="41"/>
      <c r="DE134" s="41"/>
    </row>
    <row r="135" spans="1:109" x14ac:dyDescent="0.15">
      <c r="A135" s="41"/>
      <c r="B135" s="41"/>
      <c r="C135" s="41"/>
      <c r="D135" s="41"/>
      <c r="E135" s="41" t="s">
        <v>243</v>
      </c>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15"/>
      <c r="AH135" s="15"/>
      <c r="AI135" s="41"/>
      <c r="AJ135" s="41"/>
      <c r="AK135" s="15"/>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53"/>
      <c r="CN135" s="53"/>
      <c r="CO135" s="41"/>
      <c r="CP135" s="41"/>
      <c r="CQ135" s="41"/>
      <c r="CR135" s="41"/>
      <c r="CS135" s="41"/>
      <c r="CT135" s="41"/>
      <c r="CU135" s="41"/>
      <c r="CV135" s="41"/>
      <c r="CW135" s="41"/>
      <c r="CX135" s="41"/>
      <c r="CY135" s="41"/>
      <c r="CZ135" s="41"/>
      <c r="DA135" s="41"/>
      <c r="DB135" s="14"/>
      <c r="DC135" s="41"/>
      <c r="DD135" s="41"/>
      <c r="DE135" s="41"/>
    </row>
    <row r="136" spans="1:109" x14ac:dyDescent="0.15">
      <c r="A136" s="41"/>
      <c r="B136" s="41"/>
      <c r="C136" s="41"/>
      <c r="D136" s="41"/>
      <c r="E136" s="41" t="s">
        <v>244</v>
      </c>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15"/>
      <c r="AH136" s="15"/>
      <c r="AI136" s="41"/>
      <c r="AJ136" s="41"/>
      <c r="AK136" s="15"/>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53"/>
      <c r="CN136" s="53"/>
      <c r="CO136" s="53"/>
      <c r="CP136" s="41"/>
      <c r="CQ136" s="41"/>
      <c r="CR136" s="41"/>
      <c r="CS136" s="41"/>
      <c r="CT136" s="41"/>
      <c r="CU136" s="41"/>
      <c r="CV136" s="41"/>
      <c r="CW136" s="41"/>
      <c r="CX136" s="41"/>
      <c r="CY136" s="41"/>
      <c r="CZ136" s="41"/>
      <c r="DA136" s="41"/>
      <c r="DB136" s="14"/>
      <c r="DC136" s="41"/>
      <c r="DD136" s="41"/>
      <c r="DE136" s="41"/>
    </row>
    <row r="137" spans="1:109" x14ac:dyDescent="0.15">
      <c r="A137" s="41"/>
      <c r="B137" s="41"/>
      <c r="C137" s="41"/>
      <c r="D137" s="41"/>
      <c r="E137" s="41" t="s">
        <v>245</v>
      </c>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15"/>
      <c r="AH137" s="15"/>
      <c r="AI137" s="41"/>
      <c r="AJ137" s="41"/>
      <c r="AK137" s="15"/>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53"/>
      <c r="CN137" s="53"/>
      <c r="CO137" s="53"/>
      <c r="CP137" s="41"/>
      <c r="CQ137" s="41"/>
      <c r="CR137" s="41"/>
      <c r="CS137" s="41"/>
      <c r="CT137" s="41"/>
      <c r="CU137" s="41"/>
      <c r="CV137" s="41"/>
      <c r="CW137" s="41"/>
      <c r="CX137" s="41"/>
      <c r="CY137" s="41"/>
      <c r="CZ137" s="41"/>
      <c r="DA137" s="41"/>
      <c r="DB137" s="14"/>
      <c r="DC137" s="41"/>
      <c r="DD137" s="41"/>
      <c r="DE137" s="41"/>
    </row>
    <row r="138" spans="1:109" x14ac:dyDescent="0.15">
      <c r="A138" s="41"/>
      <c r="B138" s="41"/>
      <c r="C138" s="41"/>
      <c r="D138" s="41"/>
      <c r="E138" s="41" t="s">
        <v>216</v>
      </c>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15"/>
      <c r="AH138" s="15"/>
      <c r="AI138" s="41"/>
      <c r="AJ138" s="41"/>
      <c r="AK138" s="15"/>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53"/>
      <c r="CN138" s="53"/>
      <c r="CO138" s="53"/>
      <c r="CP138" s="41"/>
      <c r="CQ138" s="41"/>
      <c r="CR138" s="41"/>
      <c r="CS138" s="41"/>
      <c r="CT138" s="41"/>
      <c r="CU138" s="41"/>
      <c r="CV138" s="41"/>
      <c r="CW138" s="41"/>
      <c r="CX138" s="41"/>
      <c r="CY138" s="41"/>
      <c r="CZ138" s="41"/>
      <c r="DA138" s="41"/>
      <c r="DB138" s="14"/>
      <c r="DC138" s="41"/>
      <c r="DD138" s="41"/>
      <c r="DE138" s="41"/>
    </row>
    <row r="139" spans="1:109" x14ac:dyDescent="0.1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15"/>
      <c r="AH139" s="15"/>
      <c r="AI139" s="41"/>
      <c r="AJ139" s="41"/>
      <c r="AK139" s="15"/>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53" t="s">
        <v>246</v>
      </c>
      <c r="CN139" s="53"/>
      <c r="CO139" s="41"/>
      <c r="CP139" s="41"/>
      <c r="CQ139" s="41"/>
      <c r="CR139" s="41"/>
      <c r="CS139" s="41"/>
      <c r="CT139" s="41"/>
      <c r="CU139" s="41"/>
      <c r="CV139" s="41"/>
      <c r="CW139" s="41"/>
      <c r="CX139" s="41"/>
      <c r="CY139" s="41"/>
      <c r="CZ139" s="41"/>
      <c r="DA139" s="41"/>
      <c r="DB139" s="14"/>
      <c r="DC139" s="41"/>
      <c r="DD139" s="41"/>
      <c r="DE139" s="41"/>
    </row>
    <row r="140" spans="1:109" x14ac:dyDescent="0.15">
      <c r="A140" s="41"/>
      <c r="B140" s="41"/>
      <c r="C140" s="41"/>
      <c r="D140" s="41"/>
      <c r="E140" s="41"/>
      <c r="F140" s="41"/>
      <c r="G140" s="41"/>
      <c r="H140" s="41" t="s">
        <v>247</v>
      </c>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15"/>
      <c r="AH140" s="15"/>
      <c r="AI140" s="41"/>
      <c r="AJ140" s="41"/>
      <c r="AK140" s="15"/>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53" t="s">
        <v>248</v>
      </c>
      <c r="CN140" s="53"/>
      <c r="CO140" s="53"/>
      <c r="CP140" s="41"/>
      <c r="CQ140" s="41"/>
      <c r="CR140" s="41"/>
      <c r="CS140" s="41"/>
      <c r="CT140" s="41"/>
      <c r="CU140" s="41"/>
      <c r="CV140" s="41"/>
      <c r="CW140" s="41"/>
      <c r="CX140" s="41"/>
      <c r="CY140" s="41"/>
      <c r="CZ140" s="41"/>
      <c r="DA140" s="41"/>
      <c r="DB140" s="14"/>
      <c r="DC140" s="41"/>
      <c r="DD140" s="41"/>
      <c r="DE140" s="41"/>
    </row>
    <row r="141" spans="1:109" x14ac:dyDescent="0.15">
      <c r="A141" s="41" t="s">
        <v>249</v>
      </c>
      <c r="B141" s="41"/>
      <c r="C141" s="41"/>
      <c r="D141" s="41"/>
      <c r="E141" s="41"/>
      <c r="F141" s="41"/>
      <c r="G141" s="41"/>
      <c r="H141" s="41" t="s">
        <v>250</v>
      </c>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15"/>
      <c r="AH141" s="15"/>
      <c r="AI141" s="41"/>
      <c r="AJ141" s="41"/>
      <c r="AK141" s="15"/>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53" t="s">
        <v>251</v>
      </c>
      <c r="CN141" s="53"/>
      <c r="CO141" s="53"/>
      <c r="CP141" s="41"/>
      <c r="CQ141" s="41"/>
      <c r="CR141" s="41"/>
      <c r="CS141" s="41"/>
      <c r="CT141" s="41"/>
      <c r="CU141" s="41"/>
      <c r="CV141" s="41"/>
      <c r="CW141" s="41"/>
      <c r="CX141" s="41"/>
      <c r="CY141" s="41"/>
      <c r="CZ141" s="41"/>
      <c r="DA141" s="41"/>
      <c r="DB141" s="14"/>
      <c r="DC141" s="41"/>
      <c r="DD141" s="41"/>
      <c r="DE141" s="41"/>
    </row>
    <row r="142" spans="1:109" x14ac:dyDescent="0.15">
      <c r="A142" s="41" t="s">
        <v>252</v>
      </c>
      <c r="B142" s="41"/>
      <c r="C142" s="41"/>
      <c r="D142" s="41"/>
      <c r="E142" s="41"/>
      <c r="F142" s="41"/>
      <c r="G142" s="41"/>
      <c r="H142" s="41" t="s">
        <v>253</v>
      </c>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15"/>
      <c r="AH142" s="15"/>
      <c r="AI142" s="41"/>
      <c r="AJ142" s="41"/>
      <c r="AK142" s="15"/>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53" t="s">
        <v>254</v>
      </c>
      <c r="CN142" s="53"/>
      <c r="CO142" s="53"/>
      <c r="CP142" s="41"/>
      <c r="CQ142" s="41"/>
      <c r="CR142" s="41"/>
      <c r="CS142" s="41"/>
      <c r="CT142" s="41"/>
      <c r="CU142" s="41"/>
      <c r="CV142" s="41"/>
      <c r="CW142" s="41"/>
      <c r="CX142" s="41"/>
      <c r="CY142" s="41"/>
      <c r="CZ142" s="41"/>
      <c r="DA142" s="41"/>
      <c r="DB142" s="14"/>
      <c r="DC142" s="41"/>
      <c r="DD142" s="41"/>
      <c r="DE142" s="41"/>
    </row>
    <row r="143" spans="1:109" x14ac:dyDescent="0.15">
      <c r="A143" s="41" t="s">
        <v>255</v>
      </c>
      <c r="B143" s="41"/>
      <c r="C143" s="41" t="s">
        <v>256</v>
      </c>
      <c r="D143" s="41"/>
      <c r="E143" s="41"/>
      <c r="F143" s="41"/>
      <c r="G143" s="41"/>
      <c r="H143" s="41" t="s">
        <v>257</v>
      </c>
      <c r="I143" s="41" t="s">
        <v>258</v>
      </c>
      <c r="J143" s="41">
        <v>1</v>
      </c>
      <c r="K143" s="41"/>
      <c r="L143" s="41"/>
      <c r="M143" s="41"/>
      <c r="N143" s="41"/>
      <c r="O143" s="41"/>
      <c r="P143" s="41"/>
      <c r="Q143" s="41" t="s">
        <v>259</v>
      </c>
      <c r="R143" s="41"/>
      <c r="S143" s="41"/>
      <c r="T143" s="41"/>
      <c r="U143" s="41"/>
      <c r="V143" s="41"/>
      <c r="W143" s="41"/>
      <c r="X143" s="41"/>
      <c r="Y143" s="41"/>
      <c r="Z143" s="41"/>
      <c r="AA143" s="41"/>
      <c r="AB143" s="41"/>
      <c r="AC143" s="41"/>
      <c r="AD143" s="41"/>
      <c r="AE143" s="41"/>
      <c r="AF143" s="41"/>
      <c r="AG143" s="15"/>
      <c r="AH143" s="15"/>
      <c r="AI143" s="41"/>
      <c r="AJ143" s="41"/>
      <c r="AK143" s="15"/>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t="s">
        <v>260</v>
      </c>
      <c r="CN143" s="41"/>
      <c r="CO143" s="41"/>
      <c r="CP143" s="41"/>
      <c r="CQ143" s="41"/>
      <c r="CR143" s="41"/>
      <c r="CS143" s="41"/>
      <c r="CT143" s="41"/>
      <c r="CU143" s="41"/>
      <c r="CV143" s="41"/>
      <c r="CW143" s="41"/>
      <c r="CX143" s="41"/>
      <c r="CY143" s="41"/>
      <c r="CZ143" s="41"/>
      <c r="DA143" s="41"/>
      <c r="DB143" s="14"/>
      <c r="DC143" s="41"/>
      <c r="DD143" s="41"/>
      <c r="DE143" s="41"/>
    </row>
    <row r="144" spans="1:109" x14ac:dyDescent="0.15">
      <c r="A144" s="41" t="s">
        <v>261</v>
      </c>
      <c r="B144" s="41"/>
      <c r="C144" s="41" t="s">
        <v>262</v>
      </c>
      <c r="D144" s="41"/>
      <c r="E144" s="41"/>
      <c r="F144" s="41"/>
      <c r="G144" s="41"/>
      <c r="H144" s="41"/>
      <c r="I144" s="41" t="s">
        <v>263</v>
      </c>
      <c r="J144" s="41" t="s">
        <v>264</v>
      </c>
      <c r="K144" s="41"/>
      <c r="L144" s="41"/>
      <c r="M144" s="41"/>
      <c r="N144" s="41"/>
      <c r="O144" s="41"/>
      <c r="P144" s="41"/>
      <c r="Q144" s="41" t="s">
        <v>265</v>
      </c>
      <c r="R144" s="41"/>
      <c r="S144" s="41"/>
      <c r="T144" s="41"/>
      <c r="U144" s="41"/>
      <c r="V144" s="41"/>
      <c r="W144" s="41"/>
      <c r="X144" s="41"/>
      <c r="Y144" s="41"/>
      <c r="Z144" s="41"/>
      <c r="AA144" s="41"/>
      <c r="AB144" s="41"/>
      <c r="AC144" s="41"/>
      <c r="AD144" s="41"/>
      <c r="AE144" s="41"/>
      <c r="AF144" s="41"/>
      <c r="AG144" s="15"/>
      <c r="AH144" s="15"/>
      <c r="AI144" s="41"/>
      <c r="AJ144" s="41"/>
      <c r="AK144" s="15"/>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t="s">
        <v>266</v>
      </c>
      <c r="CN144" s="41" t="s">
        <v>124</v>
      </c>
      <c r="CO144" s="41" t="s">
        <v>125</v>
      </c>
      <c r="CP144" s="41"/>
      <c r="CQ144" s="41"/>
      <c r="CR144" s="41"/>
      <c r="CS144" s="41"/>
      <c r="CT144" s="41"/>
      <c r="CU144" s="41"/>
      <c r="CV144" s="41"/>
      <c r="CW144" s="41"/>
      <c r="CX144" s="41"/>
      <c r="CY144" s="41"/>
      <c r="CZ144" s="41"/>
      <c r="DA144" s="41"/>
      <c r="DB144" s="14"/>
      <c r="DC144" s="41"/>
      <c r="DD144" s="41"/>
      <c r="DE144" s="41"/>
    </row>
    <row r="145" spans="1:109" x14ac:dyDescent="0.15">
      <c r="A145" s="41" t="s">
        <v>267</v>
      </c>
      <c r="B145" s="41"/>
      <c r="C145" s="41"/>
      <c r="D145" s="41"/>
      <c r="E145" s="41"/>
      <c r="F145" s="41"/>
      <c r="G145" s="41"/>
      <c r="H145" s="41"/>
      <c r="I145" s="41" t="s">
        <v>268</v>
      </c>
      <c r="J145" s="41" t="s">
        <v>269</v>
      </c>
      <c r="K145" s="41"/>
      <c r="L145" s="41"/>
      <c r="M145" s="41"/>
      <c r="N145" s="41"/>
      <c r="O145" s="41"/>
      <c r="P145" s="41"/>
      <c r="Q145" s="41" t="s">
        <v>270</v>
      </c>
      <c r="R145" s="41"/>
      <c r="S145" s="41"/>
      <c r="T145" s="41"/>
      <c r="U145" s="41"/>
      <c r="V145" s="41"/>
      <c r="W145" s="41"/>
      <c r="X145" s="41"/>
      <c r="Y145" s="41"/>
      <c r="Z145" s="41"/>
      <c r="AA145" s="41"/>
      <c r="AB145" s="41"/>
      <c r="AC145" s="41"/>
      <c r="AD145" s="41"/>
      <c r="AE145" s="41"/>
      <c r="AF145" s="41"/>
      <c r="AG145" s="15"/>
      <c r="AH145" s="15"/>
      <c r="AI145" s="41"/>
      <c r="AJ145" s="41"/>
      <c r="AK145" s="15"/>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t="s">
        <v>129</v>
      </c>
      <c r="CO145" s="41" t="s">
        <v>130</v>
      </c>
      <c r="CP145" s="41"/>
      <c r="CQ145" s="41"/>
      <c r="CR145" s="41"/>
      <c r="CS145" s="41"/>
      <c r="CT145" s="41"/>
      <c r="CU145" s="41"/>
      <c r="CV145" s="41"/>
      <c r="CW145" s="41"/>
      <c r="CX145" s="41"/>
      <c r="CY145" s="41"/>
      <c r="CZ145" s="41"/>
      <c r="DA145" s="41"/>
      <c r="DB145" s="14"/>
      <c r="DC145" s="41"/>
      <c r="DD145" s="41"/>
      <c r="DE145" s="41"/>
    </row>
    <row r="146" spans="1:109" x14ac:dyDescent="0.15">
      <c r="A146" s="41" t="s">
        <v>271</v>
      </c>
      <c r="B146" s="41"/>
      <c r="C146" s="41"/>
      <c r="D146" s="41"/>
      <c r="E146" s="41"/>
      <c r="F146" s="41"/>
      <c r="G146" s="41"/>
      <c r="H146" s="41" t="s">
        <v>256</v>
      </c>
      <c r="I146" s="41"/>
      <c r="J146" s="41"/>
      <c r="K146" s="41"/>
      <c r="L146" s="41"/>
      <c r="M146" s="41"/>
      <c r="N146" s="41"/>
      <c r="O146" s="41"/>
      <c r="P146" s="41"/>
      <c r="Q146" s="41" t="s">
        <v>272</v>
      </c>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t="s">
        <v>132</v>
      </c>
      <c r="CO146" s="41" t="s">
        <v>133</v>
      </c>
      <c r="CP146" s="41"/>
      <c r="CQ146" s="41"/>
      <c r="CR146" s="41"/>
      <c r="CS146" s="41"/>
      <c r="CT146" s="41"/>
      <c r="CU146" s="41"/>
      <c r="CV146" s="41"/>
      <c r="CW146" s="41"/>
      <c r="CX146" s="41"/>
      <c r="CY146" s="41"/>
      <c r="CZ146" s="41"/>
      <c r="DA146" s="41"/>
      <c r="DB146" s="14"/>
      <c r="DC146" s="41"/>
      <c r="DD146" s="41"/>
      <c r="DE146" s="41"/>
    </row>
    <row r="147" spans="1:109" x14ac:dyDescent="0.15">
      <c r="A147" s="41"/>
      <c r="B147" s="41"/>
      <c r="C147" s="41"/>
      <c r="D147" s="41"/>
      <c r="E147" s="41" t="s">
        <v>273</v>
      </c>
      <c r="F147" s="41"/>
      <c r="G147" s="41"/>
      <c r="H147" s="41"/>
      <c r="I147" s="41"/>
      <c r="J147" s="41"/>
      <c r="K147" s="41"/>
      <c r="L147" s="41"/>
      <c r="M147" s="41"/>
      <c r="N147" s="41"/>
      <c r="O147" s="41"/>
      <c r="P147" s="41"/>
      <c r="Q147" s="41"/>
      <c r="R147" s="41"/>
      <c r="S147" s="41"/>
      <c r="T147" s="41"/>
      <c r="U147" s="41"/>
      <c r="V147" s="41" t="s">
        <v>274</v>
      </c>
      <c r="W147" s="41"/>
      <c r="X147" s="41"/>
      <c r="Y147" s="41"/>
      <c r="Z147" s="41"/>
      <c r="AA147" s="41"/>
      <c r="AB147" s="41"/>
      <c r="AC147" s="41"/>
      <c r="AD147" s="41"/>
      <c r="AE147" s="41"/>
      <c r="AF147" s="41"/>
      <c r="AG147" s="41"/>
      <c r="AH147" s="41"/>
      <c r="AI147" s="41"/>
      <c r="AJ147" s="41"/>
      <c r="AK147" s="41"/>
      <c r="AL147" s="41"/>
      <c r="AM147" s="41" t="s">
        <v>275</v>
      </c>
      <c r="AN147" s="41"/>
      <c r="AO147" s="41"/>
      <c r="AP147" s="41"/>
      <c r="AQ147" s="41"/>
      <c r="AR147" s="41"/>
      <c r="AS147" s="41"/>
      <c r="AT147" s="41"/>
      <c r="AU147" s="41"/>
      <c r="AV147" s="41"/>
      <c r="AW147" s="41"/>
      <c r="AX147" s="41"/>
      <c r="AY147" s="41"/>
      <c r="AZ147" s="41"/>
      <c r="BA147" s="41"/>
      <c r="BB147" s="41"/>
      <c r="BC147" s="41"/>
      <c r="BD147" s="41" t="s">
        <v>276</v>
      </c>
      <c r="BE147" s="41"/>
      <c r="BF147" s="41"/>
      <c r="BG147" s="41"/>
      <c r="BH147" s="41"/>
      <c r="BI147" s="41"/>
      <c r="BJ147" s="41"/>
      <c r="BK147" s="41"/>
      <c r="BL147" s="41"/>
      <c r="BM147" s="41"/>
      <c r="BN147" s="41"/>
      <c r="BO147" s="41"/>
      <c r="BP147" s="41"/>
      <c r="BQ147" s="41"/>
      <c r="BR147" s="41"/>
      <c r="BS147" s="41"/>
      <c r="BT147" s="41"/>
      <c r="BU147" s="41" t="s">
        <v>277</v>
      </c>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c r="CU147" s="41"/>
      <c r="CV147" s="41"/>
      <c r="CW147" s="41"/>
      <c r="CX147" s="41"/>
      <c r="CY147" s="41"/>
      <c r="CZ147" s="41"/>
      <c r="DA147" s="41"/>
      <c r="DB147" s="14"/>
      <c r="DC147" s="41"/>
      <c r="DD147" s="41"/>
      <c r="DE147" s="41"/>
    </row>
    <row r="148" spans="1:109" x14ac:dyDescent="0.15">
      <c r="A148" s="41" t="s">
        <v>278</v>
      </c>
      <c r="B148" s="41" t="s">
        <v>279</v>
      </c>
      <c r="C148" s="41" t="s">
        <v>280</v>
      </c>
      <c r="D148" s="41" t="s">
        <v>281</v>
      </c>
      <c r="E148" s="41" t="s">
        <v>282</v>
      </c>
      <c r="F148" s="41" t="s">
        <v>283</v>
      </c>
      <c r="G148" s="41" t="s">
        <v>284</v>
      </c>
      <c r="H148" s="41" t="s">
        <v>285</v>
      </c>
      <c r="I148" s="41" t="s">
        <v>286</v>
      </c>
      <c r="J148" s="41" t="s">
        <v>287</v>
      </c>
      <c r="K148" s="41" t="s">
        <v>288</v>
      </c>
      <c r="L148" s="41" t="s">
        <v>289</v>
      </c>
      <c r="M148" s="41" t="s">
        <v>283</v>
      </c>
      <c r="N148" s="41" t="s">
        <v>284</v>
      </c>
      <c r="O148" s="41" t="s">
        <v>285</v>
      </c>
      <c r="P148" s="41" t="s">
        <v>286</v>
      </c>
      <c r="Q148" s="41" t="s">
        <v>287</v>
      </c>
      <c r="R148" s="41" t="s">
        <v>288</v>
      </c>
      <c r="S148" s="41" t="s">
        <v>290</v>
      </c>
      <c r="T148" s="41" t="s">
        <v>291</v>
      </c>
      <c r="U148" s="41" t="s">
        <v>292</v>
      </c>
      <c r="V148" s="41" t="s">
        <v>282</v>
      </c>
      <c r="W148" s="41" t="s">
        <v>283</v>
      </c>
      <c r="X148" s="41" t="s">
        <v>284</v>
      </c>
      <c r="Y148" s="41" t="s">
        <v>285</v>
      </c>
      <c r="Z148" s="41" t="s">
        <v>286</v>
      </c>
      <c r="AA148" s="41" t="s">
        <v>287</v>
      </c>
      <c r="AB148" s="41" t="s">
        <v>288</v>
      </c>
      <c r="AC148" s="41" t="s">
        <v>289</v>
      </c>
      <c r="AD148" s="41" t="s">
        <v>283</v>
      </c>
      <c r="AE148" s="41" t="s">
        <v>284</v>
      </c>
      <c r="AF148" s="41" t="s">
        <v>285</v>
      </c>
      <c r="AG148" s="41" t="s">
        <v>286</v>
      </c>
      <c r="AH148" s="41" t="s">
        <v>287</v>
      </c>
      <c r="AI148" s="41" t="s">
        <v>288</v>
      </c>
      <c r="AJ148" s="41" t="s">
        <v>290</v>
      </c>
      <c r="AK148" s="41" t="s">
        <v>291</v>
      </c>
      <c r="AL148" s="41" t="s">
        <v>292</v>
      </c>
      <c r="AM148" s="41" t="s">
        <v>282</v>
      </c>
      <c r="AN148" s="41" t="s">
        <v>283</v>
      </c>
      <c r="AO148" s="41" t="s">
        <v>284</v>
      </c>
      <c r="AP148" s="41" t="s">
        <v>285</v>
      </c>
      <c r="AQ148" s="41" t="s">
        <v>286</v>
      </c>
      <c r="AR148" s="41" t="s">
        <v>287</v>
      </c>
      <c r="AS148" s="41" t="s">
        <v>288</v>
      </c>
      <c r="AT148" s="41" t="s">
        <v>289</v>
      </c>
      <c r="AU148" s="41" t="s">
        <v>283</v>
      </c>
      <c r="AV148" s="41" t="s">
        <v>284</v>
      </c>
      <c r="AW148" s="41" t="s">
        <v>285</v>
      </c>
      <c r="AX148" s="41" t="s">
        <v>286</v>
      </c>
      <c r="AY148" s="41" t="s">
        <v>287</v>
      </c>
      <c r="AZ148" s="41" t="s">
        <v>288</v>
      </c>
      <c r="BA148" s="41" t="s">
        <v>290</v>
      </c>
      <c r="BB148" s="41" t="s">
        <v>291</v>
      </c>
      <c r="BC148" s="41" t="s">
        <v>292</v>
      </c>
      <c r="BD148" s="41" t="s">
        <v>282</v>
      </c>
      <c r="BE148" s="41" t="s">
        <v>283</v>
      </c>
      <c r="BF148" s="41" t="s">
        <v>284</v>
      </c>
      <c r="BG148" s="41" t="s">
        <v>285</v>
      </c>
      <c r="BH148" s="41" t="s">
        <v>286</v>
      </c>
      <c r="BI148" s="41" t="s">
        <v>287</v>
      </c>
      <c r="BJ148" s="41" t="s">
        <v>288</v>
      </c>
      <c r="BK148" s="41" t="s">
        <v>289</v>
      </c>
      <c r="BL148" s="41" t="s">
        <v>283</v>
      </c>
      <c r="BM148" s="41" t="s">
        <v>284</v>
      </c>
      <c r="BN148" s="41" t="s">
        <v>285</v>
      </c>
      <c r="BO148" s="41" t="s">
        <v>286</v>
      </c>
      <c r="BP148" s="41" t="s">
        <v>287</v>
      </c>
      <c r="BQ148" s="41" t="s">
        <v>288</v>
      </c>
      <c r="BR148" s="41" t="s">
        <v>290</v>
      </c>
      <c r="BS148" s="41" t="s">
        <v>291</v>
      </c>
      <c r="BT148" s="41" t="s">
        <v>292</v>
      </c>
      <c r="BU148" s="41" t="s">
        <v>282</v>
      </c>
      <c r="BV148" s="41" t="s">
        <v>283</v>
      </c>
      <c r="BW148" s="41" t="s">
        <v>284</v>
      </c>
      <c r="BX148" s="41" t="s">
        <v>285</v>
      </c>
      <c r="BY148" s="41" t="s">
        <v>286</v>
      </c>
      <c r="BZ148" s="41" t="s">
        <v>287</v>
      </c>
      <c r="CA148" s="41" t="s">
        <v>288</v>
      </c>
      <c r="CB148" s="41" t="s">
        <v>289</v>
      </c>
      <c r="CC148" s="41" t="s">
        <v>283</v>
      </c>
      <c r="CD148" s="41" t="s">
        <v>284</v>
      </c>
      <c r="CE148" s="41" t="s">
        <v>285</v>
      </c>
      <c r="CF148" s="41" t="s">
        <v>286</v>
      </c>
      <c r="CG148" s="41" t="s">
        <v>287</v>
      </c>
      <c r="CH148" s="41" t="s">
        <v>288</v>
      </c>
      <c r="CI148" s="41" t="s">
        <v>290</v>
      </c>
      <c r="CJ148" s="41" t="s">
        <v>291</v>
      </c>
      <c r="CK148" s="41" t="s">
        <v>292</v>
      </c>
      <c r="CL148" s="41" t="s">
        <v>293</v>
      </c>
      <c r="CM148" s="41" t="s">
        <v>294</v>
      </c>
      <c r="CN148" s="41" t="s">
        <v>295</v>
      </c>
      <c r="CO148" s="41" t="s">
        <v>296</v>
      </c>
      <c r="CP148" s="41" t="s">
        <v>297</v>
      </c>
      <c r="CQ148" s="41"/>
      <c r="CR148" s="41"/>
      <c r="CS148" s="41"/>
      <c r="CT148" s="41"/>
      <c r="CU148" s="41"/>
      <c r="CV148" s="41"/>
      <c r="CW148" s="41"/>
      <c r="CX148" s="41"/>
      <c r="CY148" s="41"/>
      <c r="CZ148" s="41"/>
      <c r="DA148" s="41"/>
      <c r="DB148" s="14"/>
      <c r="DC148" s="41"/>
      <c r="DD148" s="41"/>
      <c r="DE148" s="41"/>
    </row>
    <row r="149" spans="1:109" x14ac:dyDescent="0.15">
      <c r="A149" s="41">
        <v>0</v>
      </c>
      <c r="B149" s="41">
        <f t="shared" ref="B149:B180" si="93">A149*$AC$68</f>
        <v>0</v>
      </c>
      <c r="C149" s="41">
        <f t="shared" ref="C149:C180" si="94">$C$39*($B149-$C$21)</f>
        <v>-1860</v>
      </c>
      <c r="D149" s="41">
        <f t="shared" ref="D149:D180" si="95">$C$39*($B149-$C$27)</f>
        <v>-1342.7428571428572</v>
      </c>
      <c r="E149" s="41">
        <f t="shared" ref="E149:E180" si="96">$AC$71</f>
        <v>0.12739352921814204</v>
      </c>
      <c r="F149" s="41">
        <f t="shared" ref="F149:F180" si="97">-E149*$AC$51</f>
        <v>-113.54200987122007</v>
      </c>
      <c r="G149" s="41">
        <f t="shared" ref="G149:G180" si="98">-E149*$AD$51</f>
        <v>-100.05464387664793</v>
      </c>
      <c r="H149" s="41">
        <f>(-F149+SQRT(F149^2-4*$C149))/2</f>
        <v>128.0657943763473</v>
      </c>
      <c r="I149" s="41">
        <f>(-G149+SQRT(G149^2-4*$D149))/2</f>
        <v>112.03922238866951</v>
      </c>
      <c r="J149" s="41">
        <f>IF(H149&lt;&gt;0,($C$21-$B149)*$E149/H149/$AC$51-$AC$60*$AC$51,0)</f>
        <v>1.811734527553401E-5</v>
      </c>
      <c r="K149" s="41">
        <f>IF(I149&lt;&gt;0,($C$27-$B149)*$E149/I149/$AD$51-$AC$60*$AD$51,0)</f>
        <v>1.9199081204335781E-5</v>
      </c>
      <c r="L149" s="41">
        <f>E149*1.001</f>
        <v>0.12752092274736015</v>
      </c>
      <c r="M149" s="41">
        <f t="shared" ref="M149:M180" si="99">-L149*$AC$51</f>
        <v>-113.65555188109127</v>
      </c>
      <c r="N149" s="41">
        <f t="shared" ref="N149:N180" si="100">-L149*$AD$51</f>
        <v>-100.15469852052456</v>
      </c>
      <c r="O149" s="41">
        <f>(-M149+SQRT(M149^2-4*$C149))/2</f>
        <v>128.1677795734924</v>
      </c>
      <c r="P149" s="41">
        <f>(-N149+SQRT(N149^2-4*$D149))/2</f>
        <v>112.12961566590735</v>
      </c>
      <c r="Q149" s="41">
        <f>IF(O149&lt;&gt;0,($C$21-$B149)*$L149/O149/$AC$51-$AC$60*$AC$51,0)</f>
        <v>1.8129268754451177E-5</v>
      </c>
      <c r="R149" s="41">
        <f>IF(P149&lt;&gt;0,($C$27-$B149)*$L149/P149/$AD$51-$AC$60*$AD$51,0)</f>
        <v>1.9209673322862172E-5</v>
      </c>
      <c r="S149" s="41">
        <f>(Q149-J149)/($L149-$E149)</f>
        <v>9.359564014238211E-5</v>
      </c>
      <c r="T149" s="41">
        <f>(R149-K149)/($L149-$E149)</f>
        <v>8.3144870790545657E-5</v>
      </c>
      <c r="U149" s="41">
        <f>IF(S149&lt;&gt;T149,(K149-J149)/(S149-T149),0)</f>
        <v>0.10350777941641999</v>
      </c>
      <c r="V149" s="41">
        <f>E149+U149</f>
        <v>0.23090130863456204</v>
      </c>
      <c r="W149" s="41">
        <f t="shared" ref="W149:W180" si="101">-V149*$AC$51</f>
        <v>-205.79537143813997</v>
      </c>
      <c r="X149" s="41">
        <f t="shared" ref="X149:X180" si="102">-V149*$AD$51</f>
        <v>-181.34946372765242</v>
      </c>
      <c r="Y149" s="41">
        <f>(-W149+SQRT(W149^2-4*$C149))/2</f>
        <v>214.46799416329944</v>
      </c>
      <c r="Z149" s="41">
        <f>(-X149+SQRT(X149^2-4*$D149))/2</f>
        <v>188.47375975122208</v>
      </c>
      <c r="AA149" s="41">
        <f>IF(Y149&lt;&gt;0,($C$21-$B149)*$V149/Y149/$AC$51-$AC$60*$AC$51,0)</f>
        <v>2.2940051114053752E-5</v>
      </c>
      <c r="AB149" s="41">
        <f>IF(Z149&lt;&gt;0,($C$27-$B149)*$V149/Z149/$AD$51-$AC$60*$AD$51,0)</f>
        <v>2.3448829588104744E-5</v>
      </c>
      <c r="AC149" s="41">
        <f>V149*1.001</f>
        <v>0.23113220994319658</v>
      </c>
      <c r="AD149" s="41">
        <f t="shared" ref="AD149:AD180" si="103">-AC149*$AC$51</f>
        <v>-206.00116680957808</v>
      </c>
      <c r="AE149" s="41">
        <f t="shared" ref="AE149:AE180" si="104">-AC149*$AD$51</f>
        <v>-181.53081319138005</v>
      </c>
      <c r="AF149" s="41">
        <f>(-AD149+SQRT(AD149^2-4*$C149))/2</f>
        <v>214.66579813940058</v>
      </c>
      <c r="AG149" s="41">
        <f>(-AE149+SQRT(AE149^2-4*$D149))/2</f>
        <v>188.64850979345235</v>
      </c>
      <c r="AH149" s="41">
        <f>IF(AF149&lt;&gt;0,($C$21-$B149)*$AC149/AF149/$AC$51-$AC$60*$AC$51,0)</f>
        <v>2.2944974125792728E-5</v>
      </c>
      <c r="AI149" s="41">
        <f>IF(AG149&lt;&gt;0,($C$27-$B149)*$AC149/AG149/$AD$51-$AC$60*$AD$51,0)</f>
        <v>2.3453130328421118E-5</v>
      </c>
      <c r="AJ149" s="41">
        <f>(AH149-AA149)/($AC149-$V149)</f>
        <v>2.1320848149749881E-5</v>
      </c>
      <c r="AK149" s="41">
        <f>(AI149-AB149)/($AC149-$V149)</f>
        <v>1.8625881082295745E-5</v>
      </c>
      <c r="AL149" s="41">
        <f>IF(AJ149&lt;&gt;AK149,(AB149-AA149)/(AJ149-AK149),0)</f>
        <v>0.18878838268388246</v>
      </c>
      <c r="AM149" s="41">
        <f>V149+AL149</f>
        <v>0.41968969131844447</v>
      </c>
      <c r="AN149" s="41">
        <f t="shared" ref="AN149:AN180" si="105">-AM149*$AC$51</f>
        <v>-374.05676227817366</v>
      </c>
      <c r="AO149" s="41">
        <f t="shared" ref="AO149:AO180" si="106">-AM149*$AD$51</f>
        <v>-329.62351275834828</v>
      </c>
      <c r="AP149" s="41">
        <f>(-AN149+SQRT(AN149^2-4*$C149))/2</f>
        <v>378.9648689456202</v>
      </c>
      <c r="AQ149" s="41">
        <f>(-AO149+SQRT(AO149^2-4*$D149))/2</f>
        <v>333.64794295637421</v>
      </c>
      <c r="AR149" s="41">
        <f>IF(AP149&lt;&gt;0,($C$21-$B149)*$AM149/AP149/$AC$51-$AC$60*$AC$51,0)</f>
        <v>2.475665480318397E-5</v>
      </c>
      <c r="AS149" s="41">
        <f>IF(AQ149&lt;&gt;0,($C$27-$B149)*$AM149/AQ149/$AD$51-$AC$60*$AD$51,0)</f>
        <v>2.5030204131585464E-5</v>
      </c>
      <c r="AT149" s="41">
        <f>AM149*1.001</f>
        <v>0.42010938100976286</v>
      </c>
      <c r="AU149" s="41">
        <f t="shared" ref="AU149:AU180" si="107">-AT149*$AC$51</f>
        <v>-374.43081904045181</v>
      </c>
      <c r="AV149" s="41">
        <f t="shared" ref="AV149:AV180" si="108">-AT149*$AD$51</f>
        <v>-329.95313627110659</v>
      </c>
      <c r="AW149" s="41">
        <f>(-AU149+SQRT(AU149^2-4*$C149))/2</f>
        <v>379.3341477053022</v>
      </c>
      <c r="AX149" s="41">
        <f>(-AV149+SQRT(AV149^2-4*$D149))/2</f>
        <v>333.97364175201483</v>
      </c>
      <c r="AY149" s="41">
        <f>IF(AW149&lt;&gt;0,($C$21-$B149)*$AT149/AW149/$AC$51-$AC$60*$AC$51,0)</f>
        <v>2.4758320541859192E-5</v>
      </c>
      <c r="AZ149" s="41">
        <f>IF(AX149&lt;&gt;0,($C$27-$B149)*$AT149/AX149/$AD$51-$AC$60*$AD$51,0)</f>
        <v>2.5031648897649987E-5</v>
      </c>
      <c r="BA149" s="41">
        <f>(AY149-AR149)/($AT149-$AM149)</f>
        <v>3.9689768647624368E-6</v>
      </c>
      <c r="BB149" s="41">
        <f>(AZ149-AS149)/($AT149-$AM149)</f>
        <v>3.4424625965528723E-6</v>
      </c>
      <c r="BC149" s="41">
        <f>IF(BA149&lt;&gt;BB149,(AS149-AR149)/(BA149-BB149),0)</f>
        <v>0.51954779750169267</v>
      </c>
      <c r="BD149" s="41">
        <f>AM149+BC149</f>
        <v>0.93923748882013713</v>
      </c>
      <c r="BE149" s="41">
        <f t="shared" ref="BE149:BE180" si="109">-BD149*$AC$51</f>
        <v>-837.11404245992901</v>
      </c>
      <c r="BF149" s="41">
        <f t="shared" ref="BF149:BF180" si="110">-BD149*$AD$51</f>
        <v>-737.67539871336714</v>
      </c>
      <c r="BG149" s="41">
        <f>(-BE149+SQRT(BE149^2-4*$C149))/2</f>
        <v>839.33009548840721</v>
      </c>
      <c r="BH149" s="41">
        <f>(-BF149+SQRT(BF149^2-4*$D149))/2</f>
        <v>739.49116463641644</v>
      </c>
      <c r="BI149" s="41">
        <f>IF(BG149&lt;&gt;0,($C$21-$B149)*$BD149/BG149/$AC$51-$AC$60*$AC$51,0)</f>
        <v>2.5438122536329305E-5</v>
      </c>
      <c r="BJ149" s="41">
        <f>IF(BH149&lt;&gt;0,($C$27-$B149)*$BD149/BH149/$AD$51-$AC$60*$AD$51,0)</f>
        <v>2.562043746755391E-5</v>
      </c>
      <c r="BK149" s="41">
        <f>BD149*1.001</f>
        <v>0.94017672630895721</v>
      </c>
      <c r="BL149" s="41">
        <f t="shared" ref="BL149:BL180" si="111">-BK149*$AC$51</f>
        <v>-837.95115650238893</v>
      </c>
      <c r="BM149" s="41">
        <f t="shared" ref="BM149:BM180" si="112">-BK149*$AD$51</f>
        <v>-738.41307411208049</v>
      </c>
      <c r="BN149" s="41">
        <f>(-BL149+SQRT(BL149^2-4*$C149))/2</f>
        <v>840.16500733379007</v>
      </c>
      <c r="BO149" s="41">
        <f>(-BM149+SQRT(BM149^2-4*$D149))/2</f>
        <v>740.22703495616452</v>
      </c>
      <c r="BP149" s="41">
        <f>IF(BN149&lt;&gt;0,($C$21-$B149)*$BK149/BN149/$AC$51-$AC$60*$AC$51,0)</f>
        <v>2.5438469176129042E-5</v>
      </c>
      <c r="BQ149" s="41">
        <f>IF(BO149&lt;&gt;0,($C$27-$B149)*$BK149/BO149/$AD$51-$AC$60*$AD$51,0)</f>
        <v>2.5620737271079679E-5</v>
      </c>
      <c r="BR149" s="41">
        <f>(BP149-BI149)/($BK149-$BD149)</f>
        <v>3.6906512342464758E-7</v>
      </c>
      <c r="BS149" s="41">
        <f>(BQ149-BJ149)/($BK149-$BD149)</f>
        <v>3.1919884942548027E-7</v>
      </c>
      <c r="BT149" s="41">
        <f>IF(BR149&lt;&gt;BS149,(BJ149-BI149)/(BR149-BS149),0)</f>
        <v>3.6560768752774586</v>
      </c>
      <c r="BU149" s="41">
        <f>BD149+BT149</f>
        <v>4.5953143640975957</v>
      </c>
      <c r="BV149" s="41">
        <f t="shared" ref="BV149:BV180" si="113">-BU149*$AC$51</f>
        <v>-4095.665078846288</v>
      </c>
      <c r="BW149" s="41">
        <f t="shared" ref="BW149:BW180" si="114">-BU149*$AD$51</f>
        <v>-3609.1514617961648</v>
      </c>
      <c r="BX149" s="41">
        <f>(-BV149+SQRT(BV149^2-4*$C149))/2</f>
        <v>4096.119167197744</v>
      </c>
      <c r="BY149" s="41">
        <f>(-BW149+SQRT(BW149^2-4*$D149))/2</f>
        <v>3609.5234618319982</v>
      </c>
      <c r="BZ149" s="41">
        <f>IF(BX149&lt;&gt;0,($C$21-$B149)*$BU149/BX149/$AC$51-$AC$60*$AC$51,0)</f>
        <v>2.560529294227044E-5</v>
      </c>
      <c r="CA149" s="41">
        <f>IF(BY149&lt;&gt;0,($C$27-$B149)*$BU149/BY149/$AD$51-$AC$60*$AD$51,0)</f>
        <v>2.5764969541050396E-5</v>
      </c>
      <c r="CB149" s="41">
        <f>BU149*1.001</f>
        <v>4.5999096784616924</v>
      </c>
      <c r="CC149" s="41">
        <f t="shared" ref="CC149:CC180" si="115">-CB149*$AC$51</f>
        <v>-4099.7607439251333</v>
      </c>
      <c r="CD149" s="41">
        <f t="shared" ref="CD149:CD180" si="116">-CB149*$AD$51</f>
        <v>-3612.7606132579604</v>
      </c>
      <c r="CE149" s="41">
        <f>(-CC149+SQRT(CC149^2-4*$C149))/2</f>
        <v>4100.2143787422883</v>
      </c>
      <c r="CF149" s="41">
        <f>(-CD149+SQRT(CD149^2-4*$D149))/2</f>
        <v>3613.1322417418642</v>
      </c>
      <c r="CG149" s="41">
        <f>IF(CE149&lt;&gt;0,($C$21-$B149)*$CB149/CE149/$AC$51-$AC$60*$AC$51,0)</f>
        <v>2.5605307570491045E-5</v>
      </c>
      <c r="CH149" s="41">
        <f>IF(CF149&lt;&gt;0,($C$27-$B149)*$CB149/CF149/$AD$51-$AC$60*$AD$51,0)</f>
        <v>2.5764982183817993E-5</v>
      </c>
      <c r="CI149" s="41">
        <f>(CG149-BZ149)/($CB149-$BU149)</f>
        <v>3.1832905097990899E-9</v>
      </c>
      <c r="CJ149" s="41">
        <f>(CH149-CA149)/($CB149-$BU149)</f>
        <v>2.7512301870000501E-9</v>
      </c>
      <c r="CK149" s="41">
        <f>IF(CI149&lt;&gt;CJ149,(CA149-BZ149)/(CI149-CJ149),0)</f>
        <v>369.57015109722261</v>
      </c>
      <c r="CL149" s="41" t="str">
        <f t="shared" ref="CL149:CL180" si="117">IF(AND(BU149&gt;0,CE149&gt;0,CE149&lt;$C$15,CF149&lt;$C$15,CG149&gt;0,ABS(CK149)&lt;0.1*BU149),B149,"")</f>
        <v/>
      </c>
      <c r="CM149" s="41">
        <f t="shared" ref="CM149:CM180" si="118">CG149+BU149^2/$C$39</f>
        <v>0.59606753568729554</v>
      </c>
      <c r="CN149" s="41">
        <f t="shared" ref="CN149:CN180" si="119">-BU149*$C$15/$C$39</f>
        <v>-16.083600274341585</v>
      </c>
      <c r="CO149" s="41">
        <f t="shared" ref="CO149:CO180" si="120">IF(CL149&lt;&gt;"",(-CM149+SQRT(CM149^2-4*$AC$60*CN149))/2/$AC$60,0)</f>
        <v>0</v>
      </c>
      <c r="CP149" s="41">
        <f>CO149*30/PI()</f>
        <v>0</v>
      </c>
      <c r="CQ149" s="41"/>
      <c r="CR149" s="41"/>
      <c r="CS149" s="41"/>
      <c r="CT149" s="41"/>
      <c r="CU149" s="41"/>
      <c r="CV149" s="41"/>
      <c r="CW149" s="41"/>
      <c r="CX149" s="41"/>
      <c r="CY149" s="41"/>
      <c r="CZ149" s="41"/>
      <c r="DA149" s="41"/>
      <c r="DB149" s="14"/>
      <c r="DC149" s="41"/>
      <c r="DD149" s="41"/>
      <c r="DE149" s="41"/>
    </row>
    <row r="150" spans="1:109" x14ac:dyDescent="0.15">
      <c r="A150" s="41">
        <f>A149+0.01</f>
        <v>0.01</v>
      </c>
      <c r="B150" s="41">
        <f t="shared" si="93"/>
        <v>0.15897034549270267</v>
      </c>
      <c r="C150" s="41">
        <f t="shared" si="94"/>
        <v>-1854.3679077596871</v>
      </c>
      <c r="D150" s="41">
        <f t="shared" si="95"/>
        <v>-1337.1107649025441</v>
      </c>
      <c r="E150" s="41">
        <f t="shared" si="96"/>
        <v>0.12739352921814204</v>
      </c>
      <c r="F150" s="41">
        <f t="shared" si="97"/>
        <v>-113.54200987122007</v>
      </c>
      <c r="G150" s="41">
        <f t="shared" si="98"/>
        <v>-100.05464387664793</v>
      </c>
      <c r="H150" s="41">
        <f t="shared" ref="H150:H213" si="121">(-F150+SQRT(F150^2-4*$C150))/2</f>
        <v>128.02628480425378</v>
      </c>
      <c r="I150" s="41">
        <f t="shared" ref="I150:I213" si="122">(-G150+SQRT(G150^2-4*$D150))/2</f>
        <v>111.99379436675299</v>
      </c>
      <c r="J150" s="41">
        <f t="shared" ref="J150:J213" si="123">IF(H150&lt;&gt;0,($C$21-$B150)*$E150/H150/$AC$51-$AC$60*$AC$51,0)</f>
        <v>1.7957945815474366E-5</v>
      </c>
      <c r="K150" s="41">
        <f t="shared" ref="K150:K213" si="124">IF(I150&lt;&gt;0,($C$27-$B150)*$E150/I150/$AD$51-$AC$60*$AD$51,0)</f>
        <v>1.8991098283197636E-5</v>
      </c>
      <c r="L150" s="41">
        <f t="shared" ref="L150:L213" si="125">E150*1.001</f>
        <v>0.12752092274736015</v>
      </c>
      <c r="M150" s="41">
        <f t="shared" si="99"/>
        <v>-113.65555188109127</v>
      </c>
      <c r="N150" s="41">
        <f t="shared" si="100"/>
        <v>-100.15469852052456</v>
      </c>
      <c r="O150" s="41">
        <f t="shared" ref="O150:O213" si="126">(-M150+SQRT(M150^2-4*$C150))/2</f>
        <v>128.12829505582658</v>
      </c>
      <c r="P150" s="41">
        <f t="shared" ref="P150:P213" si="127">(-N150+SQRT(N150^2-4*$D150))/2</f>
        <v>112.08421721726231</v>
      </c>
      <c r="Q150" s="41">
        <f t="shared" ref="Q150:Q213" si="128">IF(O150&lt;&gt;0,($C$21-$B150)*$L150/O150/$AC$51-$AC$60*$AC$51,0)</f>
        <v>1.7969811076890597E-5</v>
      </c>
      <c r="R150" s="41">
        <f t="shared" ref="R150:R213" si="129">IF(P150&lt;&gt;0,($C$27-$B150)*$L150/P150/$AD$51-$AC$60*$AD$51,0)</f>
        <v>1.9001617949382131E-5</v>
      </c>
      <c r="S150" s="41">
        <f t="shared" ref="S150:S213" si="130">(Q150-J150)/($L150-$E150)</f>
        <v>9.313865067601608E-5</v>
      </c>
      <c r="T150" s="41">
        <f t="shared" ref="T150:T213" si="131">(R150-K150)/($L150-$E150)</f>
        <v>8.2576142203302075E-5</v>
      </c>
      <c r="U150" s="41">
        <f t="shared" ref="U150:U213" si="132">IF(S150&lt;&gt;T150,(K150-J150)/(S150-T150),0)</f>
        <v>9.7813172921205171E-2</v>
      </c>
      <c r="V150" s="41">
        <f t="shared" ref="V150:V213" si="133">E150+U150</f>
        <v>0.22520670213934721</v>
      </c>
      <c r="W150" s="41">
        <f t="shared" si="101"/>
        <v>-200.71994044207082</v>
      </c>
      <c r="X150" s="41">
        <f t="shared" si="102"/>
        <v>-176.87693024503949</v>
      </c>
      <c r="Y150" s="41">
        <f t="shared" ref="Y150:Y213" si="134">(-W150+SQRT(W150^2-4*$C150))/2</f>
        <v>209.56844759585647</v>
      </c>
      <c r="Z150" s="41">
        <f t="shared" ref="Z150:Z213" si="135">(-X150+SQRT(X150^2-4*$D150))/2</f>
        <v>184.13837566652018</v>
      </c>
      <c r="AA150" s="41">
        <f t="shared" ref="AA150:AA213" si="136">IF(Y150&lt;&gt;0,($C$21-$B150)*$V150/Y150/$AC$51-$AC$60*$AC$51,0)</f>
        <v>2.2630426954982537E-5</v>
      </c>
      <c r="AB150" s="41">
        <f t="shared" ref="AB150:AB213" si="137">IF(Z150&lt;&gt;0,($C$27-$B150)*$V150/Z150/$AD$51-$AC$60*$AD$51,0)</f>
        <v>2.3100836321148665E-5</v>
      </c>
      <c r="AC150" s="41">
        <f t="shared" ref="AC150:AC213" si="138">V150*1.001</f>
        <v>0.22543190884148653</v>
      </c>
      <c r="AD150" s="41">
        <f t="shared" si="103"/>
        <v>-200.92066038251286</v>
      </c>
      <c r="AE150" s="41">
        <f t="shared" si="104"/>
        <v>-177.05380717528453</v>
      </c>
      <c r="AF150" s="41">
        <f t="shared" ref="AF150:AF213" si="139">(-AD150+SQRT(AD150^2-4*$C150))/2</f>
        <v>209.76104313447541</v>
      </c>
      <c r="AG150" s="41">
        <f t="shared" ref="AG150:AG213" si="140">(-AE150+SQRT(AE150^2-4*$D150))/2</f>
        <v>184.30854809074242</v>
      </c>
      <c r="AH150" s="41">
        <f t="shared" ref="AH150:AH213" si="141">IF(AF150&lt;&gt;0,($C$21-$B150)*$AC150/AF150/$AC$51-$AC$60*$AC$51,0)</f>
        <v>2.2635533414767898E-5</v>
      </c>
      <c r="AI150" s="41">
        <f t="shared" ref="AI150:AI213" si="142">IF(AG150&lt;&gt;0,($C$27-$B150)*$AC150/AG150/$AD$51-$AC$60*$AD$51,0)</f>
        <v>2.3105289661789824E-5</v>
      </c>
      <c r="AJ150" s="41">
        <f t="shared" ref="AJ150:AJ213" si="143">(AH150-AA150)/($AC150-$V150)</f>
        <v>2.2674546258406629E-5</v>
      </c>
      <c r="AK150" s="41">
        <f t="shared" ref="AK150:AK213" si="144">(AI150-AB150)/($AC150-$V150)</f>
        <v>1.9774458747694858E-5</v>
      </c>
      <c r="AL150" s="41">
        <f t="shared" ref="AL150:AL213" si="145">IF(AJ150&lt;&gt;AK150,(AB150-AA150)/(AJ150-AK150),0)</f>
        <v>0.16220523154167707</v>
      </c>
      <c r="AM150" s="41">
        <f t="shared" ref="AM150:AM213" si="146">V150+AL150</f>
        <v>0.38741193368102428</v>
      </c>
      <c r="AN150" s="41">
        <f t="shared" si="105"/>
        <v>-345.28857052792188</v>
      </c>
      <c r="AO150" s="41">
        <f t="shared" si="106"/>
        <v>-304.27262119133053</v>
      </c>
      <c r="AP150" s="41">
        <f t="shared" ref="AP150:AP213" si="147">(-AN150+SQRT(AN150^2-4*$C150))/2</f>
        <v>350.57802894981614</v>
      </c>
      <c r="AQ150" s="41">
        <f t="shared" ref="AQ150:AQ213" si="148">(-AO150+SQRT(AO150^2-4*$D150))/2</f>
        <v>308.60537388474893</v>
      </c>
      <c r="AR150" s="41">
        <f t="shared" ref="AR150:AR213" si="149">IF(AP150&lt;&gt;0,($C$21-$B150)*$AM150/AP150/$AC$51-$AC$60*$AC$51,0)</f>
        <v>2.4418349895015531E-5</v>
      </c>
      <c r="AS150" s="41">
        <f t="shared" ref="AS150:AS213" si="150">IF(AQ150&lt;&gt;0,($C$27-$B150)*$AM150/AQ150/$AD$51-$AC$60*$AD$51,0)</f>
        <v>2.4654586252222432E-5</v>
      </c>
      <c r="AT150" s="41">
        <f t="shared" ref="AT150:AT213" si="151">AM150*1.001</f>
        <v>0.38779934561470525</v>
      </c>
      <c r="AU150" s="41">
        <f t="shared" si="107"/>
        <v>-345.63385909844976</v>
      </c>
      <c r="AV150" s="41">
        <f t="shared" si="108"/>
        <v>-304.5768938125218</v>
      </c>
      <c r="AW150" s="41">
        <f t="shared" ref="AW150:AW213" si="152">(-AU150+SQRT(AU150^2-4*$C150))/2</f>
        <v>350.91819020332986</v>
      </c>
      <c r="AX150" s="41">
        <f t="shared" ref="AX150:AX213" si="153">(-AV150+SQRT(AV150^2-4*$D150))/2</f>
        <v>308.90543776620427</v>
      </c>
      <c r="AY150" s="41">
        <f t="shared" ref="AY150:AY213" si="154">IF(AW150&lt;&gt;0,($C$21-$B150)*$AT150/AW150/$AC$51-$AC$60*$AC$51,0)</f>
        <v>2.4420276305235907E-5</v>
      </c>
      <c r="AZ150" s="41">
        <f t="shared" ref="AZ150:AZ213" si="155">IF(AX150&lt;&gt;0,($C$27-$B150)*$AT150/AX150/$AD$51-$AC$60*$AD$51,0)</f>
        <v>2.4656254273476084E-5</v>
      </c>
      <c r="BA150" s="41">
        <f t="shared" ref="BA150:BA213" si="156">(AY150-AR150)/($AT150-$AM150)</f>
        <v>4.9725113061750355E-6</v>
      </c>
      <c r="BB150" s="41">
        <f t="shared" ref="BB150:BB213" si="157">(AZ150-AS150)/($AT150-$AM150)</f>
        <v>4.30554949044371E-6</v>
      </c>
      <c r="BC150" s="41">
        <f t="shared" ref="BC150:BC213" si="158">IF(BA150&lt;&gt;BB150,(AS150-AR150)/(BA150-BB150),0)</f>
        <v>0.35419772411988337</v>
      </c>
      <c r="BD150" s="41">
        <f t="shared" ref="BD150:BD213" si="159">AM150+BC150</f>
        <v>0.74160965780090771</v>
      </c>
      <c r="BE150" s="41">
        <f t="shared" si="109"/>
        <v>-660.974317953281</v>
      </c>
      <c r="BF150" s="41">
        <f t="shared" si="110"/>
        <v>-582.45886319464307</v>
      </c>
      <c r="BG150" s="41">
        <f t="shared" ref="BG150:BG213" si="160">(-BE150+SQRT(BE150^2-4*$C150))/2</f>
        <v>663.76801674709645</v>
      </c>
      <c r="BH150" s="41">
        <f t="shared" ref="BH150:BH213" si="161">(-BF150+SQRT(BF150^2-4*$D150))/2</f>
        <v>584.74551734629972</v>
      </c>
      <c r="BI150" s="41">
        <f t="shared" ref="BI150:BI213" si="162">IF(BG150&lt;&gt;0,($C$21-$B150)*$BD150/BG150/$AC$51-$AC$60*$AC$51,0)</f>
        <v>2.5135172550980946E-5</v>
      </c>
      <c r="BJ150" s="41">
        <f t="shared" ref="BJ150:BJ213" si="163">IF(BH150&lt;&gt;0,($C$27-$B150)*$BD150/BH150/$AD$51-$AC$60*$AD$51,0)</f>
        <v>2.5274330089762397E-5</v>
      </c>
      <c r="BK150" s="41">
        <f t="shared" ref="BK150:BK213" si="164">BD150*1.001</f>
        <v>0.7423512674587085</v>
      </c>
      <c r="BL150" s="41">
        <f t="shared" si="111"/>
        <v>-661.63529227123411</v>
      </c>
      <c r="BM150" s="41">
        <f t="shared" si="112"/>
        <v>-583.04132205783765</v>
      </c>
      <c r="BN150" s="41">
        <f t="shared" ref="BN150:BN213" si="165">(-BL150+SQRT(BL150^2-4*$C150))/2</f>
        <v>664.42622351705973</v>
      </c>
      <c r="BO150" s="41">
        <f t="shared" ref="BO150:BO213" si="166">(-BM150+SQRT(BM150^2-4*$D150))/2</f>
        <v>585.32570960984492</v>
      </c>
      <c r="BP150" s="41">
        <f t="shared" ref="BP150:BP213" si="167">IF(BN150&lt;&gt;0,($C$21-$B150)*$BK150/BN150/$AC$51-$AC$60*$AC$51,0)</f>
        <v>2.5135721734518987E-5</v>
      </c>
      <c r="BQ150" s="41">
        <f t="shared" ref="BQ150:BQ213" si="168">IF(BO150&lt;&gt;0,($C$27-$B150)*$BK150/BO150/$AD$51-$AC$60*$AD$51,0)</f>
        <v>2.5274804175180239E-5</v>
      </c>
      <c r="BR150" s="41">
        <f t="shared" ref="BR150:BR213" si="169">(BP150-BI150)/($BK150-$BD150)</f>
        <v>7.4052910755005797E-7</v>
      </c>
      <c r="BS150" s="41">
        <f t="shared" ref="BS150:BS213" si="170">(BQ150-BJ150)/($BK150-$BD150)</f>
        <v>6.3926543142303359E-7</v>
      </c>
      <c r="BT150" s="41">
        <f t="shared" ref="BT150:BT213" si="171">IF(BR150&lt;&gt;BS150,(BJ150-BI150)/(BR150-BS150),0)</f>
        <v>1.3742098263042859</v>
      </c>
      <c r="BU150" s="41">
        <f t="shared" ref="BU150:BU213" si="172">BD150+BT150</f>
        <v>2.1158194841051934</v>
      </c>
      <c r="BV150" s="41">
        <f t="shared" si="113"/>
        <v>-1885.7660842304381</v>
      </c>
      <c r="BW150" s="41">
        <f t="shared" si="114"/>
        <v>-1661.7607368967556</v>
      </c>
      <c r="BX150" s="41">
        <f t="shared" ref="BX150:BX213" si="173">(-BV150+SQRT(BV150^2-4*$C150))/2</f>
        <v>1886.7489218969863</v>
      </c>
      <c r="BY150" s="41">
        <f t="shared" ref="BY150:BY213" si="174">(-BW150+SQRT(BW150^2-4*$D150))/2</f>
        <v>1662.5649826127944</v>
      </c>
      <c r="BZ150" s="41">
        <f t="shared" ref="BZ150:BZ213" si="175">IF(BX150&lt;&gt;0,($C$21-$B150)*$BU150/BX150/$AC$51-$AC$60*$AC$51,0)</f>
        <v>2.5378172828849498E-5</v>
      </c>
      <c r="CA150" s="41">
        <f t="shared" ref="CA150:CA213" si="176">IF(BY150&lt;&gt;0,($C$27-$B150)*$BU150/BY150/$AD$51-$AC$60*$AD$51,0)</f>
        <v>2.548399193807191E-5</v>
      </c>
      <c r="CB150" s="41">
        <f t="shared" ref="CB150:CB213" si="177">BU150*1.001</f>
        <v>2.1179353035892983</v>
      </c>
      <c r="CC150" s="41">
        <f t="shared" si="115"/>
        <v>-1887.6518503146683</v>
      </c>
      <c r="CD150" s="41">
        <f t="shared" si="116"/>
        <v>-1663.422497633652</v>
      </c>
      <c r="CE150" s="41">
        <f t="shared" ref="CE150:CE213" si="178">(-CC150+SQRT(CC150^2-4*$C150))/2</f>
        <v>1888.6337071462726</v>
      </c>
      <c r="CF150" s="41">
        <f t="shared" ref="CF150:CF213" si="179">(-CD150+SQRT(CD150^2-4*$D150))/2</f>
        <v>1664.2259406831899</v>
      </c>
      <c r="CG150" s="41">
        <f t="shared" ref="CG150:CG213" si="180">IF(CE150&lt;&gt;0,($C$21-$B150)*$CB150/CE150/$AC$51-$AC$60*$AC$51,0)</f>
        <v>2.5378241301777767E-5</v>
      </c>
      <c r="CH150" s="41">
        <f t="shared" ref="CH150:CH213" si="181">IF(CF150&lt;&gt;0,($C$27-$B150)*$CB150/CF150/$AD$51-$AC$60*$AD$51,0)</f>
        <v>2.5484050985870597E-5</v>
      </c>
      <c r="CI150" s="41">
        <f t="shared" ref="CI150:CI213" si="182">(CG150-BZ150)/($CB150-$BU150)</f>
        <v>3.2362367764874891E-8</v>
      </c>
      <c r="CJ150" s="41">
        <f t="shared" ref="CJ150:CJ213" si="183">(CH150-CA150)/($CB150-$BU150)</f>
        <v>2.7907767714054792E-8</v>
      </c>
      <c r="CK150" s="41">
        <f t="shared" ref="CK150:CK213" si="184">IF(CI150&lt;&gt;CJ150,(CA150-BZ150)/(CI150-CJ150),0)</f>
        <v>23.755019084806598</v>
      </c>
      <c r="CL150" s="41" t="str">
        <f t="shared" si="117"/>
        <v/>
      </c>
      <c r="CM150" s="41">
        <f t="shared" si="118"/>
        <v>0.12638362269789116</v>
      </c>
      <c r="CN150" s="41">
        <f t="shared" si="119"/>
        <v>-7.4053681943681768</v>
      </c>
      <c r="CO150" s="41">
        <f t="shared" si="120"/>
        <v>0</v>
      </c>
      <c r="CP150" s="41">
        <f t="shared" ref="CP150:CP213" si="185">CO150*30/PI()</f>
        <v>0</v>
      </c>
      <c r="CQ150" s="41"/>
      <c r="CR150" s="41"/>
      <c r="CS150" s="41"/>
      <c r="CT150" s="41"/>
      <c r="CU150" s="41"/>
      <c r="CV150" s="41"/>
      <c r="CW150" s="41"/>
      <c r="CX150" s="41"/>
      <c r="CY150" s="41"/>
      <c r="CZ150" s="41"/>
      <c r="DA150" s="41"/>
      <c r="DB150" s="14"/>
      <c r="DC150" s="41"/>
      <c r="DD150" s="41"/>
      <c r="DE150" s="41"/>
    </row>
    <row r="151" spans="1:109" x14ac:dyDescent="0.15">
      <c r="A151" s="41">
        <f t="shared" ref="A151:A214" si="186">A150+0.01</f>
        <v>0.02</v>
      </c>
      <c r="B151" s="41">
        <f t="shared" si="93"/>
        <v>0.31794069098540534</v>
      </c>
      <c r="C151" s="41">
        <f t="shared" si="94"/>
        <v>-1848.7358155193745</v>
      </c>
      <c r="D151" s="41">
        <f t="shared" si="95"/>
        <v>-1331.4786726622315</v>
      </c>
      <c r="E151" s="41">
        <f t="shared" si="96"/>
        <v>0.12739352921814204</v>
      </c>
      <c r="F151" s="41">
        <f t="shared" si="97"/>
        <v>-113.54200987122007</v>
      </c>
      <c r="G151" s="41">
        <f t="shared" si="98"/>
        <v>-100.05464387664793</v>
      </c>
      <c r="H151" s="41">
        <f t="shared" si="121"/>
        <v>127.9867533127663</v>
      </c>
      <c r="I151" s="41">
        <f t="shared" si="122"/>
        <v>111.94833301681768</v>
      </c>
      <c r="J151" s="41">
        <f t="shared" si="123"/>
        <v>1.7798457922678524E-5</v>
      </c>
      <c r="K151" s="41">
        <f t="shared" si="124"/>
        <v>1.87829627765317E-5</v>
      </c>
      <c r="L151" s="41">
        <f t="shared" si="125"/>
        <v>0.12752092274736015</v>
      </c>
      <c r="M151" s="41">
        <f t="shared" si="99"/>
        <v>-113.65555188109127</v>
      </c>
      <c r="N151" s="41">
        <f t="shared" si="100"/>
        <v>-100.15469852052456</v>
      </c>
      <c r="O151" s="41">
        <f t="shared" si="126"/>
        <v>128.08878866046305</v>
      </c>
      <c r="P151" s="41">
        <f t="shared" si="127"/>
        <v>112.03878550569257</v>
      </c>
      <c r="Q151" s="41">
        <f t="shared" si="128"/>
        <v>1.7810265046550856E-5</v>
      </c>
      <c r="R151" s="41">
        <f t="shared" si="129"/>
        <v>1.8793410136106895E-5</v>
      </c>
      <c r="S151" s="41">
        <f t="shared" si="130"/>
        <v>9.268228884778501E-5</v>
      </c>
      <c r="T151" s="41">
        <f t="shared" si="131"/>
        <v>8.2008557572077706E-5</v>
      </c>
      <c r="U151" s="41">
        <f t="shared" si="132"/>
        <v>9.2236241331449267E-2</v>
      </c>
      <c r="V151" s="41">
        <f t="shared" si="133"/>
        <v>0.21962977054959132</v>
      </c>
      <c r="W151" s="41">
        <f t="shared" si="101"/>
        <v>-195.74938953967063</v>
      </c>
      <c r="X151" s="41">
        <f t="shared" si="102"/>
        <v>-172.496818417052</v>
      </c>
      <c r="Y151" s="41">
        <f t="shared" si="134"/>
        <v>204.77741546396828</v>
      </c>
      <c r="Z151" s="41">
        <f t="shared" si="135"/>
        <v>179.89811163017592</v>
      </c>
      <c r="AA151" s="41">
        <f t="shared" si="136"/>
        <v>2.2316273114207066E-5</v>
      </c>
      <c r="AB151" s="41">
        <f t="shared" si="137"/>
        <v>2.2749294257650176E-5</v>
      </c>
      <c r="AC151" s="41">
        <f t="shared" si="138"/>
        <v>0.21984940032014089</v>
      </c>
      <c r="AD151" s="41">
        <f t="shared" si="103"/>
        <v>-195.94513892921026</v>
      </c>
      <c r="AE151" s="41">
        <f t="shared" si="104"/>
        <v>-172.66931523546904</v>
      </c>
      <c r="AF151" s="41">
        <f t="shared" si="139"/>
        <v>204.96490649402165</v>
      </c>
      <c r="AG151" s="41">
        <f t="shared" si="140"/>
        <v>180.06379811648057</v>
      </c>
      <c r="AH151" s="41">
        <f t="shared" si="141"/>
        <v>2.2321569088141417E-5</v>
      </c>
      <c r="AI151" s="41">
        <f t="shared" si="142"/>
        <v>2.2753905018938016E-5</v>
      </c>
      <c r="AJ151" s="41">
        <f t="shared" si="143"/>
        <v>2.4113187939406646E-5</v>
      </c>
      <c r="AK151" s="41">
        <f t="shared" si="144"/>
        <v>2.0993334720983586E-5</v>
      </c>
      <c r="AL151" s="41">
        <f t="shared" si="145"/>
        <v>0.13879535770659815</v>
      </c>
      <c r="AM151" s="41">
        <f t="shared" si="146"/>
        <v>0.35842512825618944</v>
      </c>
      <c r="AN151" s="41">
        <f t="shared" si="105"/>
        <v>-319.45350521588381</v>
      </c>
      <c r="AO151" s="41">
        <f t="shared" si="106"/>
        <v>-281.50643744790608</v>
      </c>
      <c r="AP151" s="41">
        <f t="shared" si="147"/>
        <v>325.13948281392709</v>
      </c>
      <c r="AQ151" s="41">
        <f t="shared" si="148"/>
        <v>286.15936458380037</v>
      </c>
      <c r="AR151" s="41">
        <f t="shared" si="149"/>
        <v>2.4063589394591065E-5</v>
      </c>
      <c r="AS151" s="41">
        <f t="shared" si="150"/>
        <v>2.4265228286747998E-5</v>
      </c>
      <c r="AT151" s="41">
        <f t="shared" si="151"/>
        <v>0.35878355338444556</v>
      </c>
      <c r="AU151" s="41">
        <f t="shared" si="107"/>
        <v>-319.7729587210996</v>
      </c>
      <c r="AV151" s="41">
        <f t="shared" si="108"/>
        <v>-281.78794388535391</v>
      </c>
      <c r="AW151" s="41">
        <f t="shared" si="152"/>
        <v>325.45345099991664</v>
      </c>
      <c r="AX151" s="41">
        <f t="shared" si="153"/>
        <v>286.43637127169063</v>
      </c>
      <c r="AY151" s="41">
        <f t="shared" si="154"/>
        <v>2.4065804811441267E-5</v>
      </c>
      <c r="AZ151" s="41">
        <f t="shared" si="155"/>
        <v>2.4267143429438563E-5</v>
      </c>
      <c r="BA151" s="41">
        <f t="shared" si="156"/>
        <v>6.180975259687606E-6</v>
      </c>
      <c r="BB151" s="41">
        <f t="shared" si="157"/>
        <v>5.3432154712019054E-6</v>
      </c>
      <c r="BC151" s="41">
        <f t="shared" si="158"/>
        <v>0.24068819598205624</v>
      </c>
      <c r="BD151" s="41">
        <f t="shared" si="159"/>
        <v>0.5991133242382457</v>
      </c>
      <c r="BE151" s="41">
        <f t="shared" si="109"/>
        <v>-533.97163413344731</v>
      </c>
      <c r="BF151" s="41">
        <f t="shared" si="110"/>
        <v>-470.54250452365812</v>
      </c>
      <c r="BG151" s="41">
        <f t="shared" si="160"/>
        <v>537.41170771017778</v>
      </c>
      <c r="BH151" s="41">
        <f t="shared" si="161"/>
        <v>473.35535675751237</v>
      </c>
      <c r="BI151" s="41">
        <f t="shared" si="162"/>
        <v>2.4791875517398353E-5</v>
      </c>
      <c r="BJ151" s="41">
        <f t="shared" si="163"/>
        <v>2.489383244507375E-5</v>
      </c>
      <c r="BK151" s="41">
        <f t="shared" si="164"/>
        <v>0.59971243756248394</v>
      </c>
      <c r="BL151" s="41">
        <f t="shared" si="111"/>
        <v>-534.50560576758073</v>
      </c>
      <c r="BM151" s="41">
        <f t="shared" si="112"/>
        <v>-471.0130470281818</v>
      </c>
      <c r="BN151" s="41">
        <f t="shared" si="165"/>
        <v>537.94228636026651</v>
      </c>
      <c r="BO151" s="41">
        <f t="shared" si="166"/>
        <v>473.8231223702245</v>
      </c>
      <c r="BP151" s="41">
        <f t="shared" si="167"/>
        <v>2.4792704591328291E-5</v>
      </c>
      <c r="BQ151" s="41">
        <f t="shared" si="168"/>
        <v>2.4894546921733633E-5</v>
      </c>
      <c r="BR151" s="41">
        <f t="shared" si="169"/>
        <v>1.3838349046770294E-6</v>
      </c>
      <c r="BS151" s="41">
        <f t="shared" si="170"/>
        <v>1.1925567851314664E-6</v>
      </c>
      <c r="BT151" s="41">
        <f t="shared" si="171"/>
        <v>0.53302974703863004</v>
      </c>
      <c r="BU151" s="41">
        <f t="shared" si="172"/>
        <v>1.1321430712768756</v>
      </c>
      <c r="BV151" s="41">
        <f t="shared" si="113"/>
        <v>-1009.0449692655684</v>
      </c>
      <c r="BW151" s="41">
        <f t="shared" si="114"/>
        <v>-889.18308888400452</v>
      </c>
      <c r="BX151" s="41">
        <f t="shared" si="173"/>
        <v>1010.8738185063678</v>
      </c>
      <c r="BY151" s="41">
        <f t="shared" si="174"/>
        <v>890.67799353229589</v>
      </c>
      <c r="BZ151" s="41">
        <f t="shared" si="175"/>
        <v>2.5093527227585942E-5</v>
      </c>
      <c r="CA151" s="41">
        <f t="shared" si="176"/>
        <v>2.5153618551072166E-5</v>
      </c>
      <c r="CB151" s="41">
        <f t="shared" si="177"/>
        <v>1.1332752143481524</v>
      </c>
      <c r="CC151" s="41">
        <f t="shared" si="115"/>
        <v>-1010.0540142348339</v>
      </c>
      <c r="CD151" s="41">
        <f t="shared" si="116"/>
        <v>-890.07227197288842</v>
      </c>
      <c r="CE151" s="41">
        <f t="shared" si="178"/>
        <v>1011.8810430424502</v>
      </c>
      <c r="CF151" s="41">
        <f t="shared" si="179"/>
        <v>891.56568820713107</v>
      </c>
      <c r="CG151" s="41">
        <f t="shared" si="180"/>
        <v>2.509376370756908E-5</v>
      </c>
      <c r="CH151" s="41">
        <f t="shared" si="181"/>
        <v>2.5153822075989362E-5</v>
      </c>
      <c r="CI151" s="41">
        <f t="shared" si="182"/>
        <v>2.0887817903722896E-7</v>
      </c>
      <c r="CJ151" s="41">
        <f t="shared" si="183"/>
        <v>1.797696089468637E-7</v>
      </c>
      <c r="CK151" s="41">
        <f t="shared" si="184"/>
        <v>2.0643859626108636</v>
      </c>
      <c r="CL151" s="41" t="str">
        <f t="shared" si="117"/>
        <v/>
      </c>
      <c r="CM151" s="41">
        <f t="shared" si="118"/>
        <v>3.6203462864036827E-2</v>
      </c>
      <c r="CN151" s="41">
        <f t="shared" si="119"/>
        <v>-3.9625007494690641</v>
      </c>
      <c r="CO151" s="41">
        <f t="shared" si="120"/>
        <v>0</v>
      </c>
      <c r="CP151" s="41">
        <f t="shared" si="185"/>
        <v>0</v>
      </c>
      <c r="CQ151" s="41"/>
      <c r="CR151" s="41"/>
      <c r="CS151" s="41"/>
      <c r="CT151" s="41"/>
      <c r="CU151" s="41"/>
      <c r="CV151" s="41"/>
      <c r="CW151" s="41"/>
      <c r="CX151" s="41"/>
      <c r="CY151" s="41"/>
      <c r="CZ151" s="41"/>
      <c r="DA151" s="41"/>
      <c r="DB151" s="14"/>
      <c r="DC151" s="41"/>
      <c r="DD151" s="41"/>
      <c r="DE151" s="41"/>
    </row>
    <row r="152" spans="1:109" x14ac:dyDescent="0.15">
      <c r="A152" s="41">
        <f t="shared" si="186"/>
        <v>0.03</v>
      </c>
      <c r="B152" s="41">
        <f t="shared" si="93"/>
        <v>0.47691103647810795</v>
      </c>
      <c r="C152" s="41">
        <f t="shared" si="94"/>
        <v>-1843.1037232790616</v>
      </c>
      <c r="D152" s="41">
        <f t="shared" si="95"/>
        <v>-1325.8465804219186</v>
      </c>
      <c r="E152" s="41">
        <f t="shared" si="96"/>
        <v>0.12739352921814204</v>
      </c>
      <c r="F152" s="41">
        <f t="shared" si="97"/>
        <v>-113.54200987122007</v>
      </c>
      <c r="G152" s="41">
        <f t="shared" si="98"/>
        <v>-100.05464387664793</v>
      </c>
      <c r="H152" s="41">
        <f t="shared" si="121"/>
        <v>127.94719986536251</v>
      </c>
      <c r="I152" s="41">
        <f t="shared" si="122"/>
        <v>111.90283826540303</v>
      </c>
      <c r="J152" s="41">
        <f t="shared" si="123"/>
        <v>1.7638881449798977E-5</v>
      </c>
      <c r="K152" s="41">
        <f t="shared" si="124"/>
        <v>1.8574674348013792E-5</v>
      </c>
      <c r="L152" s="41">
        <f t="shared" si="125"/>
        <v>0.12752092274736015</v>
      </c>
      <c r="M152" s="41">
        <f t="shared" si="99"/>
        <v>-113.65555188109127</v>
      </c>
      <c r="N152" s="41">
        <f t="shared" si="100"/>
        <v>-100.15469852052456</v>
      </c>
      <c r="O152" s="41">
        <f t="shared" si="126"/>
        <v>128.04926035099527</v>
      </c>
      <c r="P152" s="41">
        <f t="shared" si="127"/>
        <v>111.99332045797678</v>
      </c>
      <c r="Q152" s="41">
        <f t="shared" si="128"/>
        <v>1.7650630516404674E-5</v>
      </c>
      <c r="R152" s="41">
        <f t="shared" si="129"/>
        <v>1.8585049547471885E-5</v>
      </c>
      <c r="S152" s="41">
        <f t="shared" si="130"/>
        <v>9.2226557171363579E-5</v>
      </c>
      <c r="T152" s="41">
        <f t="shared" si="131"/>
        <v>8.1442122859542686E-5</v>
      </c>
      <c r="U152" s="41">
        <f t="shared" si="132"/>
        <v>8.6772553029423716E-2</v>
      </c>
      <c r="V152" s="41">
        <f t="shared" si="133"/>
        <v>0.21416608224756575</v>
      </c>
      <c r="W152" s="41">
        <f t="shared" si="101"/>
        <v>-190.87976896373394</v>
      </c>
      <c r="X152" s="41">
        <f t="shared" si="102"/>
        <v>-168.205647659265</v>
      </c>
      <c r="Y152" s="41">
        <f t="shared" si="134"/>
        <v>200.09109218245288</v>
      </c>
      <c r="Z152" s="41">
        <f t="shared" si="135"/>
        <v>175.74959985879852</v>
      </c>
      <c r="AA152" s="41">
        <f t="shared" si="136"/>
        <v>2.1997356113990414E-5</v>
      </c>
      <c r="AB152" s="41">
        <f t="shared" si="137"/>
        <v>2.2394021916763037E-5</v>
      </c>
      <c r="AC152" s="41">
        <f t="shared" si="138"/>
        <v>0.21438024832981328</v>
      </c>
      <c r="AD152" s="41">
        <f t="shared" si="103"/>
        <v>-191.07064873269763</v>
      </c>
      <c r="AE152" s="41">
        <f t="shared" si="104"/>
        <v>-168.37385330692425</v>
      </c>
      <c r="AF152" s="41">
        <f t="shared" si="139"/>
        <v>200.27357872005928</v>
      </c>
      <c r="AG152" s="41">
        <f t="shared" si="140"/>
        <v>175.91088862511558</v>
      </c>
      <c r="AH152" s="41">
        <f t="shared" si="141"/>
        <v>2.200284787016947E-5</v>
      </c>
      <c r="AI152" s="41">
        <f t="shared" si="142"/>
        <v>2.2398795084565838E-5</v>
      </c>
      <c r="AJ152" s="41">
        <f t="shared" si="143"/>
        <v>2.5642511276403785E-5</v>
      </c>
      <c r="AK152" s="41">
        <f t="shared" si="144"/>
        <v>2.2287225655477036E-5</v>
      </c>
      <c r="AL152" s="41">
        <f t="shared" si="145"/>
        <v>0.11822117327318968</v>
      </c>
      <c r="AM152" s="41">
        <f t="shared" si="146"/>
        <v>0.33238725552075543</v>
      </c>
      <c r="AN152" s="41">
        <f t="shared" si="105"/>
        <v>-296.24673465778233</v>
      </c>
      <c r="AO152" s="41">
        <f t="shared" si="106"/>
        <v>-261.05634002271967</v>
      </c>
      <c r="AP152" s="41">
        <f t="shared" si="147"/>
        <v>302.34280732310424</v>
      </c>
      <c r="AQ152" s="41">
        <f t="shared" si="148"/>
        <v>266.03997668124515</v>
      </c>
      <c r="AR152" s="41">
        <f t="shared" si="149"/>
        <v>2.3691780675952988E-5</v>
      </c>
      <c r="AS152" s="41">
        <f t="shared" si="150"/>
        <v>2.3861689090207009E-5</v>
      </c>
      <c r="AT152" s="41">
        <f t="shared" si="151"/>
        <v>0.33271964277627614</v>
      </c>
      <c r="AU152" s="41">
        <f t="shared" si="107"/>
        <v>-296.54298139244003</v>
      </c>
      <c r="AV152" s="41">
        <f t="shared" si="108"/>
        <v>-261.31739636274239</v>
      </c>
      <c r="AW152" s="41">
        <f t="shared" si="152"/>
        <v>302.63320446151329</v>
      </c>
      <c r="AX152" s="41">
        <f t="shared" si="153"/>
        <v>266.29623719941947</v>
      </c>
      <c r="AY152" s="41">
        <f t="shared" si="154"/>
        <v>2.3694313619710761E-5</v>
      </c>
      <c r="AZ152" s="41">
        <f t="shared" si="155"/>
        <v>2.3863875325956735E-5</v>
      </c>
      <c r="BA152" s="41">
        <f t="shared" si="156"/>
        <v>7.620459917470661E-6</v>
      </c>
      <c r="BB152" s="41">
        <f t="shared" si="157"/>
        <v>6.5773753759050285E-6</v>
      </c>
      <c r="BC152" s="41">
        <f t="shared" si="158"/>
        <v>0.16289035786015446</v>
      </c>
      <c r="BD152" s="41">
        <f t="shared" si="159"/>
        <v>0.49527761338090992</v>
      </c>
      <c r="BE152" s="41">
        <f t="shared" si="109"/>
        <v>-441.42599716502104</v>
      </c>
      <c r="BF152" s="41">
        <f t="shared" si="110"/>
        <v>-388.99012792123813</v>
      </c>
      <c r="BG152" s="41">
        <f t="shared" si="160"/>
        <v>445.56257378015761</v>
      </c>
      <c r="BH152" s="41">
        <f t="shared" si="161"/>
        <v>392.36920700479556</v>
      </c>
      <c r="BI152" s="41">
        <f t="shared" si="162"/>
        <v>2.4404240572899254E-5</v>
      </c>
      <c r="BJ152" s="41">
        <f t="shared" si="163"/>
        <v>2.4475690313602632E-5</v>
      </c>
      <c r="BK152" s="41">
        <f t="shared" si="164"/>
        <v>0.49577289099429078</v>
      </c>
      <c r="BL152" s="41">
        <f t="shared" si="111"/>
        <v>-441.86742316218601</v>
      </c>
      <c r="BM152" s="41">
        <f t="shared" si="112"/>
        <v>-389.37911804915933</v>
      </c>
      <c r="BN152" s="41">
        <f t="shared" si="165"/>
        <v>445.99994324696655</v>
      </c>
      <c r="BO152" s="41">
        <f t="shared" si="166"/>
        <v>392.75487899152188</v>
      </c>
      <c r="BP152" s="41">
        <f t="shared" si="167"/>
        <v>2.4405432475433348E-5</v>
      </c>
      <c r="BQ152" s="41">
        <f t="shared" si="168"/>
        <v>2.4476715910095218E-5</v>
      </c>
      <c r="BR152" s="41">
        <f t="shared" si="169"/>
        <v>2.4065342383607764E-6</v>
      </c>
      <c r="BS152" s="41">
        <f t="shared" si="170"/>
        <v>2.070750756499792E-6</v>
      </c>
      <c r="BT152" s="41">
        <f t="shared" si="171"/>
        <v>0.21278515639717685</v>
      </c>
      <c r="BU152" s="41">
        <f t="shared" si="172"/>
        <v>0.7080627697780868</v>
      </c>
      <c r="BV152" s="41">
        <f t="shared" si="113"/>
        <v>-631.07498857279461</v>
      </c>
      <c r="BW152" s="41">
        <f t="shared" si="114"/>
        <v>-556.11119895381967</v>
      </c>
      <c r="BX152" s="41">
        <f t="shared" si="173"/>
        <v>633.98217397788983</v>
      </c>
      <c r="BY152" s="41">
        <f t="shared" si="174"/>
        <v>558.48520380014384</v>
      </c>
      <c r="BZ152" s="41">
        <f t="shared" si="175"/>
        <v>2.4711937189191637E-5</v>
      </c>
      <c r="CA152" s="41">
        <f t="shared" si="176"/>
        <v>2.4740275452515849E-5</v>
      </c>
      <c r="CB152" s="41">
        <f t="shared" si="177"/>
        <v>0.70877083254786477</v>
      </c>
      <c r="CC152" s="41">
        <f t="shared" si="115"/>
        <v>-631.70606356136727</v>
      </c>
      <c r="CD152" s="41">
        <f t="shared" si="116"/>
        <v>-556.66731015277344</v>
      </c>
      <c r="CE152" s="41">
        <f t="shared" si="178"/>
        <v>634.61037116023203</v>
      </c>
      <c r="CF152" s="41">
        <f t="shared" si="179"/>
        <v>559.03896341344489</v>
      </c>
      <c r="CG152" s="41">
        <f t="shared" si="180"/>
        <v>2.4712531450165102E-5</v>
      </c>
      <c r="CH152" s="41">
        <f t="shared" si="181"/>
        <v>2.4740786103114396E-5</v>
      </c>
      <c r="CI152" s="41">
        <f t="shared" si="182"/>
        <v>8.392772488959058E-7</v>
      </c>
      <c r="CJ152" s="41">
        <f t="shared" si="183"/>
        <v>7.2119396802636634E-7</v>
      </c>
      <c r="CK152" s="41">
        <f t="shared" si="184"/>
        <v>0.23998539941924918</v>
      </c>
      <c r="CL152" s="41" t="str">
        <f t="shared" si="117"/>
        <v/>
      </c>
      <c r="CM152" s="41">
        <f t="shared" si="118"/>
        <v>1.4175802054114324E-2</v>
      </c>
      <c r="CN152" s="41">
        <f t="shared" si="119"/>
        <v>-2.4782196942233035</v>
      </c>
      <c r="CO152" s="41">
        <f t="shared" si="120"/>
        <v>0</v>
      </c>
      <c r="CP152" s="41">
        <f t="shared" si="185"/>
        <v>0</v>
      </c>
      <c r="CQ152" s="41"/>
      <c r="CR152" s="41"/>
      <c r="CS152" s="41"/>
      <c r="CT152" s="41"/>
      <c r="CU152" s="41"/>
      <c r="CV152" s="41"/>
      <c r="CW152" s="41"/>
      <c r="CX152" s="41"/>
      <c r="CY152" s="41"/>
      <c r="CZ152" s="41"/>
      <c r="DA152" s="41"/>
      <c r="DB152" s="14"/>
      <c r="DC152" s="41"/>
      <c r="DD152" s="41"/>
      <c r="DE152" s="41"/>
    </row>
    <row r="153" spans="1:109" x14ac:dyDescent="0.15">
      <c r="A153" s="41">
        <f t="shared" si="186"/>
        <v>0.04</v>
      </c>
      <c r="B153" s="41">
        <f t="shared" si="93"/>
        <v>0.63588138197081068</v>
      </c>
      <c r="C153" s="41">
        <f t="shared" si="94"/>
        <v>-1837.4716310387485</v>
      </c>
      <c r="D153" s="41">
        <f t="shared" si="95"/>
        <v>-1320.2144881816055</v>
      </c>
      <c r="E153" s="41">
        <f t="shared" si="96"/>
        <v>0.12739352921814204</v>
      </c>
      <c r="F153" s="41">
        <f t="shared" si="97"/>
        <v>-113.54200987122007</v>
      </c>
      <c r="G153" s="41">
        <f t="shared" si="98"/>
        <v>-100.05464387664793</v>
      </c>
      <c r="H153" s="41">
        <f t="shared" si="121"/>
        <v>127.90762442541858</v>
      </c>
      <c r="I153" s="41">
        <f t="shared" si="122"/>
        <v>111.85731003877822</v>
      </c>
      <c r="J153" s="41">
        <f t="shared" si="123"/>
        <v>1.7479216249078607E-5</v>
      </c>
      <c r="K153" s="41">
        <f t="shared" si="124"/>
        <v>1.8366232660082389E-5</v>
      </c>
      <c r="L153" s="41">
        <f t="shared" si="125"/>
        <v>0.12752092274736015</v>
      </c>
      <c r="M153" s="41">
        <f t="shared" si="99"/>
        <v>-113.65555188109127</v>
      </c>
      <c r="N153" s="41">
        <f t="shared" si="100"/>
        <v>-100.15469852052456</v>
      </c>
      <c r="O153" s="41">
        <f t="shared" si="126"/>
        <v>128.0097100909156</v>
      </c>
      <c r="P153" s="41">
        <f t="shared" si="127"/>
        <v>111.94782200062443</v>
      </c>
      <c r="Q153" s="41">
        <f t="shared" si="128"/>
        <v>1.7490907339016587E-5</v>
      </c>
      <c r="R153" s="41">
        <f t="shared" si="129"/>
        <v>1.8376535846679733E-5</v>
      </c>
      <c r="S153" s="41">
        <f t="shared" si="130"/>
        <v>9.1771458171649884E-5</v>
      </c>
      <c r="T153" s="41">
        <f t="shared" si="131"/>
        <v>8.0876844064058749E-5</v>
      </c>
      <c r="U153" s="41">
        <f t="shared" si="132"/>
        <v>8.1417882473297287E-2</v>
      </c>
      <c r="V153" s="41">
        <f t="shared" si="133"/>
        <v>0.20881141169143932</v>
      </c>
      <c r="W153" s="41">
        <f t="shared" si="101"/>
        <v>-186.10731261628661</v>
      </c>
      <c r="X153" s="41">
        <f t="shared" si="102"/>
        <v>-164.00009923888493</v>
      </c>
      <c r="Y153" s="41">
        <f t="shared" si="134"/>
        <v>195.50586264530722</v>
      </c>
      <c r="Z153" s="41">
        <f t="shared" si="135"/>
        <v>171.68964001750723</v>
      </c>
      <c r="AA153" s="41">
        <f t="shared" si="136"/>
        <v>2.167342744774832E-5</v>
      </c>
      <c r="AB153" s="41">
        <f t="shared" si="137"/>
        <v>2.2034825875483486E-5</v>
      </c>
      <c r="AC153" s="41">
        <f t="shared" si="138"/>
        <v>0.20902022310313073</v>
      </c>
      <c r="AD153" s="41">
        <f t="shared" si="103"/>
        <v>-186.29341992890286</v>
      </c>
      <c r="AE153" s="41">
        <f t="shared" si="104"/>
        <v>-164.16409933812378</v>
      </c>
      <c r="AF153" s="41">
        <f t="shared" si="139"/>
        <v>195.6834409843176</v>
      </c>
      <c r="AG153" s="41">
        <f t="shared" si="140"/>
        <v>171.846615985933</v>
      </c>
      <c r="AH153" s="41">
        <f t="shared" si="141"/>
        <v>2.1679121460886142E-5</v>
      </c>
      <c r="AI153" s="41">
        <f t="shared" si="142"/>
        <v>2.2039766606215882E-5</v>
      </c>
      <c r="AJ153" s="41">
        <f t="shared" si="143"/>
        <v>2.7268687528617257E-5</v>
      </c>
      <c r="AK153" s="41">
        <f t="shared" si="144"/>
        <v>2.3661210335084266E-5</v>
      </c>
      <c r="AL153" s="41">
        <f t="shared" si="145"/>
        <v>0.1001803776841704</v>
      </c>
      <c r="AM153" s="41">
        <f t="shared" si="146"/>
        <v>0.30899178937560973</v>
      </c>
      <c r="AN153" s="41">
        <f t="shared" si="105"/>
        <v>-275.39506138758583</v>
      </c>
      <c r="AO153" s="41">
        <f t="shared" si="106"/>
        <v>-242.68158388049508</v>
      </c>
      <c r="AP153" s="41">
        <f t="shared" si="147"/>
        <v>281.91293066968592</v>
      </c>
      <c r="AQ153" s="41">
        <f t="shared" si="148"/>
        <v>248.00492370953748</v>
      </c>
      <c r="AR153" s="41">
        <f t="shared" si="149"/>
        <v>2.330260509997726E-5</v>
      </c>
      <c r="AS153" s="41">
        <f t="shared" si="150"/>
        <v>2.3443763172946062E-5</v>
      </c>
      <c r="AT153" s="41">
        <f t="shared" si="151"/>
        <v>0.30930078116498533</v>
      </c>
      <c r="AU153" s="41">
        <f t="shared" si="107"/>
        <v>-275.67045644897337</v>
      </c>
      <c r="AV153" s="41">
        <f t="shared" si="108"/>
        <v>-242.92426546437557</v>
      </c>
      <c r="AW153" s="41">
        <f t="shared" si="152"/>
        <v>282.18210824180846</v>
      </c>
      <c r="AX153" s="41">
        <f t="shared" si="153"/>
        <v>248.2425104569493</v>
      </c>
      <c r="AY153" s="41">
        <f t="shared" si="154"/>
        <v>2.3305483634477445E-5</v>
      </c>
      <c r="AZ153" s="41">
        <f t="shared" si="155"/>
        <v>2.3446244038084227E-5</v>
      </c>
      <c r="BA153" s="41">
        <f t="shared" si="156"/>
        <v>9.3158931698525091E-6</v>
      </c>
      <c r="BB153" s="41">
        <f t="shared" si="157"/>
        <v>8.0289031083273318E-6</v>
      </c>
      <c r="BC153" s="41">
        <f t="shared" si="158"/>
        <v>0.10968077935389718</v>
      </c>
      <c r="BD153" s="41">
        <f t="shared" si="159"/>
        <v>0.41867256872950692</v>
      </c>
      <c r="BE153" s="41">
        <f t="shared" si="109"/>
        <v>-373.15023159531899</v>
      </c>
      <c r="BF153" s="41">
        <f t="shared" si="110"/>
        <v>-328.82466654504668</v>
      </c>
      <c r="BG153" s="41">
        <f t="shared" si="160"/>
        <v>378.01112459942283</v>
      </c>
      <c r="BH153" s="41">
        <f t="shared" si="161"/>
        <v>332.79175547219978</v>
      </c>
      <c r="BI153" s="41">
        <f t="shared" si="162"/>
        <v>2.3972550265947628E-5</v>
      </c>
      <c r="BJ153" s="41">
        <f t="shared" si="163"/>
        <v>2.4020320364699203E-5</v>
      </c>
      <c r="BK153" s="41">
        <f t="shared" si="164"/>
        <v>0.41909124129823638</v>
      </c>
      <c r="BL153" s="41">
        <f t="shared" si="111"/>
        <v>-373.52338182691426</v>
      </c>
      <c r="BM153" s="41">
        <f t="shared" si="112"/>
        <v>-329.1534912115917</v>
      </c>
      <c r="BN153" s="41">
        <f t="shared" si="165"/>
        <v>378.3795419187652</v>
      </c>
      <c r="BO153" s="41">
        <f t="shared" si="166"/>
        <v>333.11671025031706</v>
      </c>
      <c r="BP153" s="41">
        <f t="shared" si="167"/>
        <v>2.3974184412382633E-5</v>
      </c>
      <c r="BQ153" s="41">
        <f t="shared" si="168"/>
        <v>2.4021724649171194E-5</v>
      </c>
      <c r="BR153" s="41">
        <f t="shared" si="169"/>
        <v>3.9031609832093965E-6</v>
      </c>
      <c r="BS153" s="41">
        <f t="shared" si="170"/>
        <v>3.3541353718311014E-6</v>
      </c>
      <c r="BT153" s="41">
        <f t="shared" si="171"/>
        <v>8.7008871283163813E-2</v>
      </c>
      <c r="BU153" s="41">
        <f t="shared" si="172"/>
        <v>0.50568144001267079</v>
      </c>
      <c r="BV153" s="41">
        <f t="shared" si="113"/>
        <v>-450.69861401904592</v>
      </c>
      <c r="BW153" s="41">
        <f t="shared" si="114"/>
        <v>-397.1612742501286</v>
      </c>
      <c r="BX153" s="41">
        <f t="shared" si="173"/>
        <v>454.73932815410325</v>
      </c>
      <c r="BY153" s="41">
        <f t="shared" si="174"/>
        <v>400.45803538742075</v>
      </c>
      <c r="BZ153" s="41">
        <f t="shared" si="175"/>
        <v>2.4231971153927667E-5</v>
      </c>
      <c r="CA153" s="41">
        <f t="shared" si="176"/>
        <v>2.4243123189130763E-5</v>
      </c>
      <c r="CB153" s="41">
        <f t="shared" si="177"/>
        <v>0.50618712145268341</v>
      </c>
      <c r="CC153" s="41">
        <f t="shared" si="115"/>
        <v>-451.14931263306494</v>
      </c>
      <c r="CD153" s="41">
        <f t="shared" si="116"/>
        <v>-397.55843552437869</v>
      </c>
      <c r="CE153" s="41">
        <f t="shared" si="178"/>
        <v>455.18606109286429</v>
      </c>
      <c r="CF153" s="41">
        <f t="shared" si="179"/>
        <v>400.851956899188</v>
      </c>
      <c r="CG153" s="41">
        <f t="shared" si="180"/>
        <v>2.4233109357765122E-5</v>
      </c>
      <c r="CH153" s="41">
        <f t="shared" si="181"/>
        <v>2.424410016491821E-5</v>
      </c>
      <c r="CI153" s="41">
        <f t="shared" si="182"/>
        <v>2.2508317438480445E-6</v>
      </c>
      <c r="CJ153" s="41">
        <f t="shared" si="183"/>
        <v>1.9319985076431869E-6</v>
      </c>
      <c r="CK153" s="41">
        <f t="shared" si="184"/>
        <v>3.4977643284120938E-2</v>
      </c>
      <c r="CL153" s="41" t="str">
        <f t="shared" si="117"/>
        <v/>
      </c>
      <c r="CM153" s="41">
        <f t="shared" si="118"/>
        <v>7.2419590424747746E-3</v>
      </c>
      <c r="CN153" s="41">
        <f t="shared" si="119"/>
        <v>-1.7698850400443478</v>
      </c>
      <c r="CO153" s="41">
        <f t="shared" si="120"/>
        <v>0</v>
      </c>
      <c r="CP153" s="41">
        <f t="shared" si="185"/>
        <v>0</v>
      </c>
      <c r="CQ153" s="41"/>
      <c r="CR153" s="41"/>
      <c r="CS153" s="41"/>
      <c r="CT153" s="41"/>
      <c r="CU153" s="41"/>
      <c r="CV153" s="41"/>
      <c r="CW153" s="41"/>
      <c r="CX153" s="41"/>
      <c r="CY153" s="41"/>
      <c r="CZ153" s="41"/>
      <c r="DA153" s="41"/>
      <c r="DB153" s="14"/>
      <c r="DC153" s="41"/>
      <c r="DD153" s="41"/>
      <c r="DE153" s="41"/>
    </row>
    <row r="154" spans="1:109" x14ac:dyDescent="0.15">
      <c r="A154" s="41">
        <f t="shared" si="186"/>
        <v>0.05</v>
      </c>
      <c r="B154" s="41">
        <f t="shared" si="93"/>
        <v>0.7948517274635134</v>
      </c>
      <c r="C154" s="41">
        <f t="shared" si="94"/>
        <v>-1831.8395387984356</v>
      </c>
      <c r="D154" s="41">
        <f t="shared" si="95"/>
        <v>-1314.5823959412926</v>
      </c>
      <c r="E154" s="41">
        <f t="shared" si="96"/>
        <v>0.12739352921814204</v>
      </c>
      <c r="F154" s="41">
        <f t="shared" si="97"/>
        <v>-113.54200987122007</v>
      </c>
      <c r="G154" s="41">
        <f t="shared" si="98"/>
        <v>-100.05464387664793</v>
      </c>
      <c r="H154" s="41">
        <f t="shared" si="121"/>
        <v>127.86802695620872</v>
      </c>
      <c r="I154" s="41">
        <f t="shared" si="122"/>
        <v>111.81174826294078</v>
      </c>
      <c r="J154" s="41">
        <f t="shared" si="123"/>
        <v>1.7319462172349031E-5</v>
      </c>
      <c r="K154" s="41">
        <f t="shared" si="124"/>
        <v>1.8157637373932241E-5</v>
      </c>
      <c r="L154" s="41">
        <f t="shared" si="125"/>
        <v>0.12752092274736015</v>
      </c>
      <c r="M154" s="41">
        <f t="shared" si="99"/>
        <v>-113.65555188109127</v>
      </c>
      <c r="N154" s="41">
        <f t="shared" si="100"/>
        <v>-100.15469852052456</v>
      </c>
      <c r="O154" s="41">
        <f t="shared" si="126"/>
        <v>127.97013784361498</v>
      </c>
      <c r="P154" s="41">
        <f t="shared" si="127"/>
        <v>111.90229005987473</v>
      </c>
      <c r="Q154" s="41">
        <f t="shared" si="128"/>
        <v>1.7331095366541284E-5</v>
      </c>
      <c r="R154" s="41">
        <f t="shared" si="129"/>
        <v>1.8167868695693657E-5</v>
      </c>
      <c r="S154" s="41">
        <f t="shared" si="130"/>
        <v>9.1316994384659051E-5</v>
      </c>
      <c r="T154" s="41">
        <f t="shared" si="131"/>
        <v>8.0312727217870638E-5</v>
      </c>
      <c r="U154" s="41">
        <f t="shared" si="132"/>
        <v>7.6168198107083043E-2</v>
      </c>
      <c r="V154" s="41">
        <f t="shared" si="133"/>
        <v>0.20356172732522509</v>
      </c>
      <c r="W154" s="41">
        <f t="shared" si="101"/>
        <v>-181.42842729308606</v>
      </c>
      <c r="X154" s="41">
        <f t="shared" si="102"/>
        <v>-159.87700677924397</v>
      </c>
      <c r="Y154" s="41">
        <f t="shared" si="134"/>
        <v>191.01829181043968</v>
      </c>
      <c r="Z154" s="41">
        <f t="shared" si="135"/>
        <v>167.71519004452995</v>
      </c>
      <c r="AA154" s="41">
        <f t="shared" si="136"/>
        <v>2.1344222477100372E-5</v>
      </c>
      <c r="AB154" s="41">
        <f t="shared" si="137"/>
        <v>2.1671499862362578E-5</v>
      </c>
      <c r="AC154" s="41">
        <f t="shared" si="138"/>
        <v>0.20376528905255029</v>
      </c>
      <c r="AD154" s="41">
        <f t="shared" si="103"/>
        <v>-181.6098557203791</v>
      </c>
      <c r="AE154" s="41">
        <f t="shared" si="104"/>
        <v>-160.03688378602317</v>
      </c>
      <c r="AF154" s="41">
        <f t="shared" si="139"/>
        <v>191.19105470295935</v>
      </c>
      <c r="AG154" s="41">
        <f t="shared" si="140"/>
        <v>167.86793499870095</v>
      </c>
      <c r="AH154" s="41">
        <f t="shared" si="141"/>
        <v>2.135012543270905E-5</v>
      </c>
      <c r="AI154" s="41">
        <f t="shared" si="142"/>
        <v>2.1676613487803195E-5</v>
      </c>
      <c r="AJ154" s="41">
        <f t="shared" si="143"/>
        <v>2.8998356843611937E-5</v>
      </c>
      <c r="AK154" s="41">
        <f t="shared" si="144"/>
        <v>2.5120760703941726E-5</v>
      </c>
      <c r="AL154" s="41">
        <f t="shared" si="145"/>
        <v>8.4402133041642791E-2</v>
      </c>
      <c r="AM154" s="41">
        <f t="shared" si="146"/>
        <v>0.28796386036686789</v>
      </c>
      <c r="AN154" s="41">
        <f t="shared" si="105"/>
        <v>-256.65350255225786</v>
      </c>
      <c r="AO154" s="41">
        <f t="shared" si="106"/>
        <v>-226.1662870569773</v>
      </c>
      <c r="AP154" s="41">
        <f t="shared" si="147"/>
        <v>263.60274556884849</v>
      </c>
      <c r="AQ154" s="41">
        <f t="shared" si="148"/>
        <v>231.83658451537565</v>
      </c>
      <c r="AR154" s="41">
        <f t="shared" si="149"/>
        <v>2.2896059712292001E-5</v>
      </c>
      <c r="AS154" s="41">
        <f t="shared" si="150"/>
        <v>2.3011514387400141E-5</v>
      </c>
      <c r="AT154" s="41">
        <f t="shared" si="151"/>
        <v>0.28825182422723472</v>
      </c>
      <c r="AU154" s="41">
        <f t="shared" si="107"/>
        <v>-256.9101560548101</v>
      </c>
      <c r="AV154" s="41">
        <f t="shared" si="108"/>
        <v>-226.39245334403427</v>
      </c>
      <c r="AW154" s="41">
        <f t="shared" si="152"/>
        <v>263.85281290441526</v>
      </c>
      <c r="AX154" s="41">
        <f t="shared" si="153"/>
        <v>232.05735626754125</v>
      </c>
      <c r="AY154" s="41">
        <f t="shared" si="154"/>
        <v>2.2899310752374745E-5</v>
      </c>
      <c r="AZ154" s="41">
        <f t="shared" si="155"/>
        <v>2.3014312400895178E-5</v>
      </c>
      <c r="BA154" s="41">
        <f t="shared" si="156"/>
        <v>1.1289750313120936E-5</v>
      </c>
      <c r="BB154" s="41">
        <f t="shared" si="157"/>
        <v>9.7165439144812866E-6</v>
      </c>
      <c r="BC154" s="41">
        <f t="shared" si="158"/>
        <v>7.3388129623660675E-2</v>
      </c>
      <c r="BD154" s="41">
        <f t="shared" si="159"/>
        <v>0.36135198999052853</v>
      </c>
      <c r="BE154" s="41">
        <f t="shared" si="109"/>
        <v>-322.06212879332605</v>
      </c>
      <c r="BF154" s="41">
        <f t="shared" si="110"/>
        <v>-283.80518927857423</v>
      </c>
      <c r="BG154" s="41">
        <f t="shared" si="160"/>
        <v>327.65292142484725</v>
      </c>
      <c r="BH154" s="41">
        <f t="shared" si="161"/>
        <v>288.36395050254248</v>
      </c>
      <c r="BI154" s="41">
        <f t="shared" si="162"/>
        <v>2.3501359462262505E-5</v>
      </c>
      <c r="BJ154" s="41">
        <f t="shared" si="163"/>
        <v>2.353178092169101E-5</v>
      </c>
      <c r="BK154" s="41">
        <f t="shared" si="164"/>
        <v>0.36171334198051902</v>
      </c>
      <c r="BL154" s="41">
        <f t="shared" si="111"/>
        <v>-322.38419092211933</v>
      </c>
      <c r="BM154" s="41">
        <f t="shared" si="112"/>
        <v>-284.08899446785279</v>
      </c>
      <c r="BN154" s="41">
        <f t="shared" si="165"/>
        <v>327.96958548272238</v>
      </c>
      <c r="BO154" s="41">
        <f t="shared" si="166"/>
        <v>288.64334303559093</v>
      </c>
      <c r="BP154" s="41">
        <f t="shared" si="167"/>
        <v>2.350350314344334E-5</v>
      </c>
      <c r="BQ154" s="41">
        <f t="shared" si="168"/>
        <v>2.3533620987238397E-5</v>
      </c>
      <c r="BR154" s="41">
        <f t="shared" si="169"/>
        <v>5.9323906889012289E-6</v>
      </c>
      <c r="BS154" s="41">
        <f t="shared" si="170"/>
        <v>5.0921694036762595E-6</v>
      </c>
      <c r="BT154" s="41">
        <f t="shared" si="171"/>
        <v>3.6206485081319864E-2</v>
      </c>
      <c r="BU154" s="41">
        <f t="shared" si="172"/>
        <v>0.39755847507184838</v>
      </c>
      <c r="BV154" s="41">
        <f t="shared" si="113"/>
        <v>-354.33187680749728</v>
      </c>
      <c r="BW154" s="41">
        <f t="shared" si="114"/>
        <v>-312.24169616451996</v>
      </c>
      <c r="BX154" s="41">
        <f t="shared" si="173"/>
        <v>359.42841196668286</v>
      </c>
      <c r="BY154" s="41">
        <f t="shared" si="174"/>
        <v>316.39655304675352</v>
      </c>
      <c r="BZ154" s="41">
        <f t="shared" si="175"/>
        <v>2.3689053430317242E-5</v>
      </c>
      <c r="CA154" s="41">
        <f t="shared" si="176"/>
        <v>2.3692824584677587E-5</v>
      </c>
      <c r="CB154" s="41">
        <f t="shared" si="177"/>
        <v>0.39795603354692016</v>
      </c>
      <c r="CC154" s="41">
        <f t="shared" si="115"/>
        <v>-354.68620868430469</v>
      </c>
      <c r="CD154" s="41">
        <f t="shared" si="116"/>
        <v>-312.55393786068441</v>
      </c>
      <c r="CE154" s="41">
        <f t="shared" si="178"/>
        <v>359.77779456446171</v>
      </c>
      <c r="CF154" s="41">
        <f t="shared" si="179"/>
        <v>316.70475148061132</v>
      </c>
      <c r="CG154" s="41">
        <f t="shared" si="180"/>
        <v>2.3690845124885721E-5</v>
      </c>
      <c r="CH154" s="41">
        <f t="shared" si="181"/>
        <v>2.3694361228490242E-5</v>
      </c>
      <c r="CI154" s="41">
        <f t="shared" si="182"/>
        <v>4.5067447453011282E-6</v>
      </c>
      <c r="CJ154" s="41">
        <f t="shared" si="183"/>
        <v>3.8652019992223021E-6</v>
      </c>
      <c r="CK154" s="41">
        <f t="shared" si="184"/>
        <v>5.878258905420289E-3</v>
      </c>
      <c r="CL154" s="41" t="str">
        <f t="shared" si="117"/>
        <v/>
      </c>
      <c r="CM154" s="41">
        <f t="shared" si="118"/>
        <v>4.4848569246013952E-3</v>
      </c>
      <c r="CN154" s="41">
        <f t="shared" si="119"/>
        <v>-1.3914546627514692</v>
      </c>
      <c r="CO154" s="41">
        <f t="shared" si="120"/>
        <v>0</v>
      </c>
      <c r="CP154" s="41">
        <f t="shared" si="185"/>
        <v>0</v>
      </c>
      <c r="CQ154" s="41"/>
      <c r="CR154" s="41"/>
      <c r="CS154" s="41"/>
      <c r="CT154" s="41"/>
      <c r="CU154" s="41"/>
      <c r="CV154" s="41"/>
      <c r="CW154" s="41"/>
      <c r="CX154" s="41"/>
      <c r="CY154" s="41"/>
      <c r="CZ154" s="41"/>
      <c r="DA154" s="41"/>
      <c r="DB154" s="14"/>
      <c r="DC154" s="41"/>
      <c r="DD154" s="41"/>
      <c r="DE154" s="41"/>
    </row>
    <row r="155" spans="1:109" x14ac:dyDescent="0.15">
      <c r="A155" s="41">
        <f t="shared" si="186"/>
        <v>6.0000000000000005E-2</v>
      </c>
      <c r="B155" s="41">
        <f t="shared" si="93"/>
        <v>0.95382207295621602</v>
      </c>
      <c r="C155" s="41">
        <f t="shared" si="94"/>
        <v>-1826.2074465581229</v>
      </c>
      <c r="D155" s="41">
        <f t="shared" si="95"/>
        <v>-1308.9503037009799</v>
      </c>
      <c r="E155" s="41">
        <f t="shared" si="96"/>
        <v>0.12739352921814204</v>
      </c>
      <c r="F155" s="41">
        <f t="shared" si="97"/>
        <v>-113.54200987122007</v>
      </c>
      <c r="G155" s="41">
        <f t="shared" si="98"/>
        <v>-100.05464387664793</v>
      </c>
      <c r="H155" s="41">
        <f t="shared" si="121"/>
        <v>127.82840742090485</v>
      </c>
      <c r="I155" s="41">
        <f t="shared" si="122"/>
        <v>111.76615286361513</v>
      </c>
      <c r="J155" s="41">
        <f t="shared" si="123"/>
        <v>1.7159619071029048E-5</v>
      </c>
      <c r="K155" s="41">
        <f t="shared" si="124"/>
        <v>1.7948888149507957E-5</v>
      </c>
      <c r="L155" s="41">
        <f t="shared" si="125"/>
        <v>0.12752092274736015</v>
      </c>
      <c r="M155" s="41">
        <f t="shared" si="99"/>
        <v>-113.65555188109127</v>
      </c>
      <c r="N155" s="41">
        <f t="shared" si="100"/>
        <v>-100.15469852052456</v>
      </c>
      <c r="O155" s="41">
        <f t="shared" si="126"/>
        <v>127.93054357238245</v>
      </c>
      <c r="P155" s="41">
        <f t="shared" si="127"/>
        <v>111.85672456169496</v>
      </c>
      <c r="Q155" s="41">
        <f t="shared" si="128"/>
        <v>1.7171194450722033E-5</v>
      </c>
      <c r="R155" s="41">
        <f t="shared" si="129"/>
        <v>1.7959047755231283E-5</v>
      </c>
      <c r="S155" s="41">
        <f t="shared" si="130"/>
        <v>9.0863168357363709E-5</v>
      </c>
      <c r="T155" s="41">
        <f t="shared" si="131"/>
        <v>7.9749778388914629E-5</v>
      </c>
      <c r="U155" s="41">
        <f t="shared" si="132"/>
        <v>7.101965113432028E-2</v>
      </c>
      <c r="V155" s="41">
        <f t="shared" si="133"/>
        <v>0.1984131803524623</v>
      </c>
      <c r="W155" s="41">
        <f t="shared" si="101"/>
        <v>-176.83968267794256</v>
      </c>
      <c r="X155" s="41">
        <f t="shared" si="102"/>
        <v>-155.83334744267057</v>
      </c>
      <c r="Y155" s="41">
        <f t="shared" si="134"/>
        <v>186.6251150719383</v>
      </c>
      <c r="Z155" s="41">
        <f t="shared" si="135"/>
        <v>163.82335767257393</v>
      </c>
      <c r="AA155" s="41">
        <f t="shared" si="136"/>
        <v>2.1009459241072066E-5</v>
      </c>
      <c r="AB155" s="41">
        <f t="shared" si="137"/>
        <v>2.130382377510913E-5</v>
      </c>
      <c r="AC155" s="41">
        <f t="shared" si="138"/>
        <v>0.19861159353281474</v>
      </c>
      <c r="AD155" s="41">
        <f t="shared" si="103"/>
        <v>-177.01652236062048</v>
      </c>
      <c r="AE155" s="41">
        <f t="shared" si="104"/>
        <v>-155.98918079011324</v>
      </c>
      <c r="AF155" s="41">
        <f t="shared" si="139"/>
        <v>186.79315189968855</v>
      </c>
      <c r="AG155" s="41">
        <f t="shared" si="140"/>
        <v>163.97195040682737</v>
      </c>
      <c r="AH155" s="41">
        <f t="shared" si="141"/>
        <v>2.1015578039077203E-5</v>
      </c>
      <c r="AI155" s="41">
        <f t="shared" si="142"/>
        <v>2.1309115806959124E-5</v>
      </c>
      <c r="AJ155" s="41">
        <f t="shared" si="143"/>
        <v>3.0838667039503451E-5</v>
      </c>
      <c r="AK155" s="41">
        <f t="shared" si="144"/>
        <v>2.6671775738856773E-5</v>
      </c>
      <c r="AL155" s="41">
        <f t="shared" si="145"/>
        <v>7.0643679615876018E-2</v>
      </c>
      <c r="AM155" s="41">
        <f t="shared" si="146"/>
        <v>0.26905685996833834</v>
      </c>
      <c r="AN155" s="41">
        <f t="shared" si="105"/>
        <v>-239.80226341114698</v>
      </c>
      <c r="AO155" s="41">
        <f t="shared" si="106"/>
        <v>-211.31676366861737</v>
      </c>
      <c r="AP155" s="41">
        <f t="shared" si="147"/>
        <v>247.19012899455919</v>
      </c>
      <c r="AQ155" s="41">
        <f t="shared" si="148"/>
        <v>217.33937375122153</v>
      </c>
      <c r="AR155" s="41">
        <f t="shared" si="149"/>
        <v>2.2472486324383621E-5</v>
      </c>
      <c r="AS155" s="41">
        <f t="shared" si="150"/>
        <v>2.2565298782196573E-5</v>
      </c>
      <c r="AT155" s="41">
        <f t="shared" si="151"/>
        <v>0.26932591682830664</v>
      </c>
      <c r="AU155" s="41">
        <f t="shared" si="107"/>
        <v>-240.0420656745581</v>
      </c>
      <c r="AV155" s="41">
        <f t="shared" si="108"/>
        <v>-211.52808043228598</v>
      </c>
      <c r="AW155" s="41">
        <f t="shared" si="152"/>
        <v>247.42297854410623</v>
      </c>
      <c r="AX155" s="41">
        <f t="shared" si="153"/>
        <v>217.54499792604494</v>
      </c>
      <c r="AY155" s="41">
        <f t="shared" si="154"/>
        <v>2.2476134929597734E-5</v>
      </c>
      <c r="AZ155" s="41">
        <f t="shared" si="155"/>
        <v>2.256843485300341E-5</v>
      </c>
      <c r="BA155" s="41">
        <f t="shared" si="156"/>
        <v>1.3560721754290315E-5</v>
      </c>
      <c r="BB155" s="41">
        <f t="shared" si="157"/>
        <v>1.1655792040411734E-5</v>
      </c>
      <c r="BC155" s="41">
        <f t="shared" si="158"/>
        <v>4.8722247932171406E-2</v>
      </c>
      <c r="BD155" s="41">
        <f t="shared" si="159"/>
        <v>0.31777910790050973</v>
      </c>
      <c r="BE155" s="41">
        <f t="shared" si="109"/>
        <v>-283.22693332660157</v>
      </c>
      <c r="BF155" s="41">
        <f t="shared" si="110"/>
        <v>-249.58312771113989</v>
      </c>
      <c r="BG155" s="41">
        <f t="shared" si="160"/>
        <v>289.53432856910479</v>
      </c>
      <c r="BH155" s="41">
        <f t="shared" si="161"/>
        <v>254.72187099451185</v>
      </c>
      <c r="BI155" s="41">
        <f t="shared" si="162"/>
        <v>2.2998274844854177E-5</v>
      </c>
      <c r="BJ155" s="41">
        <f t="shared" si="163"/>
        <v>2.3016707846256921E-5</v>
      </c>
      <c r="BK155" s="41">
        <f t="shared" si="164"/>
        <v>0.31809688700841021</v>
      </c>
      <c r="BL155" s="41">
        <f t="shared" si="111"/>
        <v>-283.51016025992817</v>
      </c>
      <c r="BM155" s="41">
        <f t="shared" si="112"/>
        <v>-249.83271083885103</v>
      </c>
      <c r="BN155" s="41">
        <f t="shared" si="165"/>
        <v>289.81152270917323</v>
      </c>
      <c r="BO155" s="41">
        <f t="shared" si="166"/>
        <v>254.96652325850681</v>
      </c>
      <c r="BP155" s="41">
        <f t="shared" si="167"/>
        <v>2.3000977674559789E-5</v>
      </c>
      <c r="BQ155" s="41">
        <f t="shared" si="168"/>
        <v>2.3019025604320175E-5</v>
      </c>
      <c r="BR155" s="41">
        <f t="shared" si="169"/>
        <v>8.505372563569304E-6</v>
      </c>
      <c r="BS155" s="41">
        <f t="shared" si="170"/>
        <v>7.2936137261104132E-6</v>
      </c>
      <c r="BT155" s="41">
        <f t="shared" si="171"/>
        <v>1.5211773855430592E-2</v>
      </c>
      <c r="BU155" s="41">
        <f t="shared" si="172"/>
        <v>0.33299088175594033</v>
      </c>
      <c r="BV155" s="41">
        <f t="shared" si="113"/>
        <v>-296.78472851331423</v>
      </c>
      <c r="BW155" s="41">
        <f t="shared" si="114"/>
        <v>-261.53042695921243</v>
      </c>
      <c r="BX155" s="41">
        <f t="shared" si="173"/>
        <v>302.81548822531192</v>
      </c>
      <c r="BY155" s="41">
        <f t="shared" si="174"/>
        <v>266.44310910032982</v>
      </c>
      <c r="BZ155" s="41">
        <f t="shared" si="175"/>
        <v>2.3119553988488811E-5</v>
      </c>
      <c r="CA155" s="41">
        <f t="shared" si="176"/>
        <v>2.3120680749015463E-5</v>
      </c>
      <c r="CB155" s="41">
        <f t="shared" si="177"/>
        <v>0.33332387263769625</v>
      </c>
      <c r="CC155" s="41">
        <f t="shared" si="115"/>
        <v>-297.08151324182757</v>
      </c>
      <c r="CD155" s="41">
        <f t="shared" si="116"/>
        <v>-261.79195738617165</v>
      </c>
      <c r="CE155" s="41">
        <f t="shared" si="178"/>
        <v>303.10648317137407</v>
      </c>
      <c r="CF155" s="41">
        <f t="shared" si="179"/>
        <v>266.69990920219061</v>
      </c>
      <c r="CG155" s="41">
        <f t="shared" si="180"/>
        <v>2.3122034171268788E-5</v>
      </c>
      <c r="CH155" s="41">
        <f t="shared" si="181"/>
        <v>2.3122806425213878E-5</v>
      </c>
      <c r="CI155" s="41">
        <f t="shared" si="182"/>
        <v>7.4482002837379194E-6</v>
      </c>
      <c r="CJ155" s="41">
        <f t="shared" si="183"/>
        <v>6.3835868033580847E-6</v>
      </c>
      <c r="CK155" s="41">
        <f t="shared" si="184"/>
        <v>1.0583752201311395E-3</v>
      </c>
      <c r="CL155" s="41" t="str">
        <f t="shared" si="117"/>
        <v/>
      </c>
      <c r="CM155" s="41">
        <f t="shared" si="118"/>
        <v>3.1528820798494557E-3</v>
      </c>
      <c r="CN155" s="41">
        <f t="shared" si="119"/>
        <v>-1.1654680861457911</v>
      </c>
      <c r="CO155" s="41">
        <f t="shared" si="120"/>
        <v>0</v>
      </c>
      <c r="CP155" s="41">
        <f t="shared" si="185"/>
        <v>0</v>
      </c>
      <c r="CQ155" s="41"/>
      <c r="CR155" s="41"/>
      <c r="CS155" s="41"/>
      <c r="CT155" s="41"/>
      <c r="CU155" s="41"/>
      <c r="CV155" s="41"/>
      <c r="CW155" s="41"/>
      <c r="CX155" s="41"/>
      <c r="CY155" s="41"/>
      <c r="CZ155" s="41"/>
      <c r="DA155" s="41"/>
      <c r="DB155" s="14"/>
      <c r="DC155" s="41"/>
      <c r="DD155" s="41"/>
      <c r="DE155" s="41"/>
    </row>
    <row r="156" spans="1:109" x14ac:dyDescent="0.15">
      <c r="A156" s="41">
        <f t="shared" si="186"/>
        <v>7.0000000000000007E-2</v>
      </c>
      <c r="B156" s="41">
        <f t="shared" si="93"/>
        <v>1.1127924184489189</v>
      </c>
      <c r="C156" s="41">
        <f t="shared" si="94"/>
        <v>-1820.5753543178098</v>
      </c>
      <c r="D156" s="41">
        <f t="shared" si="95"/>
        <v>-1303.3182114606668</v>
      </c>
      <c r="E156" s="41">
        <f t="shared" si="96"/>
        <v>0.12739352921814204</v>
      </c>
      <c r="F156" s="41">
        <f t="shared" si="97"/>
        <v>-113.54200987122007</v>
      </c>
      <c r="G156" s="41">
        <f t="shared" si="98"/>
        <v>-100.05464387664793</v>
      </c>
      <c r="H156" s="41">
        <f t="shared" si="121"/>
        <v>127.78876578257612</v>
      </c>
      <c r="I156" s="41">
        <f t="shared" si="122"/>
        <v>111.7205237662513</v>
      </c>
      <c r="J156" s="41">
        <f t="shared" si="123"/>
        <v>1.6999686796122975E-5</v>
      </c>
      <c r="K156" s="41">
        <f t="shared" si="124"/>
        <v>1.7739984645497496E-5</v>
      </c>
      <c r="L156" s="41">
        <f t="shared" si="125"/>
        <v>0.12752092274736015</v>
      </c>
      <c r="M156" s="41">
        <f t="shared" si="99"/>
        <v>-113.65555188109127</v>
      </c>
      <c r="N156" s="41">
        <f t="shared" si="100"/>
        <v>-100.15469852052456</v>
      </c>
      <c r="O156" s="41">
        <f t="shared" si="126"/>
        <v>127.89092724040474</v>
      </c>
      <c r="P156" s="41">
        <f t="shared" si="127"/>
        <v>111.81112543177926</v>
      </c>
      <c r="Q156" s="41">
        <f t="shared" si="128"/>
        <v>1.7011204442889088E-5</v>
      </c>
      <c r="R156" s="41">
        <f t="shared" si="129"/>
        <v>1.7750072684758051E-5</v>
      </c>
      <c r="S156" s="41">
        <f t="shared" si="130"/>
        <v>9.0409982648279025E-5</v>
      </c>
      <c r="T156" s="41">
        <f t="shared" si="131"/>
        <v>7.9188003680180294E-5</v>
      </c>
      <c r="U156" s="41">
        <f t="shared" si="132"/>
        <v>6.5968565034652274E-2</v>
      </c>
      <c r="V156" s="41">
        <f t="shared" si="133"/>
        <v>0.19336209425279433</v>
      </c>
      <c r="W156" s="41">
        <f t="shared" si="101"/>
        <v>-172.33780199916151</v>
      </c>
      <c r="X156" s="41">
        <f t="shared" si="102"/>
        <v>-151.86623369682897</v>
      </c>
      <c r="Y156" s="41">
        <f t="shared" si="134"/>
        <v>182.3232293150204</v>
      </c>
      <c r="Z156" s="41">
        <f t="shared" si="135"/>
        <v>160.01139255489906</v>
      </c>
      <c r="AA156" s="41">
        <f t="shared" si="136"/>
        <v>2.0668837168614189E-5</v>
      </c>
      <c r="AB156" s="41">
        <f t="shared" si="137"/>
        <v>2.0931562613874E-5</v>
      </c>
      <c r="AC156" s="41">
        <f t="shared" si="138"/>
        <v>0.1935554563470471</v>
      </c>
      <c r="AD156" s="41">
        <f t="shared" si="103"/>
        <v>-172.51013980116065</v>
      </c>
      <c r="AE156" s="41">
        <f t="shared" si="104"/>
        <v>-152.01809993052578</v>
      </c>
      <c r="AF156" s="41">
        <f t="shared" si="139"/>
        <v>182.48662625228758</v>
      </c>
      <c r="AG156" s="41">
        <f t="shared" si="140"/>
        <v>160.15590901586856</v>
      </c>
      <c r="AH156" s="41">
        <f t="shared" si="141"/>
        <v>2.06751789262687E-5</v>
      </c>
      <c r="AI156" s="41">
        <f t="shared" si="142"/>
        <v>2.0937038747968443E-5</v>
      </c>
      <c r="AJ156" s="41">
        <f t="shared" si="143"/>
        <v>3.2797315725286394E-5</v>
      </c>
      <c r="AK156" s="41">
        <f t="shared" si="144"/>
        <v>2.8320618452156294E-5</v>
      </c>
      <c r="AL156" s="41">
        <f t="shared" si="145"/>
        <v>5.8687337836474694E-2</v>
      </c>
      <c r="AM156" s="41">
        <f t="shared" si="146"/>
        <v>0.252049432089269</v>
      </c>
      <c r="AN156" s="41">
        <f t="shared" si="105"/>
        <v>-224.64405595759013</v>
      </c>
      <c r="AO156" s="41">
        <f t="shared" si="106"/>
        <v>-197.95916104828174</v>
      </c>
      <c r="AP156" s="41">
        <f t="shared" si="147"/>
        <v>232.47531891827384</v>
      </c>
      <c r="AQ156" s="41">
        <f t="shared" si="148"/>
        <v>204.33742585231542</v>
      </c>
      <c r="AR156" s="41">
        <f t="shared" si="149"/>
        <v>2.2032584167621402E-5</v>
      </c>
      <c r="AS156" s="41">
        <f t="shared" si="150"/>
        <v>2.2105773526031435E-5</v>
      </c>
      <c r="AT156" s="41">
        <f t="shared" si="151"/>
        <v>0.25230148152135823</v>
      </c>
      <c r="AU156" s="41">
        <f t="shared" si="107"/>
        <v>-224.86870001354768</v>
      </c>
      <c r="AV156" s="41">
        <f t="shared" si="108"/>
        <v>-198.15712020933</v>
      </c>
      <c r="AW156" s="41">
        <f t="shared" si="152"/>
        <v>232.69264874645972</v>
      </c>
      <c r="AX156" s="41">
        <f t="shared" si="153"/>
        <v>204.52939833686864</v>
      </c>
      <c r="AY156" s="41">
        <f t="shared" si="154"/>
        <v>2.2036652864796286E-5</v>
      </c>
      <c r="AZ156" s="41">
        <f t="shared" si="155"/>
        <v>2.2109266385116481E-5</v>
      </c>
      <c r="BA156" s="41">
        <f t="shared" si="156"/>
        <v>1.6142457220229162E-5</v>
      </c>
      <c r="BB156" s="41">
        <f t="shared" si="157"/>
        <v>1.3857833584840124E-5</v>
      </c>
      <c r="BC156" s="41">
        <f t="shared" si="158"/>
        <v>3.2035630410332173E-2</v>
      </c>
      <c r="BD156" s="41">
        <f t="shared" si="159"/>
        <v>0.28408506249960119</v>
      </c>
      <c r="BE156" s="41">
        <f t="shared" si="109"/>
        <v>-253.19644701390681</v>
      </c>
      <c r="BF156" s="41">
        <f t="shared" si="110"/>
        <v>-223.1198863358361</v>
      </c>
      <c r="BG156" s="41">
        <f t="shared" si="160"/>
        <v>260.1934537714892</v>
      </c>
      <c r="BH156" s="41">
        <f t="shared" si="161"/>
        <v>228.81581351601523</v>
      </c>
      <c r="BI156" s="41">
        <f t="shared" si="162"/>
        <v>2.2472143863011223E-5</v>
      </c>
      <c r="BJ156" s="41">
        <f t="shared" si="163"/>
        <v>2.2482758458339461E-5</v>
      </c>
      <c r="BK156" s="41">
        <f t="shared" si="164"/>
        <v>0.28436914756210074</v>
      </c>
      <c r="BL156" s="41">
        <f t="shared" si="111"/>
        <v>-253.44964346092067</v>
      </c>
      <c r="BM156" s="41">
        <f t="shared" si="112"/>
        <v>-223.34300622217191</v>
      </c>
      <c r="BN156" s="41">
        <f t="shared" si="165"/>
        <v>260.44002579093643</v>
      </c>
      <c r="BO156" s="41">
        <f t="shared" si="166"/>
        <v>229.03351919188589</v>
      </c>
      <c r="BP156" s="41">
        <f t="shared" si="167"/>
        <v>2.2475436265746298E-5</v>
      </c>
      <c r="BQ156" s="41">
        <f t="shared" si="168"/>
        <v>2.2485579371377784E-5</v>
      </c>
      <c r="BR156" s="41">
        <f t="shared" si="169"/>
        <v>1.1589496139310998E-5</v>
      </c>
      <c r="BS156" s="41">
        <f t="shared" si="170"/>
        <v>9.9298182505703947E-6</v>
      </c>
      <c r="BT156" s="41">
        <f t="shared" si="171"/>
        <v>6.3955755512851951E-3</v>
      </c>
      <c r="BU156" s="41">
        <f t="shared" si="172"/>
        <v>0.29048063805088636</v>
      </c>
      <c r="BV156" s="41">
        <f t="shared" si="113"/>
        <v>-258.89663058549706</v>
      </c>
      <c r="BW156" s="41">
        <f t="shared" si="114"/>
        <v>-228.14295962768509</v>
      </c>
      <c r="BX156" s="41">
        <f t="shared" si="173"/>
        <v>265.74740438159256</v>
      </c>
      <c r="BY156" s="41">
        <f t="shared" si="174"/>
        <v>233.71938292284213</v>
      </c>
      <c r="BZ156" s="41">
        <f t="shared" si="175"/>
        <v>2.2544097605934924E-5</v>
      </c>
      <c r="CA156" s="41">
        <f t="shared" si="176"/>
        <v>2.2544398525597403E-5</v>
      </c>
      <c r="CB156" s="41">
        <f t="shared" si="177"/>
        <v>0.29077111868893724</v>
      </c>
      <c r="CC156" s="41">
        <f t="shared" si="115"/>
        <v>-259.15552721608253</v>
      </c>
      <c r="CD156" s="41">
        <f t="shared" si="116"/>
        <v>-228.37110258731278</v>
      </c>
      <c r="CE156" s="41">
        <f t="shared" si="178"/>
        <v>265.99980059612921</v>
      </c>
      <c r="CF156" s="41">
        <f t="shared" si="179"/>
        <v>233.94221430535231</v>
      </c>
      <c r="CG156" s="41">
        <f t="shared" si="180"/>
        <v>2.2547260849466985E-5</v>
      </c>
      <c r="CH156" s="41">
        <f t="shared" si="181"/>
        <v>2.2547107899434965E-5</v>
      </c>
      <c r="CI156" s="41">
        <f t="shared" si="182"/>
        <v>1.0889688046978269E-5</v>
      </c>
      <c r="CJ156" s="41">
        <f t="shared" si="183"/>
        <v>9.3272097436213212E-6</v>
      </c>
      <c r="CK156" s="41">
        <f t="shared" si="184"/>
        <v>1.925912582802811E-4</v>
      </c>
      <c r="CL156" s="41" t="str">
        <f t="shared" si="117"/>
        <v/>
      </c>
      <c r="CM156" s="41">
        <f t="shared" si="118"/>
        <v>2.404212613983138E-3</v>
      </c>
      <c r="CN156" s="41">
        <f t="shared" si="119"/>
        <v>-1.0166822331781022</v>
      </c>
      <c r="CO156" s="41">
        <f t="shared" si="120"/>
        <v>0</v>
      </c>
      <c r="CP156" s="41">
        <f t="shared" si="185"/>
        <v>0</v>
      </c>
      <c r="CQ156" s="41"/>
      <c r="CR156" s="41"/>
      <c r="CS156" s="41"/>
      <c r="CT156" s="41"/>
      <c r="CU156" s="41"/>
      <c r="CV156" s="41"/>
      <c r="CW156" s="41"/>
      <c r="CX156" s="41"/>
      <c r="CY156" s="41"/>
      <c r="CZ156" s="41"/>
      <c r="DA156" s="41"/>
      <c r="DB156" s="14"/>
      <c r="DC156" s="41"/>
      <c r="DD156" s="41"/>
      <c r="DE156" s="41"/>
    </row>
    <row r="157" spans="1:109" x14ac:dyDescent="0.15">
      <c r="A157" s="41">
        <f t="shared" si="186"/>
        <v>0.08</v>
      </c>
      <c r="B157" s="41">
        <f t="shared" si="93"/>
        <v>1.2717627639416214</v>
      </c>
      <c r="C157" s="41">
        <f t="shared" si="94"/>
        <v>-1814.9432620774969</v>
      </c>
      <c r="D157" s="41">
        <f t="shared" si="95"/>
        <v>-1297.6861192203539</v>
      </c>
      <c r="E157" s="41">
        <f t="shared" si="96"/>
        <v>0.12739352921814204</v>
      </c>
      <c r="F157" s="41">
        <f t="shared" si="97"/>
        <v>-113.54200987122007</v>
      </c>
      <c r="G157" s="41">
        <f t="shared" si="98"/>
        <v>-100.05464387664793</v>
      </c>
      <c r="H157" s="41">
        <f t="shared" si="121"/>
        <v>127.74910200418857</v>
      </c>
      <c r="I157" s="41">
        <f t="shared" si="122"/>
        <v>111.67486089602336</v>
      </c>
      <c r="J157" s="41">
        <f t="shared" si="123"/>
        <v>1.6839665198219071E-5</v>
      </c>
      <c r="K157" s="41">
        <f t="shared" si="124"/>
        <v>1.7530926519325722E-5</v>
      </c>
      <c r="L157" s="41">
        <f t="shared" si="125"/>
        <v>0.12752092274736015</v>
      </c>
      <c r="M157" s="41">
        <f t="shared" si="99"/>
        <v>-113.65555188109127</v>
      </c>
      <c r="N157" s="41">
        <f t="shared" si="100"/>
        <v>-100.15469852052456</v>
      </c>
      <c r="O157" s="41">
        <f t="shared" si="126"/>
        <v>127.85128881076598</v>
      </c>
      <c r="P157" s="41">
        <f t="shared" si="127"/>
        <v>111.7654925955471</v>
      </c>
      <c r="Q157" s="41">
        <f t="shared" si="128"/>
        <v>1.6851125193958063E-5</v>
      </c>
      <c r="R157" s="41">
        <f t="shared" si="129"/>
        <v>1.7540943142480853E-5</v>
      </c>
      <c r="S157" s="41">
        <f t="shared" si="130"/>
        <v>8.995743982703721E-5</v>
      </c>
      <c r="T157" s="41">
        <f t="shared" si="131"/>
        <v>7.8627409230348736E-5</v>
      </c>
      <c r="U157" s="41">
        <f t="shared" si="132"/>
        <v>6.1011425803977261E-2</v>
      </c>
      <c r="V157" s="41">
        <f t="shared" si="133"/>
        <v>0.18840495502211929</v>
      </c>
      <c r="W157" s="41">
        <f t="shared" si="101"/>
        <v>-167.9196533308839</v>
      </c>
      <c r="X157" s="41">
        <f t="shared" si="102"/>
        <v>-147.97290564935136</v>
      </c>
      <c r="Y157" s="41">
        <f t="shared" si="134"/>
        <v>178.10968463542804</v>
      </c>
      <c r="Z157" s="41">
        <f t="shared" si="135"/>
        <v>156.27667898063123</v>
      </c>
      <c r="AA157" s="41">
        <f t="shared" si="136"/>
        <v>2.0322035687533318E-5</v>
      </c>
      <c r="AB157" s="41">
        <f t="shared" si="137"/>
        <v>2.0554465323554496E-5</v>
      </c>
      <c r="AC157" s="41">
        <f t="shared" si="138"/>
        <v>0.18859335997714138</v>
      </c>
      <c r="AD157" s="41">
        <f t="shared" si="103"/>
        <v>-168.08757298421477</v>
      </c>
      <c r="AE157" s="41">
        <f t="shared" si="104"/>
        <v>-148.12087855500067</v>
      </c>
      <c r="AF157" s="41">
        <f t="shared" si="139"/>
        <v>178.26852480433848</v>
      </c>
      <c r="AG157" s="41">
        <f t="shared" si="140"/>
        <v>156.41719240192037</v>
      </c>
      <c r="AH157" s="41">
        <f t="shared" si="141"/>
        <v>2.0328607741469257E-5</v>
      </c>
      <c r="AI157" s="41">
        <f t="shared" si="142"/>
        <v>2.0560131443619897E-5</v>
      </c>
      <c r="AJ157" s="41">
        <f t="shared" si="143"/>
        <v>3.4882596029217852E-5</v>
      </c>
      <c r="AK157" s="41">
        <f t="shared" si="144"/>
        <v>3.0074156301978684E-5</v>
      </c>
      <c r="AL157" s="41">
        <f t="shared" si="145"/>
        <v>4.8337849532457434E-2</v>
      </c>
      <c r="AM157" s="41">
        <f t="shared" si="146"/>
        <v>0.23674280455457672</v>
      </c>
      <c r="AN157" s="41">
        <f t="shared" si="105"/>
        <v>-211.00172054773464</v>
      </c>
      <c r="AO157" s="41">
        <f t="shared" si="106"/>
        <v>-185.93736389472562</v>
      </c>
      <c r="AP157" s="41">
        <f t="shared" si="147"/>
        <v>219.27860317907516</v>
      </c>
      <c r="AQ157" s="41">
        <f t="shared" si="148"/>
        <v>192.67255319743143</v>
      </c>
      <c r="AR157" s="41">
        <f t="shared" si="149"/>
        <v>2.1577403497472685E-5</v>
      </c>
      <c r="AS157" s="41">
        <f t="shared" si="150"/>
        <v>2.1633889809319652E-5</v>
      </c>
      <c r="AT157" s="41">
        <f t="shared" si="151"/>
        <v>0.23697954735913127</v>
      </c>
      <c r="AU157" s="41">
        <f t="shared" si="107"/>
        <v>-211.21272226828233</v>
      </c>
      <c r="AV157" s="41">
        <f t="shared" si="108"/>
        <v>-186.12330125862033</v>
      </c>
      <c r="AW157" s="41">
        <f t="shared" si="152"/>
        <v>219.48193697932464</v>
      </c>
      <c r="AX157" s="41">
        <f t="shared" si="153"/>
        <v>192.85221600035183</v>
      </c>
      <c r="AY157" s="41">
        <f t="shared" si="154"/>
        <v>2.1581911676012348E-5</v>
      </c>
      <c r="AZ157" s="41">
        <f t="shared" si="155"/>
        <v>2.163775550266299E-5</v>
      </c>
      <c r="BA157" s="41">
        <f t="shared" si="156"/>
        <v>1.9042515560907536E-5</v>
      </c>
      <c r="BB157" s="41">
        <f t="shared" si="157"/>
        <v>1.632866245126958E-5</v>
      </c>
      <c r="BC157" s="41">
        <f t="shared" si="158"/>
        <v>2.0814063829159391E-2</v>
      </c>
      <c r="BD157" s="41">
        <f t="shared" si="159"/>
        <v>0.25755686838373609</v>
      </c>
      <c r="BE157" s="41">
        <f t="shared" si="109"/>
        <v>-229.55266779956779</v>
      </c>
      <c r="BF157" s="41">
        <f t="shared" si="110"/>
        <v>-202.28469139898465</v>
      </c>
      <c r="BG157" s="41">
        <f t="shared" si="160"/>
        <v>237.20406803528186</v>
      </c>
      <c r="BH157" s="41">
        <f t="shared" si="161"/>
        <v>208.50835620941101</v>
      </c>
      <c r="BI157" s="41">
        <f t="shared" si="162"/>
        <v>2.1931410614053058E-5</v>
      </c>
      <c r="BJ157" s="41">
        <f t="shared" si="163"/>
        <v>2.1937208819559799E-5</v>
      </c>
      <c r="BK157" s="41">
        <f t="shared" si="164"/>
        <v>0.25781442525211978</v>
      </c>
      <c r="BL157" s="41">
        <f t="shared" si="111"/>
        <v>-229.78222046736732</v>
      </c>
      <c r="BM157" s="41">
        <f t="shared" si="112"/>
        <v>-202.48697609038359</v>
      </c>
      <c r="BN157" s="41">
        <f t="shared" si="165"/>
        <v>237.42645400357702</v>
      </c>
      <c r="BO157" s="41">
        <f t="shared" si="166"/>
        <v>208.70478336018996</v>
      </c>
      <c r="BP157" s="41">
        <f t="shared" si="167"/>
        <v>2.1935305678196255E-5</v>
      </c>
      <c r="BQ157" s="41">
        <f t="shared" si="168"/>
        <v>2.1940543495796602E-5</v>
      </c>
      <c r="BR157" s="41">
        <f t="shared" si="169"/>
        <v>1.512312277921885E-5</v>
      </c>
      <c r="BS157" s="41">
        <f t="shared" si="170"/>
        <v>1.2947339582635394E-5</v>
      </c>
      <c r="BT157" s="41">
        <f t="shared" si="171"/>
        <v>2.6648820139091559E-3</v>
      </c>
      <c r="BU157" s="41">
        <f t="shared" si="172"/>
        <v>0.26022175039764522</v>
      </c>
      <c r="BV157" s="41">
        <f t="shared" si="113"/>
        <v>-231.92779675459337</v>
      </c>
      <c r="BW157" s="41">
        <f t="shared" si="114"/>
        <v>-204.37768483837979</v>
      </c>
      <c r="BX157" s="41">
        <f t="shared" si="173"/>
        <v>239.50566859667427</v>
      </c>
      <c r="BY157" s="41">
        <f t="shared" si="174"/>
        <v>210.54125648641028</v>
      </c>
      <c r="BZ157" s="41">
        <f t="shared" si="175"/>
        <v>2.1971199535405407E-5</v>
      </c>
      <c r="CA157" s="41">
        <f t="shared" si="176"/>
        <v>2.1971270501056562E-5</v>
      </c>
      <c r="CB157" s="41">
        <f t="shared" si="177"/>
        <v>0.26048197214804286</v>
      </c>
      <c r="CC157" s="41">
        <f t="shared" si="115"/>
        <v>-232.15972455134798</v>
      </c>
      <c r="CD157" s="41">
        <f t="shared" si="116"/>
        <v>-204.58206252321816</v>
      </c>
      <c r="CE157" s="41">
        <f t="shared" si="178"/>
        <v>239.73048980346675</v>
      </c>
      <c r="CF157" s="41">
        <f t="shared" si="179"/>
        <v>210.73982653285145</v>
      </c>
      <c r="CG157" s="41">
        <f t="shared" si="180"/>
        <v>2.1975024811284407E-5</v>
      </c>
      <c r="CH157" s="41">
        <f t="shared" si="181"/>
        <v>2.1974544842410558E-5</v>
      </c>
      <c r="CI157" s="41">
        <f t="shared" si="182"/>
        <v>1.4700062055361793E-5</v>
      </c>
      <c r="CJ157" s="41">
        <f t="shared" si="183"/>
        <v>1.2582888820755431E-5</v>
      </c>
      <c r="CK157" s="41">
        <f t="shared" si="184"/>
        <v>3.3519057389698993E-5</v>
      </c>
      <c r="CL157" s="41" t="str">
        <f t="shared" si="117"/>
        <v/>
      </c>
      <c r="CM157" s="41">
        <f t="shared" si="118"/>
        <v>1.9332956524729802E-3</v>
      </c>
      <c r="CN157" s="41">
        <f t="shared" si="119"/>
        <v>-0.9107761263917582</v>
      </c>
      <c r="CO157" s="41">
        <f t="shared" si="120"/>
        <v>0</v>
      </c>
      <c r="CP157" s="41">
        <f t="shared" si="185"/>
        <v>0</v>
      </c>
      <c r="CQ157" s="41"/>
      <c r="CR157" s="41"/>
      <c r="CS157" s="41"/>
      <c r="CT157" s="41"/>
      <c r="CU157" s="41"/>
      <c r="CV157" s="41"/>
      <c r="CW157" s="41"/>
      <c r="CX157" s="41"/>
      <c r="CY157" s="41"/>
      <c r="CZ157" s="41"/>
      <c r="DA157" s="41"/>
      <c r="DB157" s="14"/>
      <c r="DC157" s="41"/>
      <c r="DD157" s="41"/>
      <c r="DE157" s="41"/>
    </row>
    <row r="158" spans="1:109" x14ac:dyDescent="0.15">
      <c r="A158" s="41">
        <f t="shared" si="186"/>
        <v>0.09</v>
      </c>
      <c r="B158" s="41">
        <f t="shared" si="93"/>
        <v>1.4307331094343239</v>
      </c>
      <c r="C158" s="41">
        <f t="shared" si="94"/>
        <v>-1809.3111698371843</v>
      </c>
      <c r="D158" s="41">
        <f t="shared" si="95"/>
        <v>-1292.0540269800413</v>
      </c>
      <c r="E158" s="41">
        <f t="shared" si="96"/>
        <v>0.12739352921814204</v>
      </c>
      <c r="F158" s="41">
        <f t="shared" si="97"/>
        <v>-113.54200987122007</v>
      </c>
      <c r="G158" s="41">
        <f t="shared" si="98"/>
        <v>-100.05464387664793</v>
      </c>
      <c r="H158" s="41">
        <f t="shared" si="121"/>
        <v>127.70941604860469</v>
      </c>
      <c r="I158" s="41">
        <f t="shared" si="122"/>
        <v>111.62916417782807</v>
      </c>
      <c r="J158" s="41">
        <f t="shared" si="123"/>
        <v>1.6679554127487908E-5</v>
      </c>
      <c r="K158" s="41">
        <f t="shared" si="124"/>
        <v>1.7321713427147822E-5</v>
      </c>
      <c r="L158" s="41">
        <f t="shared" si="125"/>
        <v>0.12752092274736015</v>
      </c>
      <c r="M158" s="41">
        <f t="shared" si="99"/>
        <v>-113.65555188109127</v>
      </c>
      <c r="N158" s="41">
        <f t="shared" si="100"/>
        <v>-100.15469852052456</v>
      </c>
      <c r="O158" s="41">
        <f t="shared" si="126"/>
        <v>127.81162824644716</v>
      </c>
      <c r="P158" s="41">
        <f t="shared" si="127"/>
        <v>111.71982597814191</v>
      </c>
      <c r="Q158" s="41">
        <f t="shared" si="128"/>
        <v>1.6690956554428363E-5</v>
      </c>
      <c r="R158" s="41">
        <f t="shared" si="129"/>
        <v>1.7331658785341471E-5</v>
      </c>
      <c r="S158" s="41">
        <f t="shared" si="130"/>
        <v>8.9505542474866247E-5</v>
      </c>
      <c r="T158" s="41">
        <f t="shared" si="131"/>
        <v>7.8068001213952196E-5</v>
      </c>
      <c r="U158" s="41">
        <f t="shared" si="132"/>
        <v>5.6144872836821139E-2</v>
      </c>
      <c r="V158" s="41">
        <f t="shared" si="133"/>
        <v>0.18353840205496319</v>
      </c>
      <c r="W158" s="41">
        <f t="shared" si="101"/>
        <v>-163.5822414668207</v>
      </c>
      <c r="X158" s="41">
        <f t="shared" si="102"/>
        <v>-144.15072388687054</v>
      </c>
      <c r="Y158" s="41">
        <f t="shared" si="134"/>
        <v>173.98167665246581</v>
      </c>
      <c r="Z158" s="41">
        <f t="shared" si="135"/>
        <v>152.61672911743622</v>
      </c>
      <c r="AA158" s="41">
        <f t="shared" si="136"/>
        <v>1.9968712720433611E-5</v>
      </c>
      <c r="AB158" s="41">
        <f t="shared" si="137"/>
        <v>2.0172263536140782E-5</v>
      </c>
      <c r="AC158" s="41">
        <f t="shared" si="138"/>
        <v>0.18372194045701815</v>
      </c>
      <c r="AD158" s="41">
        <f t="shared" si="103"/>
        <v>-163.7458237082875</v>
      </c>
      <c r="AE158" s="41">
        <f t="shared" si="104"/>
        <v>-144.2948746107574</v>
      </c>
      <c r="AF158" s="41">
        <f t="shared" si="139"/>
        <v>174.13604027126161</v>
      </c>
      <c r="AG158" s="41">
        <f t="shared" si="140"/>
        <v>152.75331014795506</v>
      </c>
      <c r="AH158" s="41">
        <f t="shared" si="141"/>
        <v>1.9975522627666205E-5</v>
      </c>
      <c r="AI158" s="41">
        <f t="shared" si="142"/>
        <v>2.0178125716974722E-5</v>
      </c>
      <c r="AJ158" s="41">
        <f t="shared" si="143"/>
        <v>3.7103446234404307E-5</v>
      </c>
      <c r="AK158" s="41">
        <f t="shared" si="144"/>
        <v>3.1939805339402045E-5</v>
      </c>
      <c r="AL158" s="41">
        <f t="shared" si="145"/>
        <v>3.9420017744491456E-2</v>
      </c>
      <c r="AM158" s="41">
        <f t="shared" si="146"/>
        <v>0.22295841979945463</v>
      </c>
      <c r="AN158" s="41">
        <f t="shared" si="105"/>
        <v>-198.71611421011005</v>
      </c>
      <c r="AO158" s="41">
        <f t="shared" si="106"/>
        <v>-175.11113342448894</v>
      </c>
      <c r="AP158" s="41">
        <f t="shared" si="147"/>
        <v>207.43828046496745</v>
      </c>
      <c r="AQ158" s="41">
        <f t="shared" si="148"/>
        <v>182.20244351904847</v>
      </c>
      <c r="AR158" s="41">
        <f t="shared" si="149"/>
        <v>2.1108319190585043E-5</v>
      </c>
      <c r="AS158" s="41">
        <f t="shared" si="150"/>
        <v>2.1150869023894165E-5</v>
      </c>
      <c r="AT158" s="41">
        <f t="shared" si="151"/>
        <v>0.22318137821925407</v>
      </c>
      <c r="AU158" s="41">
        <f t="shared" si="107"/>
        <v>-198.91483032432015</v>
      </c>
      <c r="AV158" s="41">
        <f t="shared" si="108"/>
        <v>-175.28624455791342</v>
      </c>
      <c r="AW158" s="41">
        <f t="shared" si="152"/>
        <v>207.62898536697617</v>
      </c>
      <c r="AX158" s="41">
        <f t="shared" si="153"/>
        <v>182.37100048692778</v>
      </c>
      <c r="AY158" s="41">
        <f t="shared" si="154"/>
        <v>2.111328261075061E-5</v>
      </c>
      <c r="AZ158" s="41">
        <f t="shared" si="155"/>
        <v>2.1155120499879474E-5</v>
      </c>
      <c r="BA158" s="41">
        <f t="shared" si="156"/>
        <v>2.2261640399279788E-5</v>
      </c>
      <c r="BB158" s="41">
        <f t="shared" si="157"/>
        <v>1.9068470206832405E-5</v>
      </c>
      <c r="BC158" s="41">
        <f t="shared" si="158"/>
        <v>1.3325263216399357E-2</v>
      </c>
      <c r="BD158" s="41">
        <f t="shared" si="159"/>
        <v>0.23628368301585398</v>
      </c>
      <c r="BE158" s="41">
        <f t="shared" si="109"/>
        <v>-210.59251936929422</v>
      </c>
      <c r="BF158" s="41">
        <f t="shared" si="110"/>
        <v>-185.57677068143659</v>
      </c>
      <c r="BG158" s="41">
        <f t="shared" si="160"/>
        <v>218.85951727007316</v>
      </c>
      <c r="BH158" s="41">
        <f t="shared" si="161"/>
        <v>192.29586486420772</v>
      </c>
      <c r="BI158" s="41">
        <f t="shared" si="162"/>
        <v>2.1383090899423603E-5</v>
      </c>
      <c r="BJ158" s="41">
        <f t="shared" si="163"/>
        <v>2.1386085599629017E-5</v>
      </c>
      <c r="BK158" s="41">
        <f t="shared" si="164"/>
        <v>0.23651996669886979</v>
      </c>
      <c r="BL158" s="41">
        <f t="shared" si="111"/>
        <v>-210.80311188866349</v>
      </c>
      <c r="BM158" s="41">
        <f t="shared" si="112"/>
        <v>-185.76234745211798</v>
      </c>
      <c r="BN158" s="41">
        <f t="shared" si="165"/>
        <v>219.06245144196225</v>
      </c>
      <c r="BO158" s="41">
        <f t="shared" si="166"/>
        <v>192.47518187770629</v>
      </c>
      <c r="BP158" s="41">
        <f t="shared" si="167"/>
        <v>2.1387588072751279E-5</v>
      </c>
      <c r="BQ158" s="41">
        <f t="shared" si="168"/>
        <v>2.1389932956378081E-5</v>
      </c>
      <c r="BR158" s="41">
        <f t="shared" si="169"/>
        <v>1.9032940701939634E-5</v>
      </c>
      <c r="BS158" s="41">
        <f t="shared" si="170"/>
        <v>1.6282786436873378E-5</v>
      </c>
      <c r="BT158" s="41">
        <f t="shared" si="171"/>
        <v>1.0889208083537988E-3</v>
      </c>
      <c r="BU158" s="41">
        <f t="shared" si="172"/>
        <v>0.23737260382420777</v>
      </c>
      <c r="BV158" s="41">
        <f t="shared" si="113"/>
        <v>-211.56304163938043</v>
      </c>
      <c r="BW158" s="41">
        <f t="shared" si="114"/>
        <v>-186.4320070844029</v>
      </c>
      <c r="BX158" s="41">
        <f t="shared" si="173"/>
        <v>219.7948591479917</v>
      </c>
      <c r="BY158" s="41">
        <f t="shared" si="174"/>
        <v>193.12234640069943</v>
      </c>
      <c r="BZ158" s="41">
        <f t="shared" si="175"/>
        <v>2.14037153022348E-5</v>
      </c>
      <c r="CA158" s="41">
        <f t="shared" si="176"/>
        <v>2.1403729247538175E-5</v>
      </c>
      <c r="CB158" s="41">
        <f t="shared" si="177"/>
        <v>0.23760997642803194</v>
      </c>
      <c r="CC158" s="41">
        <f t="shared" si="115"/>
        <v>-211.77460468101978</v>
      </c>
      <c r="CD158" s="41">
        <f t="shared" si="116"/>
        <v>-186.61843909148729</v>
      </c>
      <c r="CE158" s="41">
        <f t="shared" si="178"/>
        <v>219.99879153764437</v>
      </c>
      <c r="CF158" s="41">
        <f t="shared" si="179"/>
        <v>193.30254171885593</v>
      </c>
      <c r="CG158" s="41">
        <f t="shared" si="180"/>
        <v>2.1408177142137543E-5</v>
      </c>
      <c r="CH158" s="41">
        <f t="shared" si="181"/>
        <v>2.1407546020695888E-5</v>
      </c>
      <c r="CI158" s="41">
        <f t="shared" si="182"/>
        <v>1.879677701158469E-5</v>
      </c>
      <c r="CJ158" s="41">
        <f t="shared" si="183"/>
        <v>1.6079248810620798E-5</v>
      </c>
      <c r="CK158" s="41">
        <f t="shared" si="184"/>
        <v>5.1316131215500037E-6</v>
      </c>
      <c r="CL158" s="41" t="str">
        <f t="shared" si="117"/>
        <v/>
      </c>
      <c r="CM158" s="41">
        <f t="shared" si="118"/>
        <v>1.6118124969969365E-3</v>
      </c>
      <c r="CN158" s="41">
        <f t="shared" si="119"/>
        <v>-0.83080411338472715</v>
      </c>
      <c r="CO158" s="41">
        <f t="shared" si="120"/>
        <v>0</v>
      </c>
      <c r="CP158" s="41">
        <f t="shared" si="185"/>
        <v>0</v>
      </c>
      <c r="CQ158" s="41"/>
      <c r="CR158" s="41"/>
      <c r="CS158" s="41"/>
      <c r="CT158" s="41"/>
      <c r="CU158" s="41"/>
      <c r="CV158" s="41"/>
      <c r="CW158" s="41"/>
      <c r="CX158" s="41"/>
      <c r="CY158" s="41"/>
      <c r="CZ158" s="41"/>
      <c r="DA158" s="41"/>
      <c r="DB158" s="14"/>
      <c r="DC158" s="41"/>
      <c r="DD158" s="41"/>
      <c r="DE158" s="41"/>
    </row>
    <row r="159" spans="1:109" x14ac:dyDescent="0.15">
      <c r="A159" s="41">
        <f t="shared" si="186"/>
        <v>9.9999999999999992E-2</v>
      </c>
      <c r="B159" s="41">
        <f t="shared" si="93"/>
        <v>1.5897034549270266</v>
      </c>
      <c r="C159" s="41">
        <f t="shared" si="94"/>
        <v>-1803.6790775968711</v>
      </c>
      <c r="D159" s="41">
        <f t="shared" si="95"/>
        <v>-1286.4219347397282</v>
      </c>
      <c r="E159" s="41">
        <f t="shared" si="96"/>
        <v>0.12739352921814204</v>
      </c>
      <c r="F159" s="41">
        <f t="shared" si="97"/>
        <v>-113.54200987122007</v>
      </c>
      <c r="G159" s="41">
        <f t="shared" si="98"/>
        <v>-100.05464387664793</v>
      </c>
      <c r="H159" s="41">
        <f t="shared" si="121"/>
        <v>127.66970787858305</v>
      </c>
      <c r="I159" s="41">
        <f t="shared" si="122"/>
        <v>111.58343353628342</v>
      </c>
      <c r="J159" s="41">
        <f t="shared" si="123"/>
        <v>1.651935343368068E-5</v>
      </c>
      <c r="K159" s="41">
        <f t="shared" si="124"/>
        <v>1.7112345023842668E-5</v>
      </c>
      <c r="L159" s="41">
        <f t="shared" si="125"/>
        <v>0.12752092274736015</v>
      </c>
      <c r="M159" s="41">
        <f t="shared" si="99"/>
        <v>-113.65555188109127</v>
      </c>
      <c r="N159" s="41">
        <f t="shared" si="100"/>
        <v>-100.15469852052456</v>
      </c>
      <c r="O159" s="41">
        <f t="shared" si="126"/>
        <v>127.77194551032585</v>
      </c>
      <c r="P159" s="41">
        <f t="shared" si="127"/>
        <v>111.67412550442964</v>
      </c>
      <c r="Q159" s="41">
        <f t="shared" si="128"/>
        <v>1.6530698374381402E-5</v>
      </c>
      <c r="R159" s="41">
        <f t="shared" si="129"/>
        <v>1.7122219269009934E-5</v>
      </c>
      <c r="S159" s="41">
        <f t="shared" si="130"/>
        <v>8.9054293183898415E-5</v>
      </c>
      <c r="T159" s="41">
        <f t="shared" si="131"/>
        <v>7.7509785841320828E-5</v>
      </c>
      <c r="U159" s="41">
        <f t="shared" si="132"/>
        <v>5.1365690415818836E-2</v>
      </c>
      <c r="V159" s="41">
        <f t="shared" si="133"/>
        <v>0.17875921963396088</v>
      </c>
      <c r="W159" s="41">
        <f t="shared" si="101"/>
        <v>-159.32270033508377</v>
      </c>
      <c r="X159" s="41">
        <f t="shared" si="102"/>
        <v>-140.39716279087398</v>
      </c>
      <c r="Y159" s="41">
        <f t="shared" si="134"/>
        <v>169.93653938425081</v>
      </c>
      <c r="Z159" s="41">
        <f t="shared" si="135"/>
        <v>149.02917675454563</v>
      </c>
      <c r="AA159" s="41">
        <f t="shared" si="136"/>
        <v>1.960850305879657E-5</v>
      </c>
      <c r="AB159" s="41">
        <f t="shared" si="137"/>
        <v>1.9784670204403435E-5</v>
      </c>
      <c r="AC159" s="41">
        <f t="shared" si="138"/>
        <v>0.17893797885359483</v>
      </c>
      <c r="AD159" s="41">
        <f t="shared" si="103"/>
        <v>-159.48202303541885</v>
      </c>
      <c r="AE159" s="41">
        <f t="shared" si="104"/>
        <v>-140.53755995366484</v>
      </c>
      <c r="AF159" s="41">
        <f t="shared" si="139"/>
        <v>170.08650390921912</v>
      </c>
      <c r="AG159" s="41">
        <f t="shared" si="140"/>
        <v>149.16189358107681</v>
      </c>
      <c r="AH159" s="41">
        <f t="shared" si="141"/>
        <v>1.9615558596465098E-5</v>
      </c>
      <c r="AI159" s="41">
        <f t="shared" si="142"/>
        <v>1.9790734714329596E-5</v>
      </c>
      <c r="AJ159" s="41">
        <f t="shared" si="143"/>
        <v>3.9469503631620285E-5</v>
      </c>
      <c r="AK159" s="41">
        <f t="shared" si="144"/>
        <v>3.3925578432150706E-5</v>
      </c>
      <c r="AL159" s="41">
        <f t="shared" si="145"/>
        <v>3.1776609400090604E-2</v>
      </c>
      <c r="AM159" s="41">
        <f t="shared" si="146"/>
        <v>0.21053582903405149</v>
      </c>
      <c r="AN159" s="41">
        <f t="shared" si="105"/>
        <v>-187.64423377812761</v>
      </c>
      <c r="AO159" s="41">
        <f t="shared" si="106"/>
        <v>-165.35445345270321</v>
      </c>
      <c r="AP159" s="41">
        <f t="shared" si="147"/>
        <v>196.80885727413485</v>
      </c>
      <c r="AQ159" s="41">
        <f t="shared" si="148"/>
        <v>172.7990651113972</v>
      </c>
      <c r="AR159" s="41">
        <f t="shared" si="149"/>
        <v>2.0626985292734637E-5</v>
      </c>
      <c r="AS159" s="41">
        <f t="shared" si="150"/>
        <v>2.0658163110968631E-5</v>
      </c>
      <c r="AT159" s="41">
        <f t="shared" si="151"/>
        <v>0.21074636486308551</v>
      </c>
      <c r="AU159" s="41">
        <f t="shared" si="107"/>
        <v>-187.83187801190573</v>
      </c>
      <c r="AV159" s="41">
        <f t="shared" si="108"/>
        <v>-165.5198079061559</v>
      </c>
      <c r="AW159" s="41">
        <f t="shared" si="152"/>
        <v>196.98815969109543</v>
      </c>
      <c r="AX159" s="41">
        <f t="shared" si="153"/>
        <v>172.9575959250038</v>
      </c>
      <c r="AY159" s="41">
        <f t="shared" si="154"/>
        <v>2.0632415738964361E-5</v>
      </c>
      <c r="AZ159" s="41">
        <f t="shared" si="155"/>
        <v>2.0662809928901073E-5</v>
      </c>
      <c r="BA159" s="41">
        <f t="shared" si="156"/>
        <v>2.5793454038865721E-5</v>
      </c>
      <c r="BB159" s="41">
        <f t="shared" si="157"/>
        <v>2.2071387819176234E-5</v>
      </c>
      <c r="BC159" s="41">
        <f t="shared" si="158"/>
        <v>8.376481339602589E-3</v>
      </c>
      <c r="BD159" s="41">
        <f t="shared" si="159"/>
        <v>0.21891231037365408</v>
      </c>
      <c r="BE159" s="41">
        <f t="shared" si="109"/>
        <v>-195.1099389264532</v>
      </c>
      <c r="BF159" s="41">
        <f t="shared" si="110"/>
        <v>-171.93332651256009</v>
      </c>
      <c r="BG159" s="41">
        <f t="shared" si="160"/>
        <v>203.95351806501884</v>
      </c>
      <c r="BH159" s="41">
        <f t="shared" si="161"/>
        <v>179.11541057023149</v>
      </c>
      <c r="BI159" s="41">
        <f t="shared" si="162"/>
        <v>2.0832415049710631E-5</v>
      </c>
      <c r="BJ159" s="41">
        <f t="shared" si="163"/>
        <v>2.0833869596932591E-5</v>
      </c>
      <c r="BK159" s="41">
        <f t="shared" si="164"/>
        <v>0.21913122268402771</v>
      </c>
      <c r="BL159" s="41">
        <f t="shared" si="111"/>
        <v>-195.30504886537963</v>
      </c>
      <c r="BM159" s="41">
        <f t="shared" si="112"/>
        <v>-172.10525983907263</v>
      </c>
      <c r="BN159" s="41">
        <f t="shared" si="165"/>
        <v>204.14052660041739</v>
      </c>
      <c r="BO159" s="41">
        <f t="shared" si="166"/>
        <v>179.28072145212323</v>
      </c>
      <c r="BP159" s="41">
        <f t="shared" si="167"/>
        <v>2.083750422371247E-5</v>
      </c>
      <c r="BQ159" s="41">
        <f t="shared" si="168"/>
        <v>2.0838220357043599E-5</v>
      </c>
      <c r="BR159" s="41">
        <f t="shared" si="169"/>
        <v>2.3247545983836975E-5</v>
      </c>
      <c r="BS159" s="41">
        <f t="shared" si="170"/>
        <v>1.9874442435798274E-5</v>
      </c>
      <c r="BT159" s="41">
        <f t="shared" si="171"/>
        <v>4.3121926179999704E-4</v>
      </c>
      <c r="BU159" s="41">
        <f t="shared" si="172"/>
        <v>0.21934352963545409</v>
      </c>
      <c r="BV159" s="41">
        <f t="shared" si="113"/>
        <v>-195.49427164712159</v>
      </c>
      <c r="BW159" s="41">
        <f t="shared" si="114"/>
        <v>-172.27200532879942</v>
      </c>
      <c r="BX159" s="41">
        <f t="shared" si="173"/>
        <v>204.32190600537501</v>
      </c>
      <c r="BY159" s="41">
        <f t="shared" si="174"/>
        <v>179.44105552726029</v>
      </c>
      <c r="BZ159" s="41">
        <f t="shared" si="175"/>
        <v>2.0842426865631616E-5</v>
      </c>
      <c r="CA159" s="41">
        <f t="shared" si="176"/>
        <v>2.0842428652566257E-5</v>
      </c>
      <c r="CB159" s="41">
        <f t="shared" si="177"/>
        <v>0.21956287316508952</v>
      </c>
      <c r="CC159" s="41">
        <f t="shared" si="115"/>
        <v>-195.6897659187687</v>
      </c>
      <c r="CD159" s="41">
        <f t="shared" si="116"/>
        <v>-172.4442773341282</v>
      </c>
      <c r="CE159" s="41">
        <f t="shared" si="178"/>
        <v>204.50931095172157</v>
      </c>
      <c r="CF159" s="41">
        <f t="shared" si="179"/>
        <v>179.60671518300788</v>
      </c>
      <c r="CG159" s="41">
        <f t="shared" si="180"/>
        <v>2.0847499289564729E-5</v>
      </c>
      <c r="CH159" s="41">
        <f t="shared" si="181"/>
        <v>2.0846764896327527E-5</v>
      </c>
      <c r="CI159" s="41">
        <f t="shared" si="182"/>
        <v>2.3125477836269667E-5</v>
      </c>
      <c r="CJ159" s="41">
        <f t="shared" si="183"/>
        <v>1.9769189309927099E-5</v>
      </c>
      <c r="CK159" s="41">
        <f t="shared" si="184"/>
        <v>5.3241389321285152E-7</v>
      </c>
      <c r="CL159" s="41" t="str">
        <f t="shared" si="117"/>
        <v/>
      </c>
      <c r="CM159" s="41">
        <f t="shared" si="118"/>
        <v>1.3788357571547878E-3</v>
      </c>
      <c r="CN159" s="41">
        <f t="shared" si="119"/>
        <v>-0.76770235372408924</v>
      </c>
      <c r="CO159" s="41">
        <f t="shared" si="120"/>
        <v>0</v>
      </c>
      <c r="CP159" s="41">
        <f t="shared" si="185"/>
        <v>0</v>
      </c>
      <c r="CQ159" s="41"/>
      <c r="CR159" s="41"/>
      <c r="CS159" s="41"/>
      <c r="CT159" s="41"/>
      <c r="CU159" s="41"/>
      <c r="CV159" s="41"/>
      <c r="CW159" s="41"/>
      <c r="CX159" s="41"/>
      <c r="CY159" s="41"/>
      <c r="CZ159" s="41"/>
      <c r="DA159" s="41"/>
      <c r="DB159" s="14"/>
      <c r="DC159" s="41"/>
      <c r="DD159" s="41"/>
      <c r="DE159" s="41"/>
    </row>
    <row r="160" spans="1:109" x14ac:dyDescent="0.15">
      <c r="A160" s="41">
        <f t="shared" si="186"/>
        <v>0.10999999999999999</v>
      </c>
      <c r="B160" s="41">
        <f t="shared" si="93"/>
        <v>1.7486738004197291</v>
      </c>
      <c r="C160" s="41">
        <f t="shared" si="94"/>
        <v>-1798.0469853565583</v>
      </c>
      <c r="D160" s="41">
        <f t="shared" si="95"/>
        <v>-1280.7898424994153</v>
      </c>
      <c r="E160" s="41">
        <f t="shared" si="96"/>
        <v>0.12739352921814204</v>
      </c>
      <c r="F160" s="41">
        <f t="shared" si="97"/>
        <v>-113.54200987122007</v>
      </c>
      <c r="G160" s="41">
        <f t="shared" si="98"/>
        <v>-100.05464387664793</v>
      </c>
      <c r="H160" s="41">
        <f t="shared" si="121"/>
        <v>127.62997745677787</v>
      </c>
      <c r="I160" s="41">
        <f t="shared" si="122"/>
        <v>111.53766889572719</v>
      </c>
      <c r="J160" s="41">
        <f t="shared" si="123"/>
        <v>1.6359062966127636E-5</v>
      </c>
      <c r="K160" s="41">
        <f t="shared" si="124"/>
        <v>1.690282096300621E-5</v>
      </c>
      <c r="L160" s="41">
        <f t="shared" si="125"/>
        <v>0.12752092274736015</v>
      </c>
      <c r="M160" s="41">
        <f t="shared" si="99"/>
        <v>-113.65555188109127</v>
      </c>
      <c r="N160" s="41">
        <f t="shared" si="100"/>
        <v>-100.15469852052456</v>
      </c>
      <c r="O160" s="41">
        <f t="shared" si="126"/>
        <v>127.7322405651757</v>
      </c>
      <c r="P160" s="41">
        <f t="shared" si="127"/>
        <v>111.62839109899728</v>
      </c>
      <c r="Q160" s="41">
        <f t="shared" si="128"/>
        <v>1.6370350503479194E-5</v>
      </c>
      <c r="R160" s="41">
        <f t="shared" si="129"/>
        <v>1.6912624247878056E-5</v>
      </c>
      <c r="S160" s="41">
        <f t="shared" si="130"/>
        <v>8.8603694558393633E-5</v>
      </c>
      <c r="T160" s="41">
        <f t="shared" si="131"/>
        <v>7.6952769359752953E-5</v>
      </c>
      <c r="U160" s="41">
        <f t="shared" si="132"/>
        <v>4.6670799752625128E-2</v>
      </c>
      <c r="V160" s="41">
        <f t="shared" si="133"/>
        <v>0.17406432897076718</v>
      </c>
      <c r="W160" s="41">
        <f t="shared" si="101"/>
        <v>-155.1382859044902</v>
      </c>
      <c r="X160" s="41">
        <f t="shared" si="102"/>
        <v>-136.70980428664981</v>
      </c>
      <c r="Y160" s="41">
        <f t="shared" si="134"/>
        <v>165.97173863643525</v>
      </c>
      <c r="Z160" s="41">
        <f t="shared" si="135"/>
        <v>145.51177150388759</v>
      </c>
      <c r="AA160" s="41">
        <f t="shared" si="136"/>
        <v>1.9241016604836329E-5</v>
      </c>
      <c r="AB160" s="41">
        <f t="shared" si="137"/>
        <v>1.9391378116720874E-5</v>
      </c>
      <c r="AC160" s="41">
        <f t="shared" si="138"/>
        <v>0.17423839329973792</v>
      </c>
      <c r="AD160" s="41">
        <f t="shared" si="103"/>
        <v>-155.29342419039466</v>
      </c>
      <c r="AE160" s="41">
        <f t="shared" si="104"/>
        <v>-136.84651409093644</v>
      </c>
      <c r="AF160" s="41">
        <f t="shared" si="139"/>
        <v>166.1173788981045</v>
      </c>
      <c r="AG160" s="41">
        <f t="shared" si="140"/>
        <v>145.64068996841399</v>
      </c>
      <c r="AH160" s="41">
        <f t="shared" si="141"/>
        <v>1.9248325768433397E-5</v>
      </c>
      <c r="AI160" s="41">
        <f t="shared" si="142"/>
        <v>1.9397651419147733E-5</v>
      </c>
      <c r="AJ160" s="41">
        <f t="shared" si="143"/>
        <v>4.199116292400887E-5</v>
      </c>
      <c r="AK160" s="41">
        <f t="shared" si="144"/>
        <v>3.604013794183844E-5</v>
      </c>
      <c r="AL160" s="41">
        <f t="shared" si="145"/>
        <v>2.5266489778657669E-2</v>
      </c>
      <c r="AM160" s="41">
        <f t="shared" si="146"/>
        <v>0.19933081874942485</v>
      </c>
      <c r="AN160" s="41">
        <f t="shared" si="105"/>
        <v>-177.65754610134866</v>
      </c>
      <c r="AO160" s="41">
        <f t="shared" si="106"/>
        <v>-156.55405895430795</v>
      </c>
      <c r="AP160" s="41">
        <f t="shared" si="147"/>
        <v>187.25944869117151</v>
      </c>
      <c r="AQ160" s="41">
        <f t="shared" si="148"/>
        <v>164.34725189040586</v>
      </c>
      <c r="AR160" s="41">
        <f t="shared" si="149"/>
        <v>2.0135273370028027E-5</v>
      </c>
      <c r="AS160" s="41">
        <f t="shared" si="150"/>
        <v>2.0157401533186709E-5</v>
      </c>
      <c r="AT160" s="41">
        <f t="shared" si="151"/>
        <v>0.19953014956817425</v>
      </c>
      <c r="AU160" s="41">
        <f t="shared" si="107"/>
        <v>-177.83520364744999</v>
      </c>
      <c r="AV160" s="41">
        <f t="shared" si="108"/>
        <v>-156.71061301326222</v>
      </c>
      <c r="AW160" s="41">
        <f t="shared" si="152"/>
        <v>187.42844843179682</v>
      </c>
      <c r="AX160" s="41">
        <f t="shared" si="153"/>
        <v>164.49672453679545</v>
      </c>
      <c r="AY160" s="41">
        <f t="shared" si="154"/>
        <v>2.0141178469488322E-5</v>
      </c>
      <c r="AZ160" s="41">
        <f t="shared" si="155"/>
        <v>2.0162449710006479E-5</v>
      </c>
      <c r="BA160" s="41">
        <f t="shared" si="156"/>
        <v>2.9624618497752945E-5</v>
      </c>
      <c r="BB160" s="41">
        <f t="shared" si="157"/>
        <v>2.5325621253361433E-5</v>
      </c>
      <c r="BC160" s="41">
        <f t="shared" si="158"/>
        <v>5.1472847970653497E-3</v>
      </c>
      <c r="BD160" s="41">
        <f t="shared" si="159"/>
        <v>0.20447810354649021</v>
      </c>
      <c r="BE160" s="41">
        <f t="shared" si="109"/>
        <v>-182.24516577736551</v>
      </c>
      <c r="BF160" s="41">
        <f t="shared" si="110"/>
        <v>-160.59672698040669</v>
      </c>
      <c r="BG160" s="41">
        <f t="shared" si="160"/>
        <v>191.62816530907082</v>
      </c>
      <c r="BH160" s="41">
        <f t="shared" si="161"/>
        <v>168.21091675595849</v>
      </c>
      <c r="BI160" s="41">
        <f t="shared" si="162"/>
        <v>2.0282941961847681E-5</v>
      </c>
      <c r="BJ160" s="41">
        <f t="shared" si="163"/>
        <v>2.0283600606515777E-5</v>
      </c>
      <c r="BK160" s="41">
        <f t="shared" si="164"/>
        <v>0.20468258165003667</v>
      </c>
      <c r="BL160" s="41">
        <f t="shared" si="111"/>
        <v>-182.42741094314283</v>
      </c>
      <c r="BM160" s="41">
        <f t="shared" si="112"/>
        <v>-160.75732370738706</v>
      </c>
      <c r="BN160" s="41">
        <f t="shared" si="165"/>
        <v>191.80191080008461</v>
      </c>
      <c r="BO160" s="41">
        <f t="shared" si="166"/>
        <v>168.36456483757968</v>
      </c>
      <c r="BP160" s="41">
        <f t="shared" si="167"/>
        <v>2.0288607030680909E-5</v>
      </c>
      <c r="BQ160" s="41">
        <f t="shared" si="168"/>
        <v>2.0288440348665761E-5</v>
      </c>
      <c r="BR160" s="41">
        <f t="shared" si="169"/>
        <v>2.7705014546658379E-5</v>
      </c>
      <c r="BS160" s="41">
        <f t="shared" si="170"/>
        <v>2.366875506982798E-5</v>
      </c>
      <c r="BT160" s="41">
        <f t="shared" si="171"/>
        <v>1.6318194404412652E-4</v>
      </c>
      <c r="BU160" s="41">
        <f t="shared" si="172"/>
        <v>0.20464128549053434</v>
      </c>
      <c r="BV160" s="41">
        <f t="shared" si="113"/>
        <v>-182.39060492184305</v>
      </c>
      <c r="BW160" s="41">
        <f t="shared" si="114"/>
        <v>-160.72488977955857</v>
      </c>
      <c r="BX160" s="41">
        <f t="shared" si="173"/>
        <v>191.76682017988367</v>
      </c>
      <c r="BY160" s="41">
        <f t="shared" si="174"/>
        <v>168.33353327205538</v>
      </c>
      <c r="BZ160" s="41">
        <f t="shared" si="175"/>
        <v>2.0287464122183527E-5</v>
      </c>
      <c r="CA160" s="41">
        <f t="shared" si="176"/>
        <v>2.0287463957070771E-5</v>
      </c>
      <c r="CB160" s="41">
        <f t="shared" si="177"/>
        <v>0.20484592677602487</v>
      </c>
      <c r="CC160" s="41">
        <f t="shared" si="115"/>
        <v>-182.57299552676488</v>
      </c>
      <c r="CD160" s="41">
        <f t="shared" si="116"/>
        <v>-160.88561466933811</v>
      </c>
      <c r="CE160" s="41">
        <f t="shared" si="178"/>
        <v>191.94071605184061</v>
      </c>
      <c r="CF160" s="41">
        <f t="shared" si="179"/>
        <v>168.48731366176537</v>
      </c>
      <c r="CG160" s="41">
        <f t="shared" si="180"/>
        <v>2.0293121803240281E-5</v>
      </c>
      <c r="CH160" s="41">
        <f t="shared" si="181"/>
        <v>2.029229728849575E-5</v>
      </c>
      <c r="CI160" s="41">
        <f t="shared" si="182"/>
        <v>2.7646821330275736E-5</v>
      </c>
      <c r="CJ160" s="41">
        <f t="shared" si="183"/>
        <v>2.3618554845339236E-5</v>
      </c>
      <c r="CK160" s="41">
        <f t="shared" si="184"/>
        <v>-4.0988538479755698E-8</v>
      </c>
      <c r="CL160" s="41" t="str">
        <f t="shared" si="117"/>
        <v/>
      </c>
      <c r="CM160" s="41">
        <f t="shared" si="118"/>
        <v>1.2023350173295654E-3</v>
      </c>
      <c r="CN160" s="41">
        <f t="shared" si="119"/>
        <v>-0.71624449921687017</v>
      </c>
      <c r="CO160" s="41">
        <f t="shared" si="120"/>
        <v>0</v>
      </c>
      <c r="CP160" s="41">
        <f t="shared" si="185"/>
        <v>0</v>
      </c>
      <c r="CQ160" s="41"/>
      <c r="CR160" s="41"/>
      <c r="CS160" s="41"/>
      <c r="CT160" s="41"/>
      <c r="CU160" s="41"/>
      <c r="CV160" s="41"/>
      <c r="CW160" s="41"/>
      <c r="CX160" s="41"/>
      <c r="CY160" s="41"/>
      <c r="CZ160" s="41"/>
      <c r="DA160" s="41"/>
      <c r="DB160" s="14"/>
      <c r="DC160" s="41"/>
      <c r="DD160" s="41"/>
      <c r="DE160" s="41"/>
    </row>
    <row r="161" spans="1:109" x14ac:dyDescent="0.15">
      <c r="A161" s="41">
        <f t="shared" si="186"/>
        <v>0.11999999999999998</v>
      </c>
      <c r="B161" s="41">
        <f t="shared" si="93"/>
        <v>1.9076441459124316</v>
      </c>
      <c r="C161" s="41">
        <f t="shared" si="94"/>
        <v>-1792.4148931162456</v>
      </c>
      <c r="D161" s="41">
        <f t="shared" si="95"/>
        <v>-1275.1577502591026</v>
      </c>
      <c r="E161" s="41">
        <f t="shared" si="96"/>
        <v>0.12739352921814204</v>
      </c>
      <c r="F161" s="41">
        <f t="shared" si="97"/>
        <v>-113.54200987122007</v>
      </c>
      <c r="G161" s="41">
        <f t="shared" si="98"/>
        <v>-100.05464387664793</v>
      </c>
      <c r="H161" s="41">
        <f t="shared" si="121"/>
        <v>127.5902247457386</v>
      </c>
      <c r="I161" s="41">
        <f t="shared" si="122"/>
        <v>111.4918701802155</v>
      </c>
      <c r="J161" s="41">
        <f t="shared" si="123"/>
        <v>1.6198682573736359E-5</v>
      </c>
      <c r="K161" s="41">
        <f t="shared" si="124"/>
        <v>1.6693140896944832E-5</v>
      </c>
      <c r="L161" s="41">
        <f t="shared" si="125"/>
        <v>0.12752092274736015</v>
      </c>
      <c r="M161" s="41">
        <f t="shared" si="99"/>
        <v>-113.65555188109127</v>
      </c>
      <c r="N161" s="41">
        <f t="shared" si="100"/>
        <v>-100.15469852052456</v>
      </c>
      <c r="O161" s="41">
        <f t="shared" si="126"/>
        <v>127.69251337366609</v>
      </c>
      <c r="P161" s="41">
        <f t="shared" si="127"/>
        <v>111.5826226861515</v>
      </c>
      <c r="Q161" s="41">
        <f t="shared" si="128"/>
        <v>1.6209912790962532E-5</v>
      </c>
      <c r="R161" s="41">
        <f t="shared" si="129"/>
        <v>1.6702873375052682E-5</v>
      </c>
      <c r="S161" s="41">
        <f t="shared" si="130"/>
        <v>8.8153749213941668E-5</v>
      </c>
      <c r="T161" s="41">
        <f t="shared" si="131"/>
        <v>7.6396958052610787E-5</v>
      </c>
      <c r="U161" s="41">
        <f t="shared" si="132"/>
        <v>4.2057251542818017E-2</v>
      </c>
      <c r="V161" s="41">
        <f t="shared" si="133"/>
        <v>0.16945078076096004</v>
      </c>
      <c r="W161" s="41">
        <f t="shared" si="101"/>
        <v>-151.02636954897193</v>
      </c>
      <c r="X161" s="41">
        <f t="shared" si="102"/>
        <v>-133.08633199592168</v>
      </c>
      <c r="Y161" s="41">
        <f t="shared" si="134"/>
        <v>162.08486587114658</v>
      </c>
      <c r="Z161" s="41">
        <f t="shared" si="135"/>
        <v>142.06237343084689</v>
      </c>
      <c r="AA161" s="41">
        <f t="shared" si="136"/>
        <v>1.8865836470478254E-5</v>
      </c>
      <c r="AB161" s="41">
        <f t="shared" si="137"/>
        <v>1.8992058282345174E-5</v>
      </c>
      <c r="AC161" s="41">
        <f t="shared" si="138"/>
        <v>0.16962023154172098</v>
      </c>
      <c r="AD161" s="41">
        <f t="shared" si="103"/>
        <v>-151.17739591852089</v>
      </c>
      <c r="AE161" s="41">
        <f t="shared" si="104"/>
        <v>-133.21941832791759</v>
      </c>
      <c r="AF161" s="41">
        <f t="shared" si="139"/>
        <v>162.22625420533973</v>
      </c>
      <c r="AG161" s="41">
        <f t="shared" si="140"/>
        <v>142.18755714315358</v>
      </c>
      <c r="AH161" s="41">
        <f t="shared" si="141"/>
        <v>1.8873407470280594E-5</v>
      </c>
      <c r="AI161" s="41">
        <f t="shared" si="142"/>
        <v>1.8998547036227545E-5</v>
      </c>
      <c r="AJ161" s="41">
        <f t="shared" si="143"/>
        <v>4.4679639529198401E-5</v>
      </c>
      <c r="AK161" s="41">
        <f t="shared" si="144"/>
        <v>3.8292853259404557E-5</v>
      </c>
      <c r="AL161" s="41">
        <f t="shared" si="145"/>
        <v>1.9762961610894001E-2</v>
      </c>
      <c r="AM161" s="41">
        <f t="shared" si="146"/>
        <v>0.18921374237185404</v>
      </c>
      <c r="AN161" s="41">
        <f t="shared" si="105"/>
        <v>-168.64050109929806</v>
      </c>
      <c r="AO161" s="41">
        <f t="shared" si="106"/>
        <v>-148.60812574841211</v>
      </c>
      <c r="AP161" s="41">
        <f t="shared" si="147"/>
        <v>178.67235463785596</v>
      </c>
      <c r="AQ161" s="41">
        <f t="shared" si="148"/>
        <v>156.7434436935273</v>
      </c>
      <c r="AR161" s="41">
        <f t="shared" si="149"/>
        <v>1.9635199096102571E-5</v>
      </c>
      <c r="AS161" s="41">
        <f t="shared" si="150"/>
        <v>1.9650328627703598E-5</v>
      </c>
      <c r="AT161" s="41">
        <f t="shared" si="151"/>
        <v>0.18940295611422586</v>
      </c>
      <c r="AU161" s="41">
        <f t="shared" si="107"/>
        <v>-168.80914160039734</v>
      </c>
      <c r="AV161" s="41">
        <f t="shared" si="108"/>
        <v>-148.75673387416049</v>
      </c>
      <c r="AW161" s="41">
        <f t="shared" si="152"/>
        <v>178.83203748803265</v>
      </c>
      <c r="AX161" s="41">
        <f t="shared" si="153"/>
        <v>156.88472559195031</v>
      </c>
      <c r="AY161" s="41">
        <f t="shared" si="154"/>
        <v>1.9641582308805942E-5</v>
      </c>
      <c r="AZ161" s="41">
        <f t="shared" si="155"/>
        <v>1.965578062859295E-5</v>
      </c>
      <c r="BA161" s="41">
        <f t="shared" si="156"/>
        <v>3.373546034952742E-5</v>
      </c>
      <c r="BB161" s="41">
        <f t="shared" si="157"/>
        <v>2.8813979476382566E-5</v>
      </c>
      <c r="BC161" s="41">
        <f t="shared" si="158"/>
        <v>3.0741827492584257E-3</v>
      </c>
      <c r="BD161" s="41">
        <f t="shared" si="159"/>
        <v>0.19228792512111245</v>
      </c>
      <c r="BE161" s="41">
        <f t="shared" si="109"/>
        <v>-171.38042745352081</v>
      </c>
      <c r="BF161" s="41">
        <f t="shared" si="110"/>
        <v>-151.02258323362778</v>
      </c>
      <c r="BG161" s="41">
        <f t="shared" si="160"/>
        <v>181.26859842567717</v>
      </c>
      <c r="BH161" s="41">
        <f t="shared" si="161"/>
        <v>159.04040577408608</v>
      </c>
      <c r="BI161" s="41">
        <f t="shared" si="162"/>
        <v>1.9736899314900742E-5</v>
      </c>
      <c r="BJ161" s="41">
        <f t="shared" si="163"/>
        <v>1.973717355340919E-5</v>
      </c>
      <c r="BK161" s="41">
        <f t="shared" si="164"/>
        <v>0.19248021304623356</v>
      </c>
      <c r="BL161" s="41">
        <f t="shared" si="111"/>
        <v>-171.55180788097434</v>
      </c>
      <c r="BM161" s="41">
        <f t="shared" si="112"/>
        <v>-151.1736058168614</v>
      </c>
      <c r="BN161" s="41">
        <f t="shared" si="165"/>
        <v>181.43112120501451</v>
      </c>
      <c r="BO161" s="41">
        <f t="shared" si="166"/>
        <v>159.18418638528988</v>
      </c>
      <c r="BP161" s="41">
        <f t="shared" si="167"/>
        <v>1.9743120853042184E-5</v>
      </c>
      <c r="BQ161" s="41">
        <f t="shared" si="168"/>
        <v>1.9742485010726481E-5</v>
      </c>
      <c r="BR161" s="41">
        <f t="shared" si="169"/>
        <v>3.235532411888822E-5</v>
      </c>
      <c r="BS161" s="41">
        <f t="shared" si="170"/>
        <v>2.7622417340796976E-5</v>
      </c>
      <c r="BT161" s="41">
        <f t="shared" si="171"/>
        <v>5.7942934713539996E-5</v>
      </c>
      <c r="BU161" s="41">
        <f t="shared" si="172"/>
        <v>0.19234586805582599</v>
      </c>
      <c r="BV161" s="41">
        <f t="shared" si="113"/>
        <v>-171.43207024343008</v>
      </c>
      <c r="BW161" s="41">
        <f t="shared" si="114"/>
        <v>-151.06809150813365</v>
      </c>
      <c r="BX161" s="41">
        <f t="shared" si="173"/>
        <v>181.31757051787554</v>
      </c>
      <c r="BY161" s="41">
        <f t="shared" si="174"/>
        <v>159.08373048259566</v>
      </c>
      <c r="BZ161" s="41">
        <f t="shared" si="175"/>
        <v>1.9738775777815732E-5</v>
      </c>
      <c r="CA161" s="41">
        <f t="shared" si="176"/>
        <v>1.9738775544928848E-5</v>
      </c>
      <c r="CB161" s="41">
        <f t="shared" si="177"/>
        <v>0.19253821392388179</v>
      </c>
      <c r="CC161" s="41">
        <f t="shared" si="115"/>
        <v>-171.60350231367349</v>
      </c>
      <c r="CD161" s="41">
        <f t="shared" si="116"/>
        <v>-151.21915959964178</v>
      </c>
      <c r="CE161" s="41">
        <f t="shared" si="178"/>
        <v>181.48014680964849</v>
      </c>
      <c r="CF161" s="41">
        <f t="shared" si="179"/>
        <v>159.22755817627166</v>
      </c>
      <c r="CG161" s="41">
        <f t="shared" si="180"/>
        <v>1.974499432254759E-5</v>
      </c>
      <c r="CH161" s="41">
        <f t="shared" si="181"/>
        <v>1.9744084401352572E-5</v>
      </c>
      <c r="CI161" s="41">
        <f t="shared" si="182"/>
        <v>3.2330014648684227E-5</v>
      </c>
      <c r="CJ161" s="41">
        <f t="shared" si="183"/>
        <v>2.7600574305986471E-5</v>
      </c>
      <c r="CK161" s="41">
        <f t="shared" si="184"/>
        <v>-4.9241954073377647E-8</v>
      </c>
      <c r="CL161" s="41" t="str">
        <f t="shared" si="117"/>
        <v/>
      </c>
      <c r="CM161" s="41">
        <f t="shared" si="118"/>
        <v>1.0640132633025659E-3</v>
      </c>
      <c r="CN161" s="41">
        <f t="shared" si="119"/>
        <v>-0.6732105381953909</v>
      </c>
      <c r="CO161" s="41">
        <f t="shared" si="120"/>
        <v>0</v>
      </c>
      <c r="CP161" s="41">
        <f t="shared" si="185"/>
        <v>0</v>
      </c>
      <c r="CQ161" s="41"/>
      <c r="CR161" s="41"/>
      <c r="CS161" s="41"/>
      <c r="CT161" s="41"/>
      <c r="CU161" s="41"/>
      <c r="CV161" s="41"/>
      <c r="CW161" s="41"/>
      <c r="CX161" s="41"/>
      <c r="CY161" s="41"/>
      <c r="CZ161" s="41"/>
      <c r="DA161" s="41"/>
      <c r="DB161" s="14"/>
      <c r="DC161" s="41"/>
      <c r="DD161" s="41"/>
      <c r="DE161" s="41"/>
    </row>
    <row r="162" spans="1:109" x14ac:dyDescent="0.15">
      <c r="A162" s="41">
        <f t="shared" si="186"/>
        <v>0.12999999999999998</v>
      </c>
      <c r="B162" s="41">
        <f t="shared" si="93"/>
        <v>2.0666144914051343</v>
      </c>
      <c r="C162" s="41">
        <f t="shared" si="94"/>
        <v>-1786.7828008759325</v>
      </c>
      <c r="D162" s="41">
        <f t="shared" si="95"/>
        <v>-1269.5256580187895</v>
      </c>
      <c r="E162" s="41">
        <f t="shared" si="96"/>
        <v>0.12739352921814204</v>
      </c>
      <c r="F162" s="41">
        <f t="shared" si="97"/>
        <v>-113.54200987122007</v>
      </c>
      <c r="G162" s="41">
        <f t="shared" si="98"/>
        <v>-100.05464387664793</v>
      </c>
      <c r="H162" s="41">
        <f t="shared" si="121"/>
        <v>127.55044970790951</v>
      </c>
      <c r="I162" s="41">
        <f t="shared" si="122"/>
        <v>111.44603731352129</v>
      </c>
      <c r="J162" s="41">
        <f t="shared" si="123"/>
        <v>1.6038212104990145E-5</v>
      </c>
      <c r="K162" s="41">
        <f t="shared" si="124"/>
        <v>1.6483304476668512E-5</v>
      </c>
      <c r="L162" s="41">
        <f t="shared" si="125"/>
        <v>0.12752092274736015</v>
      </c>
      <c r="M162" s="41">
        <f t="shared" si="99"/>
        <v>-113.65555188109127</v>
      </c>
      <c r="N162" s="41">
        <f t="shared" si="100"/>
        <v>-100.15469852052456</v>
      </c>
      <c r="O162" s="41">
        <f t="shared" si="126"/>
        <v>127.6527638983617</v>
      </c>
      <c r="P162" s="41">
        <f t="shared" si="127"/>
        <v>111.53682018991705</v>
      </c>
      <c r="Q162" s="41">
        <f t="shared" si="128"/>
        <v>1.6049385085649364E-5</v>
      </c>
      <c r="R162" s="41">
        <f t="shared" si="129"/>
        <v>1.6492966302348993E-5</v>
      </c>
      <c r="S162" s="41">
        <f t="shared" si="130"/>
        <v>8.770445977746206E-5</v>
      </c>
      <c r="T162" s="41">
        <f t="shared" si="131"/>
        <v>7.5842358240490641E-5</v>
      </c>
      <c r="U162" s="41">
        <f t="shared" si="132"/>
        <v>3.7522219000665061E-2</v>
      </c>
      <c r="V162" s="41">
        <f t="shared" si="133"/>
        <v>0.16491574821880711</v>
      </c>
      <c r="W162" s="41">
        <f t="shared" si="101"/>
        <v>-146.98443183967342</v>
      </c>
      <c r="X162" s="41">
        <f t="shared" si="102"/>
        <v>-129.52452576636711</v>
      </c>
      <c r="Y162" s="41">
        <f t="shared" si="134"/>
        <v>158.27363252562265</v>
      </c>
      <c r="Z162" s="41">
        <f t="shared" si="135"/>
        <v>138.67894808868613</v>
      </c>
      <c r="AA162" s="41">
        <f t="shared" si="136"/>
        <v>1.8482516922109254E-5</v>
      </c>
      <c r="AB162" s="41">
        <f t="shared" si="137"/>
        <v>1.8586358175508527E-5</v>
      </c>
      <c r="AC162" s="41">
        <f t="shared" si="138"/>
        <v>0.16508066396702589</v>
      </c>
      <c r="AD162" s="41">
        <f t="shared" si="103"/>
        <v>-147.13141627151305</v>
      </c>
      <c r="AE162" s="41">
        <f t="shared" si="104"/>
        <v>-129.65405029213346</v>
      </c>
      <c r="AF162" s="41">
        <f t="shared" si="139"/>
        <v>158.41083889993914</v>
      </c>
      <c r="AG162" s="41">
        <f t="shared" si="140"/>
        <v>138.80045853473376</v>
      </c>
      <c r="AH162" s="41">
        <f t="shared" si="141"/>
        <v>1.8490358177479396E-5</v>
      </c>
      <c r="AI162" s="41">
        <f t="shared" si="142"/>
        <v>1.859306923447654E-5</v>
      </c>
      <c r="AJ162" s="41">
        <f t="shared" si="143"/>
        <v>4.7547038138167711E-5</v>
      </c>
      <c r="AK162" s="41">
        <f t="shared" si="144"/>
        <v>4.0693863627320135E-5</v>
      </c>
      <c r="AL162" s="41">
        <f t="shared" si="145"/>
        <v>1.5152285008197033E-2</v>
      </c>
      <c r="AM162" s="41">
        <f t="shared" si="146"/>
        <v>0.18006803322700415</v>
      </c>
      <c r="AN162" s="41">
        <f t="shared" si="105"/>
        <v>-160.48920641127893</v>
      </c>
      <c r="AO162" s="41">
        <f t="shared" si="106"/>
        <v>-141.42510258307976</v>
      </c>
      <c r="AP162" s="41">
        <f t="shared" si="147"/>
        <v>170.9417869794836</v>
      </c>
      <c r="AQ162" s="41">
        <f t="shared" si="148"/>
        <v>149.8945604108938</v>
      </c>
      <c r="AR162" s="41">
        <f t="shared" si="149"/>
        <v>1.912884253662056E-5</v>
      </c>
      <c r="AS162" s="41">
        <f t="shared" si="150"/>
        <v>1.9138735939135084E-5</v>
      </c>
      <c r="AT162" s="41">
        <f t="shared" si="151"/>
        <v>0.18024810126023114</v>
      </c>
      <c r="AU162" s="41">
        <f t="shared" si="107"/>
        <v>-160.64969561769018</v>
      </c>
      <c r="AV162" s="41">
        <f t="shared" si="108"/>
        <v>-141.56652768566283</v>
      </c>
      <c r="AW162" s="41">
        <f t="shared" si="152"/>
        <v>171.0930359387734</v>
      </c>
      <c r="AX162" s="41">
        <f t="shared" si="153"/>
        <v>150.02842835311984</v>
      </c>
      <c r="AY162" s="41">
        <f t="shared" si="154"/>
        <v>1.9135703309518492E-5</v>
      </c>
      <c r="AZ162" s="41">
        <f t="shared" si="155"/>
        <v>1.9144590806208682E-5</v>
      </c>
      <c r="BA162" s="41">
        <f t="shared" si="156"/>
        <v>3.8101004242569051E-5</v>
      </c>
      <c r="BB162" s="41">
        <f t="shared" si="157"/>
        <v>3.251474994574785E-5</v>
      </c>
      <c r="BC162" s="41">
        <f t="shared" si="158"/>
        <v>1.7710261633012436E-3</v>
      </c>
      <c r="BD162" s="41">
        <f t="shared" si="159"/>
        <v>0.1818390593903054</v>
      </c>
      <c r="BE162" s="41">
        <f t="shared" si="109"/>
        <v>-162.0676686090834</v>
      </c>
      <c r="BF162" s="41">
        <f t="shared" si="110"/>
        <v>-142.81606327906539</v>
      </c>
      <c r="BG162" s="41">
        <f t="shared" si="160"/>
        <v>172.43003281942441</v>
      </c>
      <c r="BH162" s="41">
        <f t="shared" si="161"/>
        <v>151.21174484043138</v>
      </c>
      <c r="BI162" s="41">
        <f t="shared" si="162"/>
        <v>1.9195567523247508E-5</v>
      </c>
      <c r="BJ162" s="41">
        <f t="shared" si="163"/>
        <v>1.9195670136794792E-5</v>
      </c>
      <c r="BK162" s="41">
        <f t="shared" si="164"/>
        <v>0.18202089844969568</v>
      </c>
      <c r="BL162" s="41">
        <f t="shared" si="111"/>
        <v>-162.22973627769247</v>
      </c>
      <c r="BM162" s="41">
        <f t="shared" si="112"/>
        <v>-142.95887934234443</v>
      </c>
      <c r="BN162" s="41">
        <f t="shared" si="165"/>
        <v>172.58292067118316</v>
      </c>
      <c r="BO162" s="41">
        <f t="shared" si="166"/>
        <v>151.34705484605735</v>
      </c>
      <c r="BP162" s="41">
        <f t="shared" si="167"/>
        <v>1.9202324592933027E-5</v>
      </c>
      <c r="BQ162" s="41">
        <f t="shared" si="168"/>
        <v>1.9201434751226055E-5</v>
      </c>
      <c r="BR162" s="41">
        <f t="shared" si="169"/>
        <v>3.7159616356223039E-5</v>
      </c>
      <c r="BS162" s="41">
        <f t="shared" si="170"/>
        <v>3.1701739167548208E-5</v>
      </c>
      <c r="BT162" s="41">
        <f t="shared" si="171"/>
        <v>1.8800999681209391E-5</v>
      </c>
      <c r="BU162" s="41">
        <f t="shared" si="172"/>
        <v>0.18185786038998661</v>
      </c>
      <c r="BV162" s="41">
        <f t="shared" si="113"/>
        <v>-162.08442537298259</v>
      </c>
      <c r="BW162" s="41">
        <f t="shared" si="114"/>
        <v>-142.83082954968506</v>
      </c>
      <c r="BX162" s="41">
        <f t="shared" si="173"/>
        <v>172.44583973705437</v>
      </c>
      <c r="BY162" s="41">
        <f t="shared" si="174"/>
        <v>151.22573444267488</v>
      </c>
      <c r="BZ162" s="41">
        <f t="shared" si="175"/>
        <v>1.9196266962831118E-5</v>
      </c>
      <c r="CA162" s="41">
        <f t="shared" si="176"/>
        <v>1.9196266853345774E-5</v>
      </c>
      <c r="CB162" s="41">
        <f t="shared" si="177"/>
        <v>0.18203971825037657</v>
      </c>
      <c r="CC162" s="41">
        <f t="shared" si="115"/>
        <v>-162.24650979835556</v>
      </c>
      <c r="CD162" s="41">
        <f t="shared" si="116"/>
        <v>-142.97366037923473</v>
      </c>
      <c r="CE162" s="41">
        <f t="shared" si="178"/>
        <v>172.59874498429787</v>
      </c>
      <c r="CF162" s="41">
        <f t="shared" si="179"/>
        <v>151.36105975446497</v>
      </c>
      <c r="CG162" s="41">
        <f t="shared" si="180"/>
        <v>1.9203022942970805E-5</v>
      </c>
      <c r="CH162" s="41">
        <f t="shared" si="181"/>
        <v>1.9202030519853426E-5</v>
      </c>
      <c r="CI162" s="41">
        <f t="shared" si="182"/>
        <v>3.7149783491350133E-5</v>
      </c>
      <c r="CJ162" s="41">
        <f t="shared" si="183"/>
        <v>3.1693249306316784E-5</v>
      </c>
      <c r="CK162" s="41">
        <f t="shared" si="184"/>
        <v>-2.0064997400615506E-8</v>
      </c>
      <c r="CL162" s="41" t="str">
        <f t="shared" si="117"/>
        <v/>
      </c>
      <c r="CM162" s="41">
        <f t="shared" si="118"/>
        <v>9.5269483624687006E-4</v>
      </c>
      <c r="CN162" s="41">
        <f t="shared" si="119"/>
        <v>-0.63650251136495306</v>
      </c>
      <c r="CO162" s="41">
        <f t="shared" si="120"/>
        <v>0</v>
      </c>
      <c r="CP162" s="41">
        <f t="shared" si="185"/>
        <v>0</v>
      </c>
      <c r="CQ162" s="41"/>
      <c r="CR162" s="41"/>
      <c r="CS162" s="41"/>
      <c r="CT162" s="41"/>
      <c r="CU162" s="41"/>
      <c r="CV162" s="41"/>
      <c r="CW162" s="41"/>
      <c r="CX162" s="41"/>
      <c r="CY162" s="41"/>
      <c r="CZ162" s="41"/>
      <c r="DA162" s="41"/>
      <c r="DB162" s="14"/>
      <c r="DC162" s="41"/>
      <c r="DD162" s="41"/>
      <c r="DE162" s="41"/>
    </row>
    <row r="163" spans="1:109" x14ac:dyDescent="0.15">
      <c r="A163" s="41">
        <f t="shared" si="186"/>
        <v>0.13999999999999999</v>
      </c>
      <c r="B163" s="41">
        <f t="shared" si="93"/>
        <v>2.2255848368978373</v>
      </c>
      <c r="C163" s="41">
        <f t="shared" si="94"/>
        <v>-1781.1507086356196</v>
      </c>
      <c r="D163" s="41">
        <f t="shared" si="95"/>
        <v>-1263.8935657784766</v>
      </c>
      <c r="E163" s="41">
        <f t="shared" si="96"/>
        <v>0.12739352921814204</v>
      </c>
      <c r="F163" s="41">
        <f t="shared" si="97"/>
        <v>-113.54200987122007</v>
      </c>
      <c r="G163" s="41">
        <f t="shared" si="98"/>
        <v>-100.05464387664793</v>
      </c>
      <c r="H163" s="41">
        <f t="shared" si="121"/>
        <v>127.51065230562934</v>
      </c>
      <c r="I163" s="41">
        <f t="shared" si="122"/>
        <v>111.40017021913286</v>
      </c>
      <c r="J163" s="41">
        <f t="shared" si="123"/>
        <v>1.5877651407946312E-5</v>
      </c>
      <c r="K163" s="41">
        <f t="shared" si="124"/>
        <v>1.627331135188416E-5</v>
      </c>
      <c r="L163" s="41">
        <f t="shared" si="125"/>
        <v>0.12752092274736015</v>
      </c>
      <c r="M163" s="41">
        <f t="shared" si="99"/>
        <v>-113.65555188109127</v>
      </c>
      <c r="N163" s="41">
        <f t="shared" si="100"/>
        <v>-100.15469852052456</v>
      </c>
      <c r="O163" s="41">
        <f t="shared" si="126"/>
        <v>127.6129921017221</v>
      </c>
      <c r="P163" s="41">
        <f t="shared" si="127"/>
        <v>111.49098353403545</v>
      </c>
      <c r="Q163" s="41">
        <f t="shared" si="128"/>
        <v>1.5888767235933193E-5</v>
      </c>
      <c r="R163" s="41">
        <f t="shared" si="129"/>
        <v>1.6282902680283797E-5</v>
      </c>
      <c r="S163" s="41">
        <f t="shared" si="130"/>
        <v>8.7255828887895662E-5</v>
      </c>
      <c r="T163" s="41">
        <f t="shared" si="131"/>
        <v>7.5288976280850638E-5</v>
      </c>
      <c r="U163" s="41">
        <f t="shared" si="132"/>
        <v>3.3062991325297879E-2</v>
      </c>
      <c r="V163" s="41">
        <f t="shared" si="133"/>
        <v>0.16045652054343992</v>
      </c>
      <c r="W163" s="41">
        <f t="shared" si="101"/>
        <v>-143.01005672154963</v>
      </c>
      <c r="X163" s="41">
        <f t="shared" si="102"/>
        <v>-126.02225653996265</v>
      </c>
      <c r="Y163" s="41">
        <f t="shared" si="134"/>
        <v>154.53586473805592</v>
      </c>
      <c r="Z163" s="41">
        <f t="shared" si="135"/>
        <v>135.35956192016147</v>
      </c>
      <c r="AA163" s="41">
        <f t="shared" si="136"/>
        <v>1.8090581158169268E-5</v>
      </c>
      <c r="AB163" s="41">
        <f t="shared" si="137"/>
        <v>1.8173899825073133E-5</v>
      </c>
      <c r="AC163" s="41">
        <f t="shared" si="138"/>
        <v>0.16061697706398334</v>
      </c>
      <c r="AD163" s="41">
        <f t="shared" si="103"/>
        <v>-143.15306677827115</v>
      </c>
      <c r="AE163" s="41">
        <f t="shared" si="104"/>
        <v>-126.14827879650259</v>
      </c>
      <c r="AF163" s="41">
        <f t="shared" si="139"/>
        <v>154.66895687432259</v>
      </c>
      <c r="AG163" s="41">
        <f t="shared" si="140"/>
        <v>135.47745856670181</v>
      </c>
      <c r="AH163" s="41">
        <f t="shared" si="141"/>
        <v>1.8098701289349104E-5</v>
      </c>
      <c r="AI163" s="41">
        <f t="shared" si="142"/>
        <v>1.8180840234955518E-5</v>
      </c>
      <c r="AJ163" s="41">
        <f t="shared" si="143"/>
        <v>5.0606426914500675E-5</v>
      </c>
      <c r="AK163" s="41">
        <f t="shared" si="144"/>
        <v>4.3254146723859614E-5</v>
      </c>
      <c r="AL163" s="41">
        <f t="shared" si="145"/>
        <v>1.1332357410687876E-2</v>
      </c>
      <c r="AM163" s="41">
        <f t="shared" si="146"/>
        <v>0.17178887795412781</v>
      </c>
      <c r="AN163" s="41">
        <f t="shared" si="105"/>
        <v>-153.11024505046578</v>
      </c>
      <c r="AO163" s="41">
        <f t="shared" si="106"/>
        <v>-134.92266923728039</v>
      </c>
      <c r="AP163" s="41">
        <f t="shared" si="147"/>
        <v>163.97272655033208</v>
      </c>
      <c r="AQ163" s="41">
        <f t="shared" si="148"/>
        <v>143.71699168293031</v>
      </c>
      <c r="AR163" s="41">
        <f t="shared" si="149"/>
        <v>1.8618267939661639E-5</v>
      </c>
      <c r="AS163" s="41">
        <f t="shared" si="150"/>
        <v>1.8624394407746402E-5</v>
      </c>
      <c r="AT163" s="41">
        <f t="shared" si="151"/>
        <v>0.17196066683208192</v>
      </c>
      <c r="AU163" s="41">
        <f t="shared" si="107"/>
        <v>-153.26335529551622</v>
      </c>
      <c r="AV163" s="41">
        <f t="shared" si="108"/>
        <v>-135.05759190651764</v>
      </c>
      <c r="AW163" s="41">
        <f t="shared" si="152"/>
        <v>164.1163318892051</v>
      </c>
      <c r="AX163" s="41">
        <f t="shared" si="153"/>
        <v>143.84414073185064</v>
      </c>
      <c r="AY163" s="41">
        <f t="shared" si="154"/>
        <v>1.8625602004952052E-5</v>
      </c>
      <c r="AZ163" s="41">
        <f t="shared" si="155"/>
        <v>1.8630648010860733E-5</v>
      </c>
      <c r="BA163" s="41">
        <f t="shared" si="156"/>
        <v>4.2692317324363662E-5</v>
      </c>
      <c r="BB163" s="41">
        <f t="shared" si="157"/>
        <v>3.6402840444665849E-5</v>
      </c>
      <c r="BC163" s="41">
        <f t="shared" si="158"/>
        <v>9.7408229681853701E-4</v>
      </c>
      <c r="BD163" s="41">
        <f t="shared" si="159"/>
        <v>0.17276296025094634</v>
      </c>
      <c r="BE163" s="41">
        <f t="shared" si="109"/>
        <v>-153.97841521922973</v>
      </c>
      <c r="BF163" s="41">
        <f t="shared" si="110"/>
        <v>-135.68771168419963</v>
      </c>
      <c r="BG163" s="41">
        <f t="shared" si="160"/>
        <v>164.78720756970506</v>
      </c>
      <c r="BH163" s="41">
        <f t="shared" si="161"/>
        <v>144.43812678518077</v>
      </c>
      <c r="BI163" s="41">
        <f t="shared" si="162"/>
        <v>1.865961064629995E-5</v>
      </c>
      <c r="BJ163" s="41">
        <f t="shared" si="163"/>
        <v>1.8659643719843779E-5</v>
      </c>
      <c r="BK163" s="41">
        <f t="shared" si="164"/>
        <v>0.17293572321119727</v>
      </c>
      <c r="BL163" s="41">
        <f t="shared" si="111"/>
        <v>-154.13239363444896</v>
      </c>
      <c r="BM163" s="41">
        <f t="shared" si="112"/>
        <v>-135.82339939588383</v>
      </c>
      <c r="BN163" s="41">
        <f t="shared" si="165"/>
        <v>164.93171565429049</v>
      </c>
      <c r="BO163" s="41">
        <f t="shared" si="166"/>
        <v>144.56607022984258</v>
      </c>
      <c r="BP163" s="41">
        <f t="shared" si="167"/>
        <v>1.866688191098152E-5</v>
      </c>
      <c r="BQ163" s="41">
        <f t="shared" si="168"/>
        <v>1.8665842601498047E-5</v>
      </c>
      <c r="BR163" s="41">
        <f t="shared" si="169"/>
        <v>4.2088099619322036E-5</v>
      </c>
      <c r="BS163" s="41">
        <f t="shared" si="170"/>
        <v>3.5880848795741757E-5</v>
      </c>
      <c r="BT163" s="41">
        <f t="shared" si="171"/>
        <v>5.3282112756590734E-6</v>
      </c>
      <c r="BU163" s="41">
        <f t="shared" si="172"/>
        <v>0.172768288462222</v>
      </c>
      <c r="BV163" s="41">
        <f t="shared" si="113"/>
        <v>-153.98316409321862</v>
      </c>
      <c r="BW163" s="41">
        <f t="shared" si="114"/>
        <v>-135.69189645154972</v>
      </c>
      <c r="BX163" s="41">
        <f t="shared" si="173"/>
        <v>164.7916641346996</v>
      </c>
      <c r="BY163" s="41">
        <f t="shared" si="174"/>
        <v>144.44207251697514</v>
      </c>
      <c r="BZ163" s="41">
        <f t="shared" si="175"/>
        <v>1.8659835174770391E-5</v>
      </c>
      <c r="CA163" s="41">
        <f t="shared" si="176"/>
        <v>1.8659835137423787E-5</v>
      </c>
      <c r="CB163" s="41">
        <f t="shared" si="177"/>
        <v>0.17294105675068422</v>
      </c>
      <c r="CC163" s="41">
        <f t="shared" si="115"/>
        <v>-154.13714725731185</v>
      </c>
      <c r="CD163" s="41">
        <f t="shared" si="116"/>
        <v>-135.82758834800129</v>
      </c>
      <c r="CE163" s="41">
        <f t="shared" si="178"/>
        <v>164.93617715686864</v>
      </c>
      <c r="CF163" s="41">
        <f t="shared" si="179"/>
        <v>144.57002030656602</v>
      </c>
      <c r="CG163" s="41">
        <f t="shared" si="180"/>
        <v>1.8667106097901653E-5</v>
      </c>
      <c r="CH163" s="41">
        <f t="shared" si="181"/>
        <v>1.8666033721527063E-5</v>
      </c>
      <c r="CI163" s="41">
        <f t="shared" si="182"/>
        <v>4.2084824686168353E-5</v>
      </c>
      <c r="CJ163" s="41">
        <f t="shared" si="183"/>
        <v>3.5878019967951376E-5</v>
      </c>
      <c r="CK163" s="41">
        <f t="shared" si="184"/>
        <v>-6.0170419260455223E-9</v>
      </c>
      <c r="CL163" s="41" t="str">
        <f t="shared" si="117"/>
        <v/>
      </c>
      <c r="CM163" s="41">
        <f t="shared" si="118"/>
        <v>8.6117585806225183E-4</v>
      </c>
      <c r="CN163" s="41">
        <f t="shared" si="119"/>
        <v>-0.60468900961777705</v>
      </c>
      <c r="CO163" s="41">
        <f t="shared" si="120"/>
        <v>0</v>
      </c>
      <c r="CP163" s="41">
        <f t="shared" si="185"/>
        <v>0</v>
      </c>
      <c r="CQ163" s="41"/>
      <c r="CR163" s="41"/>
      <c r="CS163" s="41"/>
      <c r="CT163" s="41"/>
      <c r="CU163" s="41"/>
      <c r="CV163" s="41"/>
      <c r="CW163" s="41"/>
      <c r="CX163" s="41"/>
      <c r="CY163" s="41"/>
      <c r="CZ163" s="41"/>
      <c r="DA163" s="41"/>
      <c r="DB163" s="14"/>
      <c r="DC163" s="41"/>
      <c r="DD163" s="41"/>
      <c r="DE163" s="41"/>
    </row>
    <row r="164" spans="1:109" x14ac:dyDescent="0.15">
      <c r="A164" s="41">
        <f t="shared" si="186"/>
        <v>0.15</v>
      </c>
      <c r="B164" s="41">
        <f t="shared" si="93"/>
        <v>2.3845551823905398</v>
      </c>
      <c r="C164" s="41">
        <f t="shared" si="94"/>
        <v>-1775.5186163953067</v>
      </c>
      <c r="D164" s="41">
        <f t="shared" si="95"/>
        <v>-1258.2614735381637</v>
      </c>
      <c r="E164" s="41">
        <f t="shared" si="96"/>
        <v>0.12739352921814204</v>
      </c>
      <c r="F164" s="41">
        <f t="shared" si="97"/>
        <v>-113.54200987122007</v>
      </c>
      <c r="G164" s="41">
        <f t="shared" si="98"/>
        <v>-100.05464387664793</v>
      </c>
      <c r="H164" s="41">
        <f t="shared" si="121"/>
        <v>127.47083250113077</v>
      </c>
      <c r="I164" s="41">
        <f t="shared" si="122"/>
        <v>111.35426882025243</v>
      </c>
      <c r="J164" s="41">
        <f t="shared" si="123"/>
        <v>1.571700033023455E-5</v>
      </c>
      <c r="K164" s="41">
        <f t="shared" si="124"/>
        <v>1.6063161170988724E-5</v>
      </c>
      <c r="L164" s="41">
        <f t="shared" si="125"/>
        <v>0.12752092274736015</v>
      </c>
      <c r="M164" s="41">
        <f t="shared" si="99"/>
        <v>-113.65555188109127</v>
      </c>
      <c r="N164" s="41">
        <f t="shared" si="100"/>
        <v>-100.15469852052456</v>
      </c>
      <c r="O164" s="41">
        <f t="shared" si="126"/>
        <v>127.57319794610133</v>
      </c>
      <c r="P164" s="41">
        <f t="shared" si="127"/>
        <v>111.44511264196339</v>
      </c>
      <c r="Q164" s="41">
        <f t="shared" si="128"/>
        <v>1.5728059089781376E-5</v>
      </c>
      <c r="R164" s="41">
        <f t="shared" si="129"/>
        <v>1.6072682158068711E-5</v>
      </c>
      <c r="S164" s="41">
        <f t="shared" si="130"/>
        <v>8.680785919583229E-5</v>
      </c>
      <c r="T164" s="41">
        <f t="shared" si="131"/>
        <v>7.4736818568595703E-5</v>
      </c>
      <c r="U164" s="41">
        <f t="shared" si="132"/>
        <v>2.8676967582489221E-2</v>
      </c>
      <c r="V164" s="41">
        <f t="shared" si="133"/>
        <v>0.15607049680063126</v>
      </c>
      <c r="W164" s="41">
        <f t="shared" si="101"/>
        <v>-139.1009260603789</v>
      </c>
      <c r="X164" s="41">
        <f t="shared" si="102"/>
        <v>-122.57748154774313</v>
      </c>
      <c r="Y164" s="41">
        <f t="shared" si="134"/>
        <v>150.86949846537556</v>
      </c>
      <c r="Z164" s="41">
        <f t="shared" si="135"/>
        <v>132.10237801405992</v>
      </c>
      <c r="AA164" s="41">
        <f t="shared" si="136"/>
        <v>1.7689518907123657E-5</v>
      </c>
      <c r="AB164" s="41">
        <f t="shared" si="137"/>
        <v>1.7754277736433203E-5</v>
      </c>
      <c r="AC164" s="41">
        <f t="shared" si="138"/>
        <v>0.15622656729743187</v>
      </c>
      <c r="AD164" s="41">
        <f t="shared" si="103"/>
        <v>-139.24002698643926</v>
      </c>
      <c r="AE164" s="41">
        <f t="shared" si="104"/>
        <v>-122.70005902929086</v>
      </c>
      <c r="AF164" s="41">
        <f t="shared" si="139"/>
        <v>150.99854195860411</v>
      </c>
      <c r="AG164" s="41">
        <f t="shared" si="140"/>
        <v>132.21671840996515</v>
      </c>
      <c r="AH164" s="41">
        <f t="shared" si="141"/>
        <v>1.7697926724083957E-5</v>
      </c>
      <c r="AI164" s="41">
        <f t="shared" si="142"/>
        <v>1.7761454730855667E-5</v>
      </c>
      <c r="AJ164" s="41">
        <f t="shared" si="143"/>
        <v>5.3871917708070458E-5</v>
      </c>
      <c r="AK164" s="41">
        <f t="shared" si="144"/>
        <v>4.5985593495179415E-5</v>
      </c>
      <c r="AL164" s="41">
        <f t="shared" si="145"/>
        <v>8.2115352553844417E-3</v>
      </c>
      <c r="AM164" s="41">
        <f t="shared" si="146"/>
        <v>0.16428203205601571</v>
      </c>
      <c r="AN164" s="41">
        <f t="shared" si="105"/>
        <v>-146.41961973930367</v>
      </c>
      <c r="AO164" s="41">
        <f t="shared" si="106"/>
        <v>-129.02680625599547</v>
      </c>
      <c r="AP164" s="41">
        <f t="shared" si="147"/>
        <v>157.67989260635738</v>
      </c>
      <c r="AQ164" s="41">
        <f t="shared" si="148"/>
        <v>138.135686824537</v>
      </c>
      <c r="AR164" s="41">
        <f t="shared" si="149"/>
        <v>1.81054484980548E-5</v>
      </c>
      <c r="AS164" s="41">
        <f t="shared" si="150"/>
        <v>1.8108990991977569E-5</v>
      </c>
      <c r="AT164" s="41">
        <f t="shared" si="151"/>
        <v>0.1644463140880717</v>
      </c>
      <c r="AU164" s="41">
        <f t="shared" si="107"/>
        <v>-146.56603935904295</v>
      </c>
      <c r="AV164" s="41">
        <f t="shared" si="108"/>
        <v>-129.15583306225145</v>
      </c>
      <c r="AW164" s="41">
        <f t="shared" si="152"/>
        <v>157.81656089095091</v>
      </c>
      <c r="AX164" s="41">
        <f t="shared" si="153"/>
        <v>138.2567382985726</v>
      </c>
      <c r="AY164" s="41">
        <f t="shared" si="154"/>
        <v>1.8113248286917292E-5</v>
      </c>
      <c r="AZ164" s="41">
        <f t="shared" si="155"/>
        <v>1.8115636378049783E-5</v>
      </c>
      <c r="BA164" s="41">
        <f t="shared" si="156"/>
        <v>4.7478039837215864E-5</v>
      </c>
      <c r="BB164" s="41">
        <f t="shared" si="157"/>
        <v>4.0451082745003608E-5</v>
      </c>
      <c r="BC164" s="41">
        <f t="shared" si="158"/>
        <v>5.0412915238880684E-4</v>
      </c>
      <c r="BD164" s="41">
        <f t="shared" si="159"/>
        <v>0.16478616120840453</v>
      </c>
      <c r="BE164" s="41">
        <f t="shared" si="109"/>
        <v>-146.86893484618705</v>
      </c>
      <c r="BF164" s="41">
        <f t="shared" si="110"/>
        <v>-129.42274836639677</v>
      </c>
      <c r="BG164" s="41">
        <f t="shared" si="160"/>
        <v>158.09933393871904</v>
      </c>
      <c r="BH164" s="41">
        <f t="shared" si="161"/>
        <v>138.50719670870507</v>
      </c>
      <c r="BI164" s="41">
        <f t="shared" si="162"/>
        <v>1.8129322238730723E-5</v>
      </c>
      <c r="BJ164" s="41">
        <f t="shared" si="163"/>
        <v>1.8129330563916276E-5</v>
      </c>
      <c r="BK164" s="41">
        <f t="shared" si="164"/>
        <v>0.16495094736961291</v>
      </c>
      <c r="BL164" s="41">
        <f t="shared" si="111"/>
        <v>-147.01580378103321</v>
      </c>
      <c r="BM164" s="41">
        <f t="shared" si="112"/>
        <v>-129.55217111476315</v>
      </c>
      <c r="BN164" s="41">
        <f t="shared" si="165"/>
        <v>158.23647001686419</v>
      </c>
      <c r="BO164" s="41">
        <f t="shared" si="166"/>
        <v>138.628659877275</v>
      </c>
      <c r="BP164" s="41">
        <f t="shared" si="167"/>
        <v>1.8137086590890422E-5</v>
      </c>
      <c r="BQ164" s="41">
        <f t="shared" si="168"/>
        <v>1.8135945033014153E-5</v>
      </c>
      <c r="BR164" s="41">
        <f t="shared" si="169"/>
        <v>4.7117744006918103E-5</v>
      </c>
      <c r="BS164" s="41">
        <f t="shared" si="170"/>
        <v>4.0139712275430812E-5</v>
      </c>
      <c r="BT164" s="41">
        <f t="shared" si="171"/>
        <v>1.193056419443494E-6</v>
      </c>
      <c r="BU164" s="41">
        <f t="shared" si="172"/>
        <v>0.16478735426482397</v>
      </c>
      <c r="BV164" s="41">
        <f t="shared" si="113"/>
        <v>-146.86999818138614</v>
      </c>
      <c r="BW164" s="41">
        <f t="shared" si="114"/>
        <v>-129.42368539071742</v>
      </c>
      <c r="BX164" s="41">
        <f t="shared" si="173"/>
        <v>158.10032675110784</v>
      </c>
      <c r="BY164" s="41">
        <f t="shared" si="174"/>
        <v>138.5080760583632</v>
      </c>
      <c r="BZ164" s="41">
        <f t="shared" si="175"/>
        <v>1.8129378522266783E-5</v>
      </c>
      <c r="CA164" s="41">
        <f t="shared" si="176"/>
        <v>1.81293785128369E-5</v>
      </c>
      <c r="CB164" s="41">
        <f t="shared" si="177"/>
        <v>0.16495214161908878</v>
      </c>
      <c r="CC164" s="41">
        <f t="shared" si="115"/>
        <v>-147.0168681795675</v>
      </c>
      <c r="CD164" s="41">
        <f t="shared" si="116"/>
        <v>-129.55310907610811</v>
      </c>
      <c r="CE164" s="41">
        <f t="shared" si="178"/>
        <v>158.23746393627374</v>
      </c>
      <c r="CF164" s="41">
        <f t="shared" si="179"/>
        <v>138.62954020119199</v>
      </c>
      <c r="CG164" s="41">
        <f t="shared" si="180"/>
        <v>1.8137142790813386E-5</v>
      </c>
      <c r="CH164" s="41">
        <f t="shared" si="181"/>
        <v>1.8135992908994514E-5</v>
      </c>
      <c r="CI164" s="41">
        <f t="shared" si="182"/>
        <v>4.7116895475647573E-5</v>
      </c>
      <c r="CJ164" s="41">
        <f t="shared" si="183"/>
        <v>4.0138979032239862E-5</v>
      </c>
      <c r="CK164" s="41">
        <f t="shared" si="184"/>
        <v>-1.3513893943828053E-9</v>
      </c>
      <c r="CL164" s="41" t="str">
        <f t="shared" si="117"/>
        <v/>
      </c>
      <c r="CM164" s="41">
        <f t="shared" si="118"/>
        <v>7.8460530762631403E-4</v>
      </c>
      <c r="CN164" s="41">
        <f t="shared" si="119"/>
        <v>-0.57675573992688378</v>
      </c>
      <c r="CO164" s="41">
        <f t="shared" si="120"/>
        <v>0</v>
      </c>
      <c r="CP164" s="41">
        <f t="shared" si="185"/>
        <v>0</v>
      </c>
      <c r="CQ164" s="41"/>
      <c r="CR164" s="41"/>
      <c r="CS164" s="41"/>
      <c r="CT164" s="41"/>
      <c r="CU164" s="41"/>
      <c r="CV164" s="41"/>
      <c r="CW164" s="41"/>
      <c r="CX164" s="41"/>
      <c r="CY164" s="41"/>
      <c r="CZ164" s="41"/>
      <c r="DA164" s="41"/>
      <c r="DB164" s="14"/>
      <c r="DC164" s="41"/>
      <c r="DD164" s="41"/>
      <c r="DE164" s="41"/>
    </row>
    <row r="165" spans="1:109" x14ac:dyDescent="0.15">
      <c r="A165" s="41">
        <f t="shared" si="186"/>
        <v>0.16</v>
      </c>
      <c r="B165" s="41">
        <f t="shared" si="93"/>
        <v>2.5435255278832427</v>
      </c>
      <c r="C165" s="41">
        <f t="shared" si="94"/>
        <v>-1769.8865241549938</v>
      </c>
      <c r="D165" s="41">
        <f t="shared" si="95"/>
        <v>-1252.6293812978508</v>
      </c>
      <c r="E165" s="41">
        <f t="shared" si="96"/>
        <v>0.12739352921814204</v>
      </c>
      <c r="F165" s="41">
        <f t="shared" si="97"/>
        <v>-113.54200987122007</v>
      </c>
      <c r="G165" s="41">
        <f t="shared" si="98"/>
        <v>-100.05464387664793</v>
      </c>
      <c r="H165" s="41">
        <f t="shared" si="121"/>
        <v>127.43099025654011</v>
      </c>
      <c r="I165" s="41">
        <f t="shared" si="122"/>
        <v>111.30833303979455</v>
      </c>
      <c r="J165" s="41">
        <f t="shared" si="123"/>
        <v>1.5556258719055211E-5</v>
      </c>
      <c r="K165" s="41">
        <f t="shared" si="124"/>
        <v>1.5852853581062383E-5</v>
      </c>
      <c r="L165" s="41">
        <f t="shared" si="125"/>
        <v>0.12752092274736015</v>
      </c>
      <c r="M165" s="41">
        <f t="shared" si="99"/>
        <v>-113.65555188109127</v>
      </c>
      <c r="N165" s="41">
        <f t="shared" si="100"/>
        <v>-100.15469852052456</v>
      </c>
      <c r="O165" s="41">
        <f t="shared" si="126"/>
        <v>127.53338139374752</v>
      </c>
      <c r="P165" s="41">
        <f t="shared" si="127"/>
        <v>111.39920743687122</v>
      </c>
      <c r="Q165" s="41">
        <f t="shared" si="128"/>
        <v>1.5567260494733411E-5</v>
      </c>
      <c r="R165" s="41">
        <f t="shared" si="129"/>
        <v>1.5862304383603397E-5</v>
      </c>
      <c r="S165" s="41">
        <f t="shared" si="130"/>
        <v>8.6360553363457507E-5</v>
      </c>
      <c r="T165" s="41">
        <f t="shared" si="131"/>
        <v>7.418589153639684E-5</v>
      </c>
      <c r="U165" s="41">
        <f t="shared" si="132"/>
        <v>2.4361650961666086E-2</v>
      </c>
      <c r="V165" s="41">
        <f t="shared" si="133"/>
        <v>0.15175518017980813</v>
      </c>
      <c r="W165" s="41">
        <f t="shared" si="101"/>
        <v>-135.25481452421178</v>
      </c>
      <c r="X165" s="41">
        <f t="shared" si="102"/>
        <v>-119.18823979927016</v>
      </c>
      <c r="Y165" s="41">
        <f t="shared" si="134"/>
        <v>147.27257495701207</v>
      </c>
      <c r="Z165" s="41">
        <f t="shared" si="135"/>
        <v>128.90565218618846</v>
      </c>
      <c r="AA165" s="41">
        <f t="shared" si="136"/>
        <v>1.7278783831387302E-5</v>
      </c>
      <c r="AB165" s="41">
        <f t="shared" si="137"/>
        <v>1.7327056630226664E-5</v>
      </c>
      <c r="AC165" s="41">
        <f t="shared" si="138"/>
        <v>0.15190693535998792</v>
      </c>
      <c r="AD165" s="41">
        <f t="shared" si="103"/>
        <v>-135.39006933873597</v>
      </c>
      <c r="AE165" s="41">
        <f t="shared" si="104"/>
        <v>-119.30742803906942</v>
      </c>
      <c r="AF165" s="41">
        <f t="shared" si="139"/>
        <v>147.39763339137909</v>
      </c>
      <c r="AG165" s="41">
        <f t="shared" si="140"/>
        <v>129.0164920609474</v>
      </c>
      <c r="AH165" s="41">
        <f t="shared" si="141"/>
        <v>1.7287488319234813E-5</v>
      </c>
      <c r="AI165" s="41">
        <f t="shared" si="142"/>
        <v>1.7334477623915441E-5</v>
      </c>
      <c r="AJ165" s="41">
        <f t="shared" si="143"/>
        <v>5.7358752677822157E-5</v>
      </c>
      <c r="AK165" s="41">
        <f t="shared" si="144"/>
        <v>4.8901089768309266E-5</v>
      </c>
      <c r="AL165" s="41">
        <f t="shared" si="145"/>
        <v>5.7075813207294462E-3</v>
      </c>
      <c r="AM165" s="41">
        <f t="shared" si="146"/>
        <v>0.15746276150053756</v>
      </c>
      <c r="AN165" s="41">
        <f t="shared" si="105"/>
        <v>-140.34180959088715</v>
      </c>
      <c r="AO165" s="41">
        <f t="shared" si="106"/>
        <v>-123.67096368601264</v>
      </c>
      <c r="AP165" s="41">
        <f t="shared" si="147"/>
        <v>151.98681036377548</v>
      </c>
      <c r="AQ165" s="41">
        <f t="shared" si="148"/>
        <v>133.08333230921068</v>
      </c>
      <c r="AR165" s="41">
        <f t="shared" si="149"/>
        <v>1.7592200629904546E-5</v>
      </c>
      <c r="AS165" s="41">
        <f t="shared" si="150"/>
        <v>1.7594073527824442E-5</v>
      </c>
      <c r="AT165" s="41">
        <f t="shared" si="151"/>
        <v>0.15762022426203809</v>
      </c>
      <c r="AU165" s="41">
        <f t="shared" si="107"/>
        <v>-140.48215140047802</v>
      </c>
      <c r="AV165" s="41">
        <f t="shared" si="108"/>
        <v>-123.79463464969864</v>
      </c>
      <c r="AW165" s="41">
        <f t="shared" si="152"/>
        <v>152.11717257644398</v>
      </c>
      <c r="AX165" s="41">
        <f t="shared" si="153"/>
        <v>133.19884096432662</v>
      </c>
      <c r="AY165" s="41">
        <f t="shared" si="154"/>
        <v>1.7600455767721307E-5</v>
      </c>
      <c r="AZ165" s="41">
        <f t="shared" si="155"/>
        <v>1.7601101340545564E-5</v>
      </c>
      <c r="BA165" s="41">
        <f t="shared" si="156"/>
        <v>5.2425968769345249E-5</v>
      </c>
      <c r="BB165" s="41">
        <f t="shared" si="157"/>
        <v>4.4631585615235273E-5</v>
      </c>
      <c r="BC165" s="41">
        <f t="shared" si="158"/>
        <v>2.402881514630415E-4</v>
      </c>
      <c r="BD165" s="41">
        <f t="shared" si="159"/>
        <v>0.1577030496520006</v>
      </c>
      <c r="BE165" s="41">
        <f t="shared" si="109"/>
        <v>-140.55597117219193</v>
      </c>
      <c r="BF165" s="41">
        <f t="shared" si="110"/>
        <v>-123.85968555885788</v>
      </c>
      <c r="BG165" s="41">
        <f t="shared" si="160"/>
        <v>152.18574945616206</v>
      </c>
      <c r="BH165" s="41">
        <f t="shared" si="161"/>
        <v>133.25960380512311</v>
      </c>
      <c r="BI165" s="41">
        <f t="shared" si="162"/>
        <v>1.7604789860129853E-5</v>
      </c>
      <c r="BJ165" s="41">
        <f t="shared" si="163"/>
        <v>1.760479095864716E-5</v>
      </c>
      <c r="BK165" s="41">
        <f t="shared" si="164"/>
        <v>0.15786075270165259</v>
      </c>
      <c r="BL165" s="41">
        <f t="shared" si="111"/>
        <v>-140.69652714336411</v>
      </c>
      <c r="BM165" s="41">
        <f t="shared" si="112"/>
        <v>-123.98354524441673</v>
      </c>
      <c r="BN165" s="41">
        <f t="shared" si="165"/>
        <v>152.31633486597227</v>
      </c>
      <c r="BO165" s="41">
        <f t="shared" si="166"/>
        <v>133.37530891834203</v>
      </c>
      <c r="BP165" s="41">
        <f t="shared" si="167"/>
        <v>1.7613026740848863E-5</v>
      </c>
      <c r="BQ165" s="41">
        <f t="shared" si="168"/>
        <v>1.761180282191789E-5</v>
      </c>
      <c r="BR165" s="41">
        <f t="shared" si="169"/>
        <v>5.2230319814276718E-5</v>
      </c>
      <c r="BS165" s="41">
        <f t="shared" si="170"/>
        <v>4.4462445629323829E-5</v>
      </c>
      <c r="BT165" s="41">
        <f t="shared" si="171"/>
        <v>1.4141800973667174E-7</v>
      </c>
      <c r="BU165" s="41">
        <f t="shared" si="172"/>
        <v>0.15770319107001035</v>
      </c>
      <c r="BV165" s="41">
        <f t="shared" si="113"/>
        <v>-140.55609721379824</v>
      </c>
      <c r="BW165" s="41">
        <f t="shared" si="114"/>
        <v>-123.859796628303</v>
      </c>
      <c r="BX165" s="41">
        <f t="shared" si="173"/>
        <v>152.18586654968567</v>
      </c>
      <c r="BY165" s="41">
        <f t="shared" si="174"/>
        <v>133.25970755614372</v>
      </c>
      <c r="BZ165" s="41">
        <f t="shared" si="175"/>
        <v>1.7604797255487725E-5</v>
      </c>
      <c r="CA165" s="41">
        <f t="shared" si="176"/>
        <v>1.7604797254261222E-5</v>
      </c>
      <c r="CB165" s="41">
        <f t="shared" si="177"/>
        <v>0.15786089426108035</v>
      </c>
      <c r="CC165" s="41">
        <f t="shared" si="115"/>
        <v>-140.69665331101206</v>
      </c>
      <c r="CD165" s="41">
        <f t="shared" si="116"/>
        <v>-123.9836564249313</v>
      </c>
      <c r="CE165" s="41">
        <f t="shared" si="178"/>
        <v>152.31645209085298</v>
      </c>
      <c r="CF165" s="41">
        <f t="shared" si="179"/>
        <v>133.37541278498276</v>
      </c>
      <c r="CG165" s="41">
        <f t="shared" si="180"/>
        <v>1.7613034125477139E-5</v>
      </c>
      <c r="CH165" s="41">
        <f t="shared" si="181"/>
        <v>1.7611809108159139E-5</v>
      </c>
      <c r="CI165" s="41">
        <f t="shared" si="182"/>
        <v>5.2230204940856426E-5</v>
      </c>
      <c r="CJ165" s="41">
        <f t="shared" si="183"/>
        <v>4.4462346325033696E-5</v>
      </c>
      <c r="CK165" s="41">
        <f t="shared" si="184"/>
        <v>-1.5789470023642058E-10</v>
      </c>
      <c r="CL165" s="41" t="str">
        <f t="shared" si="117"/>
        <v/>
      </c>
      <c r="CM165" s="41">
        <f t="shared" si="118"/>
        <v>7.1959720878535347E-4</v>
      </c>
      <c r="CN165" s="41">
        <f t="shared" si="119"/>
        <v>-0.5519611687450362</v>
      </c>
      <c r="CO165" s="41">
        <f t="shared" si="120"/>
        <v>0</v>
      </c>
      <c r="CP165" s="41">
        <f t="shared" si="185"/>
        <v>0</v>
      </c>
      <c r="CQ165" s="41"/>
      <c r="CR165" s="41"/>
      <c r="CS165" s="41"/>
      <c r="CT165" s="41"/>
      <c r="CU165" s="41"/>
      <c r="CV165" s="41"/>
      <c r="CW165" s="41"/>
      <c r="CX165" s="41"/>
      <c r="CY165" s="41"/>
      <c r="CZ165" s="41"/>
      <c r="DA165" s="41"/>
      <c r="DB165" s="14"/>
      <c r="DC165" s="41"/>
      <c r="DD165" s="41"/>
      <c r="DE165" s="41"/>
    </row>
    <row r="166" spans="1:109" x14ac:dyDescent="0.15">
      <c r="A166" s="41">
        <f t="shared" si="186"/>
        <v>0.17</v>
      </c>
      <c r="B166" s="41">
        <f t="shared" si="93"/>
        <v>2.7024958733759457</v>
      </c>
      <c r="C166" s="41">
        <f t="shared" si="94"/>
        <v>-1764.2544319146809</v>
      </c>
      <c r="D166" s="41">
        <f t="shared" si="95"/>
        <v>-1246.997289057538</v>
      </c>
      <c r="E166" s="41">
        <f t="shared" si="96"/>
        <v>0.12739352921814204</v>
      </c>
      <c r="F166" s="41">
        <f t="shared" si="97"/>
        <v>-113.54200987122007</v>
      </c>
      <c r="G166" s="41">
        <f t="shared" si="98"/>
        <v>-100.05464387664793</v>
      </c>
      <c r="H166" s="41">
        <f t="shared" si="121"/>
        <v>127.39112553387679</v>
      </c>
      <c r="I166" s="41">
        <f t="shared" si="122"/>
        <v>111.26236280038471</v>
      </c>
      <c r="J166" s="41">
        <f t="shared" si="123"/>
        <v>1.5395426421177575E-5</v>
      </c>
      <c r="K166" s="41">
        <f t="shared" si="124"/>
        <v>1.5642388227861511E-5</v>
      </c>
      <c r="L166" s="41">
        <f t="shared" si="125"/>
        <v>0.12752092274736015</v>
      </c>
      <c r="M166" s="41">
        <f t="shared" si="99"/>
        <v>-113.65555188109127</v>
      </c>
      <c r="N166" s="41">
        <f t="shared" si="100"/>
        <v>-100.15469852052456</v>
      </c>
      <c r="O166" s="41">
        <f t="shared" si="126"/>
        <v>127.49354240680239</v>
      </c>
      <c r="P166" s="41">
        <f t="shared" si="127"/>
        <v>111.35326784164161</v>
      </c>
      <c r="Q166" s="41">
        <f t="shared" si="128"/>
        <v>1.5406371297899288E-5</v>
      </c>
      <c r="R166" s="41">
        <f t="shared" si="129"/>
        <v>1.5651769003468546E-5</v>
      </c>
      <c r="S166" s="41">
        <f t="shared" si="130"/>
        <v>8.5913914065244165E-5</v>
      </c>
      <c r="T166" s="41">
        <f t="shared" si="131"/>
        <v>7.3636201654903846E-5</v>
      </c>
      <c r="U166" s="41">
        <f t="shared" si="132"/>
        <v>2.0114643382259399E-2</v>
      </c>
      <c r="V166" s="41">
        <f t="shared" si="133"/>
        <v>0.14750817260040144</v>
      </c>
      <c r="W166" s="41">
        <f t="shared" si="101"/>
        <v>-131.46958477617315</v>
      </c>
      <c r="X166" s="41">
        <f t="shared" si="102"/>
        <v>-115.85264784646911</v>
      </c>
      <c r="Y166" s="41">
        <f t="shared" si="134"/>
        <v>143.74323656062168</v>
      </c>
      <c r="Z166" s="41">
        <f t="shared" si="135"/>
        <v>125.76772936502235</v>
      </c>
      <c r="AA166" s="41">
        <f t="shared" si="136"/>
        <v>1.685779072242801E-5</v>
      </c>
      <c r="AB166" s="41">
        <f t="shared" si="137"/>
        <v>1.6891768981591143E-5</v>
      </c>
      <c r="AC166" s="41">
        <f t="shared" si="138"/>
        <v>0.14765568077300184</v>
      </c>
      <c r="AD166" s="41">
        <f t="shared" si="103"/>
        <v>-131.60105436094932</v>
      </c>
      <c r="AE166" s="41">
        <f t="shared" si="104"/>
        <v>-115.96850049431558</v>
      </c>
      <c r="AF166" s="41">
        <f t="shared" si="139"/>
        <v>143.86437162297611</v>
      </c>
      <c r="AG166" s="41">
        <f t="shared" si="140"/>
        <v>125.87512272485213</v>
      </c>
      <c r="AH166" s="41">
        <f t="shared" si="141"/>
        <v>1.6866801022800191E-5</v>
      </c>
      <c r="AI166" s="41">
        <f t="shared" si="142"/>
        <v>1.689944156095224E-5</v>
      </c>
      <c r="AJ166" s="41">
        <f t="shared" si="143"/>
        <v>6.1083397708344174E-5</v>
      </c>
      <c r="AK166" s="41">
        <f t="shared" si="144"/>
        <v>5.2014605196701917E-5</v>
      </c>
      <c r="AL166" s="41">
        <f t="shared" si="145"/>
        <v>3.7467236260519984E-3</v>
      </c>
      <c r="AM166" s="41">
        <f t="shared" si="146"/>
        <v>0.15125489622645344</v>
      </c>
      <c r="AN166" s="41">
        <f t="shared" si="105"/>
        <v>-134.80892652724026</v>
      </c>
      <c r="AO166" s="41">
        <f t="shared" si="106"/>
        <v>-118.79531770112817</v>
      </c>
      <c r="AP166" s="41">
        <f t="shared" si="147"/>
        <v>146.82496502337608</v>
      </c>
      <c r="AQ166" s="41">
        <f t="shared" si="148"/>
        <v>128.49960647858347</v>
      </c>
      <c r="AR166" s="41">
        <f t="shared" si="149"/>
        <v>1.708013101896659E-5</v>
      </c>
      <c r="AS166" s="41">
        <f t="shared" si="150"/>
        <v>1.7081006529499632E-5</v>
      </c>
      <c r="AT166" s="41">
        <f t="shared" si="151"/>
        <v>0.15140615112267988</v>
      </c>
      <c r="AU166" s="41">
        <f t="shared" si="107"/>
        <v>-134.94373545376749</v>
      </c>
      <c r="AV166" s="41">
        <f t="shared" si="108"/>
        <v>-118.9141130188293</v>
      </c>
      <c r="AW166" s="41">
        <f t="shared" si="152"/>
        <v>146.94958388977292</v>
      </c>
      <c r="AX166" s="41">
        <f t="shared" si="153"/>
        <v>128.61006698489044</v>
      </c>
      <c r="AY166" s="41">
        <f t="shared" si="154"/>
        <v>1.7088828866837839E-5</v>
      </c>
      <c r="AZ166" s="41">
        <f t="shared" si="155"/>
        <v>1.7088405470040034E-5</v>
      </c>
      <c r="BA166" s="41">
        <f t="shared" si="156"/>
        <v>5.7504570683305405E-5</v>
      </c>
      <c r="BB166" s="41">
        <f t="shared" si="157"/>
        <v>4.8917031613470779E-5</v>
      </c>
      <c r="BC166" s="41">
        <f t="shared" si="158"/>
        <v>1.0195127217738774E-4</v>
      </c>
      <c r="BD166" s="41">
        <f t="shared" si="159"/>
        <v>0.15135684749863082</v>
      </c>
      <c r="BE166" s="41">
        <f t="shared" si="109"/>
        <v>-134.89979262085578</v>
      </c>
      <c r="BF166" s="41">
        <f t="shared" si="110"/>
        <v>-118.87539004305232</v>
      </c>
      <c r="BG166" s="41">
        <f t="shared" si="160"/>
        <v>146.9089608921492</v>
      </c>
      <c r="BH166" s="41">
        <f t="shared" si="161"/>
        <v>128.5740593931757</v>
      </c>
      <c r="BI166" s="41">
        <f t="shared" si="162"/>
        <v>1.7085995992095781E-5</v>
      </c>
      <c r="BJ166" s="41">
        <f t="shared" si="163"/>
        <v>1.7085995679971533E-5</v>
      </c>
      <c r="BK166" s="41">
        <f t="shared" si="164"/>
        <v>0.15150820434612944</v>
      </c>
      <c r="BL166" s="41">
        <f t="shared" si="111"/>
        <v>-135.03469241347662</v>
      </c>
      <c r="BM166" s="41">
        <f t="shared" si="112"/>
        <v>-118.99426543309536</v>
      </c>
      <c r="BN166" s="41">
        <f t="shared" si="165"/>
        <v>147.03367453441729</v>
      </c>
      <c r="BO166" s="41">
        <f t="shared" si="166"/>
        <v>128.68460333477469</v>
      </c>
      <c r="BP166" s="41">
        <f t="shared" si="167"/>
        <v>1.7094685530909745E-5</v>
      </c>
      <c r="BQ166" s="41">
        <f t="shared" si="168"/>
        <v>1.7093387351862412E-5</v>
      </c>
      <c r="BR166" s="41">
        <f t="shared" si="169"/>
        <v>5.7410939495438498E-5</v>
      </c>
      <c r="BS166" s="41">
        <f t="shared" si="170"/>
        <v>4.8836058711822315E-5</v>
      </c>
      <c r="BT166" s="41">
        <f t="shared" si="171"/>
        <v>-3.6399835290540049E-8</v>
      </c>
      <c r="BU166" s="41">
        <f t="shared" si="172"/>
        <v>0.15135681109879554</v>
      </c>
      <c r="BV166" s="41">
        <f t="shared" si="113"/>
        <v>-134.89976017878055</v>
      </c>
      <c r="BW166" s="41">
        <f t="shared" si="114"/>
        <v>-118.87536145468854</v>
      </c>
      <c r="BX166" s="41">
        <f t="shared" si="173"/>
        <v>146.90893090166594</v>
      </c>
      <c r="BY166" s="41">
        <f t="shared" si="174"/>
        <v>128.57403281004568</v>
      </c>
      <c r="BZ166" s="41">
        <f t="shared" si="175"/>
        <v>1.7085993899819152E-5</v>
      </c>
      <c r="CA166" s="41">
        <f t="shared" si="176"/>
        <v>1.7085993900160893E-5</v>
      </c>
      <c r="CB166" s="41">
        <f t="shared" si="177"/>
        <v>0.15150816790989433</v>
      </c>
      <c r="CC166" s="41">
        <f t="shared" si="115"/>
        <v>-135.03465993895932</v>
      </c>
      <c r="CD166" s="41">
        <f t="shared" si="116"/>
        <v>-118.99423681614323</v>
      </c>
      <c r="CE166" s="41">
        <f t="shared" si="178"/>
        <v>147.03364451009628</v>
      </c>
      <c r="CF166" s="41">
        <f t="shared" si="179"/>
        <v>128.68457672185588</v>
      </c>
      <c r="CG166" s="41">
        <f t="shared" si="180"/>
        <v>1.7094683441597901E-5</v>
      </c>
      <c r="CH166" s="41">
        <f t="shared" si="181"/>
        <v>1.7093385574645271E-5</v>
      </c>
      <c r="CI166" s="41">
        <f t="shared" si="182"/>
        <v>5.7410972890255588E-5</v>
      </c>
      <c r="CJ166" s="41">
        <f t="shared" si="183"/>
        <v>4.8836087591419955E-5</v>
      </c>
      <c r="CK166" s="41">
        <f t="shared" si="184"/>
        <v>3.9853655513483694E-11</v>
      </c>
      <c r="CL166" s="41" t="str">
        <f t="shared" si="117"/>
        <v/>
      </c>
      <c r="CM166" s="41">
        <f t="shared" si="118"/>
        <v>6.6371641675601442E-4</v>
      </c>
      <c r="CN166" s="41">
        <f t="shared" si="119"/>
        <v>-0.52974883884578428</v>
      </c>
      <c r="CO166" s="41">
        <f t="shared" si="120"/>
        <v>0</v>
      </c>
      <c r="CP166" s="41">
        <f t="shared" si="185"/>
        <v>0</v>
      </c>
      <c r="CQ166" s="41"/>
      <c r="CR166" s="41"/>
      <c r="CS166" s="41"/>
      <c r="CT166" s="41"/>
      <c r="CU166" s="41"/>
      <c r="CV166" s="41"/>
      <c r="CW166" s="41"/>
      <c r="CX166" s="41"/>
      <c r="CY166" s="41"/>
      <c r="CZ166" s="41"/>
      <c r="DA166" s="41"/>
      <c r="DB166" s="14"/>
      <c r="DC166" s="41"/>
      <c r="DD166" s="41"/>
      <c r="DE166" s="41"/>
    </row>
    <row r="167" spans="1:109" x14ac:dyDescent="0.15">
      <c r="A167" s="41">
        <f t="shared" si="186"/>
        <v>0.18000000000000002</v>
      </c>
      <c r="B167" s="41">
        <f t="shared" si="93"/>
        <v>2.8614662188686482</v>
      </c>
      <c r="C167" s="41">
        <f t="shared" si="94"/>
        <v>-1758.622339674368</v>
      </c>
      <c r="D167" s="41">
        <f t="shared" si="95"/>
        <v>-1241.3651968172251</v>
      </c>
      <c r="E167" s="41">
        <f t="shared" si="96"/>
        <v>0.12739352921814204</v>
      </c>
      <c r="F167" s="41">
        <f t="shared" si="97"/>
        <v>-113.54200987122007</v>
      </c>
      <c r="G167" s="41">
        <f t="shared" si="98"/>
        <v>-100.05464387664793</v>
      </c>
      <c r="H167" s="41">
        <f t="shared" si="121"/>
        <v>127.35123829505302</v>
      </c>
      <c r="I167" s="41">
        <f t="shared" si="122"/>
        <v>111.21635802435767</v>
      </c>
      <c r="J167" s="41">
        <f t="shared" si="123"/>
        <v>1.5234503282938223E-5</v>
      </c>
      <c r="K167" s="41">
        <f t="shared" si="124"/>
        <v>1.5431764755811861E-5</v>
      </c>
      <c r="L167" s="41">
        <f t="shared" si="125"/>
        <v>0.12752092274736015</v>
      </c>
      <c r="M167" s="41">
        <f t="shared" si="99"/>
        <v>-113.65555188109127</v>
      </c>
      <c r="N167" s="41">
        <f t="shared" si="100"/>
        <v>-100.15469852052456</v>
      </c>
      <c r="O167" s="41">
        <f t="shared" si="126"/>
        <v>127.45368094730095</v>
      </c>
      <c r="P167" s="41">
        <f t="shared" si="127"/>
        <v>111.30729377886786</v>
      </c>
      <c r="Q167" s="41">
        <f t="shared" si="128"/>
        <v>1.5245391345957783E-5</v>
      </c>
      <c r="R167" s="41">
        <f t="shared" si="129"/>
        <v>1.5441075662919096E-5</v>
      </c>
      <c r="S167" s="41">
        <f t="shared" si="130"/>
        <v>8.5467943987314044E-5</v>
      </c>
      <c r="T167" s="41">
        <f t="shared" si="131"/>
        <v>7.3087755432958023E-5</v>
      </c>
      <c r="U167" s="41">
        <f t="shared" si="132"/>
        <v>1.5933640429428741E-2</v>
      </c>
      <c r="V167" s="41">
        <f t="shared" si="133"/>
        <v>0.14332716964757078</v>
      </c>
      <c r="W167" s="41">
        <f t="shared" si="101"/>
        <v>-127.7431829608265</v>
      </c>
      <c r="X167" s="41">
        <f t="shared" si="102"/>
        <v>-112.56889580615659</v>
      </c>
      <c r="Y167" s="41">
        <f t="shared" si="134"/>
        <v>140.27972284033572</v>
      </c>
      <c r="Z167" s="41">
        <f t="shared" si="135"/>
        <v>122.68704026641572</v>
      </c>
      <c r="AA167" s="41">
        <f t="shared" si="136"/>
        <v>1.6425912471764854E-5</v>
      </c>
      <c r="AB167" s="41">
        <f t="shared" si="137"/>
        <v>1.6447912342648431E-5</v>
      </c>
      <c r="AC167" s="41">
        <f t="shared" si="138"/>
        <v>0.14347049681721832</v>
      </c>
      <c r="AD167" s="41">
        <f t="shared" si="103"/>
        <v>-127.8709261437873</v>
      </c>
      <c r="AE167" s="41">
        <f t="shared" si="104"/>
        <v>-112.68146470196272</v>
      </c>
      <c r="AF167" s="41">
        <f t="shared" si="139"/>
        <v>140.39699443173396</v>
      </c>
      <c r="AG167" s="41">
        <f t="shared" si="140"/>
        <v>122.79103948843667</v>
      </c>
      <c r="AH167" s="41">
        <f t="shared" si="141"/>
        <v>1.6435237859562343E-5</v>
      </c>
      <c r="AI167" s="41">
        <f t="shared" si="142"/>
        <v>1.6455844253125245E-5</v>
      </c>
      <c r="AJ167" s="41">
        <f t="shared" si="143"/>
        <v>6.5063642995400695E-5</v>
      </c>
      <c r="AK167" s="41">
        <f t="shared" si="144"/>
        <v>5.5341290114916551E-5</v>
      </c>
      <c r="AL167" s="41">
        <f t="shared" si="145"/>
        <v>2.2628134520541604E-3</v>
      </c>
      <c r="AM167" s="41">
        <f t="shared" si="146"/>
        <v>0.14558998309962495</v>
      </c>
      <c r="AN167" s="41">
        <f t="shared" si="105"/>
        <v>-129.75996033473785</v>
      </c>
      <c r="AO167" s="41">
        <f t="shared" si="106"/>
        <v>-114.34610533551098</v>
      </c>
      <c r="AP167" s="41">
        <f t="shared" si="147"/>
        <v>142.13303296266338</v>
      </c>
      <c r="AQ167" s="41">
        <f t="shared" si="148"/>
        <v>124.33050309707991</v>
      </c>
      <c r="AR167" s="41">
        <f t="shared" si="149"/>
        <v>1.6570598193399545E-5</v>
      </c>
      <c r="AS167" s="41">
        <f t="shared" si="150"/>
        <v>1.6570939403977356E-5</v>
      </c>
      <c r="AT167" s="41">
        <f t="shared" si="151"/>
        <v>0.14573557308272456</v>
      </c>
      <c r="AU167" s="41">
        <f t="shared" si="107"/>
        <v>-129.88972029507258</v>
      </c>
      <c r="AV167" s="41">
        <f t="shared" si="108"/>
        <v>-114.46045144084647</v>
      </c>
      <c r="AW167" s="41">
        <f t="shared" si="152"/>
        <v>142.25240958002973</v>
      </c>
      <c r="AX167" s="41">
        <f t="shared" si="153"/>
        <v>124.43635589340536</v>
      </c>
      <c r="AY167" s="41">
        <f t="shared" si="154"/>
        <v>1.6579724402887019E-5</v>
      </c>
      <c r="AZ167" s="41">
        <f t="shared" si="155"/>
        <v>1.6578696704814415E-5</v>
      </c>
      <c r="BA167" s="41">
        <f t="shared" si="156"/>
        <v>6.2684322734145952E-5</v>
      </c>
      <c r="BB167" s="41">
        <f t="shared" si="157"/>
        <v>5.3281830740731272E-5</v>
      </c>
      <c r="BC167" s="41">
        <f t="shared" si="158"/>
        <v>3.6289377119399379E-5</v>
      </c>
      <c r="BD167" s="41">
        <f t="shared" si="159"/>
        <v>0.14562627247674434</v>
      </c>
      <c r="BE167" s="41">
        <f t="shared" si="109"/>
        <v>-129.7923039619252</v>
      </c>
      <c r="BF167" s="41">
        <f t="shared" si="110"/>
        <v>-114.37460694565138</v>
      </c>
      <c r="BG167" s="41">
        <f t="shared" si="160"/>
        <v>142.16278696405581</v>
      </c>
      <c r="BH167" s="41">
        <f t="shared" si="161"/>
        <v>124.35688643498413</v>
      </c>
      <c r="BI167" s="41">
        <f t="shared" si="162"/>
        <v>1.657287500482511E-5</v>
      </c>
      <c r="BJ167" s="41">
        <f t="shared" si="163"/>
        <v>1.6572874730143228E-5</v>
      </c>
      <c r="BK167" s="41">
        <f t="shared" si="164"/>
        <v>0.14577189874922106</v>
      </c>
      <c r="BL167" s="41">
        <f t="shared" si="111"/>
        <v>-129.92209626588709</v>
      </c>
      <c r="BM167" s="41">
        <f t="shared" si="112"/>
        <v>-114.48898155259701</v>
      </c>
      <c r="BN167" s="41">
        <f t="shared" si="165"/>
        <v>142.28219733679964</v>
      </c>
      <c r="BO167" s="41">
        <f t="shared" si="166"/>
        <v>124.46276895310805</v>
      </c>
      <c r="BP167" s="41">
        <f t="shared" si="167"/>
        <v>1.6581998063392067E-5</v>
      </c>
      <c r="BQ167" s="41">
        <f t="shared" si="168"/>
        <v>1.6580629270765426E-5</v>
      </c>
      <c r="BR167" s="41">
        <f t="shared" si="169"/>
        <v>6.2647065064553407E-5</v>
      </c>
      <c r="BS167" s="41">
        <f t="shared" si="170"/>
        <v>5.3249599061446795E-5</v>
      </c>
      <c r="BT167" s="41">
        <f t="shared" si="171"/>
        <v>-2.9229356264302342E-8</v>
      </c>
      <c r="BU167" s="41">
        <f t="shared" si="172"/>
        <v>0.14562624324738807</v>
      </c>
      <c r="BV167" s="41">
        <f t="shared" si="113"/>
        <v>-129.79227791068163</v>
      </c>
      <c r="BW167" s="41">
        <f t="shared" si="114"/>
        <v>-114.37458398896865</v>
      </c>
      <c r="BX167" s="41">
        <f t="shared" si="173"/>
        <v>142.16276299823059</v>
      </c>
      <c r="BY167" s="41">
        <f t="shared" si="174"/>
        <v>124.3568651841335</v>
      </c>
      <c r="BZ167" s="41">
        <f t="shared" si="175"/>
        <v>1.6572873171507033E-5</v>
      </c>
      <c r="CA167" s="41">
        <f t="shared" si="176"/>
        <v>1.6572873171801739E-5</v>
      </c>
      <c r="CB167" s="41">
        <f t="shared" si="177"/>
        <v>0.14577186949063545</v>
      </c>
      <c r="CC167" s="41">
        <f t="shared" si="115"/>
        <v>-129.9220701885923</v>
      </c>
      <c r="CD167" s="41">
        <f t="shared" si="116"/>
        <v>-114.48895857295761</v>
      </c>
      <c r="CE167" s="41">
        <f t="shared" si="178"/>
        <v>142.28217334378616</v>
      </c>
      <c r="CF167" s="41">
        <f t="shared" si="179"/>
        <v>124.46274767831798</v>
      </c>
      <c r="CG167" s="41">
        <f t="shared" si="180"/>
        <v>1.6581996232611348E-5</v>
      </c>
      <c r="CH167" s="41">
        <f t="shared" si="181"/>
        <v>1.6580627714646653E-5</v>
      </c>
      <c r="CI167" s="41">
        <f t="shared" si="182"/>
        <v>6.2647095062517264E-5</v>
      </c>
      <c r="CJ167" s="41">
        <f t="shared" si="183"/>
        <v>5.324962501258521E-5</v>
      </c>
      <c r="CK167" s="41">
        <f t="shared" si="184"/>
        <v>3.136019351021236E-11</v>
      </c>
      <c r="CL167" s="41" t="str">
        <f t="shared" si="117"/>
        <v/>
      </c>
      <c r="CM167" s="41">
        <f t="shared" si="118"/>
        <v>6.151667504924181E-4</v>
      </c>
      <c r="CN167" s="41">
        <f t="shared" si="119"/>
        <v>-0.50969185136585815</v>
      </c>
      <c r="CO167" s="41">
        <f t="shared" si="120"/>
        <v>0</v>
      </c>
      <c r="CP167" s="41">
        <f t="shared" si="185"/>
        <v>0</v>
      </c>
      <c r="CQ167" s="41"/>
      <c r="CR167" s="41"/>
      <c r="CS167" s="41"/>
      <c r="CT167" s="41"/>
      <c r="CU167" s="41"/>
      <c r="CV167" s="41"/>
      <c r="CW167" s="41"/>
      <c r="CX167" s="41"/>
      <c r="CY167" s="41"/>
      <c r="CZ167" s="41"/>
      <c r="DA167" s="41"/>
      <c r="DB167" s="14"/>
      <c r="DC167" s="41"/>
      <c r="DD167" s="41"/>
      <c r="DE167" s="41"/>
    </row>
    <row r="168" spans="1:109" x14ac:dyDescent="0.15">
      <c r="A168" s="41">
        <f t="shared" si="186"/>
        <v>0.19000000000000003</v>
      </c>
      <c r="B168" s="41">
        <f t="shared" si="93"/>
        <v>3.0204365643613511</v>
      </c>
      <c r="C168" s="41">
        <f t="shared" si="94"/>
        <v>-1752.9902474340549</v>
      </c>
      <c r="D168" s="41">
        <f t="shared" si="95"/>
        <v>-1235.733104576912</v>
      </c>
      <c r="E168" s="41">
        <f t="shared" si="96"/>
        <v>0.12739352921814204</v>
      </c>
      <c r="F168" s="41">
        <f t="shared" si="97"/>
        <v>-113.54200987122007</v>
      </c>
      <c r="G168" s="41">
        <f t="shared" si="98"/>
        <v>-100.05464387664793</v>
      </c>
      <c r="H168" s="41">
        <f t="shared" si="121"/>
        <v>127.31132850187328</v>
      </c>
      <c r="I168" s="41">
        <f t="shared" si="122"/>
        <v>111.17031863375608</v>
      </c>
      <c r="J168" s="41">
        <f t="shared" si="123"/>
        <v>1.5073489150239319E-5</v>
      </c>
      <c r="K168" s="41">
        <f t="shared" si="124"/>
        <v>1.5220982808001472E-5</v>
      </c>
      <c r="L168" s="41">
        <f t="shared" si="125"/>
        <v>0.12752092274736015</v>
      </c>
      <c r="M168" s="41">
        <f t="shared" si="99"/>
        <v>-113.65555188109127</v>
      </c>
      <c r="N168" s="41">
        <f t="shared" si="100"/>
        <v>-100.15469852052456</v>
      </c>
      <c r="O168" s="41">
        <f t="shared" si="126"/>
        <v>127.41379697717096</v>
      </c>
      <c r="P168" s="41">
        <f t="shared" si="127"/>
        <v>111.26128517085243</v>
      </c>
      <c r="Q168" s="41">
        <f t="shared" si="128"/>
        <v>1.5084320485154758E-5</v>
      </c>
      <c r="R168" s="41">
        <f t="shared" si="129"/>
        <v>1.5230224005877156E-5</v>
      </c>
      <c r="S168" s="41">
        <f t="shared" si="130"/>
        <v>8.5022645827597442E-5</v>
      </c>
      <c r="T168" s="41">
        <f t="shared" si="131"/>
        <v>7.2540559417751861E-5</v>
      </c>
      <c r="U168" s="41">
        <f t="shared" si="132"/>
        <v>1.1816426590815292E-2</v>
      </c>
      <c r="V168" s="41">
        <f t="shared" si="133"/>
        <v>0.13920995580895734</v>
      </c>
      <c r="W168" s="41">
        <f t="shared" si="101"/>
        <v>-124.07363445883557</v>
      </c>
      <c r="X168" s="41">
        <f t="shared" si="102"/>
        <v>-109.33524361899504</v>
      </c>
      <c r="Y168" s="41">
        <f t="shared" si="134"/>
        <v>136.88036698081748</v>
      </c>
      <c r="Z168" s="41">
        <f t="shared" si="135"/>
        <v>119.6620983354544</v>
      </c>
      <c r="AA168" s="41">
        <f t="shared" si="136"/>
        <v>1.5982476801286161E-5</v>
      </c>
      <c r="AB168" s="41">
        <f t="shared" si="137"/>
        <v>1.5994946429099814E-5</v>
      </c>
      <c r="AC168" s="41">
        <f t="shared" si="138"/>
        <v>0.13934916576476628</v>
      </c>
      <c r="AD168" s="41">
        <f t="shared" si="103"/>
        <v>-124.19770809329439</v>
      </c>
      <c r="AE168" s="41">
        <f t="shared" si="104"/>
        <v>-109.44457886261402</v>
      </c>
      <c r="AF168" s="41">
        <f t="shared" si="139"/>
        <v>136.99383332657521</v>
      </c>
      <c r="AG168" s="41">
        <f t="shared" si="140"/>
        <v>119.76275426037051</v>
      </c>
      <c r="AH168" s="41">
        <f t="shared" si="141"/>
        <v>1.5992126656002904E-5</v>
      </c>
      <c r="AI168" s="41">
        <f t="shared" si="142"/>
        <v>1.6003145558734908E-5</v>
      </c>
      <c r="AJ168" s="41">
        <f t="shared" si="143"/>
        <v>6.9318711155890323E-5</v>
      </c>
      <c r="AK168" s="41">
        <f t="shared" si="144"/>
        <v>5.8897580905402728E-5</v>
      </c>
      <c r="AL168" s="41">
        <f t="shared" si="145"/>
        <v>1.1965715343659558E-3</v>
      </c>
      <c r="AM168" s="41">
        <f t="shared" si="146"/>
        <v>0.14040652734332329</v>
      </c>
      <c r="AN168" s="41">
        <f t="shared" si="105"/>
        <v>-125.1401025738209</v>
      </c>
      <c r="AO168" s="41">
        <f t="shared" si="106"/>
        <v>-110.27502870445973</v>
      </c>
      <c r="AP168" s="41">
        <f t="shared" si="147"/>
        <v>137.85618258265879</v>
      </c>
      <c r="AQ168" s="41">
        <f t="shared" si="148"/>
        <v>120.5277169327332</v>
      </c>
      <c r="AR168" s="41">
        <f t="shared" si="149"/>
        <v>1.606468901096175E-5</v>
      </c>
      <c r="AS168" s="41">
        <f t="shared" si="150"/>
        <v>1.6064787362852977E-5</v>
      </c>
      <c r="AT168" s="41">
        <f t="shared" si="151"/>
        <v>0.14054693387066661</v>
      </c>
      <c r="AU168" s="41">
        <f t="shared" si="107"/>
        <v>-125.26524267639471</v>
      </c>
      <c r="AV168" s="41">
        <f t="shared" si="108"/>
        <v>-110.38530373316418</v>
      </c>
      <c r="AW168" s="41">
        <f t="shared" si="152"/>
        <v>137.97076242973259</v>
      </c>
      <c r="AX168" s="41">
        <f t="shared" si="153"/>
        <v>120.62935353042391</v>
      </c>
      <c r="AY168" s="41">
        <f t="shared" si="154"/>
        <v>1.6074228063592536E-5</v>
      </c>
      <c r="AZ168" s="41">
        <f t="shared" si="155"/>
        <v>1.6072889250496221E-5</v>
      </c>
      <c r="BA168" s="41">
        <f t="shared" si="156"/>
        <v>6.7938811758096816E-5</v>
      </c>
      <c r="BB168" s="41">
        <f t="shared" si="157"/>
        <v>5.7703069768499402E-5</v>
      </c>
      <c r="BC168" s="41">
        <f t="shared" si="158"/>
        <v>9.6086723685195901E-6</v>
      </c>
      <c r="BD168" s="41">
        <f t="shared" si="159"/>
        <v>0.14041613601569181</v>
      </c>
      <c r="BE168" s="41">
        <f t="shared" si="109"/>
        <v>-125.14866649366526</v>
      </c>
      <c r="BF168" s="41">
        <f t="shared" si="110"/>
        <v>-110.28257533809064</v>
      </c>
      <c r="BG168" s="41">
        <f t="shared" si="160"/>
        <v>137.864023302774</v>
      </c>
      <c r="BH168" s="41">
        <f t="shared" si="161"/>
        <v>120.53467197034388</v>
      </c>
      <c r="BI168" s="41">
        <f t="shared" si="162"/>
        <v>1.6065342528270432E-5</v>
      </c>
      <c r="BJ168" s="41">
        <f t="shared" si="163"/>
        <v>1.6065342431960394E-5</v>
      </c>
      <c r="BK168" s="41">
        <f t="shared" si="164"/>
        <v>0.14055655215170748</v>
      </c>
      <c r="BL168" s="41">
        <f t="shared" si="111"/>
        <v>-125.27381516015892</v>
      </c>
      <c r="BM168" s="41">
        <f t="shared" si="112"/>
        <v>-110.39285791342873</v>
      </c>
      <c r="BN168" s="41">
        <f t="shared" si="165"/>
        <v>137.97861209112347</v>
      </c>
      <c r="BO168" s="41">
        <f t="shared" si="166"/>
        <v>120.63631644248659</v>
      </c>
      <c r="BP168" s="41">
        <f t="shared" si="167"/>
        <v>1.6074880697459129E-5</v>
      </c>
      <c r="BQ168" s="41">
        <f t="shared" si="168"/>
        <v>1.6073443544605273E-5</v>
      </c>
      <c r="BR168" s="41">
        <f t="shared" si="169"/>
        <v>6.7927871107574476E-5</v>
      </c>
      <c r="BS168" s="41">
        <f t="shared" si="170"/>
        <v>5.7693601851959713E-5</v>
      </c>
      <c r="BT168" s="41">
        <f t="shared" si="171"/>
        <v>-9.4105437055038406E-9</v>
      </c>
      <c r="BU168" s="41">
        <f t="shared" si="172"/>
        <v>0.1404161266051481</v>
      </c>
      <c r="BV168" s="41">
        <f t="shared" si="113"/>
        <v>-125.14865810633152</v>
      </c>
      <c r="BW168" s="41">
        <f t="shared" si="114"/>
        <v>-110.28256794706689</v>
      </c>
      <c r="BX168" s="41">
        <f t="shared" si="173"/>
        <v>137.86401562369093</v>
      </c>
      <c r="BY168" s="41">
        <f t="shared" si="174"/>
        <v>120.53466515868681</v>
      </c>
      <c r="BZ168" s="41">
        <f t="shared" si="175"/>
        <v>1.6065341888279978E-5</v>
      </c>
      <c r="CA168" s="41">
        <f t="shared" si="176"/>
        <v>1.6065341888381229E-5</v>
      </c>
      <c r="CB168" s="41">
        <f t="shared" si="177"/>
        <v>0.14055654273175322</v>
      </c>
      <c r="CC168" s="41">
        <f t="shared" si="115"/>
        <v>-125.27380676443782</v>
      </c>
      <c r="CD168" s="41">
        <f t="shared" si="116"/>
        <v>-110.39285051501395</v>
      </c>
      <c r="CE168" s="41">
        <f t="shared" si="178"/>
        <v>137.97860440328347</v>
      </c>
      <c r="CF168" s="41">
        <f t="shared" si="179"/>
        <v>120.63630962311741</v>
      </c>
      <c r="CG168" s="41">
        <f t="shared" si="180"/>
        <v>1.6074880058333847E-5</v>
      </c>
      <c r="CH168" s="41">
        <f t="shared" si="181"/>
        <v>1.6073443001785083E-5</v>
      </c>
      <c r="CI168" s="41">
        <f t="shared" si="182"/>
        <v>6.7927881821529157E-5</v>
      </c>
      <c r="CJ168" s="41">
        <f t="shared" si="183"/>
        <v>5.7693611123717059E-5</v>
      </c>
      <c r="CK168" s="41">
        <f t="shared" si="184"/>
        <v>9.8933215050326611E-12</v>
      </c>
      <c r="CL168" s="41" t="str">
        <f t="shared" si="117"/>
        <v/>
      </c>
      <c r="CM168" s="41">
        <f t="shared" si="118"/>
        <v>5.7259431665329706E-4</v>
      </c>
      <c r="CN168" s="41">
        <f t="shared" si="119"/>
        <v>-0.49145644311801834</v>
      </c>
      <c r="CO168" s="41">
        <f t="shared" si="120"/>
        <v>0</v>
      </c>
      <c r="CP168" s="41">
        <f t="shared" si="185"/>
        <v>0</v>
      </c>
      <c r="CQ168" s="41"/>
      <c r="CR168" s="41"/>
      <c r="CS168" s="41"/>
      <c r="CT168" s="41"/>
      <c r="CU168" s="41"/>
      <c r="CV168" s="41"/>
      <c r="CW168" s="41"/>
      <c r="CX168" s="41"/>
      <c r="CY168" s="41"/>
      <c r="CZ168" s="41"/>
      <c r="DA168" s="41"/>
      <c r="DB168" s="14"/>
      <c r="DC168" s="41"/>
      <c r="DD168" s="41"/>
      <c r="DE168" s="41"/>
    </row>
    <row r="169" spans="1:109" x14ac:dyDescent="0.15">
      <c r="A169" s="41">
        <f t="shared" si="186"/>
        <v>0.20000000000000004</v>
      </c>
      <c r="B169" s="41">
        <f t="shared" si="93"/>
        <v>3.1794069098540541</v>
      </c>
      <c r="C169" s="41">
        <f t="shared" si="94"/>
        <v>-1747.3581551937423</v>
      </c>
      <c r="D169" s="41">
        <f t="shared" si="95"/>
        <v>-1230.1010123365993</v>
      </c>
      <c r="E169" s="41">
        <f t="shared" si="96"/>
        <v>0.12739352921814204</v>
      </c>
      <c r="F169" s="41">
        <f t="shared" si="97"/>
        <v>-113.54200987122007</v>
      </c>
      <c r="G169" s="41">
        <f t="shared" si="98"/>
        <v>-100.05464387664793</v>
      </c>
      <c r="H169" s="41">
        <f t="shared" si="121"/>
        <v>127.27139611603401</v>
      </c>
      <c r="I169" s="41">
        <f t="shared" si="122"/>
        <v>111.12424455032883</v>
      </c>
      <c r="J169" s="41">
        <f t="shared" si="123"/>
        <v>1.4912383868546788E-5</v>
      </c>
      <c r="K169" s="41">
        <f t="shared" si="124"/>
        <v>1.5010042026173659E-5</v>
      </c>
      <c r="L169" s="41">
        <f t="shared" si="125"/>
        <v>0.12752092274736015</v>
      </c>
      <c r="M169" s="41">
        <f t="shared" si="99"/>
        <v>-113.65555188109127</v>
      </c>
      <c r="N169" s="41">
        <f t="shared" si="100"/>
        <v>-100.15469852052456</v>
      </c>
      <c r="O169" s="41">
        <f t="shared" si="126"/>
        <v>127.37389045823257</v>
      </c>
      <c r="P169" s="41">
        <f t="shared" si="127"/>
        <v>111.21524193960551</v>
      </c>
      <c r="Q169" s="41">
        <f t="shared" si="128"/>
        <v>1.4923158561301458E-5</v>
      </c>
      <c r="R169" s="41">
        <f t="shared" si="129"/>
        <v>1.5019213674925043E-5</v>
      </c>
      <c r="S169" s="41">
        <f t="shared" si="130"/>
        <v>8.4578022296737497E-5</v>
      </c>
      <c r="T169" s="41">
        <f t="shared" si="131"/>
        <v>7.1994620195201309E-5</v>
      </c>
      <c r="U169" s="41">
        <f t="shared" si="132"/>
        <v>7.7608707755551093E-3</v>
      </c>
      <c r="V169" s="41">
        <f t="shared" si="133"/>
        <v>0.13515439999369716</v>
      </c>
      <c r="W169" s="41">
        <f t="shared" si="101"/>
        <v>-120.45903989319589</v>
      </c>
      <c r="X169" s="41">
        <f t="shared" si="102"/>
        <v>-106.15001753013385</v>
      </c>
      <c r="Y169" s="41">
        <f t="shared" si="134"/>
        <v>133.54359245789266</v>
      </c>
      <c r="Z169" s="41">
        <f t="shared" si="135"/>
        <v>116.69149694029184</v>
      </c>
      <c r="AA169" s="41">
        <f t="shared" si="136"/>
        <v>1.5526762736066194E-5</v>
      </c>
      <c r="AB169" s="41">
        <f t="shared" si="137"/>
        <v>1.5532289950812071E-5</v>
      </c>
      <c r="AC169" s="41">
        <f t="shared" si="138"/>
        <v>0.13528955439369084</v>
      </c>
      <c r="AD169" s="41">
        <f t="shared" si="103"/>
        <v>-120.57949893308907</v>
      </c>
      <c r="AE169" s="41">
        <f t="shared" si="104"/>
        <v>-106.25616754766398</v>
      </c>
      <c r="AF169" s="41">
        <f t="shared" si="139"/>
        <v>133.65331021663661</v>
      </c>
      <c r="AG169" s="41">
        <f t="shared" si="140"/>
        <v>116.78885896402198</v>
      </c>
      <c r="AH169" s="41">
        <f t="shared" si="141"/>
        <v>1.5536746506877224E-5</v>
      </c>
      <c r="AI169" s="41">
        <f t="shared" si="142"/>
        <v>1.5540764309349646E-5</v>
      </c>
      <c r="AJ169" s="41">
        <f t="shared" si="143"/>
        <v>7.3869373187230759E-5</v>
      </c>
      <c r="AK169" s="41">
        <f t="shared" si="144"/>
        <v>6.2701314481596371E-5</v>
      </c>
      <c r="AL169" s="41">
        <f t="shared" si="145"/>
        <v>4.9491275892813704E-4</v>
      </c>
      <c r="AM169" s="41">
        <f t="shared" si="146"/>
        <v>0.13564931275262529</v>
      </c>
      <c r="AN169" s="41">
        <f t="shared" si="105"/>
        <v>-120.90014070659269</v>
      </c>
      <c r="AO169" s="41">
        <f t="shared" si="106"/>
        <v>-106.53872110203797</v>
      </c>
      <c r="AP169" s="41">
        <f t="shared" si="147"/>
        <v>133.94543864893944</v>
      </c>
      <c r="AQ169" s="41">
        <f t="shared" si="148"/>
        <v>117.0480857330972</v>
      </c>
      <c r="AR169" s="41">
        <f t="shared" si="149"/>
        <v>1.5563209222806838E-5</v>
      </c>
      <c r="AS169" s="41">
        <f t="shared" si="150"/>
        <v>1.556322430467899E-5</v>
      </c>
      <c r="AT169" s="41">
        <f t="shared" si="151"/>
        <v>0.13578496206537791</v>
      </c>
      <c r="AU169" s="41">
        <f t="shared" si="107"/>
        <v>-121.02104084729928</v>
      </c>
      <c r="AV169" s="41">
        <f t="shared" si="108"/>
        <v>-106.64525982314001</v>
      </c>
      <c r="AW169" s="41">
        <f t="shared" si="152"/>
        <v>134.05561704561799</v>
      </c>
      <c r="AX169" s="41">
        <f t="shared" si="153"/>
        <v>117.14585352980211</v>
      </c>
      <c r="AY169" s="41">
        <f t="shared" si="154"/>
        <v>1.5573144931915605E-5</v>
      </c>
      <c r="AZ169" s="41">
        <f t="shared" si="155"/>
        <v>1.5571656431993063E-5</v>
      </c>
      <c r="BA169" s="41">
        <f t="shared" si="156"/>
        <v>7.3245554342665339E-5</v>
      </c>
      <c r="BB169" s="41">
        <f t="shared" si="157"/>
        <v>6.2161223989757938E-5</v>
      </c>
      <c r="BC169" s="41">
        <f t="shared" si="158"/>
        <v>1.3606480204342806E-6</v>
      </c>
      <c r="BD169" s="41">
        <f t="shared" si="159"/>
        <v>0.13565067340064571</v>
      </c>
      <c r="BE169" s="41">
        <f t="shared" si="109"/>
        <v>-120.90135341113046</v>
      </c>
      <c r="BF169" s="41">
        <f t="shared" si="110"/>
        <v>-106.53978975249424</v>
      </c>
      <c r="BG169" s="41">
        <f t="shared" si="160"/>
        <v>133.94654372783054</v>
      </c>
      <c r="BH169" s="41">
        <f t="shared" si="161"/>
        <v>117.04906633890425</v>
      </c>
      <c r="BI169" s="41">
        <f t="shared" si="162"/>
        <v>1.5563308998768582E-5</v>
      </c>
      <c r="BJ169" s="41">
        <f t="shared" si="163"/>
        <v>1.5563308983382662E-5</v>
      </c>
      <c r="BK169" s="41">
        <f t="shared" si="164"/>
        <v>0.13578632407404634</v>
      </c>
      <c r="BL169" s="41">
        <f t="shared" si="111"/>
        <v>-121.02225476454157</v>
      </c>
      <c r="BM169" s="41">
        <f t="shared" si="112"/>
        <v>-106.64632954224672</v>
      </c>
      <c r="BN169" s="41">
        <f t="shared" si="165"/>
        <v>134.05672339091799</v>
      </c>
      <c r="BO169" s="41">
        <f t="shared" si="166"/>
        <v>117.14683525116524</v>
      </c>
      <c r="BP169" s="41">
        <f t="shared" si="167"/>
        <v>1.557324457612628E-5</v>
      </c>
      <c r="BQ169" s="41">
        <f t="shared" si="168"/>
        <v>1.5571740994950549E-5</v>
      </c>
      <c r="BR169" s="41">
        <f t="shared" si="169"/>
        <v>7.3243848398411952E-5</v>
      </c>
      <c r="BS169" s="41">
        <f t="shared" si="170"/>
        <v>6.2159747213228668E-5</v>
      </c>
      <c r="BT169" s="41">
        <f t="shared" si="171"/>
        <v>-1.388107122891711E-9</v>
      </c>
      <c r="BU169" s="41">
        <f t="shared" si="172"/>
        <v>0.13565067201253858</v>
      </c>
      <c r="BV169" s="41">
        <f t="shared" si="113"/>
        <v>-120.90135217395245</v>
      </c>
      <c r="BW169" s="41">
        <f t="shared" si="114"/>
        <v>-106.53978866227745</v>
      </c>
      <c r="BX169" s="41">
        <f t="shared" si="173"/>
        <v>133.94654260044936</v>
      </c>
      <c r="BY169" s="41">
        <f t="shared" si="174"/>
        <v>117.04906533850824</v>
      </c>
      <c r="BZ169" s="41">
        <f t="shared" si="175"/>
        <v>1.5563308896980226E-5</v>
      </c>
      <c r="CA169" s="41">
        <f t="shared" si="176"/>
        <v>1.5563308896996096E-5</v>
      </c>
      <c r="CB169" s="41">
        <f t="shared" si="177"/>
        <v>0.1357863226845511</v>
      </c>
      <c r="CC169" s="41">
        <f t="shared" si="115"/>
        <v>-121.02225352612638</v>
      </c>
      <c r="CD169" s="41">
        <f t="shared" si="116"/>
        <v>-106.64632845093971</v>
      </c>
      <c r="CE169" s="41">
        <f t="shared" si="178"/>
        <v>134.05672226224482</v>
      </c>
      <c r="CF169" s="41">
        <f t="shared" si="179"/>
        <v>117.14683424963115</v>
      </c>
      <c r="CG169" s="41">
        <f t="shared" si="180"/>
        <v>1.5573244474472352E-5</v>
      </c>
      <c r="CH169" s="41">
        <f t="shared" si="181"/>
        <v>1.557174090868206E-5</v>
      </c>
      <c r="CI169" s="41">
        <f t="shared" si="182"/>
        <v>7.3243850138898504E-5</v>
      </c>
      <c r="CJ169" s="41">
        <f t="shared" si="183"/>
        <v>6.2159748719753269E-5</v>
      </c>
      <c r="CK169" s="41">
        <f t="shared" si="184"/>
        <v>1.4317813144820907E-12</v>
      </c>
      <c r="CL169" s="41" t="str">
        <f t="shared" si="117"/>
        <v/>
      </c>
      <c r="CM169" s="41">
        <f t="shared" si="118"/>
        <v>5.3495926754775142E-4</v>
      </c>
      <c r="CN169" s="41">
        <f t="shared" si="119"/>
        <v>-0.47477735204388494</v>
      </c>
      <c r="CO169" s="41">
        <f t="shared" si="120"/>
        <v>0</v>
      </c>
      <c r="CP169" s="41">
        <f t="shared" si="185"/>
        <v>0</v>
      </c>
      <c r="CQ169" s="41"/>
      <c r="CR169" s="41"/>
      <c r="CS169" s="41"/>
      <c r="CT169" s="41"/>
      <c r="CU169" s="41"/>
      <c r="CV169" s="41"/>
      <c r="CW169" s="41"/>
      <c r="CX169" s="41"/>
      <c r="CY169" s="41"/>
      <c r="CZ169" s="41"/>
      <c r="DA169" s="41"/>
      <c r="DB169" s="14"/>
      <c r="DC169" s="41"/>
      <c r="DD169" s="41"/>
      <c r="DE169" s="41"/>
    </row>
    <row r="170" spans="1:109" x14ac:dyDescent="0.15">
      <c r="A170" s="41">
        <f t="shared" si="186"/>
        <v>0.21000000000000005</v>
      </c>
      <c r="B170" s="41">
        <f t="shared" si="93"/>
        <v>3.3383772553467566</v>
      </c>
      <c r="C170" s="41">
        <f t="shared" si="94"/>
        <v>-1741.7260629534294</v>
      </c>
      <c r="D170" s="41">
        <f t="shared" si="95"/>
        <v>-1224.4689200962864</v>
      </c>
      <c r="E170" s="41">
        <f t="shared" si="96"/>
        <v>0.12739352921814204</v>
      </c>
      <c r="F170" s="41">
        <f t="shared" si="97"/>
        <v>-113.54200987122007</v>
      </c>
      <c r="G170" s="41">
        <f t="shared" si="98"/>
        <v>-100.05464387664793</v>
      </c>
      <c r="H170" s="41">
        <f t="shared" si="121"/>
        <v>127.23144109912302</v>
      </c>
      <c r="I170" s="41">
        <f t="shared" si="122"/>
        <v>111.07813569552951</v>
      </c>
      <c r="J170" s="41">
        <f t="shared" si="123"/>
        <v>1.4751187282888709E-5</v>
      </c>
      <c r="K170" s="41">
        <f t="shared" si="124"/>
        <v>1.4798942050719824E-5</v>
      </c>
      <c r="L170" s="41">
        <f t="shared" si="125"/>
        <v>0.12752092274736015</v>
      </c>
      <c r="M170" s="41">
        <f t="shared" si="99"/>
        <v>-113.65555188109127</v>
      </c>
      <c r="N170" s="41">
        <f t="shared" si="100"/>
        <v>-100.15469852052456</v>
      </c>
      <c r="O170" s="41">
        <f t="shared" si="126"/>
        <v>127.3339613521979</v>
      </c>
      <c r="P170" s="41">
        <f t="shared" si="127"/>
        <v>111.16916400684333</v>
      </c>
      <c r="Q170" s="41">
        <f t="shared" si="128"/>
        <v>1.4761905419772722E-5</v>
      </c>
      <c r="R170" s="41">
        <f t="shared" si="129"/>
        <v>1.4808044311298172E-5</v>
      </c>
      <c r="S170" s="41">
        <f t="shared" si="130"/>
        <v>8.4134076116707112E-5</v>
      </c>
      <c r="T170" s="41">
        <f t="shared" si="131"/>
        <v>7.1449944390530865E-5</v>
      </c>
      <c r="U170" s="41">
        <f t="shared" si="132"/>
        <v>3.7649220981018096E-3</v>
      </c>
      <c r="V170" s="41">
        <f t="shared" si="133"/>
        <v>0.13115845131624385</v>
      </c>
      <c r="W170" s="41">
        <f t="shared" si="101"/>
        <v>-116.89757137148325</v>
      </c>
      <c r="X170" s="41">
        <f t="shared" si="102"/>
        <v>-103.01160677783156</v>
      </c>
      <c r="Y170" s="41">
        <f t="shared" si="134"/>
        <v>130.26790995700509</v>
      </c>
      <c r="Z170" s="41">
        <f t="shared" si="135"/>
        <v>113.77390680337618</v>
      </c>
      <c r="AA170" s="41">
        <f t="shared" si="136"/>
        <v>1.5057996802372986E-5</v>
      </c>
      <c r="AB170" s="41">
        <f t="shared" si="137"/>
        <v>1.5059317164956563E-5</v>
      </c>
      <c r="AC170" s="41">
        <f t="shared" si="138"/>
        <v>0.13128960976756007</v>
      </c>
      <c r="AD170" s="41">
        <f t="shared" si="103"/>
        <v>-117.01446894285472</v>
      </c>
      <c r="AE170" s="41">
        <f t="shared" si="104"/>
        <v>-103.11461838460937</v>
      </c>
      <c r="AF170" s="41">
        <f t="shared" si="139"/>
        <v>130.37393432920578</v>
      </c>
      <c r="AG170" s="41">
        <f t="shared" si="140"/>
        <v>113.86802296808477</v>
      </c>
      <c r="AH170" s="41">
        <f t="shared" si="141"/>
        <v>1.5068323966027228E-5</v>
      </c>
      <c r="AI170" s="41">
        <f t="shared" si="142"/>
        <v>1.5068074857722314E-5</v>
      </c>
      <c r="AJ170" s="41">
        <f t="shared" si="143"/>
        <v>7.8738072542068493E-5</v>
      </c>
      <c r="AK170" s="41">
        <f t="shared" si="144"/>
        <v>6.6771852502563484E-5</v>
      </c>
      <c r="AL170" s="41">
        <f t="shared" si="145"/>
        <v>1.1034082435540674E-4</v>
      </c>
      <c r="AM170" s="41">
        <f t="shared" si="146"/>
        <v>0.13126879214059925</v>
      </c>
      <c r="AN170" s="41">
        <f t="shared" si="105"/>
        <v>-116.99591481989111</v>
      </c>
      <c r="AO170" s="41">
        <f t="shared" si="106"/>
        <v>-103.09826825862805</v>
      </c>
      <c r="AP170" s="41">
        <f t="shared" si="147"/>
        <v>130.35710494238734</v>
      </c>
      <c r="AQ170" s="41">
        <f t="shared" si="148"/>
        <v>113.85308384021353</v>
      </c>
      <c r="AR170" s="41">
        <f t="shared" si="149"/>
        <v>1.5066686404165658E-5</v>
      </c>
      <c r="AS170" s="41">
        <f t="shared" si="150"/>
        <v>1.506668619268312E-5</v>
      </c>
      <c r="AT170" s="41">
        <f t="shared" si="151"/>
        <v>0.13140006093273984</v>
      </c>
      <c r="AU170" s="41">
        <f t="shared" si="107"/>
        <v>-117.11291073471099</v>
      </c>
      <c r="AV170" s="41">
        <f t="shared" si="108"/>
        <v>-103.20136652688667</v>
      </c>
      <c r="AW170" s="41">
        <f t="shared" si="152"/>
        <v>130.46323201700463</v>
      </c>
      <c r="AX170" s="41">
        <f t="shared" si="153"/>
        <v>113.94729049551722</v>
      </c>
      <c r="AY170" s="41">
        <f t="shared" si="154"/>
        <v>1.5077002363181338E-5</v>
      </c>
      <c r="AZ170" s="41">
        <f t="shared" si="155"/>
        <v>1.5075434026915889E-5</v>
      </c>
      <c r="BA170" s="41">
        <f t="shared" si="156"/>
        <v>7.8586531097438932E-5</v>
      </c>
      <c r="BB170" s="41">
        <f t="shared" si="157"/>
        <v>6.6640624097460925E-5</v>
      </c>
      <c r="BC170" s="41">
        <f t="shared" si="158"/>
        <v>-1.7703347075615817E-8</v>
      </c>
      <c r="BD170" s="41">
        <f t="shared" si="159"/>
        <v>0.13126877443725218</v>
      </c>
      <c r="BE170" s="41">
        <f t="shared" si="109"/>
        <v>-116.99589904143188</v>
      </c>
      <c r="BF170" s="41">
        <f t="shared" si="110"/>
        <v>-103.09825435445178</v>
      </c>
      <c r="BG170" s="41">
        <f t="shared" si="160"/>
        <v>130.3570906308187</v>
      </c>
      <c r="BH170" s="41">
        <f t="shared" si="161"/>
        <v>113.85307113609656</v>
      </c>
      <c r="BI170" s="41">
        <f t="shared" si="162"/>
        <v>1.506668501132694E-5</v>
      </c>
      <c r="BJ170" s="41">
        <f t="shared" si="163"/>
        <v>1.5066685011540643E-5</v>
      </c>
      <c r="BK170" s="41">
        <f t="shared" si="164"/>
        <v>0.13140004321168941</v>
      </c>
      <c r="BL170" s="41">
        <f t="shared" si="111"/>
        <v>-117.1128949404733</v>
      </c>
      <c r="BM170" s="41">
        <f t="shared" si="112"/>
        <v>-103.20135260880622</v>
      </c>
      <c r="BN170" s="41">
        <f t="shared" si="165"/>
        <v>130.46321768895814</v>
      </c>
      <c r="BO170" s="41">
        <f t="shared" si="166"/>
        <v>113.94727777688175</v>
      </c>
      <c r="BP170" s="41">
        <f t="shared" si="167"/>
        <v>1.5077000972139176E-5</v>
      </c>
      <c r="BQ170" s="41">
        <f t="shared" si="168"/>
        <v>1.507543284735405E-5</v>
      </c>
      <c r="BR170" s="41">
        <f t="shared" si="169"/>
        <v>7.8586555381988414E-5</v>
      </c>
      <c r="BS170" s="41">
        <f t="shared" si="170"/>
        <v>6.6640645126082735E-5</v>
      </c>
      <c r="BT170" s="41">
        <f t="shared" si="171"/>
        <v>1.788922065230006E-11</v>
      </c>
      <c r="BU170" s="41">
        <f t="shared" si="172"/>
        <v>0.1312687744551414</v>
      </c>
      <c r="BV170" s="41">
        <f t="shared" si="113"/>
        <v>-116.99589905737601</v>
      </c>
      <c r="BW170" s="41">
        <f t="shared" si="114"/>
        <v>-103.09825436850194</v>
      </c>
      <c r="BX170" s="41">
        <f t="shared" si="173"/>
        <v>130.35709064528052</v>
      </c>
      <c r="BY170" s="41">
        <f t="shared" si="174"/>
        <v>113.85307114893405</v>
      </c>
      <c r="BZ170" s="41">
        <f t="shared" si="175"/>
        <v>1.5066685012734417E-5</v>
      </c>
      <c r="CA170" s="41">
        <f t="shared" si="176"/>
        <v>1.5066685012734193E-5</v>
      </c>
      <c r="CB170" s="41">
        <f t="shared" si="177"/>
        <v>0.13140004322959653</v>
      </c>
      <c r="CC170" s="41">
        <f t="shared" si="115"/>
        <v>-117.11289495643337</v>
      </c>
      <c r="CD170" s="41">
        <f t="shared" si="116"/>
        <v>-103.20135262287043</v>
      </c>
      <c r="CE170" s="41">
        <f t="shared" si="178"/>
        <v>130.46321770343661</v>
      </c>
      <c r="CF170" s="41">
        <f t="shared" si="179"/>
        <v>113.94727778973392</v>
      </c>
      <c r="CG170" s="41">
        <f t="shared" si="180"/>
        <v>1.5077000973544831E-5</v>
      </c>
      <c r="CH170" s="41">
        <f t="shared" si="181"/>
        <v>1.5075432848546008E-5</v>
      </c>
      <c r="CI170" s="41">
        <f t="shared" si="182"/>
        <v>7.8586555357384696E-5</v>
      </c>
      <c r="CJ170" s="41">
        <f t="shared" si="183"/>
        <v>6.6640645104863326E-5</v>
      </c>
      <c r="CK170" s="41">
        <f t="shared" si="184"/>
        <v>-1.8719100792502397E-14</v>
      </c>
      <c r="CL170" s="41" t="str">
        <f t="shared" si="117"/>
        <v/>
      </c>
      <c r="CM170" s="41">
        <f t="shared" si="118"/>
        <v>5.0144973496017177E-4</v>
      </c>
      <c r="CN170" s="41">
        <f t="shared" si="119"/>
        <v>-0.45944071059299491</v>
      </c>
      <c r="CO170" s="41">
        <f t="shared" si="120"/>
        <v>0</v>
      </c>
      <c r="CP170" s="41">
        <f t="shared" si="185"/>
        <v>0</v>
      </c>
      <c r="CQ170" s="41"/>
      <c r="CR170" s="41"/>
      <c r="CS170" s="41"/>
      <c r="CT170" s="41"/>
      <c r="CU170" s="41"/>
      <c r="CV170" s="41"/>
      <c r="CW170" s="41"/>
      <c r="CX170" s="41"/>
      <c r="CY170" s="41"/>
      <c r="CZ170" s="41"/>
      <c r="DA170" s="41"/>
      <c r="DB170" s="14"/>
      <c r="DC170" s="41"/>
      <c r="DD170" s="41"/>
      <c r="DE170" s="41"/>
    </row>
    <row r="171" spans="1:109" x14ac:dyDescent="0.15">
      <c r="A171" s="41">
        <f t="shared" si="186"/>
        <v>0.22000000000000006</v>
      </c>
      <c r="B171" s="41">
        <f t="shared" si="93"/>
        <v>3.4973476008394595</v>
      </c>
      <c r="C171" s="41">
        <f t="shared" si="94"/>
        <v>-1736.0939707131163</v>
      </c>
      <c r="D171" s="41">
        <f t="shared" si="95"/>
        <v>-1218.8368278559733</v>
      </c>
      <c r="E171" s="41">
        <f t="shared" si="96"/>
        <v>0.12739352921814204</v>
      </c>
      <c r="F171" s="41">
        <f t="shared" si="97"/>
        <v>-113.54200987122007</v>
      </c>
      <c r="G171" s="41">
        <f t="shared" si="98"/>
        <v>-100.05464387664793</v>
      </c>
      <c r="H171" s="41">
        <f t="shared" si="121"/>
        <v>127.19146341261923</v>
      </c>
      <c r="I171" s="41">
        <f t="shared" si="122"/>
        <v>111.03199199051491</v>
      </c>
      <c r="J171" s="41">
        <f t="shared" si="123"/>
        <v>1.4589899237853504E-5</v>
      </c>
      <c r="K171" s="41">
        <f t="shared" si="124"/>
        <v>1.4587682520672433E-5</v>
      </c>
      <c r="L171" s="41">
        <f t="shared" si="125"/>
        <v>0.12752092274736015</v>
      </c>
      <c r="M171" s="41">
        <f t="shared" si="99"/>
        <v>-113.65555188109127</v>
      </c>
      <c r="N171" s="41">
        <f t="shared" si="100"/>
        <v>-100.15469852052456</v>
      </c>
      <c r="O171" s="41">
        <f t="shared" si="126"/>
        <v>127.29400962067056</v>
      </c>
      <c r="P171" s="41">
        <f t="shared" si="127"/>
        <v>111.12305129398669</v>
      </c>
      <c r="Q171" s="41">
        <f t="shared" si="128"/>
        <v>1.4600560905505347E-5</v>
      </c>
      <c r="R171" s="41">
        <f t="shared" si="129"/>
        <v>1.4596715554877999E-5</v>
      </c>
      <c r="S171" s="41">
        <f t="shared" si="130"/>
        <v>8.3690810022138794E-5</v>
      </c>
      <c r="T171" s="41">
        <f t="shared" si="131"/>
        <v>7.0906538668060896E-5</v>
      </c>
      <c r="U171" s="41">
        <f t="shared" si="132"/>
        <v>-1.7339409651714622E-4</v>
      </c>
      <c r="V171" s="41">
        <f t="shared" si="133"/>
        <v>0.12722013512162489</v>
      </c>
      <c r="W171" s="41">
        <f t="shared" si="101"/>
        <v>-113.38746894328447</v>
      </c>
      <c r="X171" s="41">
        <f t="shared" si="102"/>
        <v>-99.918460471699404</v>
      </c>
      <c r="Y171" s="41">
        <f t="shared" si="134"/>
        <v>127.05191451528884</v>
      </c>
      <c r="Z171" s="41">
        <f t="shared" si="135"/>
        <v>110.90807365075473</v>
      </c>
      <c r="AA171" s="41">
        <f t="shared" si="136"/>
        <v>1.4575348932642181E-5</v>
      </c>
      <c r="AB171" s="41">
        <f t="shared" si="137"/>
        <v>1.4575354128472147E-5</v>
      </c>
      <c r="AC171" s="41">
        <f t="shared" si="138"/>
        <v>0.12734735525674651</v>
      </c>
      <c r="AD171" s="41">
        <f t="shared" si="103"/>
        <v>-113.50085641222776</v>
      </c>
      <c r="AE171" s="41">
        <f t="shared" si="104"/>
        <v>-100.0183789321711</v>
      </c>
      <c r="AF171" s="41">
        <f t="shared" si="139"/>
        <v>127.15429935174338</v>
      </c>
      <c r="AG171" s="41">
        <f t="shared" si="140"/>
        <v>110.99899073573076</v>
      </c>
      <c r="AH171" s="41">
        <f t="shared" si="141"/>
        <v>1.4586028943084622E-5</v>
      </c>
      <c r="AI171" s="41">
        <f t="shared" si="142"/>
        <v>1.4584403324153136E-5</v>
      </c>
      <c r="AJ171" s="41">
        <f t="shared" si="143"/>
        <v>8.3949057531112516E-5</v>
      </c>
      <c r="AK171" s="41">
        <f t="shared" si="144"/>
        <v>7.1130215923276158E-5</v>
      </c>
      <c r="AL171" s="41">
        <f t="shared" si="145"/>
        <v>4.0532757362202365E-7</v>
      </c>
      <c r="AM171" s="41">
        <f t="shared" si="146"/>
        <v>0.1272205404491985</v>
      </c>
      <c r="AN171" s="41">
        <f t="shared" si="105"/>
        <v>-113.38783019952447</v>
      </c>
      <c r="AO171" s="41">
        <f t="shared" si="106"/>
        <v>-99.918778815231292</v>
      </c>
      <c r="AP171" s="41">
        <f t="shared" si="147"/>
        <v>127.05224069135207</v>
      </c>
      <c r="AQ171" s="41">
        <f t="shared" si="148"/>
        <v>110.90836329428376</v>
      </c>
      <c r="AR171" s="41">
        <f t="shared" si="149"/>
        <v>1.4575382997859876E-5</v>
      </c>
      <c r="AS171" s="41">
        <f t="shared" si="150"/>
        <v>1.4575382992728381E-5</v>
      </c>
      <c r="AT171" s="41">
        <f t="shared" si="151"/>
        <v>0.1273477609896477</v>
      </c>
      <c r="AU171" s="41">
        <f t="shared" si="107"/>
        <v>-113.501218029724</v>
      </c>
      <c r="AV171" s="41">
        <f t="shared" si="108"/>
        <v>-100.01869759404653</v>
      </c>
      <c r="AW171" s="41">
        <f t="shared" si="152"/>
        <v>127.15462590502852</v>
      </c>
      <c r="AX171" s="41">
        <f t="shared" si="153"/>
        <v>110.99928071171149</v>
      </c>
      <c r="AY171" s="41">
        <f t="shared" si="154"/>
        <v>1.4586062965381673E-5</v>
      </c>
      <c r="AZ171" s="41">
        <f t="shared" si="155"/>
        <v>1.4584432150589925E-5</v>
      </c>
      <c r="BA171" s="41">
        <f t="shared" si="156"/>
        <v>8.3948452695515585E-5</v>
      </c>
      <c r="BB171" s="41">
        <f t="shared" si="157"/>
        <v>7.1129692026089796E-5</v>
      </c>
      <c r="BC171" s="41">
        <f t="shared" si="158"/>
        <v>-4.0031131974366332E-10</v>
      </c>
      <c r="BD171" s="41">
        <f t="shared" si="159"/>
        <v>0.12722054004888719</v>
      </c>
      <c r="BE171" s="41">
        <f t="shared" si="109"/>
        <v>-113.38782984273908</v>
      </c>
      <c r="BF171" s="41">
        <f t="shared" si="110"/>
        <v>-99.918778500827528</v>
      </c>
      <c r="BG171" s="41">
        <f t="shared" si="160"/>
        <v>127.05224036921263</v>
      </c>
      <c r="BH171" s="41">
        <f t="shared" si="161"/>
        <v>110.90836300822474</v>
      </c>
      <c r="BI171" s="41">
        <f t="shared" si="162"/>
        <v>1.4575382964216364E-5</v>
      </c>
      <c r="BJ171" s="41">
        <f t="shared" si="163"/>
        <v>1.4575382964221446E-5</v>
      </c>
      <c r="BK171" s="41">
        <f t="shared" si="164"/>
        <v>0.12734776058893607</v>
      </c>
      <c r="BL171" s="41">
        <f t="shared" si="111"/>
        <v>-113.5012176725818</v>
      </c>
      <c r="BM171" s="41">
        <f t="shared" si="112"/>
        <v>-100.01869727932835</v>
      </c>
      <c r="BN171" s="41">
        <f t="shared" si="165"/>
        <v>127.1546255825165</v>
      </c>
      <c r="BO171" s="41">
        <f t="shared" si="166"/>
        <v>110.99928042532413</v>
      </c>
      <c r="BP171" s="41">
        <f t="shared" si="167"/>
        <v>1.4586062931780561E-5</v>
      </c>
      <c r="BQ171" s="41">
        <f t="shared" si="168"/>
        <v>1.4584432122120334E-5</v>
      </c>
      <c r="BR171" s="41">
        <f t="shared" si="169"/>
        <v>8.3948453292944375E-5</v>
      </c>
      <c r="BS171" s="41">
        <f t="shared" si="170"/>
        <v>7.1129692543447546E-5</v>
      </c>
      <c r="BT171" s="41">
        <f t="shared" si="171"/>
        <v>3.9646560091429212E-13</v>
      </c>
      <c r="BU171" s="41">
        <f t="shared" si="172"/>
        <v>0.12722054004928365</v>
      </c>
      <c r="BV171" s="41">
        <f t="shared" si="113"/>
        <v>-113.38782984309243</v>
      </c>
      <c r="BW171" s="41">
        <f t="shared" si="114"/>
        <v>-99.918778501138902</v>
      </c>
      <c r="BX171" s="41">
        <f t="shared" si="173"/>
        <v>127.05224036953166</v>
      </c>
      <c r="BY171" s="41">
        <f t="shared" si="174"/>
        <v>110.90836300850805</v>
      </c>
      <c r="BZ171" s="41">
        <f t="shared" si="175"/>
        <v>1.457538296424969E-5</v>
      </c>
      <c r="CA171" s="41">
        <f t="shared" si="176"/>
        <v>1.4575382964249676E-5</v>
      </c>
      <c r="CB171" s="41">
        <f t="shared" si="177"/>
        <v>0.12734776058933292</v>
      </c>
      <c r="CC171" s="41">
        <f t="shared" si="115"/>
        <v>-113.50121767293551</v>
      </c>
      <c r="CD171" s="41">
        <f t="shared" si="116"/>
        <v>-100.01869727964002</v>
      </c>
      <c r="CE171" s="41">
        <f t="shared" si="178"/>
        <v>127.15462558283591</v>
      </c>
      <c r="CF171" s="41">
        <f t="shared" si="179"/>
        <v>110.99928042560774</v>
      </c>
      <c r="CG171" s="41">
        <f t="shared" si="180"/>
        <v>1.4586062931813832E-5</v>
      </c>
      <c r="CH171" s="41">
        <f t="shared" si="181"/>
        <v>1.4584432122148544E-5</v>
      </c>
      <c r="CI171" s="41">
        <f t="shared" si="182"/>
        <v>8.3948453292261857E-5</v>
      </c>
      <c r="CJ171" s="41">
        <f t="shared" si="183"/>
        <v>7.1129692543070501E-5</v>
      </c>
      <c r="CK171" s="41">
        <f t="shared" si="184"/>
        <v>-1.0572416024633066E-15</v>
      </c>
      <c r="CL171" s="41" t="str">
        <f t="shared" si="117"/>
        <v/>
      </c>
      <c r="CM171" s="41">
        <f t="shared" si="118"/>
        <v>4.7142259790366748E-4</v>
      </c>
      <c r="CN171" s="41">
        <f t="shared" si="119"/>
        <v>-0.44527189017249275</v>
      </c>
      <c r="CO171" s="41">
        <f t="shared" si="120"/>
        <v>0</v>
      </c>
      <c r="CP171" s="41">
        <f t="shared" si="185"/>
        <v>0</v>
      </c>
      <c r="CQ171" s="41"/>
      <c r="CR171" s="41"/>
      <c r="CS171" s="41"/>
      <c r="CT171" s="41"/>
      <c r="CU171" s="41"/>
      <c r="CV171" s="41"/>
      <c r="CW171" s="41"/>
      <c r="CX171" s="41"/>
      <c r="CY171" s="41"/>
      <c r="CZ171" s="41"/>
      <c r="DA171" s="41"/>
      <c r="DB171" s="14"/>
      <c r="DC171" s="41"/>
      <c r="DD171" s="41"/>
      <c r="DE171" s="41"/>
    </row>
    <row r="172" spans="1:109" x14ac:dyDescent="0.15">
      <c r="A172" s="41">
        <f t="shared" si="186"/>
        <v>0.23000000000000007</v>
      </c>
      <c r="B172" s="41">
        <f t="shared" si="93"/>
        <v>3.6563179463321624</v>
      </c>
      <c r="C172" s="41">
        <f t="shared" si="94"/>
        <v>-1730.4618784728034</v>
      </c>
      <c r="D172" s="41">
        <f t="shared" si="95"/>
        <v>-1213.2047356156606</v>
      </c>
      <c r="E172" s="41">
        <f t="shared" si="96"/>
        <v>0.12739352921814204</v>
      </c>
      <c r="F172" s="41">
        <f t="shared" si="97"/>
        <v>-113.54200987122007</v>
      </c>
      <c r="G172" s="41">
        <f t="shared" si="98"/>
        <v>-100.05464387664793</v>
      </c>
      <c r="H172" s="41">
        <f t="shared" si="121"/>
        <v>127.1514630178921</v>
      </c>
      <c r="I172" s="41">
        <f t="shared" si="122"/>
        <v>110.98581335614344</v>
      </c>
      <c r="J172" s="41">
        <f t="shared" si="123"/>
        <v>1.4428519577588207E-5</v>
      </c>
      <c r="K172" s="41">
        <f t="shared" si="124"/>
        <v>1.4376263073697693E-5</v>
      </c>
      <c r="L172" s="41">
        <f t="shared" si="125"/>
        <v>0.12752092274736015</v>
      </c>
      <c r="M172" s="41">
        <f t="shared" si="99"/>
        <v>-113.65555188109127</v>
      </c>
      <c r="N172" s="41">
        <f t="shared" si="100"/>
        <v>-100.15469852052456</v>
      </c>
      <c r="O172" s="41">
        <f t="shared" si="126"/>
        <v>127.2540352251453</v>
      </c>
      <c r="P172" s="41">
        <f t="shared" si="127"/>
        <v>111.07690372215939</v>
      </c>
      <c r="Q172" s="41">
        <f t="shared" si="128"/>
        <v>1.4439124862996287E-5</v>
      </c>
      <c r="R172" s="41">
        <f t="shared" si="129"/>
        <v>1.4385227044184796E-5</v>
      </c>
      <c r="S172" s="41">
        <f t="shared" si="130"/>
        <v>8.3248226759792733E-5</v>
      </c>
      <c r="T172" s="41">
        <f t="shared" si="131"/>
        <v>7.0364409731952203E-5</v>
      </c>
      <c r="U172" s="41">
        <f t="shared" si="132"/>
        <v>-4.0559799768650614E-3</v>
      </c>
      <c r="V172" s="41">
        <f t="shared" si="133"/>
        <v>0.12333754924127698</v>
      </c>
      <c r="W172" s="41">
        <f t="shared" si="101"/>
        <v>-109.92703726313646</v>
      </c>
      <c r="X172" s="41">
        <f t="shared" si="102"/>
        <v>-96.86908465204128</v>
      </c>
      <c r="Y172" s="41">
        <f t="shared" si="134"/>
        <v>123.89428287247557</v>
      </c>
      <c r="Z172" s="41">
        <f t="shared" si="135"/>
        <v>108.09281606861853</v>
      </c>
      <c r="AA172" s="41">
        <f t="shared" si="136"/>
        <v>1.407792805979852E-5</v>
      </c>
      <c r="AB172" s="41">
        <f t="shared" si="137"/>
        <v>1.4079674626006099E-5</v>
      </c>
      <c r="AC172" s="41">
        <f t="shared" si="138"/>
        <v>0.12346088679051824</v>
      </c>
      <c r="AD172" s="41">
        <f t="shared" si="103"/>
        <v>-110.03696430039957</v>
      </c>
      <c r="AE172" s="41">
        <f t="shared" si="104"/>
        <v>-96.965953736693322</v>
      </c>
      <c r="AF172" s="41">
        <f t="shared" si="139"/>
        <v>123.99308078320857</v>
      </c>
      <c r="AG172" s="41">
        <f t="shared" si="140"/>
        <v>108.1805796814605</v>
      </c>
      <c r="AH172" s="41">
        <f t="shared" si="141"/>
        <v>1.4088970288308627E-5</v>
      </c>
      <c r="AI172" s="41">
        <f t="shared" si="142"/>
        <v>1.4089023517324203E-5</v>
      </c>
      <c r="AJ172" s="41">
        <f t="shared" si="143"/>
        <v>8.952852215757571E-5</v>
      </c>
      <c r="AK172" s="41">
        <f t="shared" si="144"/>
        <v>7.579923045022471E-5</v>
      </c>
      <c r="AL172" s="41">
        <f t="shared" si="145"/>
        <v>1.272145894200707E-4</v>
      </c>
      <c r="AM172" s="41">
        <f t="shared" si="146"/>
        <v>0.12346476383069704</v>
      </c>
      <c r="AN172" s="41">
        <f t="shared" si="105"/>
        <v>-110.04041978936321</v>
      </c>
      <c r="AO172" s="41">
        <f t="shared" si="106"/>
        <v>-96.968998756929167</v>
      </c>
      <c r="AP172" s="41">
        <f t="shared" si="147"/>
        <v>123.99618669332958</v>
      </c>
      <c r="AQ172" s="41">
        <f t="shared" si="148"/>
        <v>108.1833386937812</v>
      </c>
      <c r="AR172" s="41">
        <f t="shared" si="149"/>
        <v>1.4089316995000683E-5</v>
      </c>
      <c r="AS172" s="41">
        <f t="shared" si="150"/>
        <v>1.4089317048273398E-5</v>
      </c>
      <c r="AT172" s="41">
        <f t="shared" si="151"/>
        <v>0.12358822859452773</v>
      </c>
      <c r="AU172" s="41">
        <f t="shared" si="107"/>
        <v>-110.15046020915257</v>
      </c>
      <c r="AV172" s="41">
        <f t="shared" si="108"/>
        <v>-97.065967755686088</v>
      </c>
      <c r="AW172" s="41">
        <f t="shared" si="152"/>
        <v>124.09510296410008</v>
      </c>
      <c r="AX172" s="41">
        <f t="shared" si="153"/>
        <v>108.2712066477132</v>
      </c>
      <c r="AY172" s="41">
        <f t="shared" si="154"/>
        <v>1.4100345212437917E-5</v>
      </c>
      <c r="AZ172" s="41">
        <f t="shared" si="155"/>
        <v>1.4098653574028813E-5</v>
      </c>
      <c r="BA172" s="41">
        <f t="shared" si="156"/>
        <v>8.9322792147869689E-5</v>
      </c>
      <c r="BB172" s="41">
        <f t="shared" si="157"/>
        <v>7.5620974484829999E-5</v>
      </c>
      <c r="BC172" s="41">
        <f t="shared" si="158"/>
        <v>3.8880034395662441E-9</v>
      </c>
      <c r="BD172" s="41">
        <f t="shared" si="159"/>
        <v>0.12346476771870048</v>
      </c>
      <c r="BE172" s="41">
        <f t="shared" si="109"/>
        <v>-110.04042325462341</v>
      </c>
      <c r="BF172" s="41">
        <f t="shared" si="110"/>
        <v>-96.969001810559917</v>
      </c>
      <c r="BG172" s="41">
        <f t="shared" si="160"/>
        <v>123.99618980803029</v>
      </c>
      <c r="BH172" s="41">
        <f t="shared" si="161"/>
        <v>108.18334146060192</v>
      </c>
      <c r="BI172" s="41">
        <f t="shared" si="162"/>
        <v>1.4089317342675582E-5</v>
      </c>
      <c r="BJ172" s="41">
        <f t="shared" si="163"/>
        <v>1.4089317342623811E-5</v>
      </c>
      <c r="BK172" s="41">
        <f t="shared" si="164"/>
        <v>0.12358823248641916</v>
      </c>
      <c r="BL172" s="41">
        <f t="shared" si="111"/>
        <v>-110.15046367787801</v>
      </c>
      <c r="BM172" s="41">
        <f t="shared" si="112"/>
        <v>-97.065970812370466</v>
      </c>
      <c r="BN172" s="41">
        <f t="shared" si="165"/>
        <v>124.09510608241821</v>
      </c>
      <c r="BO172" s="41">
        <f t="shared" si="166"/>
        <v>108.27120941772284</v>
      </c>
      <c r="BP172" s="41">
        <f t="shared" si="167"/>
        <v>1.4100345559684902E-5</v>
      </c>
      <c r="BQ172" s="41">
        <f t="shared" si="168"/>
        <v>1.4098653868001606E-5</v>
      </c>
      <c r="BR172" s="41">
        <f t="shared" si="169"/>
        <v>8.9322785869144251E-5</v>
      </c>
      <c r="BS172" s="41">
        <f t="shared" si="170"/>
        <v>7.5620969044935859E-5</v>
      </c>
      <c r="BT172" s="41">
        <f t="shared" si="171"/>
        <v>-3.7783787654141133E-12</v>
      </c>
      <c r="BU172" s="41">
        <f t="shared" si="172"/>
        <v>0.1234647677149221</v>
      </c>
      <c r="BV172" s="41">
        <f t="shared" si="113"/>
        <v>-110.04042325125585</v>
      </c>
      <c r="BW172" s="41">
        <f t="shared" si="114"/>
        <v>-96.969001807592392</v>
      </c>
      <c r="BX172" s="41">
        <f t="shared" si="173"/>
        <v>123.99618980500343</v>
      </c>
      <c r="BY172" s="41">
        <f t="shared" si="174"/>
        <v>108.18334145791312</v>
      </c>
      <c r="BZ172" s="41">
        <f t="shared" si="175"/>
        <v>1.4089317342337704E-5</v>
      </c>
      <c r="CA172" s="41">
        <f t="shared" si="176"/>
        <v>1.4089317342337758E-5</v>
      </c>
      <c r="CB172" s="41">
        <f t="shared" si="177"/>
        <v>0.12358823248263701</v>
      </c>
      <c r="CC172" s="41">
        <f t="shared" si="115"/>
        <v>-110.15046367450709</v>
      </c>
      <c r="CD172" s="41">
        <f t="shared" si="116"/>
        <v>-97.065970809399971</v>
      </c>
      <c r="CE172" s="41">
        <f t="shared" si="178"/>
        <v>124.09510607938782</v>
      </c>
      <c r="CF172" s="41">
        <f t="shared" si="179"/>
        <v>108.27120941503094</v>
      </c>
      <c r="CG172" s="41">
        <f t="shared" si="180"/>
        <v>1.4100345559347437E-5</v>
      </c>
      <c r="CH172" s="41">
        <f t="shared" si="181"/>
        <v>1.4098653867715919E-5</v>
      </c>
      <c r="CI172" s="41">
        <f t="shared" si="182"/>
        <v>8.9322785875223102E-5</v>
      </c>
      <c r="CJ172" s="41">
        <f t="shared" si="183"/>
        <v>7.56209690502116E-5</v>
      </c>
      <c r="CK172" s="41">
        <f t="shared" si="184"/>
        <v>3.9564175551755501E-15</v>
      </c>
      <c r="CL172" s="41" t="str">
        <f t="shared" si="117"/>
        <v/>
      </c>
      <c r="CM172" s="41">
        <f t="shared" si="118"/>
        <v>4.4436180551216066E-4</v>
      </c>
      <c r="CN172" s="41">
        <f t="shared" si="119"/>
        <v>-0.43212668700222734</v>
      </c>
      <c r="CO172" s="41">
        <f t="shared" si="120"/>
        <v>0</v>
      </c>
      <c r="CP172" s="41">
        <f t="shared" si="185"/>
        <v>0</v>
      </c>
      <c r="CQ172" s="41"/>
      <c r="CR172" s="41"/>
      <c r="CS172" s="41"/>
      <c r="CT172" s="41"/>
      <c r="CU172" s="41"/>
      <c r="CV172" s="41"/>
      <c r="CW172" s="41"/>
      <c r="CX172" s="41"/>
      <c r="CY172" s="41"/>
      <c r="CZ172" s="41"/>
      <c r="DA172" s="41"/>
      <c r="DB172" s="14"/>
      <c r="DC172" s="41"/>
      <c r="DD172" s="41"/>
      <c r="DE172" s="41"/>
    </row>
    <row r="173" spans="1:109" x14ac:dyDescent="0.15">
      <c r="A173" s="41">
        <f t="shared" si="186"/>
        <v>0.24000000000000007</v>
      </c>
      <c r="B173" s="41">
        <f t="shared" si="93"/>
        <v>3.815288291824865</v>
      </c>
      <c r="C173" s="41">
        <f t="shared" si="94"/>
        <v>-1724.8297862324907</v>
      </c>
      <c r="D173" s="41">
        <f t="shared" si="95"/>
        <v>-1207.5726433753478</v>
      </c>
      <c r="E173" s="41">
        <f t="shared" si="96"/>
        <v>0.12739352921814204</v>
      </c>
      <c r="F173" s="41">
        <f t="shared" si="97"/>
        <v>-113.54200987122007</v>
      </c>
      <c r="G173" s="41">
        <f t="shared" si="98"/>
        <v>-100.05464387664793</v>
      </c>
      <c r="H173" s="41">
        <f t="shared" si="121"/>
        <v>127.11143987620129</v>
      </c>
      <c r="I173" s="41">
        <f t="shared" si="122"/>
        <v>110.93959971297346</v>
      </c>
      <c r="J173" s="41">
        <f t="shared" si="123"/>
        <v>1.4267048145796727E-5</v>
      </c>
      <c r="K173" s="41">
        <f t="shared" si="124"/>
        <v>1.4164683346088369E-5</v>
      </c>
      <c r="L173" s="41">
        <f t="shared" si="125"/>
        <v>0.12752092274736015</v>
      </c>
      <c r="M173" s="41">
        <f t="shared" si="99"/>
        <v>-113.65555188109127</v>
      </c>
      <c r="N173" s="41">
        <f t="shared" si="100"/>
        <v>-100.15469852052456</v>
      </c>
      <c r="O173" s="41">
        <f t="shared" si="126"/>
        <v>127.21403812700747</v>
      </c>
      <c r="P173" s="41">
        <f t="shared" si="127"/>
        <v>111.03072121218665</v>
      </c>
      <c r="Q173" s="41">
        <f t="shared" si="128"/>
        <v>1.4277597136300956E-5</v>
      </c>
      <c r="R173" s="41">
        <f t="shared" si="129"/>
        <v>1.4173578416370432E-5</v>
      </c>
      <c r="S173" s="41">
        <f t="shared" si="130"/>
        <v>8.2806329088875962E-5</v>
      </c>
      <c r="T173" s="41">
        <f t="shared" si="131"/>
        <v>6.9823564325886977E-5</v>
      </c>
      <c r="U173" s="41">
        <f t="shared" si="132"/>
        <v>-7.8846687571647277E-3</v>
      </c>
      <c r="V173" s="41">
        <f t="shared" si="133"/>
        <v>0.11950886046097731</v>
      </c>
      <c r="W173" s="41">
        <f t="shared" si="101"/>
        <v>-106.51464244249978</v>
      </c>
      <c r="X173" s="41">
        <f t="shared" si="102"/>
        <v>-93.862039515773503</v>
      </c>
      <c r="Y173" s="41">
        <f t="shared" si="134"/>
        <v>120.79377100872304</v>
      </c>
      <c r="Z173" s="41">
        <f t="shared" si="135"/>
        <v>105.32702355001712</v>
      </c>
      <c r="AA173" s="41">
        <f t="shared" si="136"/>
        <v>1.356477738279468E-5</v>
      </c>
      <c r="AB173" s="41">
        <f t="shared" si="137"/>
        <v>1.3571495747796861E-5</v>
      </c>
      <c r="AC173" s="41">
        <f t="shared" si="138"/>
        <v>0.11962836932143828</v>
      </c>
      <c r="AD173" s="41">
        <f t="shared" si="103"/>
        <v>-106.62115708494227</v>
      </c>
      <c r="AE173" s="41">
        <f t="shared" si="104"/>
        <v>-93.955901555289273</v>
      </c>
      <c r="AF173" s="41">
        <f t="shared" si="139"/>
        <v>120.88903347276289</v>
      </c>
      <c r="AG173" s="41">
        <f t="shared" si="140"/>
        <v>105.41167821858537</v>
      </c>
      <c r="AH173" s="41">
        <f t="shared" si="141"/>
        <v>1.3576191047278454E-5</v>
      </c>
      <c r="AI173" s="41">
        <f t="shared" si="142"/>
        <v>1.3581152503924098E-5</v>
      </c>
      <c r="AJ173" s="41">
        <f t="shared" si="143"/>
        <v>9.5504755377547173E-5</v>
      </c>
      <c r="AK173" s="41">
        <f t="shared" si="144"/>
        <v>8.0803683425557566E-5</v>
      </c>
      <c r="AL173" s="41">
        <f t="shared" si="145"/>
        <v>4.5699830761468738E-4</v>
      </c>
      <c r="AM173" s="41">
        <f t="shared" si="146"/>
        <v>0.11996585876859199</v>
      </c>
      <c r="AN173" s="41">
        <f t="shared" si="105"/>
        <v>-106.9219512490991</v>
      </c>
      <c r="AO173" s="41">
        <f t="shared" si="106"/>
        <v>-94.220965147249828</v>
      </c>
      <c r="AP173" s="41">
        <f t="shared" si="147"/>
        <v>121.15813731513427</v>
      </c>
      <c r="AQ173" s="41">
        <f t="shared" si="148"/>
        <v>105.65081236168783</v>
      </c>
      <c r="AR173" s="41">
        <f t="shared" si="149"/>
        <v>1.3608287818905058E-5</v>
      </c>
      <c r="AS173" s="41">
        <f t="shared" si="150"/>
        <v>1.3608305805199505E-5</v>
      </c>
      <c r="AT173" s="41">
        <f t="shared" si="151"/>
        <v>0.12008582462736057</v>
      </c>
      <c r="AU173" s="41">
        <f t="shared" si="107"/>
        <v>-107.02887320034819</v>
      </c>
      <c r="AV173" s="41">
        <f t="shared" si="108"/>
        <v>-94.315186112397072</v>
      </c>
      <c r="AW173" s="41">
        <f t="shared" si="152"/>
        <v>121.25382477918367</v>
      </c>
      <c r="AX173" s="41">
        <f t="shared" si="153"/>
        <v>105.73584180289095</v>
      </c>
      <c r="AY173" s="41">
        <f t="shared" si="154"/>
        <v>1.361964926079698E-5</v>
      </c>
      <c r="AZ173" s="41">
        <f t="shared" si="155"/>
        <v>1.3617916391480055E-5</v>
      </c>
      <c r="BA173" s="41">
        <f t="shared" si="156"/>
        <v>9.4705627155467392E-5</v>
      </c>
      <c r="BB173" s="41">
        <f t="shared" si="157"/>
        <v>8.0111011409419463E-5</v>
      </c>
      <c r="BC173" s="41">
        <f t="shared" si="158"/>
        <v>1.232392463088211E-6</v>
      </c>
      <c r="BD173" s="41">
        <f t="shared" si="159"/>
        <v>0.11996709116105508</v>
      </c>
      <c r="BE173" s="41">
        <f t="shared" si="109"/>
        <v>-106.92304964332735</v>
      </c>
      <c r="BF173" s="41">
        <f t="shared" si="110"/>
        <v>-94.221933066026921</v>
      </c>
      <c r="BG173" s="41">
        <f t="shared" si="160"/>
        <v>121.15912021832345</v>
      </c>
      <c r="BH173" s="41">
        <f t="shared" si="161"/>
        <v>105.65168578935726</v>
      </c>
      <c r="BI173" s="41">
        <f t="shared" si="162"/>
        <v>1.3608404660673218E-5</v>
      </c>
      <c r="BJ173" s="41">
        <f t="shared" si="163"/>
        <v>1.3608404643703204E-5</v>
      </c>
      <c r="BK173" s="41">
        <f t="shared" si="164"/>
        <v>0.12008705825221612</v>
      </c>
      <c r="BL173" s="41">
        <f t="shared" si="111"/>
        <v>-107.02997269297066</v>
      </c>
      <c r="BM173" s="41">
        <f t="shared" si="112"/>
        <v>-94.31615499909293</v>
      </c>
      <c r="BN173" s="41">
        <f t="shared" si="165"/>
        <v>121.25480882851581</v>
      </c>
      <c r="BO173" s="41">
        <f t="shared" si="166"/>
        <v>105.73671624122923</v>
      </c>
      <c r="BP173" s="41">
        <f t="shared" si="167"/>
        <v>1.3619765962090215E-5</v>
      </c>
      <c r="BQ173" s="41">
        <f t="shared" si="168"/>
        <v>1.3618015105819804E-5</v>
      </c>
      <c r="BR173" s="41">
        <f t="shared" si="169"/>
        <v>9.4703483322328602E-5</v>
      </c>
      <c r="BS173" s="41">
        <f t="shared" si="170"/>
        <v>8.0109153465257444E-5</v>
      </c>
      <c r="BT173" s="41">
        <f t="shared" si="171"/>
        <v>-1.1627812914399657E-9</v>
      </c>
      <c r="BU173" s="41">
        <f t="shared" si="172"/>
        <v>0.1199670899982738</v>
      </c>
      <c r="BV173" s="41">
        <f t="shared" si="113"/>
        <v>-106.92304860697547</v>
      </c>
      <c r="BW173" s="41">
        <f t="shared" si="114"/>
        <v>-94.221932152780639</v>
      </c>
      <c r="BX173" s="41">
        <f t="shared" si="173"/>
        <v>121.15911929093836</v>
      </c>
      <c r="BY173" s="41">
        <f t="shared" si="174"/>
        <v>105.65168496526414</v>
      </c>
      <c r="BZ173" s="41">
        <f t="shared" si="175"/>
        <v>1.3608404550432449E-5</v>
      </c>
      <c r="CA173" s="41">
        <f t="shared" si="176"/>
        <v>1.360840455044861E-5</v>
      </c>
      <c r="CB173" s="41">
        <f t="shared" si="177"/>
        <v>0.12008705708827205</v>
      </c>
      <c r="CC173" s="41">
        <f t="shared" si="115"/>
        <v>-107.02997165558243</v>
      </c>
      <c r="CD173" s="41">
        <f t="shared" si="116"/>
        <v>-94.316154084933402</v>
      </c>
      <c r="CE173" s="41">
        <f t="shared" si="178"/>
        <v>121.25480790004931</v>
      </c>
      <c r="CF173" s="41">
        <f t="shared" si="179"/>
        <v>105.73671541618253</v>
      </c>
      <c r="CG173" s="41">
        <f t="shared" si="180"/>
        <v>1.361976585198199E-5</v>
      </c>
      <c r="CH173" s="41">
        <f t="shared" si="181"/>
        <v>1.3618015012682372E-5</v>
      </c>
      <c r="CI173" s="41">
        <f t="shared" si="182"/>
        <v>9.4703485345073855E-5</v>
      </c>
      <c r="CJ173" s="41">
        <f t="shared" si="183"/>
        <v>8.0109155218328006E-5</v>
      </c>
      <c r="CK173" s="41">
        <f t="shared" si="184"/>
        <v>1.107374473049255E-12</v>
      </c>
      <c r="CL173" s="41">
        <f t="shared" si="117"/>
        <v>3.815288291824865</v>
      </c>
      <c r="CM173" s="41">
        <f t="shared" si="118"/>
        <v>4.1984847060431052E-4</v>
      </c>
      <c r="CN173" s="41">
        <f t="shared" si="119"/>
        <v>-0.4198848149939583</v>
      </c>
      <c r="CO173" s="41">
        <f t="shared" si="120"/>
        <v>910.42482243788879</v>
      </c>
      <c r="CP173" s="41">
        <f t="shared" si="185"/>
        <v>8693.916648273067</v>
      </c>
      <c r="CQ173" s="41"/>
      <c r="CR173" s="41"/>
      <c r="CS173" s="41"/>
      <c r="CT173" s="41"/>
      <c r="CU173" s="41"/>
      <c r="CV173" s="41"/>
      <c r="CW173" s="41"/>
      <c r="CX173" s="41"/>
      <c r="CY173" s="41"/>
      <c r="CZ173" s="41"/>
      <c r="DA173" s="41"/>
      <c r="DB173" s="14"/>
      <c r="DC173" s="41"/>
      <c r="DD173" s="41"/>
      <c r="DE173" s="41"/>
    </row>
    <row r="174" spans="1:109" x14ac:dyDescent="0.15">
      <c r="A174" s="41">
        <f t="shared" si="186"/>
        <v>0.25000000000000006</v>
      </c>
      <c r="B174" s="41">
        <f t="shared" si="93"/>
        <v>3.9742586373175675</v>
      </c>
      <c r="C174" s="41">
        <f t="shared" si="94"/>
        <v>-1719.1976939921776</v>
      </c>
      <c r="D174" s="41">
        <f t="shared" si="95"/>
        <v>-1201.9405511350346</v>
      </c>
      <c r="E174" s="41">
        <f t="shared" si="96"/>
        <v>0.12739352921814204</v>
      </c>
      <c r="F174" s="41">
        <f t="shared" si="97"/>
        <v>-113.54200987122007</v>
      </c>
      <c r="G174" s="41">
        <f t="shared" si="98"/>
        <v>-100.05464387664793</v>
      </c>
      <c r="H174" s="41">
        <f t="shared" si="121"/>
        <v>127.07139394869614</v>
      </c>
      <c r="I174" s="41">
        <f t="shared" si="122"/>
        <v>110.89335098126173</v>
      </c>
      <c r="J174" s="41">
        <f t="shared" si="123"/>
        <v>1.4105484785738023E-5</v>
      </c>
      <c r="K174" s="41">
        <f t="shared" si="124"/>
        <v>1.3952942972756491E-5</v>
      </c>
      <c r="L174" s="41">
        <f t="shared" si="125"/>
        <v>0.12752092274736015</v>
      </c>
      <c r="M174" s="41">
        <f t="shared" si="99"/>
        <v>-113.65555188109127</v>
      </c>
      <c r="N174" s="41">
        <f t="shared" si="100"/>
        <v>-100.15469852052456</v>
      </c>
      <c r="O174" s="41">
        <f t="shared" si="126"/>
        <v>127.17401828753269</v>
      </c>
      <c r="P174" s="41">
        <f t="shared" si="127"/>
        <v>110.98450368459348</v>
      </c>
      <c r="Q174" s="41">
        <f t="shared" si="128"/>
        <v>1.4115977569031376E-5</v>
      </c>
      <c r="R174" s="41">
        <f t="shared" si="129"/>
        <v>1.3961769307211194E-5</v>
      </c>
      <c r="S174" s="41">
        <f t="shared" si="130"/>
        <v>8.2365119780829571E-5</v>
      </c>
      <c r="T174" s="41">
        <f t="shared" si="131"/>
        <v>6.9284009234026192E-5</v>
      </c>
      <c r="U174" s="41">
        <f t="shared" si="132"/>
        <v>-1.1661228030735453E-2</v>
      </c>
      <c r="V174" s="41">
        <f t="shared" si="133"/>
        <v>0.11573230118740659</v>
      </c>
      <c r="W174" s="41">
        <f t="shared" si="101"/>
        <v>-103.14870907876697</v>
      </c>
      <c r="X174" s="41">
        <f t="shared" si="102"/>
        <v>-90.895936798349467</v>
      </c>
      <c r="Y174" s="41">
        <f t="shared" si="134"/>
        <v>117.74921185049678</v>
      </c>
      <c r="Z174" s="41">
        <f t="shared" si="135"/>
        <v>102.60965471743708</v>
      </c>
      <c r="AA174" s="41">
        <f t="shared" si="136"/>
        <v>1.3034869285931748E-5</v>
      </c>
      <c r="AB174" s="41">
        <f t="shared" si="137"/>
        <v>1.30499730911739E-5</v>
      </c>
      <c r="AC174" s="41">
        <f t="shared" si="138"/>
        <v>0.11584803348859397</v>
      </c>
      <c r="AD174" s="41">
        <f t="shared" si="103"/>
        <v>-103.25185778784572</v>
      </c>
      <c r="AE174" s="41">
        <f t="shared" si="104"/>
        <v>-90.9868327351478</v>
      </c>
      <c r="AF174" s="41">
        <f t="shared" si="139"/>
        <v>117.84098932697357</v>
      </c>
      <c r="AG174" s="41">
        <f t="shared" si="140"/>
        <v>102.69124398303912</v>
      </c>
      <c r="AH174" s="41">
        <f t="shared" si="141"/>
        <v>1.30466633678413E-5</v>
      </c>
      <c r="AI174" s="41">
        <f t="shared" si="142"/>
        <v>1.3059945800575592E-5</v>
      </c>
      <c r="AJ174" s="41">
        <f t="shared" si="143"/>
        <v>1.0190829862145149E-4</v>
      </c>
      <c r="AK174" s="41">
        <f t="shared" si="144"/>
        <v>8.6170492588281535E-5</v>
      </c>
      <c r="AL174" s="41">
        <f t="shared" si="145"/>
        <v>9.5971479190415734E-4</v>
      </c>
      <c r="AM174" s="41">
        <f t="shared" si="146"/>
        <v>0.11669201597931074</v>
      </c>
      <c r="AN174" s="41">
        <f t="shared" si="105"/>
        <v>-104.0040739237847</v>
      </c>
      <c r="AO174" s="41">
        <f t="shared" si="106"/>
        <v>-91.649695033296354</v>
      </c>
      <c r="AP174" s="41">
        <f t="shared" si="147"/>
        <v>118.51075475270679</v>
      </c>
      <c r="AQ174" s="41">
        <f t="shared" si="148"/>
        <v>103.2866365686703</v>
      </c>
      <c r="AR174" s="41">
        <f t="shared" si="149"/>
        <v>1.3131905210748623E-5</v>
      </c>
      <c r="AS174" s="41">
        <f t="shared" si="150"/>
        <v>1.3132006998719261E-5</v>
      </c>
      <c r="AT174" s="41">
        <f t="shared" si="151"/>
        <v>0.11680870799529004</v>
      </c>
      <c r="AU174" s="41">
        <f t="shared" si="107"/>
        <v>-104.10807799770848</v>
      </c>
      <c r="AV174" s="41">
        <f t="shared" si="108"/>
        <v>-91.741344728329636</v>
      </c>
      <c r="AW174" s="41">
        <f t="shared" si="152"/>
        <v>118.60342419576207</v>
      </c>
      <c r="AX174" s="41">
        <f t="shared" si="153"/>
        <v>103.36901263825959</v>
      </c>
      <c r="AY174" s="41">
        <f t="shared" si="154"/>
        <v>1.3143585771062677E-5</v>
      </c>
      <c r="AZ174" s="41">
        <f t="shared" si="155"/>
        <v>1.3141879152542088E-5</v>
      </c>
      <c r="BA174" s="41">
        <f t="shared" si="156"/>
        <v>1.0009733927405388E-4</v>
      </c>
      <c r="BB174" s="41">
        <f t="shared" si="157"/>
        <v>8.4600079448270943E-5</v>
      </c>
      <c r="BC174" s="41">
        <f t="shared" si="158"/>
        <v>6.5681269967328503E-6</v>
      </c>
      <c r="BD174" s="41">
        <f t="shared" si="159"/>
        <v>0.11669858410630747</v>
      </c>
      <c r="BE174" s="41">
        <f t="shared" si="109"/>
        <v>-104.00992789725474</v>
      </c>
      <c r="BF174" s="41">
        <f t="shared" si="110"/>
        <v>-91.654853628176539</v>
      </c>
      <c r="BG174" s="41">
        <f t="shared" si="160"/>
        <v>118.5159703256941</v>
      </c>
      <c r="BH174" s="41">
        <f t="shared" si="161"/>
        <v>103.29127283517923</v>
      </c>
      <c r="BI174" s="41">
        <f t="shared" si="162"/>
        <v>1.3132563337651737E-5</v>
      </c>
      <c r="BJ174" s="41">
        <f t="shared" si="163"/>
        <v>1.3132563247809527E-5</v>
      </c>
      <c r="BK174" s="41">
        <f t="shared" si="164"/>
        <v>0.11681528269041376</v>
      </c>
      <c r="BL174" s="41">
        <f t="shared" si="111"/>
        <v>-104.11393782515198</v>
      </c>
      <c r="BM174" s="41">
        <f t="shared" si="112"/>
        <v>-91.74650848180471</v>
      </c>
      <c r="BN174" s="41">
        <f t="shared" si="165"/>
        <v>118.60864587384481</v>
      </c>
      <c r="BO174" s="41">
        <f t="shared" si="166"/>
        <v>103.37365428981941</v>
      </c>
      <c r="BP174" s="41">
        <f t="shared" si="167"/>
        <v>1.3144243125060857E-5</v>
      </c>
      <c r="BQ174" s="41">
        <f t="shared" si="168"/>
        <v>1.3142434717375687E-5</v>
      </c>
      <c r="BR174" s="41">
        <f t="shared" si="169"/>
        <v>1.0008508242466916E-4</v>
      </c>
      <c r="BS174" s="41">
        <f t="shared" si="170"/>
        <v>8.4589454463042204E-5</v>
      </c>
      <c r="BT174" s="41">
        <f t="shared" si="171"/>
        <v>-5.7979069939977485E-9</v>
      </c>
      <c r="BU174" s="41">
        <f t="shared" si="172"/>
        <v>0.11669857830840048</v>
      </c>
      <c r="BV174" s="41">
        <f t="shared" si="113"/>
        <v>-104.00992272975513</v>
      </c>
      <c r="BW174" s="41">
        <f t="shared" si="114"/>
        <v>-91.654849074511048</v>
      </c>
      <c r="BX174" s="41">
        <f t="shared" si="173"/>
        <v>118.51596572171002</v>
      </c>
      <c r="BY174" s="41">
        <f t="shared" si="174"/>
        <v>103.291268742572</v>
      </c>
      <c r="BZ174" s="41">
        <f t="shared" si="175"/>
        <v>1.3132562756736484E-5</v>
      </c>
      <c r="CA174" s="41">
        <f t="shared" si="176"/>
        <v>1.3132562756820509E-5</v>
      </c>
      <c r="CB174" s="41">
        <f t="shared" si="177"/>
        <v>0.11681527688670887</v>
      </c>
      <c r="CC174" s="41">
        <f t="shared" si="115"/>
        <v>-104.11393265248488</v>
      </c>
      <c r="CD174" s="41">
        <f t="shared" si="116"/>
        <v>-91.746503923585536</v>
      </c>
      <c r="CE174" s="41">
        <f t="shared" si="178"/>
        <v>118.60864126447157</v>
      </c>
      <c r="CF174" s="41">
        <f t="shared" si="179"/>
        <v>103.3736501924586</v>
      </c>
      <c r="CG174" s="41">
        <f t="shared" si="180"/>
        <v>1.3144242544827845E-5</v>
      </c>
      <c r="CH174" s="41">
        <f t="shared" si="181"/>
        <v>1.3142434226990686E-5</v>
      </c>
      <c r="CI174" s="41">
        <f t="shared" si="182"/>
        <v>1.0008509324335001E-4</v>
      </c>
      <c r="CJ174" s="41">
        <f t="shared" si="183"/>
        <v>8.4589463841539721E-5</v>
      </c>
      <c r="CK174" s="41">
        <f t="shared" si="184"/>
        <v>5.4225398781033191E-12</v>
      </c>
      <c r="CL174" s="41">
        <f t="shared" si="117"/>
        <v>3.9742586373175675</v>
      </c>
      <c r="CM174" s="41">
        <f t="shared" si="118"/>
        <v>3.9753902986100991E-4</v>
      </c>
      <c r="CN174" s="41">
        <f t="shared" si="119"/>
        <v>-0.40844502407940164</v>
      </c>
      <c r="CO174" s="41">
        <f t="shared" si="120"/>
        <v>928.8654379969372</v>
      </c>
      <c r="CP174" s="41">
        <f t="shared" si="185"/>
        <v>8870.0115554658587</v>
      </c>
      <c r="CQ174" s="41"/>
      <c r="CR174" s="41"/>
      <c r="CS174" s="41"/>
      <c r="CT174" s="41"/>
      <c r="CU174" s="41"/>
      <c r="CV174" s="41"/>
      <c r="CW174" s="41"/>
      <c r="CX174" s="41"/>
      <c r="CY174" s="41"/>
      <c r="CZ174" s="41"/>
      <c r="DA174" s="41"/>
      <c r="DB174" s="14"/>
      <c r="DC174" s="41"/>
      <c r="DD174" s="41"/>
      <c r="DE174" s="41"/>
    </row>
    <row r="175" spans="1:109" x14ac:dyDescent="0.15">
      <c r="A175" s="41">
        <f t="shared" si="186"/>
        <v>0.26000000000000006</v>
      </c>
      <c r="B175" s="41">
        <f t="shared" si="93"/>
        <v>4.1332289828102704</v>
      </c>
      <c r="C175" s="41">
        <f t="shared" si="94"/>
        <v>-1713.5656017518647</v>
      </c>
      <c r="D175" s="41">
        <f t="shared" si="95"/>
        <v>-1196.3084588947218</v>
      </c>
      <c r="E175" s="41">
        <f t="shared" si="96"/>
        <v>0.12739352921814204</v>
      </c>
      <c r="F175" s="41">
        <f t="shared" si="97"/>
        <v>-113.54200987122007</v>
      </c>
      <c r="G175" s="41">
        <f t="shared" si="98"/>
        <v>-100.05464387664793</v>
      </c>
      <c r="H175" s="41">
        <f t="shared" si="121"/>
        <v>127.03132519641531</v>
      </c>
      <c r="I175" s="41">
        <f t="shared" si="122"/>
        <v>110.84706708096192</v>
      </c>
      <c r="J175" s="41">
        <f t="shared" si="123"/>
        <v>1.394382934022441E-5</v>
      </c>
      <c r="K175" s="41">
        <f t="shared" si="124"/>
        <v>1.3741041587225928E-5</v>
      </c>
      <c r="L175" s="41">
        <f t="shared" si="125"/>
        <v>0.12752092274736015</v>
      </c>
      <c r="M175" s="41">
        <f t="shared" si="99"/>
        <v>-113.65555188109127</v>
      </c>
      <c r="N175" s="41">
        <f t="shared" si="100"/>
        <v>-100.15469852052456</v>
      </c>
      <c r="O175" s="41">
        <f t="shared" si="126"/>
        <v>127.13397566788635</v>
      </c>
      <c r="P175" s="41">
        <f t="shared" si="127"/>
        <v>110.93825105960315</v>
      </c>
      <c r="Q175" s="41">
        <f t="shared" si="128"/>
        <v>1.3954266004354518E-5</v>
      </c>
      <c r="R175" s="41">
        <f t="shared" si="129"/>
        <v>1.3749799351100394E-5</v>
      </c>
      <c r="S175" s="41">
        <f t="shared" si="130"/>
        <v>8.1924601619594661E-5</v>
      </c>
      <c r="T175" s="41">
        <f t="shared" si="131"/>
        <v>6.8745751281222393E-5</v>
      </c>
      <c r="U175" s="41">
        <f t="shared" si="132"/>
        <v>-1.5387362917995513E-2</v>
      </c>
      <c r="V175" s="41">
        <f t="shared" si="133"/>
        <v>0.11200616630014652</v>
      </c>
      <c r="W175" s="41">
        <f t="shared" si="101"/>
        <v>-99.82771744954276</v>
      </c>
      <c r="X175" s="41">
        <f t="shared" si="102"/>
        <v>-87.969437301324248</v>
      </c>
      <c r="Y175" s="41">
        <f t="shared" si="134"/>
        <v>114.75951312464849</v>
      </c>
      <c r="Z175" s="41">
        <f t="shared" si="135"/>
        <v>99.939735706084662</v>
      </c>
      <c r="AA175" s="41">
        <f t="shared" si="136"/>
        <v>1.2487099895330612E-5</v>
      </c>
      <c r="AB175" s="41">
        <f t="shared" si="137"/>
        <v>1.2514195558532105E-5</v>
      </c>
      <c r="AC175" s="41">
        <f t="shared" si="138"/>
        <v>0.11211817246644666</v>
      </c>
      <c r="AD175" s="41">
        <f t="shared" si="103"/>
        <v>-99.927545166992303</v>
      </c>
      <c r="AE175" s="41">
        <f t="shared" si="104"/>
        <v>-88.057406738625573</v>
      </c>
      <c r="AF175" s="41">
        <f t="shared" si="139"/>
        <v>114.84785516564557</v>
      </c>
      <c r="AG175" s="41">
        <f t="shared" si="140"/>
        <v>100.01830221836383</v>
      </c>
      <c r="AH175" s="41">
        <f t="shared" si="141"/>
        <v>1.2499283042508502E-5</v>
      </c>
      <c r="AI175" s="41">
        <f t="shared" si="142"/>
        <v>1.2524492160741717E-5</v>
      </c>
      <c r="AJ175" s="41">
        <f t="shared" si="143"/>
        <v>1.0877211121790755E-4</v>
      </c>
      <c r="AK175" s="41">
        <f t="shared" si="144"/>
        <v>9.1928887040204301E-5</v>
      </c>
      <c r="AL175" s="41">
        <f t="shared" si="145"/>
        <v>1.6086981278419347E-3</v>
      </c>
      <c r="AM175" s="41">
        <f t="shared" si="146"/>
        <v>0.11361486442798846</v>
      </c>
      <c r="AN175" s="41">
        <f t="shared" si="105"/>
        <v>-101.2615015658339</v>
      </c>
      <c r="AO175" s="41">
        <f t="shared" si="106"/>
        <v>-89.232905856392222</v>
      </c>
      <c r="AP175" s="41">
        <f t="shared" si="147"/>
        <v>116.02982208055626</v>
      </c>
      <c r="AQ175" s="41">
        <f t="shared" si="148"/>
        <v>101.0694097222265</v>
      </c>
      <c r="AR175" s="41">
        <f t="shared" si="149"/>
        <v>1.2659619264977807E-5</v>
      </c>
      <c r="AS175" s="41">
        <f t="shared" si="150"/>
        <v>1.2659944714553367E-5</v>
      </c>
      <c r="AT175" s="41">
        <f t="shared" si="151"/>
        <v>0.11372847929241643</v>
      </c>
      <c r="AU175" s="41">
        <f t="shared" si="107"/>
        <v>-101.36276306739971</v>
      </c>
      <c r="AV175" s="41">
        <f t="shared" si="108"/>
        <v>-89.322138762248599</v>
      </c>
      <c r="AW175" s="41">
        <f t="shared" si="152"/>
        <v>116.1196580690451</v>
      </c>
      <c r="AX175" s="41">
        <f t="shared" si="153"/>
        <v>101.14929450070404</v>
      </c>
      <c r="AY175" s="41">
        <f t="shared" si="154"/>
        <v>1.2671605884778405E-5</v>
      </c>
      <c r="AZ175" s="41">
        <f t="shared" si="155"/>
        <v>1.2670066872911965E-5</v>
      </c>
      <c r="BA175" s="41">
        <f t="shared" si="156"/>
        <v>1.0550221452931148E-4</v>
      </c>
      <c r="BB175" s="41">
        <f t="shared" si="157"/>
        <v>8.9091849112891034E-5</v>
      </c>
      <c r="BC175" s="41">
        <f t="shared" si="158"/>
        <v>1.9831951775687039E-5</v>
      </c>
      <c r="BD175" s="41">
        <f t="shared" si="159"/>
        <v>0.11363469637976414</v>
      </c>
      <c r="BE175" s="41">
        <f t="shared" si="109"/>
        <v>-101.27917718623706</v>
      </c>
      <c r="BF175" s="41">
        <f t="shared" si="110"/>
        <v>-89.248481834893425</v>
      </c>
      <c r="BG175" s="41">
        <f t="shared" si="160"/>
        <v>116.04550219909277</v>
      </c>
      <c r="BH175" s="41">
        <f t="shared" si="161"/>
        <v>101.08335299293942</v>
      </c>
      <c r="BI175" s="41">
        <f t="shared" si="162"/>
        <v>1.2661713434542007E-5</v>
      </c>
      <c r="BJ175" s="41">
        <f t="shared" si="163"/>
        <v>1.2661713188014301E-5</v>
      </c>
      <c r="BK175" s="41">
        <f t="shared" si="164"/>
        <v>0.11374833107614389</v>
      </c>
      <c r="BL175" s="41">
        <f t="shared" si="111"/>
        <v>-101.38045636342329</v>
      </c>
      <c r="BM175" s="41">
        <f t="shared" si="112"/>
        <v>-89.337730316728312</v>
      </c>
      <c r="BN175" s="41">
        <f t="shared" si="165"/>
        <v>116.13535660901216</v>
      </c>
      <c r="BO175" s="41">
        <f t="shared" si="166"/>
        <v>101.16325402514315</v>
      </c>
      <c r="BP175" s="41">
        <f t="shared" si="167"/>
        <v>1.2673697652050237E-5</v>
      </c>
      <c r="BQ175" s="41">
        <f t="shared" si="168"/>
        <v>1.2671833216113077E-5</v>
      </c>
      <c r="BR175" s="41">
        <f t="shared" si="169"/>
        <v>1.0546266140564615E-4</v>
      </c>
      <c r="BS175" s="41">
        <f t="shared" si="170"/>
        <v>8.9057553909036068E-5</v>
      </c>
      <c r="BT175" s="41">
        <f t="shared" si="171"/>
        <v>-1.5027497141931854E-8</v>
      </c>
      <c r="BU175" s="41">
        <f t="shared" si="172"/>
        <v>0.11363468135226701</v>
      </c>
      <c r="BV175" s="41">
        <f t="shared" si="113"/>
        <v>-101.27916379268216</v>
      </c>
      <c r="BW175" s="41">
        <f t="shared" si="114"/>
        <v>-89.248470032324775</v>
      </c>
      <c r="BX175" s="41">
        <f t="shared" si="173"/>
        <v>116.04549031743176</v>
      </c>
      <c r="BY175" s="41">
        <f t="shared" si="174"/>
        <v>101.08334242738891</v>
      </c>
      <c r="BZ175" s="41">
        <f t="shared" si="175"/>
        <v>1.2661711847999545E-5</v>
      </c>
      <c r="CA175" s="41">
        <f t="shared" si="176"/>
        <v>1.2661711848225879E-5</v>
      </c>
      <c r="CB175" s="41">
        <f t="shared" si="177"/>
        <v>0.11374831603361926</v>
      </c>
      <c r="CC175" s="41">
        <f t="shared" si="115"/>
        <v>-101.38044295647484</v>
      </c>
      <c r="CD175" s="41">
        <f t="shared" si="116"/>
        <v>-89.337718502357092</v>
      </c>
      <c r="CE175" s="41">
        <f t="shared" si="178"/>
        <v>116.13534471339243</v>
      </c>
      <c r="CF175" s="41">
        <f t="shared" si="179"/>
        <v>101.16324344727649</v>
      </c>
      <c r="CG175" s="41">
        <f t="shared" si="180"/>
        <v>1.2673696067327921E-5</v>
      </c>
      <c r="CH175" s="41">
        <f t="shared" si="181"/>
        <v>1.267183187793866E-5</v>
      </c>
      <c r="CI175" s="41">
        <f t="shared" si="182"/>
        <v>1.0546269136995314E-4</v>
      </c>
      <c r="CJ175" s="41">
        <f t="shared" si="183"/>
        <v>8.9057579889802556E-5</v>
      </c>
      <c r="CK175" s="41">
        <f t="shared" si="184"/>
        <v>1.3796552375994558E-11</v>
      </c>
      <c r="CL175" s="41">
        <f t="shared" si="117"/>
        <v>4.1332289828102704</v>
      </c>
      <c r="CM175" s="41">
        <f t="shared" si="118"/>
        <v>3.7714904139885534E-4</v>
      </c>
      <c r="CN175" s="41">
        <f t="shared" si="119"/>
        <v>-0.3977213847329345</v>
      </c>
      <c r="CO175" s="41">
        <f t="shared" si="120"/>
        <v>946.63621486189663</v>
      </c>
      <c r="CP175" s="41">
        <f t="shared" si="185"/>
        <v>9039.7099743043418</v>
      </c>
      <c r="CQ175" s="41"/>
      <c r="CR175" s="41"/>
      <c r="CS175" s="41"/>
      <c r="CT175" s="41"/>
      <c r="CU175" s="41"/>
      <c r="CV175" s="41"/>
      <c r="CW175" s="41"/>
      <c r="CX175" s="41"/>
      <c r="CY175" s="41"/>
      <c r="CZ175" s="41"/>
      <c r="DA175" s="41"/>
      <c r="DB175" s="14"/>
      <c r="DC175" s="41"/>
      <c r="DD175" s="41"/>
      <c r="DE175" s="41"/>
    </row>
    <row r="176" spans="1:109" x14ac:dyDescent="0.15">
      <c r="A176" s="41">
        <f t="shared" si="186"/>
        <v>0.27000000000000007</v>
      </c>
      <c r="B176" s="41">
        <f t="shared" si="93"/>
        <v>4.2921993283029733</v>
      </c>
      <c r="C176" s="41">
        <f t="shared" si="94"/>
        <v>-1707.9335095115521</v>
      </c>
      <c r="D176" s="41">
        <f t="shared" si="95"/>
        <v>-1190.6763666544091</v>
      </c>
      <c r="E176" s="41">
        <f t="shared" si="96"/>
        <v>0.12739352921814204</v>
      </c>
      <c r="F176" s="41">
        <f t="shared" si="97"/>
        <v>-113.54200987122007</v>
      </c>
      <c r="G176" s="41">
        <f t="shared" si="98"/>
        <v>-100.05464387664793</v>
      </c>
      <c r="H176" s="41">
        <f t="shared" si="121"/>
        <v>126.99123358028629</v>
      </c>
      <c r="I176" s="41">
        <f t="shared" si="122"/>
        <v>110.80074793172275</v>
      </c>
      <c r="J176" s="41">
        <f t="shared" si="123"/>
        <v>1.3782081651619715E-5</v>
      </c>
      <c r="K176" s="41">
        <f t="shared" si="124"/>
        <v>1.3528978821625122E-5</v>
      </c>
      <c r="L176" s="41">
        <f t="shared" si="125"/>
        <v>0.12752092274736015</v>
      </c>
      <c r="M176" s="41">
        <f t="shared" si="99"/>
        <v>-113.65555188109127</v>
      </c>
      <c r="N176" s="41">
        <f t="shared" si="100"/>
        <v>-100.15469852052456</v>
      </c>
      <c r="O176" s="41">
        <f t="shared" si="126"/>
        <v>127.09391022912315</v>
      </c>
      <c r="P176" s="41">
        <f t="shared" si="127"/>
        <v>110.8919632571356</v>
      </c>
      <c r="Q176" s="41">
        <f t="shared" si="128"/>
        <v>1.3792462284990486E-5</v>
      </c>
      <c r="R176" s="41">
        <f t="shared" si="129"/>
        <v>1.3537668181041017E-5</v>
      </c>
      <c r="S176" s="41">
        <f t="shared" si="130"/>
        <v>8.1484777401825146E-5</v>
      </c>
      <c r="T176" s="41">
        <f t="shared" si="131"/>
        <v>6.8208797332381361E-5</v>
      </c>
      <c r="U176" s="41">
        <f t="shared" si="132"/>
        <v>-1.9064719039247332E-2</v>
      </c>
      <c r="V176" s="41">
        <f t="shared" si="133"/>
        <v>0.1083288101788947</v>
      </c>
      <c r="W176" s="41">
        <f t="shared" si="101"/>
        <v>-96.550200863090382</v>
      </c>
      <c r="X176" s="41">
        <f t="shared" si="102"/>
        <v>-85.081248557534707</v>
      </c>
      <c r="Y176" s="41">
        <f t="shared" si="134"/>
        <v>111.8236553418445</v>
      </c>
      <c r="Z176" s="41">
        <f t="shared" si="135"/>
        <v>97.316358693576063</v>
      </c>
      <c r="AA176" s="41">
        <f t="shared" si="136"/>
        <v>1.1920283257529602E-5</v>
      </c>
      <c r="AB176" s="41">
        <f t="shared" si="137"/>
        <v>1.1963179724390562E-5</v>
      </c>
      <c r="AC176" s="41">
        <f t="shared" si="138"/>
        <v>0.10843713898907359</v>
      </c>
      <c r="AD176" s="41">
        <f t="shared" si="103"/>
        <v>-96.646751063953474</v>
      </c>
      <c r="AE176" s="41">
        <f t="shared" si="104"/>
        <v>-85.166329806092236</v>
      </c>
      <c r="AF176" s="41">
        <f t="shared" si="139"/>
        <v>111.90861070741664</v>
      </c>
      <c r="AG176" s="41">
        <f t="shared" si="140"/>
        <v>97.391944307576082</v>
      </c>
      <c r="AH176" s="41">
        <f t="shared" si="141"/>
        <v>1.193286367108614E-5</v>
      </c>
      <c r="AI176" s="41">
        <f t="shared" si="142"/>
        <v>1.1973807929018692E-5</v>
      </c>
      <c r="AJ176" s="41">
        <f t="shared" si="143"/>
        <v>1.1613174312321088E-4</v>
      </c>
      <c r="AK176" s="41">
        <f t="shared" si="144"/>
        <v>9.8110600592575856E-5</v>
      </c>
      <c r="AL176" s="41">
        <f t="shared" si="145"/>
        <v>2.3803411347553924E-3</v>
      </c>
      <c r="AM176" s="41">
        <f t="shared" si="146"/>
        <v>0.1107091513136501</v>
      </c>
      <c r="AN176" s="41">
        <f t="shared" si="105"/>
        <v>-98.671727115467576</v>
      </c>
      <c r="AO176" s="41">
        <f t="shared" si="106"/>
        <v>-86.950764113030999</v>
      </c>
      <c r="AP176" s="41">
        <f t="shared" si="147"/>
        <v>113.69393175822344</v>
      </c>
      <c r="AQ176" s="41">
        <f t="shared" si="148"/>
        <v>98.980203573338684</v>
      </c>
      <c r="AR176" s="41">
        <f t="shared" si="149"/>
        <v>1.2190750164637843E-5</v>
      </c>
      <c r="AS176" s="41">
        <f t="shared" si="150"/>
        <v>1.2191535082160965E-5</v>
      </c>
      <c r="AT176" s="41">
        <f t="shared" si="151"/>
        <v>0.11081986046496374</v>
      </c>
      <c r="AU176" s="41">
        <f t="shared" si="107"/>
        <v>-98.770398842583035</v>
      </c>
      <c r="AV176" s="41">
        <f t="shared" si="108"/>
        <v>-87.037714877144012</v>
      </c>
      <c r="AW176" s="41">
        <f t="shared" si="152"/>
        <v>113.78109549699097</v>
      </c>
      <c r="AX176" s="41">
        <f t="shared" si="153"/>
        <v>99.057738588746105</v>
      </c>
      <c r="AY176" s="41">
        <f t="shared" si="154"/>
        <v>1.220303090768134E-5</v>
      </c>
      <c r="AZ176" s="41">
        <f t="shared" si="155"/>
        <v>1.2201896682626419E-5</v>
      </c>
      <c r="BA176" s="41">
        <f t="shared" si="156"/>
        <v>1.1092798470385779E-4</v>
      </c>
      <c r="BB176" s="41">
        <f t="shared" si="157"/>
        <v>9.3592989761963924E-5</v>
      </c>
      <c r="BC176" s="41">
        <f t="shared" si="158"/>
        <v>4.5279362685303663E-5</v>
      </c>
      <c r="BD176" s="41">
        <f t="shared" si="159"/>
        <v>0.11075443067633541</v>
      </c>
      <c r="BE176" s="41">
        <f t="shared" si="109"/>
        <v>-98.712083245614295</v>
      </c>
      <c r="BF176" s="41">
        <f t="shared" si="110"/>
        <v>-86.98632644132384</v>
      </c>
      <c r="BG176" s="41">
        <f t="shared" si="160"/>
        <v>113.72957930859715</v>
      </c>
      <c r="BH176" s="41">
        <f t="shared" si="161"/>
        <v>99.01191332901314</v>
      </c>
      <c r="BI176" s="41">
        <f t="shared" si="162"/>
        <v>1.2195776060390763E-5</v>
      </c>
      <c r="BJ176" s="41">
        <f t="shared" si="163"/>
        <v>1.219577564269369E-5</v>
      </c>
      <c r="BK176" s="41">
        <f t="shared" si="164"/>
        <v>0.11086518510701172</v>
      </c>
      <c r="BL176" s="41">
        <f t="shared" si="111"/>
        <v>-98.810795328859896</v>
      </c>
      <c r="BM176" s="41">
        <f t="shared" si="112"/>
        <v>-87.073312767765145</v>
      </c>
      <c r="BN176" s="41">
        <f t="shared" si="165"/>
        <v>113.81678507296209</v>
      </c>
      <c r="BO176" s="41">
        <f t="shared" si="166"/>
        <v>99.089485436440043</v>
      </c>
      <c r="BP176" s="41">
        <f t="shared" si="167"/>
        <v>1.2208051172337054E-5</v>
      </c>
      <c r="BQ176" s="41">
        <f t="shared" si="168"/>
        <v>1.2206132241275938E-5</v>
      </c>
      <c r="BR176" s="41">
        <f t="shared" si="169"/>
        <v>1.1083179130021206E-4</v>
      </c>
      <c r="BS176" s="41">
        <f t="shared" si="170"/>
        <v>9.3509564529435977E-5</v>
      </c>
      <c r="BT176" s="41">
        <f t="shared" si="171"/>
        <v>-2.4113358992686179E-8</v>
      </c>
      <c r="BU176" s="41">
        <f t="shared" si="172"/>
        <v>0.11075440656297642</v>
      </c>
      <c r="BV176" s="41">
        <f t="shared" si="113"/>
        <v>-98.712061754104781</v>
      </c>
      <c r="BW176" s="41">
        <f t="shared" si="114"/>
        <v>-86.986307502735983</v>
      </c>
      <c r="BX176" s="41">
        <f t="shared" si="173"/>
        <v>113.72956032393064</v>
      </c>
      <c r="BY176" s="41">
        <f t="shared" si="174"/>
        <v>99.01189644151313</v>
      </c>
      <c r="BZ176" s="41">
        <f t="shared" si="175"/>
        <v>1.2195773385028254E-5</v>
      </c>
      <c r="CA176" s="41">
        <f t="shared" si="176"/>
        <v>1.2195773385404655E-5</v>
      </c>
      <c r="CB176" s="41">
        <f t="shared" si="177"/>
        <v>0.11086516096953938</v>
      </c>
      <c r="CC176" s="41">
        <f t="shared" si="115"/>
        <v>-98.81077381585888</v>
      </c>
      <c r="CD176" s="41">
        <f t="shared" si="116"/>
        <v>-87.07329381023871</v>
      </c>
      <c r="CE176" s="41">
        <f t="shared" si="178"/>
        <v>113.81676606591486</v>
      </c>
      <c r="CF176" s="41">
        <f t="shared" si="179"/>
        <v>99.089468529186732</v>
      </c>
      <c r="CG176" s="41">
        <f t="shared" si="180"/>
        <v>1.2208048499972656E-5</v>
      </c>
      <c r="CH176" s="41">
        <f t="shared" si="181"/>
        <v>1.2206129986649928E-5</v>
      </c>
      <c r="CI176" s="41">
        <f t="shared" si="182"/>
        <v>1.1083184250030748E-4</v>
      </c>
      <c r="CJ176" s="41">
        <f t="shared" si="183"/>
        <v>9.3509608932662745E-5</v>
      </c>
      <c r="CK176" s="41">
        <f t="shared" si="184"/>
        <v>2.1729363681606059E-11</v>
      </c>
      <c r="CL176" s="41">
        <f t="shared" si="117"/>
        <v>4.2921993283029733</v>
      </c>
      <c r="CM176" s="41">
        <f t="shared" si="118"/>
        <v>3.5844099209601902E-4</v>
      </c>
      <c r="CN176" s="41">
        <f t="shared" si="119"/>
        <v>-0.38764042297041745</v>
      </c>
      <c r="CO176" s="41">
        <f t="shared" si="120"/>
        <v>963.77160614389027</v>
      </c>
      <c r="CP176" s="41">
        <f t="shared" si="185"/>
        <v>9203.3409077649267</v>
      </c>
      <c r="CQ176" s="41"/>
      <c r="CR176" s="41"/>
      <c r="CS176" s="41"/>
      <c r="CT176" s="41"/>
      <c r="CU176" s="41"/>
      <c r="CV176" s="41"/>
      <c r="CW176" s="41"/>
      <c r="CX176" s="41"/>
      <c r="CY176" s="41"/>
      <c r="CZ176" s="41"/>
      <c r="DA176" s="41"/>
      <c r="DB176" s="14"/>
      <c r="DC176" s="41"/>
      <c r="DD176" s="41"/>
      <c r="DE176" s="41"/>
    </row>
    <row r="177" spans="1:109" x14ac:dyDescent="0.15">
      <c r="A177" s="41">
        <f t="shared" si="186"/>
        <v>0.28000000000000008</v>
      </c>
      <c r="B177" s="41">
        <f t="shared" si="93"/>
        <v>4.4511696737956763</v>
      </c>
      <c r="C177" s="41">
        <f t="shared" si="94"/>
        <v>-1702.301417271239</v>
      </c>
      <c r="D177" s="41">
        <f t="shared" si="95"/>
        <v>-1185.044274414096</v>
      </c>
      <c r="E177" s="41">
        <f t="shared" si="96"/>
        <v>0.12739352921814204</v>
      </c>
      <c r="F177" s="41">
        <f t="shared" si="97"/>
        <v>-113.54200987122007</v>
      </c>
      <c r="G177" s="41">
        <f t="shared" si="98"/>
        <v>-100.05464387664793</v>
      </c>
      <c r="H177" s="41">
        <f t="shared" si="121"/>
        <v>126.95111906112496</v>
      </c>
      <c r="I177" s="41">
        <f t="shared" si="122"/>
        <v>110.75439345288662</v>
      </c>
      <c r="J177" s="41">
        <f t="shared" si="123"/>
        <v>1.3620241561837511E-5</v>
      </c>
      <c r="K177" s="41">
        <f t="shared" si="124"/>
        <v>1.3316754306679482E-5</v>
      </c>
      <c r="L177" s="41">
        <f t="shared" si="125"/>
        <v>0.12752092274736015</v>
      </c>
      <c r="M177" s="41">
        <f t="shared" si="99"/>
        <v>-113.65555188109127</v>
      </c>
      <c r="N177" s="41">
        <f t="shared" si="100"/>
        <v>-100.15469852052456</v>
      </c>
      <c r="O177" s="41">
        <f t="shared" si="126"/>
        <v>127.05382193218678</v>
      </c>
      <c r="P177" s="41">
        <f t="shared" si="127"/>
        <v>110.84564019680572</v>
      </c>
      <c r="Q177" s="41">
        <f t="shared" si="128"/>
        <v>1.3630566253210679E-5</v>
      </c>
      <c r="R177" s="41">
        <f t="shared" si="129"/>
        <v>1.3325375428638324E-5</v>
      </c>
      <c r="S177" s="41">
        <f t="shared" si="130"/>
        <v>8.1045649936355773E-5</v>
      </c>
      <c r="T177" s="41">
        <f t="shared" si="131"/>
        <v>6.7673154294057918E-5</v>
      </c>
      <c r="U177" s="41">
        <f t="shared" si="132"/>
        <v>-2.2694885328515945E-2</v>
      </c>
      <c r="V177" s="41">
        <f t="shared" si="133"/>
        <v>0.10469864388962609</v>
      </c>
      <c r="W177" s="41">
        <f t="shared" si="101"/>
        <v>-93.314743150442226</v>
      </c>
      <c r="X177" s="41">
        <f t="shared" si="102"/>
        <v>-82.230122621115811</v>
      </c>
      <c r="Y177" s="41">
        <f t="shared" si="134"/>
        <v>108.94068988421529</v>
      </c>
      <c r="Z177" s="41">
        <f t="shared" si="135"/>
        <v>94.738680556045537</v>
      </c>
      <c r="AA177" s="41">
        <f t="shared" si="136"/>
        <v>1.1333145126451182E-5</v>
      </c>
      <c r="AB177" s="41">
        <f t="shared" si="137"/>
        <v>1.1395863743518158E-5</v>
      </c>
      <c r="AC177" s="41">
        <f t="shared" si="138"/>
        <v>0.1048033425335157</v>
      </c>
      <c r="AD177" s="41">
        <f t="shared" si="103"/>
        <v>-93.408057893592641</v>
      </c>
      <c r="AE177" s="41">
        <f t="shared" si="104"/>
        <v>-82.312352743736909</v>
      </c>
      <c r="AF177" s="41">
        <f t="shared" si="139"/>
        <v>109.02230665995546</v>
      </c>
      <c r="AG177" s="41">
        <f t="shared" si="140"/>
        <v>94.811326431918047</v>
      </c>
      <c r="AH177" s="41">
        <f t="shared" si="141"/>
        <v>1.1346130429582563E-5</v>
      </c>
      <c r="AI177" s="41">
        <f t="shared" si="142"/>
        <v>1.140683093457598E-5</v>
      </c>
      <c r="AJ177" s="41">
        <f t="shared" si="143"/>
        <v>1.2402551407516202E-4</v>
      </c>
      <c r="AK177" s="41">
        <f t="shared" si="144"/>
        <v>1.0475007746409656E-4</v>
      </c>
      <c r="AL177" s="41">
        <f t="shared" si="145"/>
        <v>3.2538104496668682E-3</v>
      </c>
      <c r="AM177" s="41">
        <f t="shared" si="146"/>
        <v>0.10795245433929296</v>
      </c>
      <c r="AN177" s="41">
        <f t="shared" si="105"/>
        <v>-96.21476625571735</v>
      </c>
      <c r="AO177" s="41">
        <f t="shared" si="106"/>
        <v>-84.785659372327586</v>
      </c>
      <c r="AP177" s="41">
        <f t="shared" si="147"/>
        <v>111.48420640484078</v>
      </c>
      <c r="AQ177" s="41">
        <f t="shared" si="148"/>
        <v>97.002318634644041</v>
      </c>
      <c r="AR177" s="41">
        <f t="shared" si="149"/>
        <v>1.1724516571518896E-5</v>
      </c>
      <c r="AS177" s="41">
        <f t="shared" si="150"/>
        <v>1.1726110706046553E-5</v>
      </c>
      <c r="AT177" s="41">
        <f t="shared" si="151"/>
        <v>0.10806040679363224</v>
      </c>
      <c r="AU177" s="41">
        <f t="shared" si="107"/>
        <v>-96.310981021973063</v>
      </c>
      <c r="AV177" s="41">
        <f t="shared" si="108"/>
        <v>-84.870445031699916</v>
      </c>
      <c r="AW177" s="41">
        <f t="shared" si="152"/>
        <v>111.5688383458466</v>
      </c>
      <c r="AX177" s="41">
        <f t="shared" si="153"/>
        <v>97.077627151661829</v>
      </c>
      <c r="AY177" s="41">
        <f t="shared" si="154"/>
        <v>1.1737080654760275E-5</v>
      </c>
      <c r="AZ177" s="41">
        <f t="shared" si="155"/>
        <v>1.1736702218261652E-5</v>
      </c>
      <c r="BA177" s="41">
        <f t="shared" si="156"/>
        <v>1.1638534129007719E-4</v>
      </c>
      <c r="BB177" s="41">
        <f t="shared" si="157"/>
        <v>9.8112750468933577E-5</v>
      </c>
      <c r="BC177" s="41">
        <f t="shared" si="158"/>
        <v>8.7241844534287637E-5</v>
      </c>
      <c r="BD177" s="41">
        <f t="shared" si="159"/>
        <v>0.10803969618382725</v>
      </c>
      <c r="BE177" s="41">
        <f t="shared" si="109"/>
        <v>-96.292522280172363</v>
      </c>
      <c r="BF177" s="41">
        <f t="shared" si="110"/>
        <v>-84.854178956796233</v>
      </c>
      <c r="BG177" s="41">
        <f t="shared" si="160"/>
        <v>111.55260056321178</v>
      </c>
      <c r="BH177" s="41">
        <f t="shared" si="161"/>
        <v>97.063178247837826</v>
      </c>
      <c r="BI177" s="41">
        <f t="shared" si="162"/>
        <v>1.1734672282211881E-5</v>
      </c>
      <c r="BJ177" s="41">
        <f t="shared" si="163"/>
        <v>1.1734672012032691E-5</v>
      </c>
      <c r="BK177" s="41">
        <f t="shared" si="164"/>
        <v>0.10814773588001106</v>
      </c>
      <c r="BL177" s="41">
        <f t="shared" si="111"/>
        <v>-96.388814802452515</v>
      </c>
      <c r="BM177" s="41">
        <f t="shared" si="112"/>
        <v>-84.939033135753007</v>
      </c>
      <c r="BN177" s="41">
        <f t="shared" si="165"/>
        <v>111.63731340360458</v>
      </c>
      <c r="BO177" s="41">
        <f t="shared" si="166"/>
        <v>97.138558190381957</v>
      </c>
      <c r="BP177" s="41">
        <f t="shared" si="167"/>
        <v>1.1747225253076277E-5</v>
      </c>
      <c r="BQ177" s="41">
        <f t="shared" si="168"/>
        <v>1.174525363634337E-5</v>
      </c>
      <c r="BR177" s="41">
        <f t="shared" si="169"/>
        <v>1.1618850577883629E-4</v>
      </c>
      <c r="BS177" s="41">
        <f t="shared" si="170"/>
        <v>9.7942003582432899E-5</v>
      </c>
      <c r="BT177" s="41">
        <f t="shared" si="171"/>
        <v>-1.4807177137621255E-8</v>
      </c>
      <c r="BU177" s="41">
        <f t="shared" si="172"/>
        <v>0.10803968137665011</v>
      </c>
      <c r="BV177" s="41">
        <f t="shared" si="113"/>
        <v>-96.292509082982022</v>
      </c>
      <c r="BW177" s="41">
        <f t="shared" si="114"/>
        <v>-84.854167327266495</v>
      </c>
      <c r="BX177" s="41">
        <f t="shared" si="173"/>
        <v>111.55258895411325</v>
      </c>
      <c r="BY177" s="41">
        <f t="shared" si="174"/>
        <v>97.063167917677589</v>
      </c>
      <c r="BZ177" s="41">
        <f t="shared" si="175"/>
        <v>1.1734670559985156E-5</v>
      </c>
      <c r="CA177" s="41">
        <f t="shared" si="176"/>
        <v>1.1734670560224148E-5</v>
      </c>
      <c r="CB177" s="41">
        <f t="shared" si="177"/>
        <v>0.10814772105802675</v>
      </c>
      <c r="CC177" s="41">
        <f t="shared" si="115"/>
        <v>-96.388801592064993</v>
      </c>
      <c r="CD177" s="41">
        <f t="shared" si="116"/>
        <v>-84.93902149459376</v>
      </c>
      <c r="CE177" s="41">
        <f t="shared" si="178"/>
        <v>111.63730178077512</v>
      </c>
      <c r="CF177" s="41">
        <f t="shared" si="179"/>
        <v>97.138547848098838</v>
      </c>
      <c r="CG177" s="41">
        <f t="shared" si="180"/>
        <v>1.174722353273479E-5</v>
      </c>
      <c r="CH177" s="41">
        <f t="shared" si="181"/>
        <v>1.1745252186212238E-5</v>
      </c>
      <c r="CI177" s="41">
        <f t="shared" si="182"/>
        <v>1.1618853915232167E-4</v>
      </c>
      <c r="CJ177" s="41">
        <f t="shared" si="183"/>
        <v>9.7942032531552666E-5</v>
      </c>
      <c r="CK177" s="41">
        <f t="shared" si="184"/>
        <v>1.3097961440008671E-11</v>
      </c>
      <c r="CL177" s="41">
        <f t="shared" si="117"/>
        <v>4.4511696737956763</v>
      </c>
      <c r="CM177" s="41">
        <f t="shared" si="118"/>
        <v>3.4121500282215632E-4</v>
      </c>
      <c r="CN177" s="41">
        <f t="shared" si="119"/>
        <v>-0.3781388848182754</v>
      </c>
      <c r="CO177" s="41">
        <f t="shared" si="120"/>
        <v>980.30304926883537</v>
      </c>
      <c r="CP177" s="41">
        <f t="shared" si="185"/>
        <v>9361.2045611515787</v>
      </c>
      <c r="CQ177" s="41"/>
      <c r="CR177" s="41"/>
      <c r="CS177" s="41"/>
      <c r="CT177" s="41"/>
      <c r="CU177" s="41"/>
      <c r="CV177" s="41"/>
      <c r="CW177" s="41"/>
      <c r="CX177" s="41"/>
      <c r="CY177" s="41"/>
      <c r="CZ177" s="41"/>
      <c r="DA177" s="41"/>
      <c r="DB177" s="14"/>
      <c r="DC177" s="41"/>
      <c r="DD177" s="41"/>
      <c r="DE177" s="41"/>
    </row>
    <row r="178" spans="1:109" x14ac:dyDescent="0.15">
      <c r="A178" s="41">
        <f t="shared" si="186"/>
        <v>0.29000000000000009</v>
      </c>
      <c r="B178" s="41">
        <f t="shared" si="93"/>
        <v>4.6101400192883784</v>
      </c>
      <c r="C178" s="41">
        <f t="shared" si="94"/>
        <v>-1696.6693250309261</v>
      </c>
      <c r="D178" s="41">
        <f t="shared" si="95"/>
        <v>-1179.4121821737831</v>
      </c>
      <c r="E178" s="41">
        <f t="shared" si="96"/>
        <v>0.12739352921814204</v>
      </c>
      <c r="F178" s="41">
        <f t="shared" si="97"/>
        <v>-113.54200987122007</v>
      </c>
      <c r="G178" s="41">
        <f t="shared" si="98"/>
        <v>-100.05464387664793</v>
      </c>
      <c r="H178" s="41">
        <f t="shared" si="121"/>
        <v>126.91098159963514</v>
      </c>
      <c r="I178" s="41">
        <f t="shared" si="122"/>
        <v>110.70800356348778</v>
      </c>
      <c r="J178" s="41">
        <f t="shared" si="123"/>
        <v>1.3458308912339297E-5</v>
      </c>
      <c r="K178" s="41">
        <f t="shared" si="124"/>
        <v>1.3104367671704004E-5</v>
      </c>
      <c r="L178" s="41">
        <f t="shared" si="125"/>
        <v>0.12752092274736015</v>
      </c>
      <c r="M178" s="41">
        <f t="shared" si="99"/>
        <v>-113.65555188109127</v>
      </c>
      <c r="N178" s="41">
        <f t="shared" si="100"/>
        <v>-100.15469852052456</v>
      </c>
      <c r="O178" s="41">
        <f t="shared" si="126"/>
        <v>127.01371073790929</v>
      </c>
      <c r="P178" s="41">
        <f t="shared" si="127"/>
        <v>110.79928179792181</v>
      </c>
      <c r="Q178" s="41">
        <f t="shared" si="128"/>
        <v>1.3468577750836099E-5</v>
      </c>
      <c r="R178" s="41">
        <f t="shared" si="129"/>
        <v>1.3112920724092392E-5</v>
      </c>
      <c r="S178" s="41">
        <f t="shared" si="130"/>
        <v>8.0607222045159653E-5</v>
      </c>
      <c r="T178" s="41">
        <f t="shared" si="131"/>
        <v>6.713882911387076E-5</v>
      </c>
      <c r="U178" s="41">
        <f t="shared" si="132"/>
        <v>-2.6279396691274125E-2</v>
      </c>
      <c r="V178" s="41">
        <f t="shared" si="133"/>
        <v>0.10111413252686791</v>
      </c>
      <c r="W178" s="41">
        <f t="shared" si="101"/>
        <v>-90.11997629664954</v>
      </c>
      <c r="X178" s="41">
        <f t="shared" si="102"/>
        <v>-79.414853980128242</v>
      </c>
      <c r="Y178" s="41">
        <f t="shared" si="134"/>
        <v>106.10973718104475</v>
      </c>
      <c r="Z178" s="41">
        <f t="shared" si="135"/>
        <v>92.205921638435285</v>
      </c>
      <c r="AA178" s="41">
        <f t="shared" si="136"/>
        <v>1.0724316349101714E-5</v>
      </c>
      <c r="AB178" s="41">
        <f t="shared" si="137"/>
        <v>1.0811100773833826E-5</v>
      </c>
      <c r="AC178" s="41">
        <f t="shared" si="138"/>
        <v>0.10121524665939476</v>
      </c>
      <c r="AD178" s="41">
        <f t="shared" si="103"/>
        <v>-90.210096272946174</v>
      </c>
      <c r="AE178" s="41">
        <f t="shared" si="104"/>
        <v>-79.494268834108354</v>
      </c>
      <c r="AF178" s="41">
        <f t="shared" si="139"/>
        <v>106.18806289855306</v>
      </c>
      <c r="AG178" s="41">
        <f t="shared" si="140"/>
        <v>92.275668344255649</v>
      </c>
      <c r="AH178" s="41">
        <f t="shared" si="141"/>
        <v>1.0737713435546591E-5</v>
      </c>
      <c r="AI178" s="41">
        <f t="shared" si="142"/>
        <v>1.0822413897207902E-5</v>
      </c>
      <c r="AJ178" s="41">
        <f t="shared" si="143"/>
        <v>1.3249469792285477E-4</v>
      </c>
      <c r="AK178" s="41">
        <f t="shared" si="144"/>
        <v>1.11884690016715E-4</v>
      </c>
      <c r="AL178" s="41">
        <f t="shared" si="145"/>
        <v>4.2107904629312869E-3</v>
      </c>
      <c r="AM178" s="41">
        <f t="shared" si="146"/>
        <v>0.10532492298979919</v>
      </c>
      <c r="AN178" s="41">
        <f t="shared" si="105"/>
        <v>-93.872926821233136</v>
      </c>
      <c r="AO178" s="41">
        <f t="shared" si="106"/>
        <v>-82.722001076165967</v>
      </c>
      <c r="AP178" s="41">
        <f t="shared" si="147"/>
        <v>109.3840488125124</v>
      </c>
      <c r="AQ178" s="41">
        <f t="shared" si="148"/>
        <v>95.121065155650967</v>
      </c>
      <c r="AR178" s="41">
        <f t="shared" si="149"/>
        <v>1.1260061999327036E-5</v>
      </c>
      <c r="AS178" s="41">
        <f t="shared" si="150"/>
        <v>1.1262943262611386E-5</v>
      </c>
      <c r="AT178" s="41">
        <f t="shared" si="151"/>
        <v>0.10543024791278897</v>
      </c>
      <c r="AU178" s="41">
        <f t="shared" si="107"/>
        <v>-93.966799748054356</v>
      </c>
      <c r="AV178" s="41">
        <f t="shared" si="108"/>
        <v>-82.804723077242116</v>
      </c>
      <c r="AW178" s="41">
        <f t="shared" si="152"/>
        <v>109.46627103687999</v>
      </c>
      <c r="AX178" s="41">
        <f t="shared" si="153"/>
        <v>95.194254265578266</v>
      </c>
      <c r="AY178" s="41">
        <f t="shared" si="154"/>
        <v>1.1272899785218017E-5</v>
      </c>
      <c r="AZ178" s="41">
        <f t="shared" si="155"/>
        <v>1.1273756186528452E-5</v>
      </c>
      <c r="BA178" s="41">
        <f t="shared" si="156"/>
        <v>1.218874462621319E-4</v>
      </c>
      <c r="BB178" s="41">
        <f t="shared" si="157"/>
        <v>1.0266253807862235E-4</v>
      </c>
      <c r="BC178" s="41">
        <f t="shared" si="158"/>
        <v>1.4987136775098674E-4</v>
      </c>
      <c r="BD178" s="41">
        <f t="shared" si="159"/>
        <v>0.10547479435755018</v>
      </c>
      <c r="BE178" s="41">
        <f t="shared" si="109"/>
        <v>-94.006502650563192</v>
      </c>
      <c r="BF178" s="41">
        <f t="shared" si="110"/>
        <v>-82.839709773143454</v>
      </c>
      <c r="BG178" s="41">
        <f t="shared" si="160"/>
        <v>109.50105096797711</v>
      </c>
      <c r="BH178" s="41">
        <f t="shared" si="161"/>
        <v>95.225212993348066</v>
      </c>
      <c r="BI178" s="41">
        <f t="shared" si="162"/>
        <v>1.1278321456210577E-5</v>
      </c>
      <c r="BJ178" s="41">
        <f t="shared" si="163"/>
        <v>1.1278322512266963E-5</v>
      </c>
      <c r="BK178" s="41">
        <f t="shared" si="164"/>
        <v>0.10558026915190771</v>
      </c>
      <c r="BL178" s="41">
        <f t="shared" si="111"/>
        <v>-94.10050915321375</v>
      </c>
      <c r="BM178" s="41">
        <f t="shared" si="112"/>
        <v>-82.922549482916594</v>
      </c>
      <c r="BN178" s="41">
        <f t="shared" si="165"/>
        <v>109.58341202731012</v>
      </c>
      <c r="BO178" s="41">
        <f t="shared" si="166"/>
        <v>95.29852472100751</v>
      </c>
      <c r="BP178" s="41">
        <f t="shared" si="167"/>
        <v>1.1291139733124659E-5</v>
      </c>
      <c r="BQ178" s="41">
        <f t="shared" si="168"/>
        <v>1.1289118045573391E-5</v>
      </c>
      <c r="BR178" s="41">
        <f t="shared" si="169"/>
        <v>1.2152929040687007E-4</v>
      </c>
      <c r="BS178" s="41">
        <f t="shared" si="170"/>
        <v>1.023517834017613E-4</v>
      </c>
      <c r="BT178" s="41">
        <f t="shared" si="171"/>
        <v>5.5067448832134845E-8</v>
      </c>
      <c r="BU178" s="41">
        <f t="shared" si="172"/>
        <v>0.10547484942499902</v>
      </c>
      <c r="BV178" s="41">
        <f t="shared" si="113"/>
        <v>-94.006551730519277</v>
      </c>
      <c r="BW178" s="41">
        <f t="shared" si="114"/>
        <v>-82.839753023016641</v>
      </c>
      <c r="BX178" s="41">
        <f t="shared" si="173"/>
        <v>109.50109396394708</v>
      </c>
      <c r="BY178" s="41">
        <f t="shared" si="174"/>
        <v>95.225251265359645</v>
      </c>
      <c r="BZ178" s="41">
        <f t="shared" si="175"/>
        <v>1.1278328155442093E-5</v>
      </c>
      <c r="CA178" s="41">
        <f t="shared" si="176"/>
        <v>1.1278328154525461E-5</v>
      </c>
      <c r="CB178" s="41">
        <f t="shared" si="177"/>
        <v>0.105580324274424</v>
      </c>
      <c r="CC178" s="41">
        <f t="shared" si="115"/>
        <v>-94.100558282249793</v>
      </c>
      <c r="CD178" s="41">
        <f t="shared" si="116"/>
        <v>-82.922592776039636</v>
      </c>
      <c r="CE178" s="41">
        <f t="shared" si="178"/>
        <v>109.58345507429415</v>
      </c>
      <c r="CF178" s="41">
        <f t="shared" si="179"/>
        <v>95.298563038073738</v>
      </c>
      <c r="CG178" s="41">
        <f t="shared" si="180"/>
        <v>1.129114642519306E-5</v>
      </c>
      <c r="CH178" s="41">
        <f t="shared" si="181"/>
        <v>1.1289123681447279E-5</v>
      </c>
      <c r="CI178" s="41">
        <f t="shared" si="182"/>
        <v>1.2152915904454095E-4</v>
      </c>
      <c r="CJ178" s="41">
        <f t="shared" si="183"/>
        <v>1.0235166943278256E-4</v>
      </c>
      <c r="CK178" s="41">
        <f t="shared" si="184"/>
        <v>-4.7797285725148965E-11</v>
      </c>
      <c r="CL178" s="41">
        <f t="shared" si="117"/>
        <v>4.6101400192883784</v>
      </c>
      <c r="CM178" s="41">
        <f t="shared" si="118"/>
        <v>3.2530165863722333E-4</v>
      </c>
      <c r="CN178" s="41">
        <f t="shared" si="119"/>
        <v>-0.36916197298749653</v>
      </c>
      <c r="CO178" s="41">
        <f t="shared" si="120"/>
        <v>996.25937375473302</v>
      </c>
      <c r="CP178" s="41">
        <f t="shared" si="185"/>
        <v>9513.57623608211</v>
      </c>
      <c r="CQ178" s="41"/>
      <c r="CR178" s="41"/>
      <c r="CS178" s="41"/>
      <c r="CT178" s="41"/>
      <c r="CU178" s="41"/>
      <c r="CV178" s="41"/>
      <c r="CW178" s="41"/>
      <c r="CX178" s="41"/>
      <c r="CY178" s="41"/>
      <c r="CZ178" s="41"/>
      <c r="DA178" s="41"/>
      <c r="DB178" s="14"/>
      <c r="DC178" s="41"/>
      <c r="DD178" s="41"/>
      <c r="DE178" s="41"/>
    </row>
    <row r="179" spans="1:109" x14ac:dyDescent="0.15">
      <c r="A179" s="41">
        <f t="shared" si="186"/>
        <v>0.3000000000000001</v>
      </c>
      <c r="B179" s="41">
        <f t="shared" si="93"/>
        <v>4.7691103647810813</v>
      </c>
      <c r="C179" s="41">
        <f t="shared" si="94"/>
        <v>-1691.0372327906132</v>
      </c>
      <c r="D179" s="41">
        <f t="shared" si="95"/>
        <v>-1173.7800899334704</v>
      </c>
      <c r="E179" s="41">
        <f t="shared" si="96"/>
        <v>0.12739352921814204</v>
      </c>
      <c r="F179" s="41">
        <f t="shared" si="97"/>
        <v>-113.54200987122007</v>
      </c>
      <c r="G179" s="41">
        <f t="shared" si="98"/>
        <v>-100.05464387664793</v>
      </c>
      <c r="H179" s="41">
        <f t="shared" si="121"/>
        <v>126.87082115640816</v>
      </c>
      <c r="I179" s="41">
        <f t="shared" si="122"/>
        <v>110.66157818225081</v>
      </c>
      <c r="J179" s="41">
        <f t="shared" si="123"/>
        <v>1.3296283544132702E-5</v>
      </c>
      <c r="K179" s="41">
        <f t="shared" si="124"/>
        <v>1.2891818544595639E-5</v>
      </c>
      <c r="L179" s="41">
        <f t="shared" si="125"/>
        <v>0.12752092274736015</v>
      </c>
      <c r="M179" s="41">
        <f t="shared" si="99"/>
        <v>-113.65555188109127</v>
      </c>
      <c r="N179" s="41">
        <f t="shared" si="100"/>
        <v>-100.15469852052456</v>
      </c>
      <c r="O179" s="41">
        <f t="shared" si="126"/>
        <v>126.97357660701084</v>
      </c>
      <c r="P179" s="41">
        <f t="shared" si="127"/>
        <v>110.75288797948389</v>
      </c>
      <c r="Q179" s="41">
        <f t="shared" si="128"/>
        <v>1.3306496619235452E-5</v>
      </c>
      <c r="R179" s="41">
        <f t="shared" si="129"/>
        <v>1.2900303696190627E-5</v>
      </c>
      <c r="S179" s="41">
        <f t="shared" si="130"/>
        <v>8.0169496562603506E-5</v>
      </c>
      <c r="T179" s="41">
        <f t="shared" si="131"/>
        <v>6.6605828781619549E-5</v>
      </c>
      <c r="U179" s="41">
        <f t="shared" si="132"/>
        <v>-2.9819736524667479E-2</v>
      </c>
      <c r="V179" s="41">
        <f t="shared" si="133"/>
        <v>9.7573792693474562E-2</v>
      </c>
      <c r="W179" s="41">
        <f t="shared" si="101"/>
        <v>-86.964578194581918</v>
      </c>
      <c r="X179" s="41">
        <f t="shared" si="102"/>
        <v>-76.634277577178281</v>
      </c>
      <c r="Y179" s="41">
        <f t="shared" si="134"/>
        <v>103.32998494208519</v>
      </c>
      <c r="Z179" s="41">
        <f t="shared" si="135"/>
        <v>89.71736461374941</v>
      </c>
      <c r="AA179" s="41">
        <f t="shared" si="136"/>
        <v>1.0092325842175857E-5</v>
      </c>
      <c r="AB179" s="41">
        <f t="shared" si="137"/>
        <v>1.020765188754019E-5</v>
      </c>
      <c r="AC179" s="41">
        <f t="shared" si="138"/>
        <v>9.7671366486168032E-2</v>
      </c>
      <c r="AD179" s="41">
        <f t="shared" si="103"/>
        <v>-87.0515427727765</v>
      </c>
      <c r="AE179" s="41">
        <f t="shared" si="104"/>
        <v>-76.710911854755466</v>
      </c>
      <c r="AF179" s="41">
        <f t="shared" si="139"/>
        <v>103.40506670263882</v>
      </c>
      <c r="AG179" s="41">
        <f t="shared" si="140"/>
        <v>89.784252231884864</v>
      </c>
      <c r="AH179" s="41">
        <f t="shared" si="141"/>
        <v>1.0106140701792957E-5</v>
      </c>
      <c r="AI179" s="41">
        <f t="shared" si="142"/>
        <v>1.021931731919292E-5</v>
      </c>
      <c r="AJ179" s="41">
        <f t="shared" si="143"/>
        <v>1.4158371050001091E-4</v>
      </c>
      <c r="AK179" s="41">
        <f t="shared" si="144"/>
        <v>1.1955496789364938E-4</v>
      </c>
      <c r="AL179" s="41">
        <f t="shared" si="145"/>
        <v>5.2352532064644111E-3</v>
      </c>
      <c r="AM179" s="41">
        <f t="shared" si="146"/>
        <v>0.10280904589993897</v>
      </c>
      <c r="AN179" s="41">
        <f t="shared" si="105"/>
        <v>-91.630601460401508</v>
      </c>
      <c r="AO179" s="41">
        <f t="shared" si="106"/>
        <v>-80.746035830456037</v>
      </c>
      <c r="AP179" s="41">
        <f t="shared" si="147"/>
        <v>107.37891834474114</v>
      </c>
      <c r="AQ179" s="41">
        <f t="shared" si="148"/>
        <v>93.323567161829729</v>
      </c>
      <c r="AR179" s="41">
        <f t="shared" si="149"/>
        <v>1.079647881985514E-5</v>
      </c>
      <c r="AS179" s="41">
        <f t="shared" si="150"/>
        <v>1.0801263967183209E-5</v>
      </c>
      <c r="AT179" s="41">
        <f t="shared" si="151"/>
        <v>0.1029118549458389</v>
      </c>
      <c r="AU179" s="41">
        <f t="shared" si="107"/>
        <v>-91.722232061861902</v>
      </c>
      <c r="AV179" s="41">
        <f t="shared" si="108"/>
        <v>-80.826781866286481</v>
      </c>
      <c r="AW179" s="41">
        <f t="shared" si="152"/>
        <v>107.45883673870654</v>
      </c>
      <c r="AX179" s="41">
        <f t="shared" si="153"/>
        <v>93.394729691696085</v>
      </c>
      <c r="AY179" s="41">
        <f t="shared" si="154"/>
        <v>1.080958177685168E-5</v>
      </c>
      <c r="AZ179" s="41">
        <f t="shared" si="155"/>
        <v>1.0812290803542668E-5</v>
      </c>
      <c r="BA179" s="41">
        <f t="shared" si="156"/>
        <v>1.2744945624039604E-4</v>
      </c>
      <c r="BB179" s="41">
        <f t="shared" si="157"/>
        <v>1.0725550716804014E-4</v>
      </c>
      <c r="BC179" s="41">
        <f t="shared" si="158"/>
        <v>2.3695946300166949E-4</v>
      </c>
      <c r="BD179" s="41">
        <f t="shared" si="159"/>
        <v>0.10304600536294065</v>
      </c>
      <c r="BE179" s="41">
        <f t="shared" si="109"/>
        <v>-91.841796282087813</v>
      </c>
      <c r="BF179" s="41">
        <f t="shared" si="110"/>
        <v>-80.932143357497196</v>
      </c>
      <c r="BG179" s="41">
        <f t="shared" si="160"/>
        <v>107.56314111508519</v>
      </c>
      <c r="BH179" s="41">
        <f t="shared" si="161"/>
        <v>93.487605483827167</v>
      </c>
      <c r="BI179" s="41">
        <f t="shared" si="162"/>
        <v>1.0826639004387999E-5</v>
      </c>
      <c r="BJ179" s="41">
        <f t="shared" si="163"/>
        <v>1.0826644311194907E-5</v>
      </c>
      <c r="BK179" s="41">
        <f t="shared" si="164"/>
        <v>0.10314905136830357</v>
      </c>
      <c r="BL179" s="41">
        <f t="shared" si="111"/>
        <v>-91.933638078369896</v>
      </c>
      <c r="BM179" s="41">
        <f t="shared" si="112"/>
        <v>-81.013075500854683</v>
      </c>
      <c r="BN179" s="41">
        <f t="shared" si="165"/>
        <v>107.64327877360704</v>
      </c>
      <c r="BO179" s="41">
        <f t="shared" si="166"/>
        <v>93.558961733316806</v>
      </c>
      <c r="BP179" s="41">
        <f t="shared" si="167"/>
        <v>1.0839710502537686E-5</v>
      </c>
      <c r="BQ179" s="41">
        <f t="shared" si="168"/>
        <v>1.0837643052095376E-5</v>
      </c>
      <c r="BR179" s="41">
        <f t="shared" si="169"/>
        <v>1.2685109047798145E-4</v>
      </c>
      <c r="BS179" s="41">
        <f t="shared" si="170"/>
        <v>1.0673621807785573E-4</v>
      </c>
      <c r="BT179" s="41">
        <f t="shared" si="171"/>
        <v>2.6382503463806742E-7</v>
      </c>
      <c r="BU179" s="41">
        <f t="shared" si="172"/>
        <v>0.10304626918797528</v>
      </c>
      <c r="BV179" s="41">
        <f t="shared" si="113"/>
        <v>-91.842031421383126</v>
      </c>
      <c r="BW179" s="41">
        <f t="shared" si="114"/>
        <v>-80.932350565194852</v>
      </c>
      <c r="BX179" s="41">
        <f t="shared" si="173"/>
        <v>107.56334626926304</v>
      </c>
      <c r="BY179" s="41">
        <f t="shared" si="174"/>
        <v>93.487788158248136</v>
      </c>
      <c r="BZ179" s="41">
        <f t="shared" si="175"/>
        <v>1.0826672505017814E-5</v>
      </c>
      <c r="CA179" s="41">
        <f t="shared" si="176"/>
        <v>1.0826672500503704E-5</v>
      </c>
      <c r="CB179" s="41">
        <f t="shared" si="177"/>
        <v>0.10314931545716324</v>
      </c>
      <c r="CC179" s="41">
        <f t="shared" si="115"/>
        <v>-91.933873452804491</v>
      </c>
      <c r="CD179" s="41">
        <f t="shared" si="116"/>
        <v>-81.013282915760044</v>
      </c>
      <c r="CE179" s="41">
        <f t="shared" si="178"/>
        <v>107.64348417192389</v>
      </c>
      <c r="CF179" s="41">
        <f t="shared" si="179"/>
        <v>93.559144623430228</v>
      </c>
      <c r="CG179" s="41">
        <f t="shared" si="180"/>
        <v>1.0839743968179762E-5</v>
      </c>
      <c r="CH179" s="41">
        <f t="shared" si="181"/>
        <v>1.0837671210162786E-5</v>
      </c>
      <c r="CI179" s="41">
        <f t="shared" si="182"/>
        <v>1.2685042617220036E-4</v>
      </c>
      <c r="CJ179" s="41">
        <f t="shared" si="183"/>
        <v>1.0673564162735653E-4</v>
      </c>
      <c r="CK179" s="41">
        <f t="shared" si="184"/>
        <v>-2.2441749830317827E-10</v>
      </c>
      <c r="CL179" s="41">
        <f t="shared" si="117"/>
        <v>4.7691103647810813</v>
      </c>
      <c r="CM179" s="41">
        <f t="shared" si="118"/>
        <v>3.1055641797997265E-4</v>
      </c>
      <c r="CN179" s="41">
        <f t="shared" si="119"/>
        <v>-0.36066194215791347</v>
      </c>
      <c r="CO179" s="41">
        <f t="shared" si="120"/>
        <v>1011.6671378075042</v>
      </c>
      <c r="CP179" s="41">
        <f t="shared" si="185"/>
        <v>9660.7095447416377</v>
      </c>
      <c r="CQ179" s="41"/>
      <c r="CR179" s="41"/>
      <c r="CS179" s="41"/>
      <c r="CT179" s="41"/>
      <c r="CU179" s="41"/>
      <c r="CV179" s="41"/>
      <c r="CW179" s="41"/>
      <c r="CX179" s="41"/>
      <c r="CY179" s="41"/>
      <c r="CZ179" s="41"/>
      <c r="DA179" s="41"/>
      <c r="DB179" s="14"/>
      <c r="DC179" s="41"/>
      <c r="DD179" s="41"/>
      <c r="DE179" s="41"/>
    </row>
    <row r="180" spans="1:109" x14ac:dyDescent="0.15">
      <c r="A180" s="41">
        <f t="shared" si="186"/>
        <v>0.31000000000000011</v>
      </c>
      <c r="B180" s="41">
        <f t="shared" si="93"/>
        <v>4.9280807102737842</v>
      </c>
      <c r="C180" s="41">
        <f t="shared" si="94"/>
        <v>-1685.4051405503003</v>
      </c>
      <c r="D180" s="41">
        <f t="shared" si="95"/>
        <v>-1168.1479976931575</v>
      </c>
      <c r="E180" s="41">
        <f t="shared" si="96"/>
        <v>0.12739352921814204</v>
      </c>
      <c r="F180" s="41">
        <f t="shared" si="97"/>
        <v>-113.54200987122007</v>
      </c>
      <c r="G180" s="41">
        <f t="shared" si="98"/>
        <v>-100.05464387664793</v>
      </c>
      <c r="H180" s="41">
        <f t="shared" si="121"/>
        <v>126.83063769192242</v>
      </c>
      <c r="I180" s="41">
        <f t="shared" si="122"/>
        <v>110.61511722758885</v>
      </c>
      <c r="J180" s="41">
        <f t="shared" si="123"/>
        <v>1.3134165297769653E-5</v>
      </c>
      <c r="K180" s="41">
        <f t="shared" si="124"/>
        <v>1.2679106551825738E-5</v>
      </c>
      <c r="L180" s="41">
        <f t="shared" si="125"/>
        <v>0.12752092274736015</v>
      </c>
      <c r="M180" s="41">
        <f t="shared" si="99"/>
        <v>-113.65555188109127</v>
      </c>
      <c r="N180" s="41">
        <f t="shared" si="100"/>
        <v>-100.15469852052456</v>
      </c>
      <c r="O180" s="41">
        <f t="shared" si="126"/>
        <v>126.93341950009908</v>
      </c>
      <c r="P180" s="41">
        <f t="shared" si="127"/>
        <v>110.70645866018212</v>
      </c>
      <c r="Q180" s="41">
        <f t="shared" si="128"/>
        <v>1.3144322699323414E-5</v>
      </c>
      <c r="R180" s="41">
        <f t="shared" si="129"/>
        <v>1.268752397230008E-5</v>
      </c>
      <c r="S180" s="41">
        <f t="shared" si="130"/>
        <v>7.9732476336139208E-5</v>
      </c>
      <c r="T180" s="41">
        <f t="shared" si="131"/>
        <v>6.607416032827418E-5</v>
      </c>
      <c r="U180" s="41">
        <f t="shared" si="132"/>
        <v>-3.3317339098163624E-2</v>
      </c>
      <c r="V180" s="41">
        <f t="shared" si="133"/>
        <v>9.407619011997842E-2</v>
      </c>
      <c r="W180" s="41">
        <f t="shared" si="101"/>
        <v>-83.847270523126426</v>
      </c>
      <c r="X180" s="41">
        <f t="shared" si="102"/>
        <v>-73.887266939660222</v>
      </c>
      <c r="Y180" s="41">
        <f t="shared" si="134"/>
        <v>100.60068643231384</v>
      </c>
      <c r="Z180" s="41">
        <f t="shared" si="135"/>
        <v>87.272353418248315</v>
      </c>
      <c r="AA180" s="41">
        <f t="shared" si="136"/>
        <v>9.4355931588310468E-6</v>
      </c>
      <c r="AB180" s="41">
        <f t="shared" si="137"/>
        <v>9.5841784482121413E-6</v>
      </c>
      <c r="AC180" s="41">
        <f t="shared" si="138"/>
        <v>9.4170266310098394E-2</v>
      </c>
      <c r="AD180" s="41">
        <f t="shared" si="103"/>
        <v>-83.931117793649548</v>
      </c>
      <c r="AE180" s="41">
        <f t="shared" si="104"/>
        <v>-73.961154206599886</v>
      </c>
      <c r="AF180" s="41">
        <f t="shared" si="139"/>
        <v>100.67257103398919</v>
      </c>
      <c r="AG180" s="41">
        <f t="shared" si="140"/>
        <v>87.336421655707852</v>
      </c>
      <c r="AH180" s="41">
        <f t="shared" si="141"/>
        <v>9.449830677561537E-6</v>
      </c>
      <c r="AI180" s="41">
        <f t="shared" si="142"/>
        <v>9.5962018403985286E-6</v>
      </c>
      <c r="AJ180" s="41">
        <f t="shared" si="143"/>
        <v>1.5134029888256943E-4</v>
      </c>
      <c r="AK180" s="41">
        <f t="shared" si="144"/>
        <v>1.2780483745200599E-4</v>
      </c>
      <c r="AL180" s="41">
        <f t="shared" si="145"/>
        <v>6.3132515935353552E-3</v>
      </c>
      <c r="AM180" s="41">
        <f t="shared" si="146"/>
        <v>0.10038944171351377</v>
      </c>
      <c r="AN180" s="41">
        <f t="shared" si="105"/>
        <v>-89.474081234408658</v>
      </c>
      <c r="AO180" s="41">
        <f t="shared" si="106"/>
        <v>-78.845683146288906</v>
      </c>
      <c r="AP180" s="41">
        <f t="shared" si="147"/>
        <v>105.45613105617328</v>
      </c>
      <c r="AQ180" s="41">
        <f t="shared" si="148"/>
        <v>91.598587235227754</v>
      </c>
      <c r="AR180" s="41">
        <f t="shared" si="149"/>
        <v>1.0332829814158267E-5</v>
      </c>
      <c r="AS180" s="41">
        <f t="shared" si="150"/>
        <v>1.0340281841520512E-5</v>
      </c>
      <c r="AT180" s="41">
        <f t="shared" si="151"/>
        <v>0.10048983115522728</v>
      </c>
      <c r="AU180" s="41">
        <f t="shared" si="107"/>
        <v>-89.563555315643057</v>
      </c>
      <c r="AV180" s="41">
        <f t="shared" si="108"/>
        <v>-78.924528829435189</v>
      </c>
      <c r="AW180" s="41">
        <f t="shared" si="152"/>
        <v>105.53383729981937</v>
      </c>
      <c r="AX180" s="41">
        <f t="shared" si="153"/>
        <v>91.667803492771796</v>
      </c>
      <c r="AY180" s="41">
        <f t="shared" si="154"/>
        <v>1.0346190451186586E-5</v>
      </c>
      <c r="AZ180" s="41">
        <f t="shared" si="155"/>
        <v>1.0351516039518493E-5</v>
      </c>
      <c r="BA180" s="41">
        <f t="shared" si="156"/>
        <v>1.3308806982359616E-4</v>
      </c>
      <c r="BB180" s="41">
        <f t="shared" si="157"/>
        <v>1.1190617067122391E-4</v>
      </c>
      <c r="BC180" s="41">
        <f t="shared" si="158"/>
        <v>3.5181110572944023E-4</v>
      </c>
      <c r="BD180" s="41">
        <f t="shared" si="159"/>
        <v>0.10074125281924322</v>
      </c>
      <c r="BE180" s="41">
        <f t="shared" si="109"/>
        <v>-89.787639860852991</v>
      </c>
      <c r="BF180" s="41">
        <f t="shared" si="110"/>
        <v>-79.121994942591641</v>
      </c>
      <c r="BG180" s="41">
        <f t="shared" si="160"/>
        <v>105.72851569276149</v>
      </c>
      <c r="BH180" s="41">
        <f t="shared" si="161"/>
        <v>91.841209010816499</v>
      </c>
      <c r="BI180" s="41">
        <f t="shared" si="162"/>
        <v>1.0379533760842596E-5</v>
      </c>
      <c r="BJ180" s="41">
        <f t="shared" si="163"/>
        <v>1.0379549312828307E-5</v>
      </c>
      <c r="BK180" s="41">
        <f t="shared" si="164"/>
        <v>0.10084199407206244</v>
      </c>
      <c r="BL180" s="41">
        <f t="shared" si="111"/>
        <v>-89.877427500713836</v>
      </c>
      <c r="BM180" s="41">
        <f t="shared" si="112"/>
        <v>-79.201116937534209</v>
      </c>
      <c r="BN180" s="41">
        <f t="shared" si="165"/>
        <v>105.8065470786989</v>
      </c>
      <c r="BO180" s="41">
        <f t="shared" si="166"/>
        <v>91.910712633435736</v>
      </c>
      <c r="BP180" s="41">
        <f t="shared" si="167"/>
        <v>1.0392846851854278E-5</v>
      </c>
      <c r="BQ180" s="41">
        <f t="shared" si="168"/>
        <v>1.0390740965246131E-5</v>
      </c>
      <c r="BR180" s="41">
        <f t="shared" si="169"/>
        <v>1.3215133462328061E-4</v>
      </c>
      <c r="BS180" s="41">
        <f t="shared" si="170"/>
        <v>1.1109304385866789E-4</v>
      </c>
      <c r="BT180" s="41">
        <f t="shared" si="171"/>
        <v>7.3852079852553996E-7</v>
      </c>
      <c r="BU180" s="41">
        <f t="shared" si="172"/>
        <v>0.10074199134004175</v>
      </c>
      <c r="BV180" s="41">
        <f t="shared" si="113"/>
        <v>-89.788298082163848</v>
      </c>
      <c r="BW180" s="41">
        <f t="shared" si="114"/>
        <v>-79.122574975470428</v>
      </c>
      <c r="BX180" s="41">
        <f t="shared" si="173"/>
        <v>105.72908767566244</v>
      </c>
      <c r="BY180" s="41">
        <f t="shared" si="174"/>
        <v>91.841718486153667</v>
      </c>
      <c r="BZ180" s="41">
        <f t="shared" si="175"/>
        <v>1.0379631455245362E-5</v>
      </c>
      <c r="CA180" s="41">
        <f t="shared" si="176"/>
        <v>1.037963144231432E-5</v>
      </c>
      <c r="CB180" s="41">
        <f t="shared" si="177"/>
        <v>0.10084273333138177</v>
      </c>
      <c r="CC180" s="41">
        <f t="shared" si="115"/>
        <v>-89.878086380246003</v>
      </c>
      <c r="CD180" s="41">
        <f t="shared" si="116"/>
        <v>-79.201697550445886</v>
      </c>
      <c r="CE180" s="41">
        <f t="shared" si="178"/>
        <v>105.80711974420873</v>
      </c>
      <c r="CF180" s="41">
        <f t="shared" si="179"/>
        <v>91.911222712055334</v>
      </c>
      <c r="CG180" s="41">
        <f t="shared" si="180"/>
        <v>1.039294444660132E-5</v>
      </c>
      <c r="CH180" s="41">
        <f t="shared" si="181"/>
        <v>1.0390823005582887E-5</v>
      </c>
      <c r="CI180" s="41">
        <f t="shared" si="182"/>
        <v>1.3214937662910014E-4</v>
      </c>
      <c r="CJ180" s="41">
        <f t="shared" si="183"/>
        <v>1.1109134452975028E-4</v>
      </c>
      <c r="CK180" s="41">
        <f t="shared" si="184"/>
        <v>-6.1406697838629524E-10</v>
      </c>
      <c r="CL180" s="41">
        <f t="shared" si="117"/>
        <v>4.9280807102737842</v>
      </c>
      <c r="CM180" s="41">
        <f t="shared" si="118"/>
        <v>2.9685520950345338E-4</v>
      </c>
      <c r="CN180" s="41">
        <f t="shared" si="119"/>
        <v>-0.35259696969014609</v>
      </c>
      <c r="CO180" s="41">
        <f t="shared" si="120"/>
        <v>1026.5509082680865</v>
      </c>
      <c r="CP180" s="41">
        <f t="shared" si="185"/>
        <v>9802.8390831804463</v>
      </c>
      <c r="CQ180" s="41"/>
      <c r="CR180" s="41"/>
      <c r="CS180" s="41"/>
      <c r="CT180" s="41"/>
      <c r="CU180" s="41"/>
      <c r="CV180" s="41"/>
      <c r="CW180" s="41"/>
      <c r="CX180" s="41"/>
      <c r="CY180" s="41"/>
      <c r="CZ180" s="41"/>
      <c r="DA180" s="41"/>
      <c r="DB180" s="14"/>
      <c r="DC180" s="41"/>
      <c r="DD180" s="41"/>
      <c r="DE180" s="41"/>
    </row>
    <row r="181" spans="1:109" x14ac:dyDescent="0.15">
      <c r="A181" s="41">
        <f t="shared" si="186"/>
        <v>0.32000000000000012</v>
      </c>
      <c r="B181" s="41">
        <f t="shared" ref="B181:B212" si="187">A181*$AC$68</f>
        <v>5.0870510557664872</v>
      </c>
      <c r="C181" s="41">
        <f t="shared" ref="C181:C212" si="188">$C$39*($B181-$C$21)</f>
        <v>-1679.7730483099874</v>
      </c>
      <c r="D181" s="41">
        <f t="shared" ref="D181:D212" si="189">$C$39*($B181-$C$27)</f>
        <v>-1162.5159054528444</v>
      </c>
      <c r="E181" s="41">
        <f t="shared" ref="E181:E212" si="190">$AC$71</f>
        <v>0.12739352921814204</v>
      </c>
      <c r="F181" s="41">
        <f t="shared" ref="F181:F212" si="191">-E181*$AC$51</f>
        <v>-113.54200987122007</v>
      </c>
      <c r="G181" s="41">
        <f t="shared" ref="G181:G212" si="192">-E181*$AD$51</f>
        <v>-100.05464387664793</v>
      </c>
      <c r="H181" s="41">
        <f t="shared" si="121"/>
        <v>126.79043116654287</v>
      </c>
      <c r="I181" s="41">
        <f t="shared" si="122"/>
        <v>110.56862061760202</v>
      </c>
      <c r="J181" s="41">
        <f t="shared" si="123"/>
        <v>1.2971954013344555E-5</v>
      </c>
      <c r="K181" s="41">
        <f t="shared" si="124"/>
        <v>1.2466231318432371E-5</v>
      </c>
      <c r="L181" s="41">
        <f t="shared" si="125"/>
        <v>0.12752092274736015</v>
      </c>
      <c r="M181" s="41">
        <f t="shared" ref="M181:M212" si="193">-L181*$AC$51</f>
        <v>-113.65555188109127</v>
      </c>
      <c r="N181" s="41">
        <f t="shared" ref="N181:N212" si="194">-L181*$AD$51</f>
        <v>-100.15469852052456</v>
      </c>
      <c r="O181" s="41">
        <f t="shared" si="126"/>
        <v>126.89323937766882</v>
      </c>
      <c r="P181" s="41">
        <f t="shared" si="127"/>
        <v>110.65999375839505</v>
      </c>
      <c r="Q181" s="41">
        <f t="shared" si="128"/>
        <v>1.2982055831558715E-5</v>
      </c>
      <c r="R181" s="41">
        <f t="shared" si="129"/>
        <v>1.2474581178359984E-5</v>
      </c>
      <c r="S181" s="41">
        <f t="shared" si="130"/>
        <v>7.9296164225612243E-5</v>
      </c>
      <c r="T181" s="41">
        <f t="shared" si="131"/>
        <v>6.5543830827677007E-5</v>
      </c>
      <c r="U181" s="41">
        <f t="shared" si="132"/>
        <v>-3.6773591817379339E-2</v>
      </c>
      <c r="V181" s="41">
        <f t="shared" si="133"/>
        <v>9.0619937400762698E-2</v>
      </c>
      <c r="W181" s="41">
        <f t="shared" ref="W181:W212" si="195">-V181*$AC$51</f>
        <v>-80.766816729506772</v>
      </c>
      <c r="X181" s="41">
        <f t="shared" ref="X181:X212" si="196">-V181*$AD$51</f>
        <v>-71.172732401750764</v>
      </c>
      <c r="Y181" s="41">
        <f t="shared" si="134"/>
        <v>97.921158750603723</v>
      </c>
      <c r="Z181" s="41">
        <f t="shared" si="135"/>
        <v>84.870292229912991</v>
      </c>
      <c r="AA181" s="41">
        <f t="shared" si="136"/>
        <v>8.7524206474923297E-6</v>
      </c>
      <c r="AB181" s="41">
        <f t="shared" si="137"/>
        <v>8.9392339321504557E-6</v>
      </c>
      <c r="AC181" s="41">
        <f t="shared" si="138"/>
        <v>9.0710557338163453E-2</v>
      </c>
      <c r="AD181" s="41">
        <f t="shared" ref="AD181:AD212" si="197">-AC181*$AC$51</f>
        <v>-80.847583546236265</v>
      </c>
      <c r="AE181" s="41">
        <f t="shared" ref="AE181:AE212" si="198">-AC181*$AD$51</f>
        <v>-71.243905134152513</v>
      </c>
      <c r="AF181" s="41">
        <f t="shared" si="139"/>
        <v>97.989892819014926</v>
      </c>
      <c r="AG181" s="41">
        <f t="shared" si="140"/>
        <v>84.931580533061521</v>
      </c>
      <c r="AH181" s="41">
        <f t="shared" si="141"/>
        <v>8.7670843787587875E-6</v>
      </c>
      <c r="AI181" s="41">
        <f t="shared" si="142"/>
        <v>8.9516200346453947E-6</v>
      </c>
      <c r="AJ181" s="41">
        <f t="shared" si="143"/>
        <v>1.6181572937541821E-4</v>
      </c>
      <c r="AK181" s="41">
        <f t="shared" si="144"/>
        <v>1.3668186990863987E-4</v>
      </c>
      <c r="AL181" s="41">
        <f t="shared" si="145"/>
        <v>7.4327337154508127E-3</v>
      </c>
      <c r="AM181" s="41">
        <f t="shared" si="146"/>
        <v>9.8052671116213505E-2</v>
      </c>
      <c r="AN181" s="41">
        <f t="shared" ref="AN181:AN212" si="199">-AM181*$AC$51</f>
        <v>-87.391388087795832</v>
      </c>
      <c r="AO181" s="41">
        <f t="shared" ref="AO181:AO212" si="200">-AM181*$AD$51</f>
        <v>-77.010387810888119</v>
      </c>
      <c r="AP181" s="41">
        <f t="shared" si="147"/>
        <v>103.60468106828286</v>
      </c>
      <c r="AQ181" s="41">
        <f t="shared" si="148"/>
        <v>89.936369889944842</v>
      </c>
      <c r="AR181" s="41">
        <f t="shared" si="149"/>
        <v>9.8681673827260007E-6</v>
      </c>
      <c r="AS181" s="41">
        <f t="shared" si="150"/>
        <v>9.8791998858928427E-6</v>
      </c>
      <c r="AT181" s="41">
        <f t="shared" si="151"/>
        <v>9.8150723787329711E-2</v>
      </c>
      <c r="AU181" s="41">
        <f t="shared" ref="AU181:AU212" si="201">-AT181*$AC$51</f>
        <v>-87.478779475883627</v>
      </c>
      <c r="AV181" s="41">
        <f t="shared" ref="AV181:AV212" si="202">-AT181*$AD$51</f>
        <v>-77.087398198699006</v>
      </c>
      <c r="AW181" s="41">
        <f t="shared" si="152"/>
        <v>103.68025445440679</v>
      </c>
      <c r="AX181" s="41">
        <f t="shared" si="153"/>
        <v>90.003709259803614</v>
      </c>
      <c r="AY181" s="41">
        <f t="shared" si="154"/>
        <v>9.8817791625964514E-6</v>
      </c>
      <c r="AZ181" s="41">
        <f t="shared" si="155"/>
        <v>9.8906357723428344E-6</v>
      </c>
      <c r="BA181" s="41">
        <f t="shared" si="156"/>
        <v>1.3882110212294879E-4</v>
      </c>
      <c r="BB181" s="41">
        <f t="shared" si="157"/>
        <v>1.1663003485584456E-4</v>
      </c>
      <c r="BC181" s="41">
        <f t="shared" si="158"/>
        <v>4.9715964689974487E-4</v>
      </c>
      <c r="BD181" s="41">
        <f t="shared" si="159"/>
        <v>9.8549830763113244E-2</v>
      </c>
      <c r="BE181" s="41">
        <f t="shared" ref="BE181:BE212" si="203">-BD181*$AC$51</f>
        <v>-87.834491484666202</v>
      </c>
      <c r="BF181" s="41">
        <f t="shared" ref="BF181:BF212" si="204">-BD181*$AD$51</f>
        <v>-77.400856084478491</v>
      </c>
      <c r="BG181" s="41">
        <f t="shared" si="160"/>
        <v>103.98801668713173</v>
      </c>
      <c r="BH181" s="41">
        <f t="shared" si="161"/>
        <v>90.277933178736319</v>
      </c>
      <c r="BI181" s="41">
        <f t="shared" si="162"/>
        <v>9.9369050929406664E-6</v>
      </c>
      <c r="BJ181" s="41">
        <f t="shared" si="163"/>
        <v>9.9369417663199385E-6</v>
      </c>
      <c r="BK181" s="41">
        <f t="shared" si="164"/>
        <v>9.8648380593876345E-2</v>
      </c>
      <c r="BL181" s="41">
        <f t="shared" ref="BL181:BL212" si="205">-BK181*$AC$51</f>
        <v>-87.922325976150859</v>
      </c>
      <c r="BM181" s="41">
        <f t="shared" ref="BM181:BM212" si="206">-BK181*$AD$51</f>
        <v>-77.478256940562972</v>
      </c>
      <c r="BN181" s="41">
        <f t="shared" si="165"/>
        <v>104.06404893853642</v>
      </c>
      <c r="BO181" s="41">
        <f t="shared" si="166"/>
        <v>90.345678249256423</v>
      </c>
      <c r="BP181" s="41">
        <f t="shared" si="167"/>
        <v>9.9504485960908817E-6</v>
      </c>
      <c r="BQ181" s="41">
        <f t="shared" si="168"/>
        <v>9.9483164320667271E-6</v>
      </c>
      <c r="BR181" s="41">
        <f t="shared" si="169"/>
        <v>1.3742796964077872E-4</v>
      </c>
      <c r="BS181" s="41">
        <f t="shared" si="170"/>
        <v>1.1542044931697207E-4</v>
      </c>
      <c r="BT181" s="41">
        <f t="shared" si="171"/>
        <v>1.6664021540128137E-6</v>
      </c>
      <c r="BU181" s="41">
        <f t="shared" si="172"/>
        <v>9.855149716526726E-2</v>
      </c>
      <c r="BV181" s="41">
        <f t="shared" ref="BV181:BV212" si="207">-BU181*$AC$51</f>
        <v>-87.835976698640422</v>
      </c>
      <c r="BW181" s="41">
        <f t="shared" ref="BW181:BW212" si="208">-BU181*$AD$51</f>
        <v>-77.402164873669747</v>
      </c>
      <c r="BX181" s="41">
        <f t="shared" si="173"/>
        <v>103.98930221010582</v>
      </c>
      <c r="BY181" s="41">
        <f t="shared" si="174"/>
        <v>90.279078590577925</v>
      </c>
      <c r="BZ181" s="41">
        <f t="shared" si="175"/>
        <v>9.9371343280103339E-6</v>
      </c>
      <c r="CA181" s="41">
        <f t="shared" si="176"/>
        <v>9.9371342983452682E-6</v>
      </c>
      <c r="CB181" s="41">
        <f t="shared" si="177"/>
        <v>9.8650048662432516E-2</v>
      </c>
      <c r="CC181" s="41">
        <f t="shared" ref="CC181:CC212" si="209">-CB181*$AC$51</f>
        <v>-87.92381267533905</v>
      </c>
      <c r="CD181" s="41">
        <f t="shared" ref="CD181:CD212" si="210">-CB181*$AD$51</f>
        <v>-77.479567038543408</v>
      </c>
      <c r="CE181" s="41">
        <f t="shared" si="178"/>
        <v>104.06533599981123</v>
      </c>
      <c r="CF181" s="41">
        <f t="shared" si="179"/>
        <v>90.346825021114071</v>
      </c>
      <c r="CG181" s="41">
        <f t="shared" si="180"/>
        <v>9.9506776027776645E-6</v>
      </c>
      <c r="CH181" s="41">
        <f t="shared" si="181"/>
        <v>9.9485087593997214E-6</v>
      </c>
      <c r="CI181" s="41">
        <f t="shared" si="182"/>
        <v>1.3742332848196682E-4</v>
      </c>
      <c r="CJ181" s="41">
        <f t="shared" si="183"/>
        <v>1.1541642066969311E-4</v>
      </c>
      <c r="CK181" s="41">
        <f t="shared" si="184"/>
        <v>-1.3479888205376123E-9</v>
      </c>
      <c r="CL181" s="41">
        <f t="shared" ref="CL181:CL212" si="211">IF(AND(BU181&gt;0,CE181&gt;0,CE181&lt;$C$15,CF181&lt;$C$15,CG181&gt;0,ABS(CK181)&lt;0.1*BU181),B181,"")</f>
        <v>5.0870510557664872</v>
      </c>
      <c r="CM181" s="41">
        <f t="shared" ref="CM181:CM212" si="212">CG181+BU181^2/$C$39</f>
        <v>2.8409093225846219E-4</v>
      </c>
      <c r="CN181" s="41">
        <f t="shared" ref="CN181:CN212" si="213">-BU181*$C$15/$C$39</f>
        <v>-0.34493024007843537</v>
      </c>
      <c r="CO181" s="41">
        <f t="shared" ref="CO181:CO212" si="214">IF(CL181&lt;&gt;"",(-CM181+SQRT(CM181^2-4*$AC$60*CN181))/2/$AC$60,0)</f>
        <v>1040.9334951176329</v>
      </c>
      <c r="CP181" s="41">
        <f t="shared" si="185"/>
        <v>9940.1826706736738</v>
      </c>
      <c r="CQ181" s="41"/>
      <c r="CR181" s="41"/>
      <c r="CS181" s="41"/>
      <c r="CT181" s="41"/>
      <c r="CU181" s="41"/>
      <c r="CV181" s="41"/>
      <c r="CW181" s="41"/>
      <c r="CX181" s="41"/>
      <c r="CY181" s="41"/>
      <c r="CZ181" s="41"/>
      <c r="DA181" s="41"/>
      <c r="DB181" s="14"/>
      <c r="DC181" s="41"/>
      <c r="DD181" s="41"/>
      <c r="DE181" s="41"/>
    </row>
    <row r="182" spans="1:109" x14ac:dyDescent="0.15">
      <c r="A182" s="41">
        <f t="shared" si="186"/>
        <v>0.33000000000000013</v>
      </c>
      <c r="B182" s="41">
        <f t="shared" si="187"/>
        <v>5.2460214012591901</v>
      </c>
      <c r="C182" s="41">
        <f t="shared" si="188"/>
        <v>-1674.1409560696745</v>
      </c>
      <c r="D182" s="41">
        <f t="shared" si="189"/>
        <v>-1156.8838132125315</v>
      </c>
      <c r="E182" s="41">
        <f t="shared" si="190"/>
        <v>0.12739352921814204</v>
      </c>
      <c r="F182" s="41">
        <f t="shared" si="191"/>
        <v>-113.54200987122007</v>
      </c>
      <c r="G182" s="41">
        <f t="shared" si="192"/>
        <v>-100.05464387664793</v>
      </c>
      <c r="H182" s="41">
        <f t="shared" si="121"/>
        <v>126.75020154052065</v>
      </c>
      <c r="I182" s="41">
        <f t="shared" si="122"/>
        <v>110.5220882700757</v>
      </c>
      <c r="J182" s="41">
        <f t="shared" si="123"/>
        <v>1.2809649530492433E-5</v>
      </c>
      <c r="K182" s="41">
        <f t="shared" si="124"/>
        <v>1.225319246801261E-5</v>
      </c>
      <c r="L182" s="41">
        <f t="shared" si="125"/>
        <v>0.12752092274736015</v>
      </c>
      <c r="M182" s="41">
        <f t="shared" si="193"/>
        <v>-113.65555188109127</v>
      </c>
      <c r="N182" s="41">
        <f t="shared" si="194"/>
        <v>-100.15469852052456</v>
      </c>
      <c r="O182" s="41">
        <f t="shared" si="126"/>
        <v>126.85303620010149</v>
      </c>
      <c r="P182" s="41">
        <f t="shared" si="127"/>
        <v>110.61349319218797</v>
      </c>
      <c r="Q182" s="41">
        <f t="shared" si="128"/>
        <v>1.2819695855942434E-5</v>
      </c>
      <c r="R182" s="41">
        <f t="shared" si="129"/>
        <v>1.2261474938873972E-5</v>
      </c>
      <c r="S182" s="41">
        <f t="shared" si="130"/>
        <v>7.8860563104431967E-5</v>
      </c>
      <c r="T182" s="41">
        <f t="shared" si="131"/>
        <v>6.5014847396064056E-5</v>
      </c>
      <c r="U182" s="41">
        <f t="shared" si="132"/>
        <v>-4.0189837362002025E-2</v>
      </c>
      <c r="V182" s="41">
        <f t="shared" si="133"/>
        <v>8.720369185614002E-2</v>
      </c>
      <c r="W182" s="41">
        <f t="shared" si="195"/>
        <v>-77.72202012381841</v>
      </c>
      <c r="X182" s="41">
        <f t="shared" si="196"/>
        <v>-68.489619425289391</v>
      </c>
      <c r="Y182" s="41">
        <f t="shared" si="134"/>
        <v>95.290781097254396</v>
      </c>
      <c r="Z182" s="41">
        <f t="shared" si="135"/>
        <v>82.510644476665675</v>
      </c>
      <c r="AA182" s="41">
        <f t="shared" si="136"/>
        <v>8.0409852160276339E-6</v>
      </c>
      <c r="AB182" s="41">
        <f t="shared" si="137"/>
        <v>8.2712551806409299E-6</v>
      </c>
      <c r="AC182" s="41">
        <f t="shared" si="138"/>
        <v>8.7290895547996156E-2</v>
      </c>
      <c r="AD182" s="41">
        <f t="shared" si="197"/>
        <v>-77.799742143942225</v>
      </c>
      <c r="AE182" s="41">
        <f t="shared" si="198"/>
        <v>-68.558109044714683</v>
      </c>
      <c r="AF182" s="41">
        <f t="shared" si="139"/>
        <v>95.356411219996914</v>
      </c>
      <c r="AG182" s="41">
        <f t="shared" si="140"/>
        <v>82.569192150648263</v>
      </c>
      <c r="AH182" s="41">
        <f t="shared" si="141"/>
        <v>8.0560771204169577E-6</v>
      </c>
      <c r="AI182" s="41">
        <f t="shared" si="142"/>
        <v>8.2840076336584324E-6</v>
      </c>
      <c r="AJ182" s="41">
        <f t="shared" si="143"/>
        <v>1.7306497085262909E-4</v>
      </c>
      <c r="AK182" s="41">
        <f t="shared" si="144"/>
        <v>1.4623753588943124E-4</v>
      </c>
      <c r="AL182" s="41">
        <f t="shared" si="145"/>
        <v>8.5833761196022866E-3</v>
      </c>
      <c r="AM182" s="41">
        <f t="shared" si="146"/>
        <v>9.578706797574231E-2</v>
      </c>
      <c r="AN182" s="41">
        <f t="shared" si="199"/>
        <v>-85.372124348747036</v>
      </c>
      <c r="AO182" s="41">
        <f t="shared" si="200"/>
        <v>-75.230987265374551</v>
      </c>
      <c r="AP182" s="41">
        <f t="shared" si="147"/>
        <v>101.81508093863306</v>
      </c>
      <c r="AQ182" s="41">
        <f t="shared" si="148"/>
        <v>88.328501573877958</v>
      </c>
      <c r="AR182" s="41">
        <f t="shared" si="149"/>
        <v>9.4015506760245895E-6</v>
      </c>
      <c r="AS182" s="41">
        <f t="shared" si="150"/>
        <v>9.4172293864413413E-6</v>
      </c>
      <c r="AT182" s="41">
        <f t="shared" si="151"/>
        <v>9.5882855043718046E-2</v>
      </c>
      <c r="AU182" s="41">
        <f t="shared" si="201"/>
        <v>-85.457496473095787</v>
      </c>
      <c r="AV182" s="41">
        <f t="shared" si="202"/>
        <v>-75.306218252639923</v>
      </c>
      <c r="AW182" s="41">
        <f t="shared" si="152"/>
        <v>101.88859003765458</v>
      </c>
      <c r="AX182" s="41">
        <f t="shared" si="153"/>
        <v>88.394023979041037</v>
      </c>
      <c r="AY182" s="41">
        <f t="shared" si="154"/>
        <v>9.4154079120182879E-6</v>
      </c>
      <c r="AZ182" s="41">
        <f t="shared" si="155"/>
        <v>9.4288620800726569E-6</v>
      </c>
      <c r="BA182" s="41">
        <f t="shared" si="156"/>
        <v>1.4466708592864071E-4</v>
      </c>
      <c r="BB182" s="41">
        <f t="shared" si="157"/>
        <v>1.2144325823045646E-4</v>
      </c>
      <c r="BC182" s="41">
        <f t="shared" si="158"/>
        <v>6.7511310454553821E-4</v>
      </c>
      <c r="BD182" s="41">
        <f t="shared" si="159"/>
        <v>9.6462181080287854E-2</v>
      </c>
      <c r="BE182" s="41">
        <f t="shared" si="203"/>
        <v>-85.973832294597585</v>
      </c>
      <c r="BF182" s="41">
        <f t="shared" si="204"/>
        <v>-75.761219857770172</v>
      </c>
      <c r="BG182" s="41">
        <f t="shared" si="160"/>
        <v>102.33349074031614</v>
      </c>
      <c r="BH182" s="41">
        <f t="shared" si="161"/>
        <v>88.790573804308124</v>
      </c>
      <c r="BI182" s="41">
        <f t="shared" si="162"/>
        <v>9.4986400576675551E-6</v>
      </c>
      <c r="BJ182" s="41">
        <f t="shared" si="163"/>
        <v>9.4987159193612791E-6</v>
      </c>
      <c r="BK182" s="41">
        <f t="shared" si="164"/>
        <v>9.6558643261368135E-2</v>
      </c>
      <c r="BL182" s="41">
        <f t="shared" si="205"/>
        <v>-86.059806126892184</v>
      </c>
      <c r="BM182" s="41">
        <f t="shared" si="206"/>
        <v>-75.836981077627939</v>
      </c>
      <c r="BN182" s="41">
        <f t="shared" si="165"/>
        <v>102.40762206408843</v>
      </c>
      <c r="BO182" s="41">
        <f t="shared" si="166"/>
        <v>88.85664655132247</v>
      </c>
      <c r="BP182" s="41">
        <f t="shared" si="167"/>
        <v>9.5124032334933009E-6</v>
      </c>
      <c r="BQ182" s="41">
        <f t="shared" si="168"/>
        <v>9.5102640929184819E-6</v>
      </c>
      <c r="BR182" s="41">
        <f t="shared" si="169"/>
        <v>1.4267950062513482E-4</v>
      </c>
      <c r="BS182" s="41">
        <f t="shared" si="170"/>
        <v>1.197171101448738E-4</v>
      </c>
      <c r="BT182" s="41">
        <f t="shared" si="171"/>
        <v>3.3037367685749048E-6</v>
      </c>
      <c r="BU182" s="41">
        <f t="shared" si="172"/>
        <v>9.6465484817056427E-2</v>
      </c>
      <c r="BV182" s="41">
        <f t="shared" si="207"/>
        <v>-85.976776815524914</v>
      </c>
      <c r="BW182" s="41">
        <f t="shared" si="208"/>
        <v>-75.763814606560558</v>
      </c>
      <c r="BX182" s="41">
        <f t="shared" si="173"/>
        <v>102.33602942209697</v>
      </c>
      <c r="BY182" s="41">
        <f t="shared" si="174"/>
        <v>88.792836524291857</v>
      </c>
      <c r="BZ182" s="41">
        <f t="shared" si="175"/>
        <v>9.4991118824184215E-6</v>
      </c>
      <c r="CA182" s="41">
        <f t="shared" si="176"/>
        <v>9.4991118231929427E-6</v>
      </c>
      <c r="CB182" s="41">
        <f t="shared" si="177"/>
        <v>9.6561950301873478E-2</v>
      </c>
      <c r="CC182" s="41">
        <f t="shared" si="209"/>
        <v>-86.062753592340442</v>
      </c>
      <c r="CD182" s="41">
        <f t="shared" si="210"/>
        <v>-75.839578421167118</v>
      </c>
      <c r="CE182" s="41">
        <f t="shared" si="178"/>
        <v>102.41016379155816</v>
      </c>
      <c r="CF182" s="41">
        <f t="shared" si="179"/>
        <v>88.858911964981502</v>
      </c>
      <c r="CG182" s="41">
        <f t="shared" si="180"/>
        <v>9.5128745991628335E-6</v>
      </c>
      <c r="CH182" s="41">
        <f t="shared" si="181"/>
        <v>9.5106595844884494E-6</v>
      </c>
      <c r="CI182" s="41">
        <f t="shared" si="182"/>
        <v>1.4266985513537009E-4</v>
      </c>
      <c r="CJ182" s="41">
        <f t="shared" si="183"/>
        <v>1.1970873641911601E-4</v>
      </c>
      <c r="CK182" s="41">
        <f t="shared" si="184"/>
        <v>-2.5793812369633786E-9</v>
      </c>
      <c r="CL182" s="41">
        <f t="shared" si="211"/>
        <v>5.2460214012591901</v>
      </c>
      <c r="CM182" s="41">
        <f t="shared" si="212"/>
        <v>2.7217065011097012E-4</v>
      </c>
      <c r="CN182" s="41">
        <f t="shared" si="213"/>
        <v>-0.33762919685969744</v>
      </c>
      <c r="CO182" s="41">
        <f t="shared" si="214"/>
        <v>1054.836149277872</v>
      </c>
      <c r="CP182" s="41">
        <f t="shared" si="185"/>
        <v>10072.943238575624</v>
      </c>
      <c r="CQ182" s="41"/>
      <c r="CR182" s="41"/>
      <c r="CS182" s="41"/>
      <c r="CT182" s="41"/>
      <c r="CU182" s="41"/>
      <c r="CV182" s="41"/>
      <c r="CW182" s="41"/>
      <c r="CX182" s="41"/>
      <c r="CY182" s="41"/>
      <c r="CZ182" s="41"/>
      <c r="DA182" s="41"/>
      <c r="DB182" s="14"/>
      <c r="DC182" s="41"/>
      <c r="DD182" s="41"/>
      <c r="DE182" s="41"/>
    </row>
    <row r="183" spans="1:109" x14ac:dyDescent="0.15">
      <c r="A183" s="41">
        <f t="shared" si="186"/>
        <v>0.34000000000000014</v>
      </c>
      <c r="B183" s="41">
        <f t="shared" si="187"/>
        <v>5.4049917467518931</v>
      </c>
      <c r="C183" s="41">
        <f t="shared" si="188"/>
        <v>-1668.5088638293616</v>
      </c>
      <c r="D183" s="41">
        <f t="shared" si="189"/>
        <v>-1151.2517209722184</v>
      </c>
      <c r="E183" s="41">
        <f t="shared" si="190"/>
        <v>0.12739352921814204</v>
      </c>
      <c r="F183" s="41">
        <f t="shared" si="191"/>
        <v>-113.54200987122007</v>
      </c>
      <c r="G183" s="41">
        <f t="shared" si="192"/>
        <v>-100.05464387664793</v>
      </c>
      <c r="H183" s="41">
        <f t="shared" si="121"/>
        <v>126.70994877399254</v>
      </c>
      <c r="I183" s="41">
        <f t="shared" si="122"/>
        <v>110.47552010247878</v>
      </c>
      <c r="J183" s="41">
        <f t="shared" si="123"/>
        <v>1.2647251688387114E-5</v>
      </c>
      <c r="K183" s="41">
        <f t="shared" si="124"/>
        <v>1.203998962271478E-5</v>
      </c>
      <c r="L183" s="41">
        <f t="shared" si="125"/>
        <v>0.12752092274736015</v>
      </c>
      <c r="M183" s="41">
        <f t="shared" si="193"/>
        <v>-113.65555188109127</v>
      </c>
      <c r="N183" s="41">
        <f t="shared" si="194"/>
        <v>-100.15469852052456</v>
      </c>
      <c r="O183" s="41">
        <f t="shared" si="126"/>
        <v>126.81280992766476</v>
      </c>
      <c r="P183" s="41">
        <f t="shared" si="127"/>
        <v>110.56695687931128</v>
      </c>
      <c r="Q183" s="41">
        <f t="shared" si="128"/>
        <v>1.2657242612016059E-5</v>
      </c>
      <c r="R183" s="41">
        <f t="shared" si="129"/>
        <v>1.2048204876902421E-5</v>
      </c>
      <c r="S183" s="41">
        <f t="shared" si="130"/>
        <v>7.842567585861416E-5</v>
      </c>
      <c r="T183" s="41">
        <f t="shared" si="131"/>
        <v>6.4487217192756558E-5</v>
      </c>
      <c r="U183" s="41">
        <f t="shared" si="132"/>
        <v>-4.3567375721379357E-2</v>
      </c>
      <c r="V183" s="41">
        <f t="shared" si="133"/>
        <v>8.3826153496762673E-2</v>
      </c>
      <c r="W183" s="41">
        <f t="shared" si="195"/>
        <v>-74.711722064768836</v>
      </c>
      <c r="X183" s="41">
        <f t="shared" si="196"/>
        <v>-65.836907001029999</v>
      </c>
      <c r="Y183" s="41">
        <f t="shared" si="134"/>
        <v>92.708992988039626</v>
      </c>
      <c r="Z183" s="41">
        <f t="shared" si="135"/>
        <v>80.192931835424076</v>
      </c>
      <c r="AA183" s="41">
        <f t="shared" si="136"/>
        <v>7.2993297186779374E-6</v>
      </c>
      <c r="AB183" s="41">
        <f t="shared" si="137"/>
        <v>7.5785530721844802E-6</v>
      </c>
      <c r="AC183" s="41">
        <f t="shared" si="138"/>
        <v>8.3909979650259425E-2</v>
      </c>
      <c r="AD183" s="41">
        <f t="shared" si="197"/>
        <v>-74.786433786833598</v>
      </c>
      <c r="AE183" s="41">
        <f t="shared" si="198"/>
        <v>-65.902743908031013</v>
      </c>
      <c r="AF183" s="41">
        <f t="shared" si="139"/>
        <v>92.771565852802297</v>
      </c>
      <c r="AG183" s="41">
        <f t="shared" si="140"/>
        <v>80.248778168564925</v>
      </c>
      <c r="AH183" s="41">
        <f t="shared" si="141"/>
        <v>7.3148498685768513E-6</v>
      </c>
      <c r="AI183" s="41">
        <f t="shared" si="142"/>
        <v>7.5916741673571824E-6</v>
      </c>
      <c r="AJ183" s="41">
        <f t="shared" si="143"/>
        <v>1.8514686946139415E-4</v>
      </c>
      <c r="AK183" s="41">
        <f t="shared" si="144"/>
        <v>1.5652746339137066E-4</v>
      </c>
      <c r="AL183" s="41">
        <f t="shared" si="145"/>
        <v>9.7564342468660324E-3</v>
      </c>
      <c r="AM183" s="41">
        <f t="shared" si="146"/>
        <v>9.3582587743628709E-2</v>
      </c>
      <c r="AN183" s="41">
        <f t="shared" si="199"/>
        <v>-83.407337614195171</v>
      </c>
      <c r="AO183" s="41">
        <f t="shared" si="200"/>
        <v>-73.499592539826551</v>
      </c>
      <c r="AP183" s="41">
        <f t="shared" si="147"/>
        <v>100.07921896126268</v>
      </c>
      <c r="AQ183" s="41">
        <f t="shared" si="148"/>
        <v>86.767785502311952</v>
      </c>
      <c r="AR183" s="41">
        <f t="shared" si="149"/>
        <v>8.9320610070347191E-6</v>
      </c>
      <c r="AS183" s="41">
        <f t="shared" si="150"/>
        <v>8.9536026744191935E-6</v>
      </c>
      <c r="AT183" s="41">
        <f t="shared" si="151"/>
        <v>9.3676170331372322E-2</v>
      </c>
      <c r="AU183" s="41">
        <f t="shared" si="201"/>
        <v>-83.490744951809347</v>
      </c>
      <c r="AV183" s="41">
        <f t="shared" si="202"/>
        <v>-73.573092132366355</v>
      </c>
      <c r="AW183" s="41">
        <f t="shared" si="152"/>
        <v>100.15072314672405</v>
      </c>
      <c r="AX183" s="41">
        <f t="shared" si="153"/>
        <v>86.831542743689667</v>
      </c>
      <c r="AY183" s="41">
        <f t="shared" si="154"/>
        <v>8.9461587461763252E-6</v>
      </c>
      <c r="AZ183" s="41">
        <f t="shared" si="155"/>
        <v>8.96542798832707E-6</v>
      </c>
      <c r="BA183" s="41">
        <f t="shared" si="156"/>
        <v>1.5064489539688239E-4</v>
      </c>
      <c r="BB183" s="41">
        <f t="shared" si="157"/>
        <v>1.2636233078181349E-4</v>
      </c>
      <c r="BC183" s="41">
        <f t="shared" si="158"/>
        <v>8.8712488676366487E-4</v>
      </c>
      <c r="BD183" s="41">
        <f t="shared" si="159"/>
        <v>9.4469712630392375E-2</v>
      </c>
      <c r="BE183" s="41">
        <f t="shared" si="203"/>
        <v>-84.198005266375887</v>
      </c>
      <c r="BF183" s="41">
        <f t="shared" si="204"/>
        <v>-74.196338796594901</v>
      </c>
      <c r="BG183" s="41">
        <f t="shared" si="160"/>
        <v>100.75763274452387</v>
      </c>
      <c r="BH183" s="41">
        <f t="shared" si="161"/>
        <v>87.37267480289583</v>
      </c>
      <c r="BI183" s="41">
        <f t="shared" si="162"/>
        <v>9.064610881464581E-6</v>
      </c>
      <c r="BJ183" s="41">
        <f t="shared" si="163"/>
        <v>9.064753958056144E-6</v>
      </c>
      <c r="BK183" s="41">
        <f t="shared" si="164"/>
        <v>9.456418234302276E-2</v>
      </c>
      <c r="BL183" s="41">
        <f t="shared" si="205"/>
        <v>-84.28220327164226</v>
      </c>
      <c r="BM183" s="41">
        <f t="shared" si="206"/>
        <v>-74.270535135391484</v>
      </c>
      <c r="BN183" s="41">
        <f t="shared" si="165"/>
        <v>100.82995331064919</v>
      </c>
      <c r="BO183" s="41">
        <f t="shared" si="166"/>
        <v>87.437154394101896</v>
      </c>
      <c r="BP183" s="41">
        <f t="shared" si="167"/>
        <v>9.0785834271101413E-6</v>
      </c>
      <c r="BQ183" s="41">
        <f t="shared" si="168"/>
        <v>9.0764665230043225E-6</v>
      </c>
      <c r="BR183" s="41">
        <f t="shared" si="169"/>
        <v>1.4790502962815365E-4</v>
      </c>
      <c r="BS183" s="41">
        <f t="shared" si="170"/>
        <v>1.2398222268341372E-4</v>
      </c>
      <c r="BT183" s="41">
        <f t="shared" si="171"/>
        <v>5.9807610324919251E-6</v>
      </c>
      <c r="BU183" s="41">
        <f t="shared" si="172"/>
        <v>9.4475693391424864E-2</v>
      </c>
      <c r="BV183" s="41">
        <f t="shared" si="207"/>
        <v>-84.203335738279421</v>
      </c>
      <c r="BW183" s="41">
        <f t="shared" si="208"/>
        <v>-74.201036075325533</v>
      </c>
      <c r="BX183" s="41">
        <f t="shared" si="173"/>
        <v>100.76221083622033</v>
      </c>
      <c r="BY183" s="41">
        <f t="shared" si="174"/>
        <v>87.376756556819686</v>
      </c>
      <c r="BZ183" s="41">
        <f t="shared" si="175"/>
        <v>9.0654962742860859E-6</v>
      </c>
      <c r="CA183" s="41">
        <f t="shared" si="176"/>
        <v>9.0654961678310529E-6</v>
      </c>
      <c r="CB183" s="41">
        <f t="shared" si="177"/>
        <v>9.4570169084816275E-2</v>
      </c>
      <c r="CC183" s="41">
        <f t="shared" si="209"/>
        <v>-84.287539074017687</v>
      </c>
      <c r="CD183" s="41">
        <f t="shared" si="210"/>
        <v>-74.275237111400855</v>
      </c>
      <c r="CE183" s="41">
        <f t="shared" si="178"/>
        <v>100.83453690818807</v>
      </c>
      <c r="CF183" s="41">
        <f t="shared" si="179"/>
        <v>87.441241019305608</v>
      </c>
      <c r="CG183" s="41">
        <f t="shared" si="180"/>
        <v>9.0794679786453228E-6</v>
      </c>
      <c r="CH183" s="41">
        <f t="shared" si="181"/>
        <v>9.0772079757780801E-6</v>
      </c>
      <c r="CI183" s="41">
        <f t="shared" si="182"/>
        <v>1.4788676174465825E-4</v>
      </c>
      <c r="CJ183" s="41">
        <f t="shared" si="183"/>
        <v>1.2396636136350505E-4</v>
      </c>
      <c r="CK183" s="41">
        <f t="shared" si="184"/>
        <v>-4.4503867557401018E-9</v>
      </c>
      <c r="CL183" s="41">
        <f t="shared" si="211"/>
        <v>5.4049917467518931</v>
      </c>
      <c r="CM183" s="41">
        <f t="shared" si="212"/>
        <v>2.6101332480337771E-4</v>
      </c>
      <c r="CN183" s="41">
        <f t="shared" si="213"/>
        <v>-0.330664926869987</v>
      </c>
      <c r="CO183" s="41">
        <f t="shared" si="214"/>
        <v>1068.2787305909731</v>
      </c>
      <c r="CP183" s="41">
        <f t="shared" si="185"/>
        <v>10201.31043440931</v>
      </c>
      <c r="CQ183" s="41"/>
      <c r="CR183" s="41"/>
      <c r="CS183" s="41"/>
      <c r="CT183" s="41"/>
      <c r="CU183" s="41"/>
      <c r="CV183" s="41"/>
      <c r="CW183" s="41"/>
      <c r="CX183" s="41"/>
      <c r="CY183" s="41"/>
      <c r="CZ183" s="41"/>
      <c r="DA183" s="41"/>
      <c r="DB183" s="14"/>
      <c r="DC183" s="41"/>
      <c r="DD183" s="41"/>
      <c r="DE183" s="41"/>
    </row>
    <row r="184" spans="1:109" x14ac:dyDescent="0.15">
      <c r="A184" s="41">
        <f t="shared" si="186"/>
        <v>0.35000000000000014</v>
      </c>
      <c r="B184" s="41">
        <f t="shared" si="187"/>
        <v>5.5639620922445951</v>
      </c>
      <c r="C184" s="41">
        <f t="shared" si="188"/>
        <v>-1662.8767715890488</v>
      </c>
      <c r="D184" s="41">
        <f t="shared" si="189"/>
        <v>-1145.6196287319058</v>
      </c>
      <c r="E184" s="41">
        <f t="shared" si="190"/>
        <v>0.12739352921814204</v>
      </c>
      <c r="F184" s="41">
        <f t="shared" si="191"/>
        <v>-113.54200987122007</v>
      </c>
      <c r="G184" s="41">
        <f t="shared" si="192"/>
        <v>-100.05464387664793</v>
      </c>
      <c r="H184" s="41">
        <f t="shared" si="121"/>
        <v>126.66967282698053</v>
      </c>
      <c r="I184" s="41">
        <f t="shared" si="122"/>
        <v>110.42891603196206</v>
      </c>
      <c r="J184" s="41">
        <f t="shared" si="123"/>
        <v>1.2484760325739317E-5</v>
      </c>
      <c r="K184" s="41">
        <f t="shared" si="124"/>
        <v>1.1826622403230658E-5</v>
      </c>
      <c r="L184" s="41">
        <f t="shared" si="125"/>
        <v>0.12752092274736015</v>
      </c>
      <c r="M184" s="41">
        <f t="shared" si="193"/>
        <v>-113.65555188109127</v>
      </c>
      <c r="N184" s="41">
        <f t="shared" si="194"/>
        <v>-100.15469852052456</v>
      </c>
      <c r="O184" s="41">
        <f t="shared" si="126"/>
        <v>126.77256052051204</v>
      </c>
      <c r="P184" s="41">
        <f t="shared" si="127"/>
        <v>110.52038473719873</v>
      </c>
      <c r="Q184" s="41">
        <f t="shared" si="128"/>
        <v>1.249469593885964E-5</v>
      </c>
      <c r="R184" s="41">
        <f t="shared" si="129"/>
        <v>1.1834770614054613E-5</v>
      </c>
      <c r="S184" s="41">
        <f t="shared" si="130"/>
        <v>7.799150538731287E-5</v>
      </c>
      <c r="T184" s="41">
        <f t="shared" si="131"/>
        <v>6.3960947419894928E-5</v>
      </c>
      <c r="U184" s="41">
        <f t="shared" si="132"/>
        <v>-4.690746612052072E-2</v>
      </c>
      <c r="V184" s="41">
        <f t="shared" si="133"/>
        <v>8.0486063097621324E-2</v>
      </c>
      <c r="W184" s="41">
        <f t="shared" si="195"/>
        <v>-71.734800243090731</v>
      </c>
      <c r="X184" s="41">
        <f t="shared" si="196"/>
        <v>-63.213606135962927</v>
      </c>
      <c r="Y184" s="41">
        <f t="shared" si="134"/>
        <v>90.175292393922149</v>
      </c>
      <c r="Z184" s="41">
        <f t="shared" si="135"/>
        <v>77.916733200838152</v>
      </c>
      <c r="AA184" s="41">
        <f t="shared" si="136"/>
        <v>6.5253539980479052E-6</v>
      </c>
      <c r="AB184" s="41">
        <f t="shared" si="137"/>
        <v>6.8593026159248418E-6</v>
      </c>
      <c r="AC184" s="41">
        <f t="shared" si="138"/>
        <v>8.0566549160718939E-2</v>
      </c>
      <c r="AD184" s="41">
        <f t="shared" si="197"/>
        <v>-71.806535043333824</v>
      </c>
      <c r="AE184" s="41">
        <f t="shared" si="198"/>
        <v>-63.276819742098887</v>
      </c>
      <c r="AF184" s="41">
        <f t="shared" si="139"/>
        <v>90.234854930111283</v>
      </c>
      <c r="AG184" s="41">
        <f t="shared" si="140"/>
        <v>77.969917594200695</v>
      </c>
      <c r="AH184" s="41">
        <f t="shared" si="141"/>
        <v>6.541300243749429E-6</v>
      </c>
      <c r="AI184" s="41">
        <f t="shared" si="142"/>
        <v>6.8727930213974961E-6</v>
      </c>
      <c r="AJ184" s="41">
        <f t="shared" si="143"/>
        <v>1.9812430982223405E-4</v>
      </c>
      <c r="AK184" s="41">
        <f t="shared" si="144"/>
        <v>1.6761169516134604E-4</v>
      </c>
      <c r="AL184" s="41">
        <f t="shared" si="145"/>
        <v>1.0944608372254706E-2</v>
      </c>
      <c r="AM184" s="41">
        <f t="shared" si="146"/>
        <v>9.1430671469876032E-2</v>
      </c>
      <c r="AN184" s="41">
        <f t="shared" si="199"/>
        <v>-81.489399550181858</v>
      </c>
      <c r="AO184" s="41">
        <f t="shared" si="200"/>
        <v>-71.809481450636113</v>
      </c>
      <c r="AP184" s="41">
        <f t="shared" si="147"/>
        <v>98.390231530391304</v>
      </c>
      <c r="AQ184" s="41">
        <f t="shared" si="148"/>
        <v>85.248129697744929</v>
      </c>
      <c r="AR184" s="41">
        <f t="shared" si="149"/>
        <v>8.4588159696387662E-6</v>
      </c>
      <c r="AS184" s="41">
        <f t="shared" si="150"/>
        <v>8.4875847070256036E-6</v>
      </c>
      <c r="AT184" s="41">
        <f t="shared" si="151"/>
        <v>9.1522102141345901E-2</v>
      </c>
      <c r="AU184" s="41">
        <f t="shared" si="201"/>
        <v>-81.570888949732037</v>
      </c>
      <c r="AV184" s="41">
        <f t="shared" si="202"/>
        <v>-71.881290932086742</v>
      </c>
      <c r="AW184" s="41">
        <f t="shared" si="152"/>
        <v>98.459782378316874</v>
      </c>
      <c r="AX184" s="41">
        <f t="shared" si="153"/>
        <v>85.310166683569165</v>
      </c>
      <c r="AY184" s="41">
        <f t="shared" si="154"/>
        <v>8.4731498655510519E-6</v>
      </c>
      <c r="AZ184" s="41">
        <f t="shared" si="155"/>
        <v>8.4995990417294912E-6</v>
      </c>
      <c r="BA184" s="41">
        <f t="shared" si="156"/>
        <v>1.5677338558111052E-4</v>
      </c>
      <c r="BB184" s="41">
        <f t="shared" si="157"/>
        <v>1.3140376758412854E-4</v>
      </c>
      <c r="BC184" s="41">
        <f t="shared" si="158"/>
        <v>1.1339838617301936E-3</v>
      </c>
      <c r="BD184" s="41">
        <f t="shared" si="159"/>
        <v>9.2564655331606224E-2</v>
      </c>
      <c r="BE184" s="41">
        <f t="shared" si="203"/>
        <v>-82.500085160452542</v>
      </c>
      <c r="BF184" s="41">
        <f t="shared" si="204"/>
        <v>-72.700110292961355</v>
      </c>
      <c r="BG184" s="41">
        <f t="shared" si="160"/>
        <v>99.253859562038159</v>
      </c>
      <c r="BH184" s="41">
        <f t="shared" si="161"/>
        <v>86.018416684627795</v>
      </c>
      <c r="BI184" s="41">
        <f t="shared" si="162"/>
        <v>8.6346730540260179E-6</v>
      </c>
      <c r="BJ184" s="41">
        <f t="shared" si="163"/>
        <v>8.6349244751468383E-6</v>
      </c>
      <c r="BK184" s="41">
        <f t="shared" si="164"/>
        <v>9.2657219986937822E-2</v>
      </c>
      <c r="BL184" s="41">
        <f t="shared" si="205"/>
        <v>-82.582585245612989</v>
      </c>
      <c r="BM184" s="41">
        <f t="shared" si="206"/>
        <v>-72.772810403254311</v>
      </c>
      <c r="BN184" s="41">
        <f t="shared" si="165"/>
        <v>99.324452264956619</v>
      </c>
      <c r="BO184" s="41">
        <f t="shared" si="166"/>
        <v>86.081375895138038</v>
      </c>
      <c r="BP184" s="41">
        <f t="shared" si="167"/>
        <v>8.6488450994657245E-6</v>
      </c>
      <c r="BQ184" s="41">
        <f t="shared" si="168"/>
        <v>8.6467927014906147E-6</v>
      </c>
      <c r="BR184" s="41">
        <f t="shared" si="169"/>
        <v>1.5310428574424585E-4</v>
      </c>
      <c r="BS184" s="41">
        <f t="shared" si="170"/>
        <v>1.2821553001262045E-4</v>
      </c>
      <c r="BT184" s="41">
        <f t="shared" si="171"/>
        <v>1.0101795506835E-5</v>
      </c>
      <c r="BU184" s="41">
        <f t="shared" si="172"/>
        <v>9.2574757127113064E-2</v>
      </c>
      <c r="BV184" s="41">
        <f t="shared" si="207"/>
        <v>-82.50908858607545</v>
      </c>
      <c r="BW184" s="41">
        <f t="shared" si="208"/>
        <v>-72.708044224599448</v>
      </c>
      <c r="BX184" s="41">
        <f t="shared" si="173"/>
        <v>99.261562803001326</v>
      </c>
      <c r="BY184" s="41">
        <f t="shared" si="174"/>
        <v>86.025286969090743</v>
      </c>
      <c r="BZ184" s="41">
        <f t="shared" si="175"/>
        <v>8.6362210106486555E-6</v>
      </c>
      <c r="CA184" s="41">
        <f t="shared" si="176"/>
        <v>8.6362208358042975E-6</v>
      </c>
      <c r="CB184" s="41">
        <f t="shared" si="177"/>
        <v>9.2667331884240173E-2</v>
      </c>
      <c r="CC184" s="41">
        <f t="shared" si="209"/>
        <v>-82.591597674661514</v>
      </c>
      <c r="CD184" s="41">
        <f t="shared" si="210"/>
        <v>-72.780752268824031</v>
      </c>
      <c r="CE184" s="41">
        <f t="shared" si="178"/>
        <v>99.332164791810868</v>
      </c>
      <c r="CF184" s="41">
        <f t="shared" si="179"/>
        <v>86.088254398336815</v>
      </c>
      <c r="CG184" s="41">
        <f t="shared" si="180"/>
        <v>8.6503916198271298E-6</v>
      </c>
      <c r="CH184" s="41">
        <f t="shared" si="181"/>
        <v>8.6480877671144405E-6</v>
      </c>
      <c r="CI184" s="41">
        <f t="shared" si="182"/>
        <v>1.5307206433193724E-4</v>
      </c>
      <c r="CJ184" s="41">
        <f t="shared" si="183"/>
        <v>1.2818755002348288E-4</v>
      </c>
      <c r="CK184" s="41">
        <f t="shared" si="184"/>
        <v>-7.0262314886215712E-9</v>
      </c>
      <c r="CL184" s="41">
        <f t="shared" si="211"/>
        <v>5.5639620922445951</v>
      </c>
      <c r="CM184" s="41">
        <f t="shared" si="212"/>
        <v>2.5054797065211662E-4</v>
      </c>
      <c r="CN184" s="41">
        <f t="shared" si="213"/>
        <v>-0.32401164994489573</v>
      </c>
      <c r="CO184" s="41">
        <f t="shared" si="214"/>
        <v>1081.2798514584908</v>
      </c>
      <c r="CP184" s="41">
        <f t="shared" si="185"/>
        <v>10325.46199351735</v>
      </c>
      <c r="CQ184" s="41"/>
      <c r="CR184" s="41"/>
      <c r="CS184" s="41"/>
      <c r="CT184" s="41"/>
      <c r="CU184" s="41"/>
      <c r="CV184" s="41"/>
      <c r="CW184" s="41"/>
      <c r="CX184" s="41"/>
      <c r="CY184" s="41"/>
      <c r="CZ184" s="41"/>
      <c r="DA184" s="41"/>
      <c r="DB184" s="14"/>
      <c r="DC184" s="41"/>
      <c r="DD184" s="41"/>
      <c r="DE184" s="41"/>
    </row>
    <row r="185" spans="1:109" x14ac:dyDescent="0.15">
      <c r="A185" s="41">
        <f t="shared" si="186"/>
        <v>0.36000000000000015</v>
      </c>
      <c r="B185" s="41">
        <f t="shared" si="187"/>
        <v>5.7229324377372981</v>
      </c>
      <c r="C185" s="41">
        <f t="shared" si="188"/>
        <v>-1657.2446793487359</v>
      </c>
      <c r="D185" s="41">
        <f t="shared" si="189"/>
        <v>-1139.9875364915929</v>
      </c>
      <c r="E185" s="41">
        <f t="shared" si="190"/>
        <v>0.12739352921814204</v>
      </c>
      <c r="F185" s="41">
        <f t="shared" si="191"/>
        <v>-113.54200987122007</v>
      </c>
      <c r="G185" s="41">
        <f t="shared" si="192"/>
        <v>-100.05464387664793</v>
      </c>
      <c r="H185" s="41">
        <f t="shared" si="121"/>
        <v>126.6293736593914</v>
      </c>
      <c r="I185" s="41">
        <f t="shared" si="122"/>
        <v>110.38227597535644</v>
      </c>
      <c r="J185" s="41">
        <f t="shared" si="123"/>
        <v>1.2322175280794851E-5</v>
      </c>
      <c r="K185" s="41">
        <f t="shared" si="124"/>
        <v>1.1613090428787511E-5</v>
      </c>
      <c r="L185" s="41">
        <f t="shared" si="125"/>
        <v>0.12752092274736015</v>
      </c>
      <c r="M185" s="41">
        <f t="shared" si="193"/>
        <v>-113.65555188109127</v>
      </c>
      <c r="N185" s="41">
        <f t="shared" si="194"/>
        <v>-100.15469852052456</v>
      </c>
      <c r="O185" s="41">
        <f t="shared" si="126"/>
        <v>126.73228793868202</v>
      </c>
      <c r="P185" s="41">
        <f t="shared" si="127"/>
        <v>110.47377668296572</v>
      </c>
      <c r="Q185" s="41">
        <f t="shared" si="128"/>
        <v>1.2332055675090016E-5</v>
      </c>
      <c r="R185" s="41">
        <f t="shared" si="129"/>
        <v>1.1621171770480919E-5</v>
      </c>
      <c r="S185" s="41">
        <f t="shared" si="130"/>
        <v>7.7558054602980102E-5</v>
      </c>
      <c r="T185" s="41">
        <f t="shared" si="131"/>
        <v>6.3436045323555856E-5</v>
      </c>
      <c r="U185" s="41">
        <f t="shared" si="132"/>
        <v>-5.021132885392425E-2</v>
      </c>
      <c r="V185" s="41">
        <f t="shared" si="133"/>
        <v>7.7182200364217787E-2</v>
      </c>
      <c r="W185" s="41">
        <f t="shared" si="195"/>
        <v>-68.790167047107033</v>
      </c>
      <c r="X185" s="41">
        <f t="shared" si="196"/>
        <v>-60.61875841303052</v>
      </c>
      <c r="Y185" s="41">
        <f t="shared" si="134"/>
        <v>87.689233764841333</v>
      </c>
      <c r="Z185" s="41">
        <f t="shared" si="135"/>
        <v>75.681683582377985</v>
      </c>
      <c r="AA185" s="41">
        <f t="shared" si="136"/>
        <v>5.7168056226799603E-6</v>
      </c>
      <c r="AB185" s="41">
        <f t="shared" si="137"/>
        <v>6.1115324747542537E-6</v>
      </c>
      <c r="AC185" s="41">
        <f t="shared" si="138"/>
        <v>7.7259382564581994E-2</v>
      </c>
      <c r="AD185" s="41">
        <f t="shared" si="197"/>
        <v>-68.858957214154131</v>
      </c>
      <c r="AE185" s="41">
        <f t="shared" si="198"/>
        <v>-60.679377171443541</v>
      </c>
      <c r="AF185" s="41">
        <f t="shared" si="139"/>
        <v>87.745833288393314</v>
      </c>
      <c r="AG185" s="41">
        <f t="shared" si="140"/>
        <v>75.732245684547664</v>
      </c>
      <c r="AH185" s="41">
        <f t="shared" si="141"/>
        <v>5.7331732163794731E-6</v>
      </c>
      <c r="AI185" s="41">
        <f t="shared" si="142"/>
        <v>6.1253909201502136E-6</v>
      </c>
      <c r="AJ185" s="41">
        <f t="shared" si="143"/>
        <v>2.1206435709629525E-4</v>
      </c>
      <c r="AK185" s="41">
        <f t="shared" si="144"/>
        <v>1.7955494052469091E-4</v>
      </c>
      <c r="AL185" s="41">
        <f t="shared" si="145"/>
        <v>1.2141923593272706E-2</v>
      </c>
      <c r="AM185" s="41">
        <f t="shared" si="146"/>
        <v>8.9324123957490495E-2</v>
      </c>
      <c r="AN185" s="41">
        <f t="shared" si="199"/>
        <v>-79.611897294663763</v>
      </c>
      <c r="AO185" s="41">
        <f t="shared" si="200"/>
        <v>-70.155002903299049</v>
      </c>
      <c r="AP185" s="41">
        <f t="shared" si="147"/>
        <v>96.742388886099519</v>
      </c>
      <c r="AQ185" s="41">
        <f t="shared" si="148"/>
        <v>83.764446771540634</v>
      </c>
      <c r="AR185" s="41">
        <f t="shared" si="149"/>
        <v>7.9809827194461577E-6</v>
      </c>
      <c r="AS185" s="41">
        <f t="shared" si="150"/>
        <v>8.0184838673362098E-6</v>
      </c>
      <c r="AT185" s="41">
        <f t="shared" si="151"/>
        <v>8.941344808144798E-2</v>
      </c>
      <c r="AU185" s="41">
        <f t="shared" si="201"/>
        <v>-79.691509191958417</v>
      </c>
      <c r="AV185" s="41">
        <f t="shared" si="202"/>
        <v>-70.225157906202341</v>
      </c>
      <c r="AW185" s="41">
        <f t="shared" si="152"/>
        <v>96.810031460271404</v>
      </c>
      <c r="AX185" s="41">
        <f t="shared" si="153"/>
        <v>83.824802647255751</v>
      </c>
      <c r="AY185" s="41">
        <f t="shared" si="154"/>
        <v>7.9955488971782866E-6</v>
      </c>
      <c r="AZ185" s="41">
        <f t="shared" si="155"/>
        <v>8.0306840964361584E-6</v>
      </c>
      <c r="BA185" s="41">
        <f t="shared" si="156"/>
        <v>1.6307103934276417E-4</v>
      </c>
      <c r="BB185" s="41">
        <f t="shared" si="157"/>
        <v>1.3658380915949916E-4</v>
      </c>
      <c r="BC185" s="41">
        <f t="shared" si="158"/>
        <v>1.4158199113528259E-3</v>
      </c>
      <c r="BD185" s="41">
        <f t="shared" si="159"/>
        <v>9.073994386884332E-2</v>
      </c>
      <c r="BE185" s="41">
        <f t="shared" si="203"/>
        <v>-80.873774874610731</v>
      </c>
      <c r="BF185" s="41">
        <f t="shared" si="204"/>
        <v>-71.266985261377101</v>
      </c>
      <c r="BG185" s="41">
        <f t="shared" si="160"/>
        <v>97.816209017174543</v>
      </c>
      <c r="BH185" s="41">
        <f t="shared" si="161"/>
        <v>84.722527389511498</v>
      </c>
      <c r="BI185" s="41">
        <f t="shared" si="162"/>
        <v>8.2086643060686772E-6</v>
      </c>
      <c r="BJ185" s="41">
        <f t="shared" si="163"/>
        <v>8.2090816892811013E-6</v>
      </c>
      <c r="BK185" s="41">
        <f t="shared" si="164"/>
        <v>9.0830683812712157E-2</v>
      </c>
      <c r="BL185" s="41">
        <f t="shared" si="205"/>
        <v>-80.954648649485335</v>
      </c>
      <c r="BM185" s="41">
        <f t="shared" si="206"/>
        <v>-71.338252246638476</v>
      </c>
      <c r="BN185" s="41">
        <f t="shared" si="165"/>
        <v>97.885150131327094</v>
      </c>
      <c r="BO185" s="41">
        <f t="shared" si="166"/>
        <v>84.784033177011679</v>
      </c>
      <c r="BP185" s="41">
        <f t="shared" si="167"/>
        <v>8.2230264102119477E-6</v>
      </c>
      <c r="BQ185" s="41">
        <f t="shared" si="168"/>
        <v>8.2210972307889462E-6</v>
      </c>
      <c r="BR185" s="41">
        <f t="shared" si="169"/>
        <v>1.5827763971323094E-4</v>
      </c>
      <c r="BS185" s="41">
        <f t="shared" si="170"/>
        <v>1.3241733458875898E-4</v>
      </c>
      <c r="BT185" s="41">
        <f t="shared" si="171"/>
        <v>1.6139918319413712E-5</v>
      </c>
      <c r="BU185" s="41">
        <f t="shared" si="172"/>
        <v>9.0756083787162739E-2</v>
      </c>
      <c r="BV185" s="41">
        <f t="shared" si="207"/>
        <v>-80.888159896961483</v>
      </c>
      <c r="BW185" s="41">
        <f t="shared" si="208"/>
        <v>-71.279661523582547</v>
      </c>
      <c r="BX185" s="41">
        <f t="shared" si="173"/>
        <v>97.828470528392259</v>
      </c>
      <c r="BY185" s="41">
        <f t="shared" si="174"/>
        <v>84.733466532843266</v>
      </c>
      <c r="BZ185" s="41">
        <f t="shared" si="175"/>
        <v>8.211220895968563E-6</v>
      </c>
      <c r="CA185" s="41">
        <f t="shared" si="176"/>
        <v>8.2112206327008636E-6</v>
      </c>
      <c r="CB185" s="41">
        <f t="shared" si="177"/>
        <v>9.0846839870949894E-2</v>
      </c>
      <c r="CC185" s="41">
        <f t="shared" si="209"/>
        <v>-80.969048056858441</v>
      </c>
      <c r="CD185" s="41">
        <f t="shared" si="210"/>
        <v>-71.350941185106123</v>
      </c>
      <c r="CE185" s="41">
        <f t="shared" si="178"/>
        <v>97.897426455995088</v>
      </c>
      <c r="CF185" s="41">
        <f t="shared" si="179"/>
        <v>84.79498543636754</v>
      </c>
      <c r="CG185" s="41">
        <f t="shared" si="180"/>
        <v>8.2255806839690861E-6</v>
      </c>
      <c r="CH185" s="41">
        <f t="shared" si="181"/>
        <v>8.2232340813735938E-6</v>
      </c>
      <c r="CI185" s="41">
        <f t="shared" si="182"/>
        <v>1.5822397134499826E-4</v>
      </c>
      <c r="CJ185" s="41">
        <f t="shared" si="183"/>
        <v>1.323707257014818E-4</v>
      </c>
      <c r="CK185" s="41">
        <f t="shared" si="184"/>
        <v>-1.0183158551938547E-8</v>
      </c>
      <c r="CL185" s="41">
        <f t="shared" si="211"/>
        <v>5.7229324377372981</v>
      </c>
      <c r="CM185" s="41">
        <f t="shared" si="212"/>
        <v>2.407121420173462E-4</v>
      </c>
      <c r="CN185" s="41">
        <f t="shared" si="213"/>
        <v>-0.31764629325506955</v>
      </c>
      <c r="CO185" s="41">
        <f t="shared" si="214"/>
        <v>1093.8570005348317</v>
      </c>
      <c r="CP185" s="41">
        <f t="shared" si="185"/>
        <v>10445.564920247551</v>
      </c>
      <c r="CQ185" s="41"/>
      <c r="CR185" s="41"/>
      <c r="CS185" s="41"/>
      <c r="CT185" s="41"/>
      <c r="CU185" s="41"/>
      <c r="CV185" s="41"/>
      <c r="CW185" s="41"/>
      <c r="CX185" s="41"/>
      <c r="CY185" s="41"/>
      <c r="CZ185" s="41"/>
      <c r="DA185" s="41"/>
      <c r="DB185" s="14"/>
      <c r="DC185" s="41"/>
      <c r="DD185" s="41"/>
      <c r="DE185" s="41"/>
    </row>
    <row r="186" spans="1:109" x14ac:dyDescent="0.15">
      <c r="A186" s="41">
        <f t="shared" si="186"/>
        <v>0.37000000000000016</v>
      </c>
      <c r="B186" s="41">
        <f t="shared" si="187"/>
        <v>5.881902783230001</v>
      </c>
      <c r="C186" s="41">
        <f t="shared" si="188"/>
        <v>-1651.6125871084228</v>
      </c>
      <c r="D186" s="41">
        <f t="shared" si="189"/>
        <v>-1134.3554442512798</v>
      </c>
      <c r="E186" s="41">
        <f t="shared" si="190"/>
        <v>0.12739352921814204</v>
      </c>
      <c r="F186" s="41">
        <f t="shared" si="191"/>
        <v>-113.54200987122007</v>
      </c>
      <c r="G186" s="41">
        <f t="shared" si="192"/>
        <v>-100.05464387664793</v>
      </c>
      <c r="H186" s="41">
        <f t="shared" si="121"/>
        <v>126.58905123101623</v>
      </c>
      <c r="I186" s="41">
        <f t="shared" si="122"/>
        <v>110.33559984917125</v>
      </c>
      <c r="J186" s="41">
        <f t="shared" si="123"/>
        <v>1.2159496391332664E-5</v>
      </c>
      <c r="K186" s="41">
        <f t="shared" si="124"/>
        <v>1.1399393317140281E-5</v>
      </c>
      <c r="L186" s="41">
        <f t="shared" si="125"/>
        <v>0.12752092274736015</v>
      </c>
      <c r="M186" s="41">
        <f t="shared" si="193"/>
        <v>-113.65555188109127</v>
      </c>
      <c r="N186" s="41">
        <f t="shared" si="194"/>
        <v>-100.15469852052456</v>
      </c>
      <c r="O186" s="41">
        <f t="shared" si="126"/>
        <v>126.6919921420982</v>
      </c>
      <c r="P186" s="41">
        <f t="shared" si="127"/>
        <v>110.42713263340764</v>
      </c>
      <c r="Q186" s="41">
        <f t="shared" si="128"/>
        <v>1.2169321658858835E-5</v>
      </c>
      <c r="R186" s="41">
        <f t="shared" si="129"/>
        <v>1.1407407964864935E-5</v>
      </c>
      <c r="S186" s="41">
        <f t="shared" si="130"/>
        <v>7.712532643120614E-5</v>
      </c>
      <c r="T186" s="41">
        <f t="shared" si="131"/>
        <v>6.2912518193379953E-5</v>
      </c>
      <c r="U186" s="41">
        <f t="shared" si="132"/>
        <v>-5.348014702466982E-2</v>
      </c>
      <c r="V186" s="41">
        <f t="shared" si="133"/>
        <v>7.391338219347221E-2</v>
      </c>
      <c r="W186" s="41">
        <f t="shared" si="195"/>
        <v>-65.876768012729997</v>
      </c>
      <c r="X186" s="41">
        <f t="shared" si="196"/>
        <v>-58.051434625246735</v>
      </c>
      <c r="Y186" s="41">
        <f t="shared" si="134"/>
        <v>85.250425909345466</v>
      </c>
      <c r="Z186" s="41">
        <f t="shared" si="135"/>
        <v>73.487472898335497</v>
      </c>
      <c r="AA186" s="41">
        <f t="shared" si="136"/>
        <v>4.8712703780561407E-6</v>
      </c>
      <c r="AB186" s="41">
        <f t="shared" si="137"/>
        <v>5.3331139425314808E-6</v>
      </c>
      <c r="AC186" s="41">
        <f t="shared" si="138"/>
        <v>7.3987295575665676E-2</v>
      </c>
      <c r="AD186" s="41">
        <f t="shared" si="197"/>
        <v>-65.942644780742725</v>
      </c>
      <c r="AE186" s="41">
        <f t="shared" si="198"/>
        <v>-58.109486059871976</v>
      </c>
      <c r="AF186" s="41">
        <f t="shared" si="139"/>
        <v>85.304110270229501</v>
      </c>
      <c r="AG186" s="41">
        <f t="shared" si="140"/>
        <v>73.53545274534963</v>
      </c>
      <c r="AH186" s="41">
        <f t="shared" si="141"/>
        <v>4.888051552117377E-6</v>
      </c>
      <c r="AI186" s="41">
        <f t="shared" si="142"/>
        <v>5.3473368592841342E-6</v>
      </c>
      <c r="AJ186" s="41">
        <f t="shared" si="143"/>
        <v>2.2703837333964898E-4</v>
      </c>
      <c r="AK186" s="41">
        <f t="shared" si="144"/>
        <v>1.9242681542329368E-4</v>
      </c>
      <c r="AL186" s="41">
        <f t="shared" si="145"/>
        <v>1.3343622543413487E-2</v>
      </c>
      <c r="AM186" s="41">
        <f t="shared" si="146"/>
        <v>8.725700473688569E-2</v>
      </c>
      <c r="AN186" s="41">
        <f t="shared" si="199"/>
        <v>-77.769536286287874</v>
      </c>
      <c r="AO186" s="41">
        <f t="shared" si="200"/>
        <v>-68.531491263912471</v>
      </c>
      <c r="AP186" s="41">
        <f t="shared" si="147"/>
        <v>95.130992733372963</v>
      </c>
      <c r="AQ186" s="41">
        <f t="shared" si="148"/>
        <v>82.312564131886148</v>
      </c>
      <c r="AR186" s="41">
        <f t="shared" si="149"/>
        <v>7.4977908834630014E-6</v>
      </c>
      <c r="AS186" s="41">
        <f t="shared" si="150"/>
        <v>7.5456623890996554E-6</v>
      </c>
      <c r="AT186" s="41">
        <f t="shared" si="151"/>
        <v>8.7344261741622561E-2</v>
      </c>
      <c r="AU186" s="41">
        <f t="shared" si="201"/>
        <v>-77.847305822574143</v>
      </c>
      <c r="AV186" s="41">
        <f t="shared" si="202"/>
        <v>-68.600022755176369</v>
      </c>
      <c r="AW186" s="41">
        <f t="shared" si="152"/>
        <v>95.196766767433047</v>
      </c>
      <c r="AX186" s="41">
        <f t="shared" si="153"/>
        <v>82.3712733201871</v>
      </c>
      <c r="AY186" s="41">
        <f t="shared" si="154"/>
        <v>7.5125857983096323E-6</v>
      </c>
      <c r="AZ186" s="41">
        <f t="shared" si="155"/>
        <v>7.5580457391579017E-6</v>
      </c>
      <c r="BA186" s="41">
        <f t="shared" si="156"/>
        <v>1.6955561208232916E-4</v>
      </c>
      <c r="BB186" s="41">
        <f t="shared" si="157"/>
        <v>1.4191811987575143E-4</v>
      </c>
      <c r="BC186" s="41">
        <f t="shared" si="158"/>
        <v>1.7321219045069709E-3</v>
      </c>
      <c r="BD186" s="41">
        <f t="shared" si="159"/>
        <v>8.8989126641392663E-2</v>
      </c>
      <c r="BE186" s="41">
        <f t="shared" si="203"/>
        <v>-79.313324291743953</v>
      </c>
      <c r="BF186" s="41">
        <f t="shared" si="204"/>
        <v>-69.891896626492738</v>
      </c>
      <c r="BG186" s="41">
        <f t="shared" si="160"/>
        <v>96.439260181363949</v>
      </c>
      <c r="BH186" s="41">
        <f t="shared" si="161"/>
        <v>83.48021196031705</v>
      </c>
      <c r="BI186" s="41">
        <f t="shared" si="162"/>
        <v>7.7864047017917485E-6</v>
      </c>
      <c r="BJ186" s="41">
        <f t="shared" si="163"/>
        <v>7.7870656031326524E-6</v>
      </c>
      <c r="BK186" s="41">
        <f t="shared" si="164"/>
        <v>8.9078115768034052E-2</v>
      </c>
      <c r="BL186" s="41">
        <f t="shared" si="205"/>
        <v>-79.392637616035699</v>
      </c>
      <c r="BM186" s="41">
        <f t="shared" si="206"/>
        <v>-69.961788523119225</v>
      </c>
      <c r="BN186" s="41">
        <f t="shared" si="165"/>
        <v>96.506619933924711</v>
      </c>
      <c r="BO186" s="41">
        <f t="shared" si="166"/>
        <v>83.540325967353851</v>
      </c>
      <c r="BP186" s="41">
        <f t="shared" si="167"/>
        <v>7.8009478474136144E-6</v>
      </c>
      <c r="BQ186" s="41">
        <f t="shared" si="168"/>
        <v>7.7992204937421723E-6</v>
      </c>
      <c r="BR186" s="41">
        <f t="shared" si="169"/>
        <v>1.6342609676879097E-4</v>
      </c>
      <c r="BS186" s="41">
        <f t="shared" si="170"/>
        <v>1.3658849196826058E-4</v>
      </c>
      <c r="BT186" s="41">
        <f t="shared" si="171"/>
        <v>2.4625943552563229E-5</v>
      </c>
      <c r="BU186" s="41">
        <f t="shared" si="172"/>
        <v>8.9013752584945233E-2</v>
      </c>
      <c r="BV186" s="41">
        <f t="shared" si="207"/>
        <v>-79.335272652411049</v>
      </c>
      <c r="BW186" s="41">
        <f t="shared" si="208"/>
        <v>-69.911237797330855</v>
      </c>
      <c r="BX186" s="41">
        <f t="shared" si="173"/>
        <v>96.457899213574905</v>
      </c>
      <c r="BY186" s="41">
        <f t="shared" si="174"/>
        <v>83.496846085872136</v>
      </c>
      <c r="BZ186" s="41">
        <f t="shared" si="175"/>
        <v>7.7904319663772034E-6</v>
      </c>
      <c r="CA186" s="41">
        <f t="shared" si="176"/>
        <v>7.7904316058907214E-6</v>
      </c>
      <c r="CB186" s="41">
        <f t="shared" si="177"/>
        <v>8.910276633753017E-2</v>
      </c>
      <c r="CC186" s="41">
        <f t="shared" si="209"/>
        <v>-79.414607925063464</v>
      </c>
      <c r="CD186" s="41">
        <f t="shared" si="210"/>
        <v>-69.981149035128183</v>
      </c>
      <c r="CE186" s="41">
        <f t="shared" si="178"/>
        <v>96.525281531971061</v>
      </c>
      <c r="CF186" s="41">
        <f t="shared" si="179"/>
        <v>83.556980080674123</v>
      </c>
      <c r="CG186" s="41">
        <f t="shared" si="180"/>
        <v>7.8049715499402115E-6</v>
      </c>
      <c r="CH186" s="41">
        <f t="shared" si="181"/>
        <v>7.8025832708165712E-6</v>
      </c>
      <c r="CI186" s="41">
        <f t="shared" si="182"/>
        <v>1.6334086745904044E-4</v>
      </c>
      <c r="CJ186" s="41">
        <f t="shared" si="183"/>
        <v>1.3651446628154033E-4</v>
      </c>
      <c r="CK186" s="41">
        <f t="shared" si="184"/>
        <v>-1.3437750356018943E-8</v>
      </c>
      <c r="CL186" s="41">
        <f t="shared" si="211"/>
        <v>5.881902783230001</v>
      </c>
      <c r="CM186" s="41">
        <f t="shared" si="212"/>
        <v>2.3145068544016964E-4</v>
      </c>
      <c r="CN186" s="41">
        <f t="shared" si="213"/>
        <v>-0.3115481340473083</v>
      </c>
      <c r="CO186" s="41">
        <f t="shared" si="214"/>
        <v>1106.0266500135594</v>
      </c>
      <c r="CP186" s="41">
        <f t="shared" si="185"/>
        <v>10561.776512461662</v>
      </c>
      <c r="CQ186" s="41"/>
      <c r="CR186" s="41"/>
      <c r="CS186" s="41"/>
      <c r="CT186" s="41"/>
      <c r="CU186" s="41"/>
      <c r="CV186" s="41"/>
      <c r="CW186" s="41"/>
      <c r="CX186" s="41"/>
      <c r="CY186" s="41"/>
      <c r="CZ186" s="41"/>
      <c r="DA186" s="41"/>
      <c r="DB186" s="14"/>
      <c r="DC186" s="41"/>
      <c r="DD186" s="41"/>
      <c r="DE186" s="41"/>
    </row>
    <row r="187" spans="1:109" x14ac:dyDescent="0.15">
      <c r="A187" s="41">
        <f t="shared" si="186"/>
        <v>0.38000000000000017</v>
      </c>
      <c r="B187" s="41">
        <f t="shared" si="187"/>
        <v>6.040873128722704</v>
      </c>
      <c r="C187" s="41">
        <f t="shared" si="188"/>
        <v>-1645.9804948681101</v>
      </c>
      <c r="D187" s="41">
        <f t="shared" si="189"/>
        <v>-1128.7233520109671</v>
      </c>
      <c r="E187" s="41">
        <f t="shared" si="190"/>
        <v>0.12739352921814204</v>
      </c>
      <c r="F187" s="41">
        <f t="shared" si="191"/>
        <v>-113.54200987122007</v>
      </c>
      <c r="G187" s="41">
        <f t="shared" si="192"/>
        <v>-100.05464387664793</v>
      </c>
      <c r="H187" s="41">
        <f t="shared" si="121"/>
        <v>126.54870550152987</v>
      </c>
      <c r="I187" s="41">
        <f t="shared" si="122"/>
        <v>110.28888756959245</v>
      </c>
      <c r="J187" s="41">
        <f t="shared" si="123"/>
        <v>1.1996723494663022E-5</v>
      </c>
      <c r="K187" s="41">
        <f t="shared" si="124"/>
        <v>1.1185530684563563E-5</v>
      </c>
      <c r="L187" s="41">
        <f t="shared" si="125"/>
        <v>0.12752092274736015</v>
      </c>
      <c r="M187" s="41">
        <f t="shared" si="193"/>
        <v>-113.65555188109127</v>
      </c>
      <c r="N187" s="41">
        <f t="shared" si="194"/>
        <v>-100.15469852052456</v>
      </c>
      <c r="O187" s="41">
        <f t="shared" si="126"/>
        <v>126.65167309056848</v>
      </c>
      <c r="P187" s="41">
        <f t="shared" si="127"/>
        <v>110.38045250499803</v>
      </c>
      <c r="Q187" s="41">
        <f t="shared" si="128"/>
        <v>1.2006493727850751E-5</v>
      </c>
      <c r="R187" s="41">
        <f t="shared" si="129"/>
        <v>1.1193478814415538E-5</v>
      </c>
      <c r="S187" s="41">
        <f t="shared" si="130"/>
        <v>7.6693323810825978E-5</v>
      </c>
      <c r="T187" s="41">
        <f t="shared" si="131"/>
        <v>6.2390373363210009E-5</v>
      </c>
      <c r="U187" s="41">
        <f t="shared" si="132"/>
        <v>-5.6715068200118797E-2</v>
      </c>
      <c r="V187" s="41">
        <f t="shared" si="133"/>
        <v>7.0678461018023248E-2</v>
      </c>
      <c r="W187" s="41">
        <f t="shared" si="195"/>
        <v>-62.99358034778588</v>
      </c>
      <c r="X187" s="41">
        <f t="shared" si="196"/>
        <v>-55.510733475313607</v>
      </c>
      <c r="Y187" s="41">
        <f t="shared" si="134"/>
        <v>82.858529690057594</v>
      </c>
      <c r="Z187" s="41">
        <f t="shared" si="135"/>
        <v>71.333844622419974</v>
      </c>
      <c r="AA187" s="41">
        <f t="shared" si="136"/>
        <v>3.9861625822784765E-6</v>
      </c>
      <c r="AB187" s="41">
        <f t="shared" si="137"/>
        <v>4.5217494137773516E-6</v>
      </c>
      <c r="AC187" s="41">
        <f t="shared" si="138"/>
        <v>7.0749139479041268E-2</v>
      </c>
      <c r="AD187" s="41">
        <f t="shared" si="197"/>
        <v>-63.056573928133666</v>
      </c>
      <c r="AE187" s="41">
        <f t="shared" si="198"/>
        <v>-55.566244208788916</v>
      </c>
      <c r="AF187" s="41">
        <f t="shared" si="139"/>
        <v>82.909347421755484</v>
      </c>
      <c r="AG187" s="41">
        <f t="shared" si="140"/>
        <v>71.379282782585591</v>
      </c>
      <c r="AH187" s="41">
        <f t="shared" si="141"/>
        <v>4.003346078195983E-6</v>
      </c>
      <c r="AI187" s="41">
        <f t="shared" si="142"/>
        <v>4.5363305261041792E-6</v>
      </c>
      <c r="AJ187" s="41">
        <f t="shared" si="143"/>
        <v>2.4312210070795716E-4</v>
      </c>
      <c r="AK187" s="41">
        <f t="shared" si="144"/>
        <v>2.0630206312938844E-4</v>
      </c>
      <c r="AL187" s="41">
        <f t="shared" si="145"/>
        <v>1.4546069659923867E-2</v>
      </c>
      <c r="AM187" s="41">
        <f t="shared" si="146"/>
        <v>8.5224530677947108E-2</v>
      </c>
      <c r="AN187" s="41">
        <f t="shared" si="199"/>
        <v>-75.958053465462314</v>
      </c>
      <c r="AO187" s="41">
        <f t="shared" si="200"/>
        <v>-66.935189870869152</v>
      </c>
      <c r="AP187" s="41">
        <f t="shared" si="147"/>
        <v>93.552284388132449</v>
      </c>
      <c r="AQ187" s="41">
        <f t="shared" si="148"/>
        <v>80.889143442134497</v>
      </c>
      <c r="AR187" s="41">
        <f t="shared" si="149"/>
        <v>7.0085455584253988E-6</v>
      </c>
      <c r="AS187" s="41">
        <f t="shared" si="150"/>
        <v>7.0685468066055361E-6</v>
      </c>
      <c r="AT187" s="41">
        <f t="shared" si="151"/>
        <v>8.5309755208625049E-2</v>
      </c>
      <c r="AU187" s="41">
        <f t="shared" si="201"/>
        <v>-76.03401151892777</v>
      </c>
      <c r="AV187" s="41">
        <f t="shared" si="202"/>
        <v>-67.002125060740013</v>
      </c>
      <c r="AW187" s="41">
        <f t="shared" si="152"/>
        <v>93.616225374339962</v>
      </c>
      <c r="AX187" s="41">
        <f t="shared" si="153"/>
        <v>80.94623660186781</v>
      </c>
      <c r="AY187" s="41">
        <f t="shared" si="154"/>
        <v>7.0235658505096271E-6</v>
      </c>
      <c r="AZ187" s="41">
        <f t="shared" si="155"/>
        <v>7.0811107326282014E-6</v>
      </c>
      <c r="BA187" s="41">
        <f t="shared" si="156"/>
        <v>1.7624376414566853E-4</v>
      </c>
      <c r="BB187" s="41">
        <f t="shared" si="157"/>
        <v>1.4742147504623589E-4</v>
      </c>
      <c r="BC187" s="41">
        <f t="shared" si="158"/>
        <v>2.0817655382312597E-3</v>
      </c>
      <c r="BD187" s="41">
        <f t="shared" si="159"/>
        <v>8.7306296216178372E-2</v>
      </c>
      <c r="BE187" s="41">
        <f t="shared" si="203"/>
        <v>-77.813468294944556</v>
      </c>
      <c r="BF187" s="41">
        <f t="shared" si="204"/>
        <v>-68.570204701220092</v>
      </c>
      <c r="BG187" s="41">
        <f t="shared" si="160"/>
        <v>95.118071588331986</v>
      </c>
      <c r="BH187" s="41">
        <f t="shared" si="161"/>
        <v>82.287098092482836</v>
      </c>
      <c r="BI187" s="41">
        <f t="shared" si="162"/>
        <v>7.3676980232971958E-6</v>
      </c>
      <c r="BJ187" s="41">
        <f t="shared" si="163"/>
        <v>7.3687032417232921E-6</v>
      </c>
      <c r="BK187" s="41">
        <f t="shared" si="164"/>
        <v>8.7393602512394544E-2</v>
      </c>
      <c r="BL187" s="41">
        <f t="shared" si="205"/>
        <v>-77.89128176323949</v>
      </c>
      <c r="BM187" s="41">
        <f t="shared" si="206"/>
        <v>-68.638774905921309</v>
      </c>
      <c r="BN187" s="41">
        <f t="shared" si="165"/>
        <v>95.183914668678682</v>
      </c>
      <c r="BO187" s="41">
        <f t="shared" si="166"/>
        <v>82.345877093131122</v>
      </c>
      <c r="BP187" s="41">
        <f t="shared" si="167"/>
        <v>7.3824136097480796E-6</v>
      </c>
      <c r="BQ187" s="41">
        <f t="shared" si="168"/>
        <v>7.3809898900590895E-6</v>
      </c>
      <c r="BR187" s="41">
        <f t="shared" si="169"/>
        <v>1.6855126249368864E-4</v>
      </c>
      <c r="BS187" s="41">
        <f t="shared" si="170"/>
        <v>1.4073038106410444E-4</v>
      </c>
      <c r="BT187" s="41">
        <f t="shared" si="171"/>
        <v>3.6131796493957916E-5</v>
      </c>
      <c r="BU187" s="41">
        <f t="shared" si="172"/>
        <v>8.7342428012672335E-2</v>
      </c>
      <c r="BV187" s="41">
        <f t="shared" si="207"/>
        <v>-77.845671475273733</v>
      </c>
      <c r="BW187" s="41">
        <f t="shared" si="208"/>
        <v>-68.598582547826695</v>
      </c>
      <c r="BX187" s="41">
        <f t="shared" si="173"/>
        <v>95.145319111525396</v>
      </c>
      <c r="BY187" s="41">
        <f t="shared" si="174"/>
        <v>82.311422385786685</v>
      </c>
      <c r="BZ187" s="41">
        <f t="shared" si="175"/>
        <v>7.3737914086778819E-6</v>
      </c>
      <c r="CA187" s="41">
        <f t="shared" si="176"/>
        <v>7.3737909718728776E-6</v>
      </c>
      <c r="CB187" s="41">
        <f t="shared" si="177"/>
        <v>8.7429770440684992E-2</v>
      </c>
      <c r="CC187" s="41">
        <f t="shared" si="209"/>
        <v>-77.923517146748992</v>
      </c>
      <c r="CD187" s="41">
        <f t="shared" si="210"/>
        <v>-68.667181130374516</v>
      </c>
      <c r="CE187" s="41">
        <f t="shared" si="178"/>
        <v>95.211195246091762</v>
      </c>
      <c r="CF187" s="41">
        <f t="shared" si="179"/>
        <v>82.370230675720421</v>
      </c>
      <c r="CG187" s="41">
        <f t="shared" si="180"/>
        <v>7.3885017339023068E-6</v>
      </c>
      <c r="CH187" s="41">
        <f t="shared" si="181"/>
        <v>7.3860728450313444E-6</v>
      </c>
      <c r="CI187" s="41">
        <f t="shared" si="182"/>
        <v>1.6842129946620152E-4</v>
      </c>
      <c r="CJ187" s="41">
        <f t="shared" si="183"/>
        <v>1.4061749184127306E-4</v>
      </c>
      <c r="CK187" s="41">
        <f t="shared" si="184"/>
        <v>-1.5710258473334054E-8</v>
      </c>
      <c r="CL187" s="41">
        <f t="shared" si="211"/>
        <v>6.040873128722704</v>
      </c>
      <c r="CM187" s="41">
        <f t="shared" si="212"/>
        <v>2.2271470382278108E-4</v>
      </c>
      <c r="CN187" s="41">
        <f t="shared" si="213"/>
        <v>-0.30569849804435312</v>
      </c>
      <c r="CO187" s="41">
        <f t="shared" si="214"/>
        <v>1117.8043493428549</v>
      </c>
      <c r="CP187" s="41">
        <f t="shared" si="185"/>
        <v>10674.24525645211</v>
      </c>
      <c r="CQ187" s="41"/>
      <c r="CR187" s="41"/>
      <c r="CS187" s="41"/>
      <c r="CT187" s="41"/>
      <c r="CU187" s="41"/>
      <c r="CV187" s="41"/>
      <c r="CW187" s="41"/>
      <c r="CX187" s="41"/>
      <c r="CY187" s="41"/>
      <c r="CZ187" s="41"/>
      <c r="DA187" s="41"/>
      <c r="DB187" s="14"/>
      <c r="DC187" s="41"/>
      <c r="DD187" s="41"/>
      <c r="DE187" s="41"/>
    </row>
    <row r="188" spans="1:109" x14ac:dyDescent="0.15">
      <c r="A188" s="41">
        <f t="shared" si="186"/>
        <v>0.39000000000000018</v>
      </c>
      <c r="B188" s="41">
        <f t="shared" si="187"/>
        <v>6.1998434742154069</v>
      </c>
      <c r="C188" s="41">
        <f t="shared" si="188"/>
        <v>-1640.3484026277972</v>
      </c>
      <c r="D188" s="41">
        <f t="shared" si="189"/>
        <v>-1123.0912597706542</v>
      </c>
      <c r="E188" s="41">
        <f t="shared" si="190"/>
        <v>0.12739352921814204</v>
      </c>
      <c r="F188" s="41">
        <f t="shared" si="191"/>
        <v>-113.54200987122007</v>
      </c>
      <c r="G188" s="41">
        <f t="shared" si="192"/>
        <v>-100.05464387664793</v>
      </c>
      <c r="H188" s="41">
        <f t="shared" si="121"/>
        <v>126.50833643049057</v>
      </c>
      <c r="I188" s="41">
        <f t="shared" si="122"/>
        <v>110.24213905248088</v>
      </c>
      <c r="J188" s="41">
        <f t="shared" si="123"/>
        <v>1.1833856427625561E-5</v>
      </c>
      <c r="K188" s="41">
        <f t="shared" si="124"/>
        <v>1.0971502145843516E-5</v>
      </c>
      <c r="L188" s="41">
        <f t="shared" si="125"/>
        <v>0.12752092274736015</v>
      </c>
      <c r="M188" s="41">
        <f t="shared" si="193"/>
        <v>-113.65555188109127</v>
      </c>
      <c r="N188" s="41">
        <f t="shared" si="194"/>
        <v>-100.15469852052456</v>
      </c>
      <c r="O188" s="41">
        <f t="shared" si="126"/>
        <v>126.61133074378459</v>
      </c>
      <c r="P188" s="41">
        <f t="shared" si="127"/>
        <v>110.33373621388692</v>
      </c>
      <c r="Q188" s="41">
        <f t="shared" si="128"/>
        <v>1.1843571719281511E-5</v>
      </c>
      <c r="R188" s="41">
        <f t="shared" si="129"/>
        <v>1.0979383934858892E-5</v>
      </c>
      <c r="S188" s="41">
        <f t="shared" si="130"/>
        <v>7.62620496941853E-5</v>
      </c>
      <c r="T188" s="41">
        <f t="shared" si="131"/>
        <v>6.1869618211782534E-5</v>
      </c>
      <c r="U188" s="41">
        <f t="shared" si="132"/>
        <v>-5.9917205986800934E-2</v>
      </c>
      <c r="V188" s="41">
        <f t="shared" si="133"/>
        <v>6.7476323231341104E-2</v>
      </c>
      <c r="W188" s="41">
        <f t="shared" si="195"/>
        <v>-60.139611528365705</v>
      </c>
      <c r="X188" s="41">
        <f t="shared" si="196"/>
        <v>-52.995780338707881</v>
      </c>
      <c r="Y188" s="41">
        <f t="shared" si="134"/>
        <v>80.51325550072923</v>
      </c>
      <c r="Z188" s="41">
        <f t="shared" si="135"/>
        <v>69.220594241050975</v>
      </c>
      <c r="AA188" s="41">
        <f t="shared" si="136"/>
        <v>3.0587153169463993E-6</v>
      </c>
      <c r="AB188" s="41">
        <f t="shared" si="137"/>
        <v>3.6749604047070145E-6</v>
      </c>
      <c r="AC188" s="41">
        <f t="shared" si="138"/>
        <v>6.7543799554572431E-2</v>
      </c>
      <c r="AD188" s="41">
        <f t="shared" si="197"/>
        <v>-60.199751139894055</v>
      </c>
      <c r="AE188" s="41">
        <f t="shared" si="198"/>
        <v>-53.048776119046579</v>
      </c>
      <c r="AF188" s="41">
        <f t="shared" si="139"/>
        <v>80.561255970745535</v>
      </c>
      <c r="AG188" s="41">
        <f t="shared" si="140"/>
        <v>69.263531964178611</v>
      </c>
      <c r="AH188" s="41">
        <f t="shared" si="141"/>
        <v>3.0762858615813568E-6</v>
      </c>
      <c r="AI188" s="41">
        <f t="shared" si="142"/>
        <v>3.6898902663642412E-6</v>
      </c>
      <c r="AJ188" s="41">
        <f t="shared" si="143"/>
        <v>2.6039570316717977E-4</v>
      </c>
      <c r="AK188" s="41">
        <f t="shared" si="144"/>
        <v>2.2126074661838062E-4</v>
      </c>
      <c r="AL188" s="41">
        <f t="shared" si="145"/>
        <v>1.5746665950483203E-2</v>
      </c>
      <c r="AM188" s="41">
        <f t="shared" si="146"/>
        <v>8.3222989181824303E-2</v>
      </c>
      <c r="AN188" s="41">
        <f t="shared" si="199"/>
        <v>-74.174139904819171</v>
      </c>
      <c r="AO188" s="41">
        <f t="shared" si="200"/>
        <v>-65.363182855850525</v>
      </c>
      <c r="AP188" s="41">
        <f t="shared" si="147"/>
        <v>92.003362255174522</v>
      </c>
      <c r="AQ188" s="41">
        <f t="shared" si="148"/>
        <v>79.49160828364208</v>
      </c>
      <c r="AR188" s="41">
        <f t="shared" si="149"/>
        <v>6.5126408387769158E-6</v>
      </c>
      <c r="AS188" s="41">
        <f t="shared" si="150"/>
        <v>6.5866388140902634E-6</v>
      </c>
      <c r="AT188" s="41">
        <f t="shared" si="151"/>
        <v>8.3306212171006117E-2</v>
      </c>
      <c r="AU188" s="41">
        <f t="shared" si="201"/>
        <v>-74.248314044723983</v>
      </c>
      <c r="AV188" s="41">
        <f t="shared" si="202"/>
        <v>-65.428546038706358</v>
      </c>
      <c r="AW188" s="41">
        <f t="shared" si="152"/>
        <v>92.0655024486326</v>
      </c>
      <c r="AX188" s="41">
        <f t="shared" si="153"/>
        <v>79.547113195403085</v>
      </c>
      <c r="AY188" s="41">
        <f t="shared" si="154"/>
        <v>6.5278831850576602E-6</v>
      </c>
      <c r="AZ188" s="41">
        <f t="shared" si="155"/>
        <v>6.599380871841792E-6</v>
      </c>
      <c r="BA188" s="41">
        <f t="shared" si="156"/>
        <v>1.8315067063314763E-4</v>
      </c>
      <c r="BB188" s="41">
        <f t="shared" si="157"/>
        <v>1.5310742712799666E-4</v>
      </c>
      <c r="BC188" s="41">
        <f t="shared" si="158"/>
        <v>2.4630488149743387E-3</v>
      </c>
      <c r="BD188" s="41">
        <f t="shared" si="159"/>
        <v>8.5686037996798636E-2</v>
      </c>
      <c r="BE188" s="41">
        <f t="shared" si="203"/>
        <v>-76.369381017766429</v>
      </c>
      <c r="BF188" s="41">
        <f t="shared" si="204"/>
        <v>-67.297656871489622</v>
      </c>
      <c r="BG188" s="41">
        <f t="shared" si="160"/>
        <v>93.848134454501547</v>
      </c>
      <c r="BH188" s="41">
        <f t="shared" si="161"/>
        <v>81.139194983802142</v>
      </c>
      <c r="BI188" s="41">
        <f t="shared" si="162"/>
        <v>6.9523345606752423E-6</v>
      </c>
      <c r="BJ188" s="41">
        <f t="shared" si="163"/>
        <v>6.95381105776797E-6</v>
      </c>
      <c r="BK188" s="41">
        <f t="shared" si="164"/>
        <v>8.5771724034795424E-2</v>
      </c>
      <c r="BL188" s="41">
        <f t="shared" si="205"/>
        <v>-76.445750398784185</v>
      </c>
      <c r="BM188" s="41">
        <f t="shared" si="206"/>
        <v>-67.36495452836111</v>
      </c>
      <c r="BN188" s="41">
        <f t="shared" si="165"/>
        <v>93.912520476912931</v>
      </c>
      <c r="BO188" s="41">
        <f t="shared" si="166"/>
        <v>81.19669128927724</v>
      </c>
      <c r="BP188" s="41">
        <f t="shared" si="167"/>
        <v>6.9672143934035392E-6</v>
      </c>
      <c r="BQ188" s="41">
        <f t="shared" si="168"/>
        <v>6.9662222388767095E-6</v>
      </c>
      <c r="BR188" s="41">
        <f t="shared" si="169"/>
        <v>1.7365527775779185E-4</v>
      </c>
      <c r="BS188" s="41">
        <f t="shared" si="170"/>
        <v>1.4484484752585604E-4</v>
      </c>
      <c r="BT188" s="41">
        <f t="shared" si="171"/>
        <v>5.1248699892411904E-5</v>
      </c>
      <c r="BU188" s="41">
        <f t="shared" si="172"/>
        <v>8.5737286696691048E-2</v>
      </c>
      <c r="BV188" s="41">
        <f t="shared" si="207"/>
        <v>-76.415057438105691</v>
      </c>
      <c r="BW188" s="41">
        <f t="shared" si="208"/>
        <v>-67.337907506261629</v>
      </c>
      <c r="BX188" s="41">
        <f t="shared" si="173"/>
        <v>93.886641979278579</v>
      </c>
      <c r="BY188" s="41">
        <f t="shared" si="174"/>
        <v>81.17358201818638</v>
      </c>
      <c r="BZ188" s="41">
        <f t="shared" si="175"/>
        <v>6.9612374623215855E-6</v>
      </c>
      <c r="CA188" s="41">
        <f t="shared" si="176"/>
        <v>6.9612370298383194E-6</v>
      </c>
      <c r="CB188" s="41">
        <f t="shared" si="177"/>
        <v>8.5823023983387731E-2</v>
      </c>
      <c r="CC188" s="41">
        <f t="shared" si="209"/>
        <v>-76.491472495543803</v>
      </c>
      <c r="CD188" s="41">
        <f t="shared" si="210"/>
        <v>-67.405245413767886</v>
      </c>
      <c r="CE188" s="41">
        <f t="shared" si="178"/>
        <v>93.95107480487907</v>
      </c>
      <c r="CF188" s="41">
        <f t="shared" si="179"/>
        <v>81.231119812233516</v>
      </c>
      <c r="CG188" s="41">
        <f t="shared" si="180"/>
        <v>6.9761097919425618E-6</v>
      </c>
      <c r="CH188" s="41">
        <f t="shared" si="181"/>
        <v>6.9736413850708705E-6</v>
      </c>
      <c r="CI188" s="41">
        <f t="shared" si="182"/>
        <v>1.7346396409290333E-4</v>
      </c>
      <c r="CJ188" s="41">
        <f t="shared" si="183"/>
        <v>1.4467865394941453E-4</v>
      </c>
      <c r="CK188" s="41">
        <f t="shared" si="184"/>
        <v>-1.5024443505902784E-8</v>
      </c>
      <c r="CL188" s="41">
        <f t="shared" si="211"/>
        <v>6.1998434742154069</v>
      </c>
      <c r="CM188" s="41">
        <f t="shared" si="212"/>
        <v>2.1446069169022547E-4</v>
      </c>
      <c r="CN188" s="41">
        <f t="shared" si="213"/>
        <v>-0.30008050343841863</v>
      </c>
      <c r="CO188" s="41">
        <f t="shared" si="214"/>
        <v>1129.2048076087203</v>
      </c>
      <c r="CP188" s="41">
        <f t="shared" si="185"/>
        <v>10783.111613643632</v>
      </c>
      <c r="CQ188" s="41"/>
      <c r="CR188" s="41"/>
      <c r="CS188" s="41"/>
      <c r="CT188" s="41"/>
      <c r="CU188" s="41"/>
      <c r="CV188" s="41"/>
      <c r="CW188" s="41"/>
      <c r="CX188" s="41"/>
      <c r="CY188" s="41"/>
      <c r="CZ188" s="41"/>
      <c r="DA188" s="41"/>
      <c r="DB188" s="14"/>
      <c r="DC188" s="41"/>
      <c r="DD188" s="41"/>
      <c r="DE188" s="41"/>
    </row>
    <row r="189" spans="1:109" x14ac:dyDescent="0.15">
      <c r="A189" s="41">
        <f t="shared" si="186"/>
        <v>0.40000000000000019</v>
      </c>
      <c r="B189" s="41">
        <f t="shared" si="187"/>
        <v>6.3588138197081099</v>
      </c>
      <c r="C189" s="41">
        <f t="shared" si="188"/>
        <v>-1634.7163103874841</v>
      </c>
      <c r="D189" s="41">
        <f t="shared" si="189"/>
        <v>-1117.4591675303411</v>
      </c>
      <c r="E189" s="41">
        <f t="shared" si="190"/>
        <v>0.12739352921814204</v>
      </c>
      <c r="F189" s="41">
        <f t="shared" si="191"/>
        <v>-113.54200987122007</v>
      </c>
      <c r="G189" s="41">
        <f t="shared" si="192"/>
        <v>-100.05464387664793</v>
      </c>
      <c r="H189" s="41">
        <f t="shared" si="121"/>
        <v>126.46794397733943</v>
      </c>
      <c r="I189" s="41">
        <f t="shared" si="122"/>
        <v>110.19535421337058</v>
      </c>
      <c r="J189" s="41">
        <f t="shared" si="123"/>
        <v>1.1670895026587392E-5</v>
      </c>
      <c r="K189" s="41">
        <f t="shared" si="124"/>
        <v>1.0757307314269835E-5</v>
      </c>
      <c r="L189" s="41">
        <f t="shared" si="125"/>
        <v>0.12752092274736015</v>
      </c>
      <c r="M189" s="41">
        <f t="shared" si="193"/>
        <v>-113.65555188109127</v>
      </c>
      <c r="N189" s="41">
        <f t="shared" si="194"/>
        <v>-100.15469852052456</v>
      </c>
      <c r="O189" s="41">
        <f t="shared" si="126"/>
        <v>126.57096506132173</v>
      </c>
      <c r="P189" s="41">
        <f t="shared" si="127"/>
        <v>110.28698367589905</v>
      </c>
      <c r="Q189" s="41">
        <f t="shared" si="128"/>
        <v>1.1680555469896042E-5</v>
      </c>
      <c r="R189" s="41">
        <f t="shared" si="129"/>
        <v>1.0765122940430327E-5</v>
      </c>
      <c r="S189" s="41">
        <f t="shared" si="130"/>
        <v>7.5831507047034038E-5</v>
      </c>
      <c r="T189" s="41">
        <f t="shared" si="131"/>
        <v>6.1350260162036202E-5</v>
      </c>
      <c r="U189" s="41">
        <f t="shared" si="132"/>
        <v>-6.3087641525123611E-2</v>
      </c>
      <c r="V189" s="41">
        <f t="shared" si="133"/>
        <v>6.4305887693018426E-2</v>
      </c>
      <c r="W189" s="41">
        <f t="shared" si="195"/>
        <v>-57.313897966636098</v>
      </c>
      <c r="X189" s="41">
        <f t="shared" si="196"/>
        <v>-50.505726089739248</v>
      </c>
      <c r="Y189" s="41">
        <f t="shared" si="134"/>
        <v>78.214360491789492</v>
      </c>
      <c r="Z189" s="41">
        <f t="shared" si="135"/>
        <v>67.147567477450153</v>
      </c>
      <c r="AA189" s="41">
        <f t="shared" si="136"/>
        <v>2.0859706839718183E-6</v>
      </c>
      <c r="AB189" s="41">
        <f t="shared" si="137"/>
        <v>2.7900752077090438E-6</v>
      </c>
      <c r="AC189" s="41">
        <f t="shared" si="138"/>
        <v>6.4370193580711443E-2</v>
      </c>
      <c r="AD189" s="41">
        <f t="shared" si="197"/>
        <v>-57.371211864602735</v>
      </c>
      <c r="AE189" s="41">
        <f t="shared" si="198"/>
        <v>-50.556231815828987</v>
      </c>
      <c r="AF189" s="41">
        <f t="shared" si="139"/>
        <v>78.259594051987349</v>
      </c>
      <c r="AG189" s="41">
        <f t="shared" si="140"/>
        <v>67.188046847780058</v>
      </c>
      <c r="AH189" s="41">
        <f t="shared" si="141"/>
        <v>2.1039084099161676E-6</v>
      </c>
      <c r="AI189" s="41">
        <f t="shared" si="142"/>
        <v>2.8053406796273422E-6</v>
      </c>
      <c r="AJ189" s="41">
        <f t="shared" si="143"/>
        <v>2.7894375752932966E-4</v>
      </c>
      <c r="AK189" s="41">
        <f t="shared" si="144"/>
        <v>2.3738840199473784E-4</v>
      </c>
      <c r="AL189" s="41">
        <f t="shared" si="145"/>
        <v>1.6943773303807003E-2</v>
      </c>
      <c r="AM189" s="41">
        <f t="shared" si="146"/>
        <v>8.1249660996825429E-2</v>
      </c>
      <c r="AN189" s="41">
        <f t="shared" si="199"/>
        <v>-72.415372017349483</v>
      </c>
      <c r="AO189" s="41">
        <f t="shared" si="200"/>
        <v>-63.813334523571982</v>
      </c>
      <c r="AP189" s="41">
        <f t="shared" si="147"/>
        <v>90.482107576207497</v>
      </c>
      <c r="AQ189" s="41">
        <f t="shared" si="148"/>
        <v>78.118079091383521</v>
      </c>
      <c r="AR189" s="41">
        <f t="shared" si="149"/>
        <v>6.0095742848030172E-6</v>
      </c>
      <c r="AS189" s="41">
        <f t="shared" si="150"/>
        <v>6.0995268938464144E-6</v>
      </c>
      <c r="AT189" s="41">
        <f t="shared" si="151"/>
        <v>8.1330910657822247E-2</v>
      </c>
      <c r="AU189" s="41">
        <f t="shared" si="201"/>
        <v>-72.487787389366829</v>
      </c>
      <c r="AV189" s="41">
        <f t="shared" si="202"/>
        <v>-63.877147858095547</v>
      </c>
      <c r="AW189" s="41">
        <f t="shared" si="152"/>
        <v>90.542476922415943</v>
      </c>
      <c r="AX189" s="41">
        <f t="shared" si="153"/>
        <v>78.172021476809022</v>
      </c>
      <c r="AY189" s="41">
        <f t="shared" si="154"/>
        <v>6.025035250181169E-6</v>
      </c>
      <c r="AZ189" s="41">
        <f t="shared" si="155"/>
        <v>6.1124446101979405E-6</v>
      </c>
      <c r="BA189" s="41">
        <f t="shared" si="156"/>
        <v>1.9028959860838349E-4</v>
      </c>
      <c r="BB189" s="41">
        <f t="shared" si="157"/>
        <v>1.5898794152546618E-4</v>
      </c>
      <c r="BC189" s="41">
        <f t="shared" si="158"/>
        <v>2.8737331319270095E-3</v>
      </c>
      <c r="BD189" s="41">
        <f t="shared" si="159"/>
        <v>8.4123394128752443E-2</v>
      </c>
      <c r="BE189" s="41">
        <f t="shared" si="203"/>
        <v>-74.976643674042407</v>
      </c>
      <c r="BF189" s="41">
        <f t="shared" si="204"/>
        <v>-66.070359247481861</v>
      </c>
      <c r="BG189" s="41">
        <f t="shared" si="160"/>
        <v>92.625338300950091</v>
      </c>
      <c r="BH189" s="41">
        <f t="shared" si="161"/>
        <v>80.032863186903583</v>
      </c>
      <c r="BI189" s="41">
        <f t="shared" si="162"/>
        <v>6.5400953524499637E-6</v>
      </c>
      <c r="BJ189" s="41">
        <f t="shared" si="163"/>
        <v>6.5421985323092983E-6</v>
      </c>
      <c r="BK189" s="41">
        <f t="shared" si="164"/>
        <v>8.4207517522881192E-2</v>
      </c>
      <c r="BL189" s="41">
        <f t="shared" si="205"/>
        <v>-75.051620317716456</v>
      </c>
      <c r="BM189" s="41">
        <f t="shared" si="206"/>
        <v>-66.136429606729337</v>
      </c>
      <c r="BN189" s="41">
        <f t="shared" si="165"/>
        <v>92.688322234235571</v>
      </c>
      <c r="BO189" s="41">
        <f t="shared" si="166"/>
        <v>80.089125022242897</v>
      </c>
      <c r="BP189" s="41">
        <f t="shared" si="167"/>
        <v>6.5551316285149529E-6</v>
      </c>
      <c r="BQ189" s="41">
        <f t="shared" si="168"/>
        <v>6.5547273758303625E-6</v>
      </c>
      <c r="BR189" s="41">
        <f t="shared" si="169"/>
        <v>1.787407203515411E-4</v>
      </c>
      <c r="BS189" s="41">
        <f t="shared" si="170"/>
        <v>1.489341181584884E-4</v>
      </c>
      <c r="BT189" s="41">
        <f t="shared" si="171"/>
        <v>7.0560872578249228E-5</v>
      </c>
      <c r="BU189" s="41">
        <f t="shared" si="172"/>
        <v>8.4193955001330686E-2</v>
      </c>
      <c r="BV189" s="41">
        <f t="shared" si="207"/>
        <v>-75.039532451360785</v>
      </c>
      <c r="BW189" s="41">
        <f t="shared" si="208"/>
        <v>-66.125777627212528</v>
      </c>
      <c r="BX189" s="41">
        <f t="shared" si="173"/>
        <v>92.67816692781453</v>
      </c>
      <c r="BY189" s="41">
        <f t="shared" si="174"/>
        <v>80.080053596600479</v>
      </c>
      <c r="BZ189" s="41">
        <f t="shared" si="175"/>
        <v>6.5527093053757812E-6</v>
      </c>
      <c r="CA189" s="41">
        <f t="shared" si="176"/>
        <v>6.552709062413535E-6</v>
      </c>
      <c r="CB189" s="41">
        <f t="shared" si="177"/>
        <v>8.4278148956332011E-2</v>
      </c>
      <c r="CC189" s="41">
        <f t="shared" si="209"/>
        <v>-75.114571983812141</v>
      </c>
      <c r="CD189" s="41">
        <f t="shared" si="210"/>
        <v>-66.191903404839735</v>
      </c>
      <c r="CE189" s="41">
        <f t="shared" si="178"/>
        <v>92.741215187508914</v>
      </c>
      <c r="CF189" s="41">
        <f t="shared" si="179"/>
        <v>80.136372476677934</v>
      </c>
      <c r="CG189" s="41">
        <f t="shared" si="180"/>
        <v>6.567735206674139E-6</v>
      </c>
      <c r="CH189" s="41">
        <f t="shared" si="181"/>
        <v>6.5652284447506132E-6</v>
      </c>
      <c r="CI189" s="41">
        <f t="shared" si="182"/>
        <v>1.7846769756951525E-4</v>
      </c>
      <c r="CJ189" s="41">
        <f t="shared" si="183"/>
        <v>1.4869692648220655E-4</v>
      </c>
      <c r="CK189" s="41">
        <f t="shared" si="184"/>
        <v>-8.1611002105140991E-9</v>
      </c>
      <c r="CL189" s="41">
        <f t="shared" si="211"/>
        <v>6.3588138197081099</v>
      </c>
      <c r="CM189" s="41">
        <f t="shared" si="212"/>
        <v>2.0664980944603976E-4</v>
      </c>
      <c r="CN189" s="41">
        <f t="shared" si="213"/>
        <v>-0.29467884250465737</v>
      </c>
      <c r="CO189" s="41">
        <f t="shared" si="214"/>
        <v>1140.2419662986674</v>
      </c>
      <c r="CP189" s="41">
        <f t="shared" si="185"/>
        <v>10888.508715435315</v>
      </c>
      <c r="CQ189" s="41"/>
      <c r="CR189" s="41"/>
      <c r="CS189" s="41"/>
      <c r="CT189" s="41"/>
      <c r="CU189" s="41"/>
      <c r="CV189" s="41"/>
      <c r="CW189" s="41"/>
      <c r="CX189" s="41"/>
      <c r="CY189" s="41"/>
      <c r="CZ189" s="41"/>
      <c r="DA189" s="41"/>
      <c r="DB189" s="14"/>
      <c r="DC189" s="41"/>
      <c r="DD189" s="41"/>
      <c r="DE189" s="41"/>
    </row>
    <row r="190" spans="1:109" x14ac:dyDescent="0.15">
      <c r="A190" s="41">
        <f t="shared" si="186"/>
        <v>0.4100000000000002</v>
      </c>
      <c r="B190" s="41">
        <f t="shared" si="187"/>
        <v>6.5177841652008119</v>
      </c>
      <c r="C190" s="41">
        <f t="shared" si="188"/>
        <v>-1629.0842181471714</v>
      </c>
      <c r="D190" s="41">
        <f t="shared" si="189"/>
        <v>-1111.8270752900285</v>
      </c>
      <c r="E190" s="41">
        <f t="shared" si="190"/>
        <v>0.12739352921814204</v>
      </c>
      <c r="F190" s="41">
        <f t="shared" si="191"/>
        <v>-113.54200987122007</v>
      </c>
      <c r="G190" s="41">
        <f t="shared" si="192"/>
        <v>-100.05464387664793</v>
      </c>
      <c r="H190" s="41">
        <f t="shared" si="121"/>
        <v>126.42752810139997</v>
      </c>
      <c r="I190" s="41">
        <f t="shared" si="122"/>
        <v>110.14853296746691</v>
      </c>
      <c r="J190" s="41">
        <f t="shared" si="123"/>
        <v>1.1507839127441221E-5</v>
      </c>
      <c r="K190" s="41">
        <f t="shared" si="124"/>
        <v>1.0542945801627556E-5</v>
      </c>
      <c r="L190" s="41">
        <f t="shared" si="125"/>
        <v>0.12752092274736015</v>
      </c>
      <c r="M190" s="41">
        <f t="shared" si="193"/>
        <v>-113.65555188109127</v>
      </c>
      <c r="N190" s="41">
        <f t="shared" si="194"/>
        <v>-100.15469852052456</v>
      </c>
      <c r="O190" s="41">
        <f t="shared" si="126"/>
        <v>126.53057600263804</v>
      </c>
      <c r="P190" s="41">
        <f t="shared" si="127"/>
        <v>110.24019480653212</v>
      </c>
      <c r="Q190" s="41">
        <f t="shared" si="128"/>
        <v>1.1517444815966577E-5</v>
      </c>
      <c r="R190" s="41">
        <f t="shared" si="129"/>
        <v>1.0550695443866345E-5</v>
      </c>
      <c r="S190" s="41">
        <f t="shared" si="130"/>
        <v>7.5401698848526417E-5</v>
      </c>
      <c r="T190" s="41">
        <f t="shared" si="131"/>
        <v>6.0832306682707695E-5</v>
      </c>
      <c r="U190" s="41">
        <f t="shared" si="132"/>
        <v>-6.6227424921501049E-2</v>
      </c>
      <c r="V190" s="41">
        <f t="shared" si="133"/>
        <v>6.1166104296640988E-2</v>
      </c>
      <c r="W190" s="41">
        <f t="shared" si="195"/>
        <v>-54.515503734425664</v>
      </c>
      <c r="X190" s="41">
        <f t="shared" si="196"/>
        <v>-48.039745976758603</v>
      </c>
      <c r="Y190" s="41">
        <f t="shared" si="134"/>
        <v>75.961645500080792</v>
      </c>
      <c r="Z190" s="41">
        <f t="shared" si="135"/>
        <v>65.11465822529108</v>
      </c>
      <c r="AA190" s="41">
        <f t="shared" si="136"/>
        <v>1.0647702154518307E-6</v>
      </c>
      <c r="AB190" s="41">
        <f t="shared" si="137"/>
        <v>1.864216283645881E-6</v>
      </c>
      <c r="AC190" s="41">
        <f t="shared" si="138"/>
        <v>6.1227270400937624E-2</v>
      </c>
      <c r="AD190" s="41">
        <f t="shared" si="197"/>
        <v>-54.570019238160086</v>
      </c>
      <c r="AE190" s="41">
        <f t="shared" si="198"/>
        <v>-48.087785722735362</v>
      </c>
      <c r="AF190" s="41">
        <f t="shared" si="139"/>
        <v>76.004163635344142</v>
      </c>
      <c r="AG190" s="41">
        <f t="shared" si="140"/>
        <v>65.152722317081398</v>
      </c>
      <c r="AH190" s="41">
        <f t="shared" si="141"/>
        <v>1.0830500228086387E-6</v>
      </c>
      <c r="AI190" s="41">
        <f t="shared" si="142"/>
        <v>1.8797999476513871E-6</v>
      </c>
      <c r="AJ190" s="41">
        <f t="shared" si="143"/>
        <v>2.9885518404371505E-4</v>
      </c>
      <c r="AK190" s="41">
        <f t="shared" si="144"/>
        <v>2.5477614088238314E-4</v>
      </c>
      <c r="AL190" s="41">
        <f t="shared" si="145"/>
        <v>1.813664750543768E-2</v>
      </c>
      <c r="AM190" s="41">
        <f t="shared" si="146"/>
        <v>7.9302751802078672E-2</v>
      </c>
      <c r="AN190" s="41">
        <f t="shared" si="199"/>
        <v>-70.680150578984424</v>
      </c>
      <c r="AO190" s="41">
        <f t="shared" si="200"/>
        <v>-62.284235617716277</v>
      </c>
      <c r="AP190" s="41">
        <f t="shared" si="147"/>
        <v>88.98711751564062</v>
      </c>
      <c r="AQ190" s="41">
        <f t="shared" si="148"/>
        <v>76.767314541703342</v>
      </c>
      <c r="AR190" s="41">
        <f t="shared" si="149"/>
        <v>5.4989627030878484E-6</v>
      </c>
      <c r="AS190" s="41">
        <f t="shared" si="150"/>
        <v>5.6068990404877609E-6</v>
      </c>
      <c r="AT190" s="41">
        <f t="shared" si="151"/>
        <v>7.938205455388074E-2</v>
      </c>
      <c r="AU190" s="41">
        <f t="shared" si="201"/>
        <v>-70.750830729563404</v>
      </c>
      <c r="AV190" s="41">
        <f t="shared" si="202"/>
        <v>-62.346519853333987</v>
      </c>
      <c r="AW190" s="41">
        <f t="shared" si="152"/>
        <v>89.04574450834113</v>
      </c>
      <c r="AX190" s="41">
        <f t="shared" si="153"/>
        <v>76.819718822681821</v>
      </c>
      <c r="AY190" s="41">
        <f t="shared" si="154"/>
        <v>5.5146385924180352E-6</v>
      </c>
      <c r="AZ190" s="41">
        <f t="shared" si="155"/>
        <v>5.6199897830726088E-6</v>
      </c>
      <c r="BA190" s="41">
        <f t="shared" si="156"/>
        <v>1.9767144233925481E-4</v>
      </c>
      <c r="BB190" s="41">
        <f t="shared" si="157"/>
        <v>1.6507299289589665E-4</v>
      </c>
      <c r="BC190" s="41">
        <f t="shared" si="158"/>
        <v>3.311088080660358E-3</v>
      </c>
      <c r="BD190" s="41">
        <f t="shared" si="159"/>
        <v>8.2613839882739029E-2</v>
      </c>
      <c r="BE190" s="41">
        <f t="shared" si="203"/>
        <v>-73.631223509031486</v>
      </c>
      <c r="BF190" s="41">
        <f t="shared" si="204"/>
        <v>-64.884758115114096</v>
      </c>
      <c r="BG190" s="41">
        <f t="shared" si="160"/>
        <v>91.445946615345662</v>
      </c>
      <c r="BH190" s="41">
        <f t="shared" si="161"/>
        <v>78.964793378013852</v>
      </c>
      <c r="BI190" s="41">
        <f t="shared" si="162"/>
        <v>6.1307578497067064E-6</v>
      </c>
      <c r="BJ190" s="41">
        <f t="shared" si="163"/>
        <v>6.1336729389801646E-6</v>
      </c>
      <c r="BK190" s="41">
        <f t="shared" si="164"/>
        <v>8.2696453722621757E-2</v>
      </c>
      <c r="BL190" s="41">
        <f t="shared" si="205"/>
        <v>-73.704854732540511</v>
      </c>
      <c r="BM190" s="41">
        <f t="shared" si="206"/>
        <v>-64.949642873229209</v>
      </c>
      <c r="BN190" s="41">
        <f t="shared" si="165"/>
        <v>91.507579190534699</v>
      </c>
      <c r="BO190" s="41">
        <f t="shared" si="166"/>
        <v>79.01986523968813</v>
      </c>
      <c r="BP190" s="41">
        <f t="shared" si="167"/>
        <v>6.1459431386555759E-6</v>
      </c>
      <c r="BQ190" s="41">
        <f t="shared" si="168"/>
        <v>6.1463129131337029E-6</v>
      </c>
      <c r="BR190" s="41">
        <f t="shared" si="169"/>
        <v>1.8381047256035157E-4</v>
      </c>
      <c r="BS190" s="41">
        <f t="shared" si="170"/>
        <v>1.5300068573838245E-4</v>
      </c>
      <c r="BT190" s="41">
        <f t="shared" si="171"/>
        <v>9.4615691121225571E-5</v>
      </c>
      <c r="BU190" s="41">
        <f t="shared" si="172"/>
        <v>8.2708455573860251E-2</v>
      </c>
      <c r="BV190" s="41">
        <f t="shared" si="207"/>
        <v>-73.715551620523414</v>
      </c>
      <c r="BW190" s="41">
        <f t="shared" si="208"/>
        <v>-64.959069105149297</v>
      </c>
      <c r="BX190" s="41">
        <f t="shared" si="173"/>
        <v>91.516534082167993</v>
      </c>
      <c r="BY190" s="41">
        <f t="shared" si="174"/>
        <v>79.027866853978523</v>
      </c>
      <c r="BZ190" s="41">
        <f t="shared" si="175"/>
        <v>6.1481469296304931E-6</v>
      </c>
      <c r="CA190" s="41">
        <f t="shared" si="176"/>
        <v>6.148147227978882E-6</v>
      </c>
      <c r="CB190" s="41">
        <f t="shared" si="177"/>
        <v>8.2791164029434108E-2</v>
      </c>
      <c r="CC190" s="41">
        <f t="shared" si="209"/>
        <v>-73.789267172143937</v>
      </c>
      <c r="CD190" s="41">
        <f t="shared" si="210"/>
        <v>-65.02402817425444</v>
      </c>
      <c r="CE190" s="41">
        <f t="shared" si="178"/>
        <v>91.578252756694553</v>
      </c>
      <c r="CF190" s="41">
        <f t="shared" si="179"/>
        <v>79.08301509946952</v>
      </c>
      <c r="CG190" s="41">
        <f t="shared" si="180"/>
        <v>6.1633182629440702E-6</v>
      </c>
      <c r="CH190" s="41">
        <f t="shared" si="181"/>
        <v>6.1607744434967536E-6</v>
      </c>
      <c r="CI190" s="41">
        <f t="shared" si="182"/>
        <v>1.8343146668999677E-4</v>
      </c>
      <c r="CJ190" s="41">
        <f t="shared" si="183"/>
        <v>1.5267139774597353E-4</v>
      </c>
      <c r="CK190" s="41">
        <f t="shared" si="184"/>
        <v>9.6992106698948798E-9</v>
      </c>
      <c r="CL190" s="41">
        <f t="shared" si="211"/>
        <v>6.5177841652008119</v>
      </c>
      <c r="CM190" s="41">
        <f t="shared" si="212"/>
        <v>1.9924727134315576E-4</v>
      </c>
      <c r="CN190" s="41">
        <f t="shared" si="213"/>
        <v>-0.28947959450851085</v>
      </c>
      <c r="CO190" s="41">
        <f t="shared" si="214"/>
        <v>1150.9290636910589</v>
      </c>
      <c r="CP190" s="41">
        <f t="shared" si="185"/>
        <v>10990.562978073533</v>
      </c>
      <c r="CQ190" s="41"/>
      <c r="CR190" s="41"/>
      <c r="CS190" s="41"/>
      <c r="CT190" s="41"/>
      <c r="CU190" s="41"/>
      <c r="CV190" s="41"/>
      <c r="CW190" s="41"/>
      <c r="CX190" s="41"/>
      <c r="CY190" s="41"/>
      <c r="CZ190" s="41"/>
      <c r="DA190" s="41"/>
      <c r="DB190" s="14"/>
      <c r="DC190" s="41"/>
      <c r="DD190" s="41"/>
      <c r="DE190" s="41"/>
    </row>
    <row r="191" spans="1:109" x14ac:dyDescent="0.15">
      <c r="A191" s="41">
        <f t="shared" si="186"/>
        <v>0.42000000000000021</v>
      </c>
      <c r="B191" s="41">
        <f t="shared" si="187"/>
        <v>6.6767545106935149</v>
      </c>
      <c r="C191" s="41">
        <f t="shared" si="188"/>
        <v>-1623.4521259068586</v>
      </c>
      <c r="D191" s="41">
        <f t="shared" si="189"/>
        <v>-1106.1949830497156</v>
      </c>
      <c r="E191" s="41">
        <f t="shared" si="190"/>
        <v>0.12739352921814204</v>
      </c>
      <c r="F191" s="41">
        <f t="shared" si="191"/>
        <v>-113.54200987122007</v>
      </c>
      <c r="G191" s="41">
        <f t="shared" si="192"/>
        <v>-100.05464387664793</v>
      </c>
      <c r="H191" s="41">
        <f t="shared" si="121"/>
        <v>126.38708876187764</v>
      </c>
      <c r="I191" s="41">
        <f t="shared" si="122"/>
        <v>110.10167522964477</v>
      </c>
      <c r="J191" s="41">
        <f t="shared" si="123"/>
        <v>1.1344688565603344E-5</v>
      </c>
      <c r="K191" s="41">
        <f t="shared" si="124"/>
        <v>1.0328417218188885E-5</v>
      </c>
      <c r="L191" s="41">
        <f t="shared" si="125"/>
        <v>0.12752092274736015</v>
      </c>
      <c r="M191" s="41">
        <f t="shared" si="193"/>
        <v>-113.65555188109127</v>
      </c>
      <c r="N191" s="41">
        <f t="shared" si="194"/>
        <v>-100.15469852052456</v>
      </c>
      <c r="O191" s="41">
        <f t="shared" si="126"/>
        <v>126.4901635270741</v>
      </c>
      <c r="P191" s="41">
        <f t="shared" si="127"/>
        <v>110.19336952095492</v>
      </c>
      <c r="Q191" s="41">
        <f t="shared" si="128"/>
        <v>1.1354239593290689E-5</v>
      </c>
      <c r="R191" s="41">
        <f t="shared" si="129"/>
        <v>1.0336101056396355E-5</v>
      </c>
      <c r="S191" s="41">
        <f t="shared" si="130"/>
        <v>7.4972628091593275E-5</v>
      </c>
      <c r="T191" s="41">
        <f t="shared" si="131"/>
        <v>6.0315765287533744E-5</v>
      </c>
      <c r="U191" s="41">
        <f t="shared" si="132"/>
        <v>-6.9337576601520845E-2</v>
      </c>
      <c r="V191" s="41">
        <f t="shared" si="133"/>
        <v>5.8055952616621193E-2</v>
      </c>
      <c r="W191" s="41">
        <f t="shared" si="195"/>
        <v>-51.743519357188475</v>
      </c>
      <c r="X191" s="41">
        <f t="shared" si="196"/>
        <v>-45.59703855938357</v>
      </c>
      <c r="Y191" s="41">
        <f t="shared" si="134"/>
        <v>73.754951664653333</v>
      </c>
      <c r="Z191" s="41">
        <f t="shared" si="135"/>
        <v>63.121806154600606</v>
      </c>
      <c r="AA191" s="41">
        <f t="shared" si="136"/>
        <v>-8.2544057045011009E-9</v>
      </c>
      <c r="AB191" s="41">
        <f t="shared" si="137"/>
        <v>8.9428753328527608E-7</v>
      </c>
      <c r="AC191" s="41">
        <f t="shared" si="138"/>
        <v>5.8114008569237804E-2</v>
      </c>
      <c r="AD191" s="41">
        <f t="shared" si="197"/>
        <v>-51.795262876545657</v>
      </c>
      <c r="AE191" s="41">
        <f t="shared" si="198"/>
        <v>-45.642635597942949</v>
      </c>
      <c r="AF191" s="41">
        <f t="shared" si="139"/>
        <v>73.794807138093333</v>
      </c>
      <c r="AG191" s="41">
        <f t="shared" si="140"/>
        <v>63.157499189025842</v>
      </c>
      <c r="AH191" s="41">
        <f t="shared" si="141"/>
        <v>1.0336451770206968E-8</v>
      </c>
      <c r="AI191" s="41">
        <f t="shared" si="142"/>
        <v>9.1016703738417852E-7</v>
      </c>
      <c r="AJ191" s="41">
        <f t="shared" si="143"/>
        <v>3.2022310610382713E-4</v>
      </c>
      <c r="AK191" s="41">
        <f t="shared" si="144"/>
        <v>2.7352068794335373E-4</v>
      </c>
      <c r="AL191" s="41">
        <f t="shared" si="145"/>
        <v>1.9325379167489099E-2</v>
      </c>
      <c r="AM191" s="41">
        <f t="shared" si="146"/>
        <v>7.7381331784110288E-2</v>
      </c>
      <c r="AN191" s="41">
        <f t="shared" si="199"/>
        <v>-68.967646875021913</v>
      </c>
      <c r="AO191" s="41">
        <f t="shared" si="200"/>
        <v>-60.775155864488816</v>
      </c>
      <c r="AP191" s="41">
        <f t="shared" si="147"/>
        <v>87.517644766699448</v>
      </c>
      <c r="AQ191" s="41">
        <f t="shared" si="148"/>
        <v>75.438658669979688</v>
      </c>
      <c r="AR191" s="41">
        <f t="shared" si="149"/>
        <v>4.9805595620661057E-6</v>
      </c>
      <c r="AS191" s="41">
        <f t="shared" si="150"/>
        <v>5.1085568679498501E-6</v>
      </c>
      <c r="AT191" s="41">
        <f t="shared" si="151"/>
        <v>7.745871311589439E-2</v>
      </c>
      <c r="AU191" s="41">
        <f t="shared" si="201"/>
        <v>-69.036614521896922</v>
      </c>
      <c r="AV191" s="41">
        <f t="shared" si="202"/>
        <v>-60.8359310203533</v>
      </c>
      <c r="AW191" s="41">
        <f t="shared" si="152"/>
        <v>87.574557242153361</v>
      </c>
      <c r="AX191" s="41">
        <f t="shared" si="153"/>
        <v>75.489548673274129</v>
      </c>
      <c r="AY191" s="41">
        <f t="shared" si="154"/>
        <v>4.9964462751195921E-6</v>
      </c>
      <c r="AZ191" s="41">
        <f t="shared" si="155"/>
        <v>5.1218177155699598E-6</v>
      </c>
      <c r="BA191" s="41">
        <f t="shared" si="156"/>
        <v>2.0530420822700867E-4</v>
      </c>
      <c r="BB191" s="41">
        <f t="shared" si="157"/>
        <v>1.7137011362260206E-4</v>
      </c>
      <c r="BC191" s="41">
        <f t="shared" si="158"/>
        <v>3.7719381458647459E-3</v>
      </c>
      <c r="BD191" s="41">
        <f t="shared" si="159"/>
        <v>8.1153269929975028E-2</v>
      </c>
      <c r="BE191" s="41">
        <f t="shared" si="203"/>
        <v>-72.329461567022889</v>
      </c>
      <c r="BF191" s="41">
        <f t="shared" si="204"/>
        <v>-63.737629156699761</v>
      </c>
      <c r="BG191" s="41">
        <f t="shared" si="160"/>
        <v>90.306580387590529</v>
      </c>
      <c r="BH191" s="41">
        <f t="shared" si="161"/>
        <v>77.931992124834466</v>
      </c>
      <c r="BI191" s="41">
        <f t="shared" si="162"/>
        <v>5.7241029073457729E-6</v>
      </c>
      <c r="BJ191" s="41">
        <f t="shared" si="163"/>
        <v>5.7280451822053587E-6</v>
      </c>
      <c r="BK191" s="41">
        <f t="shared" si="164"/>
        <v>8.1234423199904995E-2</v>
      </c>
      <c r="BL191" s="41">
        <f t="shared" si="205"/>
        <v>-72.401791028589898</v>
      </c>
      <c r="BM191" s="41">
        <f t="shared" si="206"/>
        <v>-63.801366785856452</v>
      </c>
      <c r="BN191" s="41">
        <f t="shared" si="165"/>
        <v>90.36690849239551</v>
      </c>
      <c r="BO191" s="41">
        <f t="shared" si="166"/>
        <v>77.985915127026757</v>
      </c>
      <c r="BP191" s="41">
        <f t="shared" si="167"/>
        <v>5.7394301270682134E-6</v>
      </c>
      <c r="BQ191" s="41">
        <f t="shared" si="168"/>
        <v>5.7407900731816175E-6</v>
      </c>
      <c r="BR191" s="41">
        <f t="shared" si="169"/>
        <v>1.88867555622434E-4</v>
      </c>
      <c r="BS191" s="41">
        <f t="shared" si="170"/>
        <v>1.5704716504038709E-4</v>
      </c>
      <c r="BT191" s="41">
        <f t="shared" si="171"/>
        <v>1.23891466681434E-4</v>
      </c>
      <c r="BU191" s="41">
        <f t="shared" si="172"/>
        <v>8.1277161396656458E-2</v>
      </c>
      <c r="BV191" s="41">
        <f t="shared" si="207"/>
        <v>-72.439882294191975</v>
      </c>
      <c r="BW191" s="41">
        <f t="shared" si="208"/>
        <v>-63.834933287091971</v>
      </c>
      <c r="BX191" s="41">
        <f t="shared" si="173"/>
        <v>90.398684788915105</v>
      </c>
      <c r="BY191" s="41">
        <f t="shared" si="174"/>
        <v>78.014317512033585</v>
      </c>
      <c r="BZ191" s="41">
        <f t="shared" si="175"/>
        <v>5.7474910151408571E-6</v>
      </c>
      <c r="CA191" s="41">
        <f t="shared" si="176"/>
        <v>5.7474924532114263E-6</v>
      </c>
      <c r="CB191" s="41">
        <f t="shared" si="177"/>
        <v>8.1358438558053109E-2</v>
      </c>
      <c r="CC191" s="41">
        <f t="shared" si="209"/>
        <v>-72.512322176486151</v>
      </c>
      <c r="CD191" s="41">
        <f t="shared" si="210"/>
        <v>-63.898768220379054</v>
      </c>
      <c r="CE191" s="41">
        <f t="shared" si="178"/>
        <v>90.459125423816914</v>
      </c>
      <c r="CF191" s="41">
        <f t="shared" si="179"/>
        <v>78.068340387084461</v>
      </c>
      <c r="CG191" s="41">
        <f t="shared" si="180"/>
        <v>5.7627999229411964E-6</v>
      </c>
      <c r="CH191" s="41">
        <f t="shared" si="181"/>
        <v>5.7602205593874575E-6</v>
      </c>
      <c r="CI191" s="41">
        <f t="shared" si="182"/>
        <v>1.883543610194311E-4</v>
      </c>
      <c r="CJ191" s="41">
        <f t="shared" si="183"/>
        <v>1.5660126359378173E-4</v>
      </c>
      <c r="CK191" s="41">
        <f t="shared" si="184"/>
        <v>4.5289142974763565E-8</v>
      </c>
      <c r="CL191" s="41">
        <f t="shared" si="211"/>
        <v>6.6767545106935149</v>
      </c>
      <c r="CM191" s="41">
        <f t="shared" si="212"/>
        <v>1.9222182715232427E-4</v>
      </c>
      <c r="CN191" s="41">
        <f t="shared" si="213"/>
        <v>-0.28447006488829757</v>
      </c>
      <c r="CO191" s="41">
        <f t="shared" si="214"/>
        <v>1161.2786917067938</v>
      </c>
      <c r="CP191" s="41">
        <f t="shared" si="185"/>
        <v>11089.394645545526</v>
      </c>
      <c r="CQ191" s="41"/>
      <c r="CR191" s="41"/>
      <c r="CS191" s="41"/>
      <c r="CT191" s="41"/>
      <c r="CU191" s="41"/>
      <c r="CV191" s="41"/>
      <c r="CW191" s="41"/>
      <c r="CX191" s="41"/>
      <c r="CY191" s="41"/>
      <c r="CZ191" s="41"/>
      <c r="DA191" s="41"/>
      <c r="DB191" s="14"/>
      <c r="DC191" s="41"/>
      <c r="DD191" s="41"/>
      <c r="DE191" s="41"/>
    </row>
    <row r="192" spans="1:109" x14ac:dyDescent="0.15">
      <c r="A192" s="41">
        <f t="shared" si="186"/>
        <v>0.43000000000000022</v>
      </c>
      <c r="B192" s="41">
        <f t="shared" si="187"/>
        <v>6.8357248561862178</v>
      </c>
      <c r="C192" s="41">
        <f t="shared" si="188"/>
        <v>-1617.8200336665454</v>
      </c>
      <c r="D192" s="41">
        <f t="shared" si="189"/>
        <v>-1100.5628908094027</v>
      </c>
      <c r="E192" s="41">
        <f t="shared" si="190"/>
        <v>0.12739352921814204</v>
      </c>
      <c r="F192" s="41">
        <f t="shared" si="191"/>
        <v>-113.54200987122007</v>
      </c>
      <c r="G192" s="41">
        <f t="shared" si="192"/>
        <v>-100.05464387664793</v>
      </c>
      <c r="H192" s="41">
        <f t="shared" si="121"/>
        <v>126.3466259178593</v>
      </c>
      <c r="I192" s="41">
        <f t="shared" si="122"/>
        <v>110.05478091444682</v>
      </c>
      <c r="J192" s="41">
        <f t="shared" si="123"/>
        <v>1.1181443176011778E-5</v>
      </c>
      <c r="K192" s="41">
        <f t="shared" si="124"/>
        <v>1.0113721172704897E-5</v>
      </c>
      <c r="L192" s="41">
        <f t="shared" si="125"/>
        <v>0.12752092274736015</v>
      </c>
      <c r="M192" s="41">
        <f t="shared" si="193"/>
        <v>-113.65555188109127</v>
      </c>
      <c r="N192" s="41">
        <f t="shared" si="194"/>
        <v>-100.15469852052456</v>
      </c>
      <c r="O192" s="41">
        <f t="shared" si="126"/>
        <v>126.44972759385253</v>
      </c>
      <c r="P192" s="41">
        <f t="shared" si="127"/>
        <v>110.14650773400564</v>
      </c>
      <c r="Q192" s="41">
        <f t="shared" si="128"/>
        <v>1.119093963718942E-5</v>
      </c>
      <c r="R192" s="41">
        <f t="shared" si="129"/>
        <v>1.012133938773451E-5</v>
      </c>
      <c r="S192" s="41">
        <f t="shared" si="130"/>
        <v>7.4544297782835686E-5</v>
      </c>
      <c r="T192" s="41">
        <f t="shared" si="131"/>
        <v>5.980064353636818E-5</v>
      </c>
      <c r="U192" s="41">
        <f t="shared" si="132"/>
        <v>-7.2419088609779442E-2</v>
      </c>
      <c r="V192" s="41">
        <f t="shared" si="133"/>
        <v>5.4974440608362596E-2</v>
      </c>
      <c r="W192" s="41">
        <f t="shared" si="195"/>
        <v>-48.997060655499922</v>
      </c>
      <c r="X192" s="41">
        <f t="shared" si="196"/>
        <v>-43.176824687610086</v>
      </c>
      <c r="Y192" s="41">
        <f t="shared" si="134"/>
        <v>71.59415668398637</v>
      </c>
      <c r="Z192" s="41">
        <f t="shared" si="135"/>
        <v>61.168993925378047</v>
      </c>
      <c r="AA192" s="41">
        <f t="shared" si="136"/>
        <v>-1.1366901456059917E-6</v>
      </c>
      <c r="AB192" s="41">
        <f t="shared" si="137"/>
        <v>-1.2303838757558763E-7</v>
      </c>
      <c r="AC192" s="41">
        <f t="shared" si="138"/>
        <v>5.502941504897095E-2</v>
      </c>
      <c r="AD192" s="41">
        <f t="shared" si="197"/>
        <v>-49.046057716155417</v>
      </c>
      <c r="AE192" s="41">
        <f t="shared" si="198"/>
        <v>-43.220001512297692</v>
      </c>
      <c r="AF192" s="41">
        <f t="shared" si="139"/>
        <v>71.63140367658167</v>
      </c>
      <c r="AG192" s="41">
        <f t="shared" si="140"/>
        <v>61.202361426992368</v>
      </c>
      <c r="AH192" s="41">
        <f t="shared" si="141"/>
        <v>-1.1178259615969449E-6</v>
      </c>
      <c r="AI192" s="41">
        <f t="shared" si="142"/>
        <v>-1.0689105637321324E-7</v>
      </c>
      <c r="AJ192" s="41">
        <f t="shared" si="143"/>
        <v>3.4314462867276389E-4</v>
      </c>
      <c r="AK192" s="41">
        <f t="shared" si="144"/>
        <v>2.9372433850505464E-4</v>
      </c>
      <c r="AL192" s="41">
        <f t="shared" si="145"/>
        <v>2.0510841894908878E-2</v>
      </c>
      <c r="AM192" s="41">
        <f t="shared" si="146"/>
        <v>7.5485282503271467E-2</v>
      </c>
      <c r="AN192" s="41">
        <f t="shared" si="199"/>
        <v>-67.277755343775567</v>
      </c>
      <c r="AO192" s="41">
        <f t="shared" si="200"/>
        <v>-59.286002241606951</v>
      </c>
      <c r="AP192" s="41">
        <f t="shared" si="147"/>
        <v>86.073542967766002</v>
      </c>
      <c r="AQ192" s="41">
        <f t="shared" si="148"/>
        <v>74.131993088000925</v>
      </c>
      <c r="AR192" s="41">
        <f t="shared" si="149"/>
        <v>4.4542743042844547E-6</v>
      </c>
      <c r="AS192" s="41">
        <f t="shared" si="150"/>
        <v>4.6044313349718075E-6</v>
      </c>
      <c r="AT192" s="41">
        <f t="shared" si="151"/>
        <v>7.5560767785774724E-2</v>
      </c>
      <c r="AU192" s="41">
        <f t="shared" si="201"/>
        <v>-67.345033099119334</v>
      </c>
      <c r="AV192" s="41">
        <f t="shared" si="202"/>
        <v>-59.34528824384855</v>
      </c>
      <c r="AW192" s="41">
        <f t="shared" si="152"/>
        <v>86.128768840844401</v>
      </c>
      <c r="AX192" s="41">
        <f t="shared" si="153"/>
        <v>74.181392700105732</v>
      </c>
      <c r="AY192" s="41">
        <f t="shared" si="154"/>
        <v>4.4703671960390673E-6</v>
      </c>
      <c r="AZ192" s="41">
        <f t="shared" si="155"/>
        <v>4.6178589504563414E-6</v>
      </c>
      <c r="BA192" s="41">
        <f t="shared" si="156"/>
        <v>2.1319244256545327E-4</v>
      </c>
      <c r="BB192" s="41">
        <f t="shared" si="157"/>
        <v>1.7788388728563683E-4</v>
      </c>
      <c r="BC192" s="41">
        <f t="shared" si="158"/>
        <v>4.2527095628063748E-3</v>
      </c>
      <c r="BD192" s="41">
        <f t="shared" si="159"/>
        <v>7.9737992066077845E-2</v>
      </c>
      <c r="BE192" s="41">
        <f t="shared" si="203"/>
        <v>-71.068067097622716</v>
      </c>
      <c r="BF192" s="41">
        <f t="shared" si="204"/>
        <v>-62.62607252169785</v>
      </c>
      <c r="BG192" s="41">
        <f t="shared" si="160"/>
        <v>89.204207518294595</v>
      </c>
      <c r="BH192" s="41">
        <f t="shared" si="161"/>
        <v>76.931772879508614</v>
      </c>
      <c r="BI192" s="41">
        <f t="shared" si="162"/>
        <v>5.3199229391264044E-6</v>
      </c>
      <c r="BJ192" s="41">
        <f t="shared" si="163"/>
        <v>5.3251365648596073E-6</v>
      </c>
      <c r="BK192" s="41">
        <f t="shared" si="164"/>
        <v>7.981773005814391E-2</v>
      </c>
      <c r="BL192" s="41">
        <f t="shared" si="205"/>
        <v>-71.139135164720329</v>
      </c>
      <c r="BM192" s="41">
        <f t="shared" si="206"/>
        <v>-62.688698594219531</v>
      </c>
      <c r="BN192" s="41">
        <f t="shared" si="165"/>
        <v>89.263274584788604</v>
      </c>
      <c r="BO192" s="41">
        <f t="shared" si="166"/>
        <v>76.98458509479849</v>
      </c>
      <c r="BP192" s="41">
        <f t="shared" si="167"/>
        <v>5.3353853265701058E-6</v>
      </c>
      <c r="BQ192" s="41">
        <f t="shared" si="168"/>
        <v>5.337980451424604E-6</v>
      </c>
      <c r="BR192" s="41">
        <f t="shared" si="169"/>
        <v>1.939149336854445E-4</v>
      </c>
      <c r="BS192" s="41">
        <f t="shared" si="170"/>
        <v>1.6107612233770874E-4</v>
      </c>
      <c r="BT192" s="41">
        <f t="shared" si="171"/>
        <v>1.5876414276981343E-4</v>
      </c>
      <c r="BU192" s="41">
        <f t="shared" si="172"/>
        <v>7.9896756208847661E-2</v>
      </c>
      <c r="BV192" s="41">
        <f t="shared" si="207"/>
        <v>-71.209568789083818</v>
      </c>
      <c r="BW192" s="41">
        <f t="shared" si="208"/>
        <v>-62.750765587842629</v>
      </c>
      <c r="BX192" s="41">
        <f t="shared" si="173"/>
        <v>89.321827364612034</v>
      </c>
      <c r="BY192" s="41">
        <f t="shared" si="174"/>
        <v>77.036937041170674</v>
      </c>
      <c r="BZ192" s="41">
        <f t="shared" si="175"/>
        <v>5.3506828200378787E-6</v>
      </c>
      <c r="CA192" s="41">
        <f t="shared" si="176"/>
        <v>5.350686339025355E-6</v>
      </c>
      <c r="CB192" s="41">
        <f t="shared" si="177"/>
        <v>7.9976652965056502E-2</v>
      </c>
      <c r="CC192" s="41">
        <f t="shared" si="209"/>
        <v>-71.28077835787289</v>
      </c>
      <c r="CD192" s="41">
        <f t="shared" si="210"/>
        <v>-62.813516353430465</v>
      </c>
      <c r="CE192" s="41">
        <f t="shared" si="178"/>
        <v>89.381038360841529</v>
      </c>
      <c r="CF192" s="41">
        <f t="shared" si="179"/>
        <v>77.089877049884038</v>
      </c>
      <c r="CG192" s="41">
        <f t="shared" si="180"/>
        <v>5.3661217165250924E-6</v>
      </c>
      <c r="CH192" s="41">
        <f t="shared" si="181"/>
        <v>5.3635086355513368E-6</v>
      </c>
      <c r="CI192" s="41">
        <f t="shared" si="182"/>
        <v>1.9323558577094311E-4</v>
      </c>
      <c r="CJ192" s="41">
        <f t="shared" si="183"/>
        <v>1.6048582113228259E-4</v>
      </c>
      <c r="CK192" s="41">
        <f t="shared" si="184"/>
        <v>1.0745077148450073E-7</v>
      </c>
      <c r="CL192" s="41">
        <f t="shared" si="211"/>
        <v>6.8357248561862178</v>
      </c>
      <c r="CM192" s="41">
        <f t="shared" si="212"/>
        <v>1.8554532159100999E-4</v>
      </c>
      <c r="CN192" s="41">
        <f t="shared" si="213"/>
        <v>-0.27963864673096678</v>
      </c>
      <c r="CO192" s="41">
        <f t="shared" si="214"/>
        <v>1171.3028457254413</v>
      </c>
      <c r="CP192" s="41">
        <f t="shared" si="185"/>
        <v>11185.118265288462</v>
      </c>
      <c r="CQ192" s="41"/>
      <c r="CR192" s="41"/>
      <c r="CS192" s="41"/>
      <c r="CT192" s="41"/>
      <c r="CU192" s="41"/>
      <c r="CV192" s="41"/>
      <c r="CW192" s="41"/>
      <c r="CX192" s="41"/>
      <c r="CY192" s="41"/>
      <c r="CZ192" s="41"/>
      <c r="DA192" s="41"/>
      <c r="DB192" s="14"/>
      <c r="DC192" s="41"/>
      <c r="DD192" s="41"/>
      <c r="DE192" s="41"/>
    </row>
    <row r="193" spans="1:109" x14ac:dyDescent="0.15">
      <c r="A193" s="41">
        <f t="shared" si="186"/>
        <v>0.44000000000000022</v>
      </c>
      <c r="B193" s="41">
        <f t="shared" si="187"/>
        <v>6.9946952016789208</v>
      </c>
      <c r="C193" s="41">
        <f t="shared" si="188"/>
        <v>-1612.1879414262326</v>
      </c>
      <c r="D193" s="41">
        <f t="shared" si="189"/>
        <v>-1094.9307985690896</v>
      </c>
      <c r="E193" s="41">
        <f t="shared" si="190"/>
        <v>0.12739352921814204</v>
      </c>
      <c r="F193" s="41">
        <f t="shared" si="191"/>
        <v>-113.54200987122007</v>
      </c>
      <c r="G193" s="41">
        <f t="shared" si="192"/>
        <v>-100.05464387664793</v>
      </c>
      <c r="H193" s="41">
        <f t="shared" si="121"/>
        <v>126.30613952831283</v>
      </c>
      <c r="I193" s="41">
        <f t="shared" si="122"/>
        <v>110.0078499360817</v>
      </c>
      <c r="J193" s="41">
        <f t="shared" si="123"/>
        <v>1.1018102793124282E-5</v>
      </c>
      <c r="K193" s="41">
        <f t="shared" si="124"/>
        <v>9.8988572723972206E-6</v>
      </c>
      <c r="L193" s="41">
        <f t="shared" si="125"/>
        <v>0.12752092274736015</v>
      </c>
      <c r="M193" s="41">
        <f t="shared" si="193"/>
        <v>-113.65555188109127</v>
      </c>
      <c r="N193" s="41">
        <f t="shared" si="194"/>
        <v>-100.15469852052456</v>
      </c>
      <c r="O193" s="41">
        <f t="shared" si="126"/>
        <v>126.40926816207744</v>
      </c>
      <c r="P193" s="41">
        <f t="shared" si="127"/>
        <v>110.09960936019004</v>
      </c>
      <c r="Q193" s="41">
        <f t="shared" si="128"/>
        <v>1.1027544782505275E-5</v>
      </c>
      <c r="R193" s="41">
        <f t="shared" si="129"/>
        <v>9.9064100460713803E-6</v>
      </c>
      <c r="S193" s="41">
        <f t="shared" si="130"/>
        <v>7.4116710942418603E-5</v>
      </c>
      <c r="T193" s="41">
        <f t="shared" si="131"/>
        <v>5.9286949035128771E-5</v>
      </c>
      <c r="U193" s="41">
        <f t="shared" si="132"/>
        <v>-7.5472925844944014E-2</v>
      </c>
      <c r="V193" s="41">
        <f t="shared" si="133"/>
        <v>5.1920603373198024E-2</v>
      </c>
      <c r="W193" s="41">
        <f t="shared" si="195"/>
        <v>-46.275267644283339</v>
      </c>
      <c r="X193" s="41">
        <f t="shared" si="196"/>
        <v>-40.778346531797091</v>
      </c>
      <c r="Y193" s="41">
        <f t="shared" si="134"/>
        <v>69.479170701206726</v>
      </c>
      <c r="Z193" s="41">
        <f t="shared" si="135"/>
        <v>59.256243968948979</v>
      </c>
      <c r="AA193" s="41">
        <f t="shared" si="136"/>
        <v>-2.3243507393528378E-6</v>
      </c>
      <c r="AB193" s="41">
        <f t="shared" si="137"/>
        <v>-1.1913325010634555E-6</v>
      </c>
      <c r="AC193" s="41">
        <f t="shared" si="138"/>
        <v>5.1972523976571219E-2</v>
      </c>
      <c r="AD193" s="41">
        <f t="shared" si="197"/>
        <v>-46.321542911927615</v>
      </c>
      <c r="AE193" s="41">
        <f t="shared" si="198"/>
        <v>-40.819124878328886</v>
      </c>
      <c r="AF193" s="41">
        <f t="shared" si="139"/>
        <v>69.513864943471418</v>
      </c>
      <c r="AG193" s="41">
        <f t="shared" si="140"/>
        <v>59.287332919571895</v>
      </c>
      <c r="AH193" s="41">
        <f t="shared" si="141"/>
        <v>-2.3052584678218515E-6</v>
      </c>
      <c r="AI193" s="41">
        <f t="shared" si="142"/>
        <v>-1.1749518196523098E-6</v>
      </c>
      <c r="AJ193" s="41">
        <f t="shared" si="143"/>
        <v>3.6772052500535509E-4</v>
      </c>
      <c r="AK193" s="41">
        <f t="shared" si="144"/>
        <v>3.1549481991579258E-4</v>
      </c>
      <c r="AL193" s="41">
        <f t="shared" si="145"/>
        <v>2.1694647039161182E-2</v>
      </c>
      <c r="AM193" s="41">
        <f t="shared" si="146"/>
        <v>7.3615250412359209E-2</v>
      </c>
      <c r="AN193" s="41">
        <f t="shared" si="199"/>
        <v>-65.611052149123665</v>
      </c>
      <c r="AO193" s="41">
        <f t="shared" si="200"/>
        <v>-57.817282471910175</v>
      </c>
      <c r="AP193" s="41">
        <f t="shared" si="147"/>
        <v>84.655217322003125</v>
      </c>
      <c r="AQ193" s="41">
        <f t="shared" si="148"/>
        <v>72.847693759629891</v>
      </c>
      <c r="AR193" s="41">
        <f t="shared" si="149"/>
        <v>3.9201937418546751E-6</v>
      </c>
      <c r="AS193" s="41">
        <f t="shared" si="150"/>
        <v>4.0946002618381854E-6</v>
      </c>
      <c r="AT193" s="41">
        <f t="shared" si="151"/>
        <v>7.3688865662771566E-2</v>
      </c>
      <c r="AU193" s="41">
        <f t="shared" si="201"/>
        <v>-65.676663201272788</v>
      </c>
      <c r="AV193" s="41">
        <f t="shared" si="202"/>
        <v>-57.875099754382084</v>
      </c>
      <c r="AW193" s="41">
        <f t="shared" si="152"/>
        <v>84.708785268785348</v>
      </c>
      <c r="AX193" s="41">
        <f t="shared" si="153"/>
        <v>72.895627536069725</v>
      </c>
      <c r="AY193" s="41">
        <f t="shared" si="154"/>
        <v>3.9364874908855201E-6</v>
      </c>
      <c r="AZ193" s="41">
        <f t="shared" si="155"/>
        <v>4.1081907693845443E-6</v>
      </c>
      <c r="BA193" s="41">
        <f t="shared" si="156"/>
        <v>2.2133659723461307E-4</v>
      </c>
      <c r="BB193" s="41">
        <f t="shared" si="157"/>
        <v>1.8461538159866974E-4</v>
      </c>
      <c r="BC193" s="41">
        <f t="shared" si="158"/>
        <v>4.7494756631313254E-3</v>
      </c>
      <c r="BD193" s="41">
        <f t="shared" si="159"/>
        <v>7.836472607549054E-2</v>
      </c>
      <c r="BE193" s="41">
        <f t="shared" si="203"/>
        <v>-69.844116543650074</v>
      </c>
      <c r="BF193" s="41">
        <f t="shared" si="204"/>
        <v>-61.547511934834397</v>
      </c>
      <c r="BG193" s="41">
        <f t="shared" si="160"/>
        <v>88.136136252815902</v>
      </c>
      <c r="BH193" s="41">
        <f t="shared" si="161"/>
        <v>75.961750555706189</v>
      </c>
      <c r="BI193" s="41">
        <f t="shared" si="162"/>
        <v>4.9180310119885731E-6</v>
      </c>
      <c r="BJ193" s="41">
        <f t="shared" si="163"/>
        <v>4.9247862913884063E-6</v>
      </c>
      <c r="BK193" s="41">
        <f t="shared" si="164"/>
        <v>7.8443090801566029E-2</v>
      </c>
      <c r="BL193" s="41">
        <f t="shared" si="205"/>
        <v>-69.913960660193723</v>
      </c>
      <c r="BM193" s="41">
        <f t="shared" si="206"/>
        <v>-61.60905944676923</v>
      </c>
      <c r="BN193" s="41">
        <f t="shared" si="165"/>
        <v>88.193982642633301</v>
      </c>
      <c r="BO193" s="41">
        <f t="shared" si="166"/>
        <v>76.013487354013265</v>
      </c>
      <c r="BP193" s="41">
        <f t="shared" si="167"/>
        <v>4.933622088906682E-6</v>
      </c>
      <c r="BQ193" s="41">
        <f t="shared" si="168"/>
        <v>4.937723514771983E-6</v>
      </c>
      <c r="BR193" s="41">
        <f t="shared" si="169"/>
        <v>1.9895529148012322E-4</v>
      </c>
      <c r="BS193" s="41">
        <f t="shared" si="170"/>
        <v>1.6508988203588245E-4</v>
      </c>
      <c r="BT193" s="41">
        <f t="shared" si="171"/>
        <v>1.9947431643948428E-4</v>
      </c>
      <c r="BU193" s="41">
        <f t="shared" si="172"/>
        <v>7.8564200391930031E-2</v>
      </c>
      <c r="BV193" s="41">
        <f t="shared" si="207"/>
        <v>-70.021901984914095</v>
      </c>
      <c r="BW193" s="41">
        <f t="shared" si="208"/>
        <v>-61.704178696610938</v>
      </c>
      <c r="BX193" s="41">
        <f t="shared" si="173"/>
        <v>88.283407579538348</v>
      </c>
      <c r="BY193" s="41">
        <f t="shared" si="174"/>
        <v>76.093466601047382</v>
      </c>
      <c r="BZ193" s="41">
        <f t="shared" si="175"/>
        <v>4.9576641064130709E-6</v>
      </c>
      <c r="CA193" s="41">
        <f t="shared" si="176"/>
        <v>4.9576710970961142E-6</v>
      </c>
      <c r="CB193" s="41">
        <f t="shared" si="177"/>
        <v>7.8642764592321945E-2</v>
      </c>
      <c r="CC193" s="41">
        <f t="shared" si="209"/>
        <v>-70.091923886898996</v>
      </c>
      <c r="CD193" s="41">
        <f t="shared" si="210"/>
        <v>-61.76588287530754</v>
      </c>
      <c r="CE193" s="41">
        <f t="shared" si="178"/>
        <v>88.341434452546764</v>
      </c>
      <c r="CF193" s="41">
        <f t="shared" si="179"/>
        <v>76.145363714976071</v>
      </c>
      <c r="CG193" s="41">
        <f t="shared" si="180"/>
        <v>4.9732256675707995E-6</v>
      </c>
      <c r="CH193" s="41">
        <f t="shared" si="181"/>
        <v>4.9705811170981282E-6</v>
      </c>
      <c r="CI193" s="41">
        <f t="shared" si="182"/>
        <v>1.9807445477839012E-4</v>
      </c>
      <c r="CJ193" s="41">
        <f t="shared" si="183"/>
        <v>1.6432446251107917E-4</v>
      </c>
      <c r="CK193" s="41">
        <f t="shared" si="184"/>
        <v>2.0713139688809293E-7</v>
      </c>
      <c r="CL193" s="41">
        <f t="shared" si="211"/>
        <v>6.9946952016789208</v>
      </c>
      <c r="CM193" s="41">
        <f t="shared" si="212"/>
        <v>1.7919231874242311E-4</v>
      </c>
      <c r="CN193" s="41">
        <f t="shared" si="213"/>
        <v>-0.27497470137175506</v>
      </c>
      <c r="CO193" s="41">
        <f t="shared" si="214"/>
        <v>1181.0129676280962</v>
      </c>
      <c r="CP193" s="41">
        <f t="shared" si="185"/>
        <v>11277.843099218406</v>
      </c>
      <c r="CQ193" s="41"/>
      <c r="CR193" s="41"/>
      <c r="CS193" s="41"/>
      <c r="CT193" s="41"/>
      <c r="CU193" s="41"/>
      <c r="CV193" s="41"/>
      <c r="CW193" s="41"/>
      <c r="CX193" s="41"/>
      <c r="CY193" s="41"/>
      <c r="CZ193" s="41"/>
      <c r="DA193" s="41"/>
      <c r="DB193" s="14"/>
      <c r="DC193" s="41"/>
      <c r="DD193" s="41"/>
      <c r="DE193" s="41"/>
    </row>
    <row r="194" spans="1:109" x14ac:dyDescent="0.15">
      <c r="A194" s="41">
        <f t="shared" si="186"/>
        <v>0.45000000000000023</v>
      </c>
      <c r="B194" s="41">
        <f t="shared" si="187"/>
        <v>7.1536655471716237</v>
      </c>
      <c r="C194" s="41">
        <f t="shared" si="188"/>
        <v>-1606.5558491859197</v>
      </c>
      <c r="D194" s="41">
        <f t="shared" si="189"/>
        <v>-1089.2987063287767</v>
      </c>
      <c r="E194" s="41">
        <f t="shared" si="190"/>
        <v>0.12739352921814204</v>
      </c>
      <c r="F194" s="41">
        <f t="shared" si="191"/>
        <v>-113.54200987122007</v>
      </c>
      <c r="G194" s="41">
        <f t="shared" si="192"/>
        <v>-100.05464387664793</v>
      </c>
      <c r="H194" s="41">
        <f t="shared" si="121"/>
        <v>126.26562955208652</v>
      </c>
      <c r="I194" s="41">
        <f t="shared" si="122"/>
        <v>109.96088220842211</v>
      </c>
      <c r="J194" s="41">
        <f t="shared" si="123"/>
        <v>1.0854667250916427E-5</v>
      </c>
      <c r="K194" s="41">
        <f t="shared" si="124"/>
        <v>9.6838251229496635E-6</v>
      </c>
      <c r="L194" s="41">
        <f t="shared" si="125"/>
        <v>0.12752092274736015</v>
      </c>
      <c r="M194" s="41">
        <f t="shared" si="193"/>
        <v>-113.65555188109127</v>
      </c>
      <c r="N194" s="41">
        <f t="shared" si="194"/>
        <v>-100.15469852052456</v>
      </c>
      <c r="O194" s="41">
        <f t="shared" si="126"/>
        <v>126.36878519073395</v>
      </c>
      <c r="P194" s="41">
        <f t="shared" si="127"/>
        <v>110.0526743136796</v>
      </c>
      <c r="Q194" s="41">
        <f t="shared" si="128"/>
        <v>1.0864054863600374E-5</v>
      </c>
      <c r="R194" s="41">
        <f t="shared" si="129"/>
        <v>9.691312638065663E-6</v>
      </c>
      <c r="S194" s="41">
        <f t="shared" si="130"/>
        <v>7.3689870604602724E-5</v>
      </c>
      <c r="T194" s="41">
        <f t="shared" si="131"/>
        <v>5.8774689436382275E-5</v>
      </c>
      <c r="U194" s="41">
        <f t="shared" si="132"/>
        <v>-7.8500027238117567E-2</v>
      </c>
      <c r="V194" s="41">
        <f t="shared" si="133"/>
        <v>4.889350198002447E-2</v>
      </c>
      <c r="W194" s="41">
        <f t="shared" si="195"/>
        <v>-43.577303482568688</v>
      </c>
      <c r="X194" s="41">
        <f t="shared" si="196"/>
        <v>-38.400866657180721</v>
      </c>
      <c r="Y194" s="41">
        <f t="shared" si="134"/>
        <v>67.409931796636727</v>
      </c>
      <c r="Z194" s="41">
        <f t="shared" si="135"/>
        <v>57.383614787636176</v>
      </c>
      <c r="AA194" s="41">
        <f t="shared" si="136"/>
        <v>-3.5752839156785163E-6</v>
      </c>
      <c r="AB194" s="41">
        <f t="shared" si="137"/>
        <v>-2.3144214472010905E-6</v>
      </c>
      <c r="AC194" s="41">
        <f t="shared" si="138"/>
        <v>4.8942395482004492E-2</v>
      </c>
      <c r="AD194" s="41">
        <f t="shared" si="197"/>
        <v>-43.620880786051252</v>
      </c>
      <c r="AE194" s="41">
        <f t="shared" si="198"/>
        <v>-38.439267523837898</v>
      </c>
      <c r="AF194" s="41">
        <f t="shared" si="139"/>
        <v>67.442130689612753</v>
      </c>
      <c r="AG194" s="41">
        <f t="shared" si="140"/>
        <v>57.412473775082034</v>
      </c>
      <c r="AH194" s="41">
        <f t="shared" si="141"/>
        <v>-3.5560171954577562E-6</v>
      </c>
      <c r="AI194" s="41">
        <f t="shared" si="142"/>
        <v>-2.2978492372352711E-6</v>
      </c>
      <c r="AJ194" s="41">
        <f t="shared" si="143"/>
        <v>3.9405482202180432E-4</v>
      </c>
      <c r="AK194" s="41">
        <f t="shared" si="144"/>
        <v>3.3894503962082973E-4</v>
      </c>
      <c r="AL194" s="41">
        <f t="shared" si="145"/>
        <v>2.2879104462860806E-2</v>
      </c>
      <c r="AM194" s="41">
        <f t="shared" si="146"/>
        <v>7.1772606442885273E-2</v>
      </c>
      <c r="AN194" s="41">
        <f t="shared" si="199"/>
        <v>-63.968759160969611</v>
      </c>
      <c r="AO194" s="41">
        <f t="shared" si="200"/>
        <v>-56.370073282489962</v>
      </c>
      <c r="AP194" s="41">
        <f t="shared" si="147"/>
        <v>83.263579909023989</v>
      </c>
      <c r="AQ194" s="41">
        <f t="shared" si="148"/>
        <v>71.586591876018531</v>
      </c>
      <c r="AR194" s="41">
        <f t="shared" si="149"/>
        <v>3.3786056276067131E-6</v>
      </c>
      <c r="AS194" s="41">
        <f t="shared" si="150"/>
        <v>3.579307731534266E-6</v>
      </c>
      <c r="AT194" s="41">
        <f t="shared" si="151"/>
        <v>7.1844379049328153E-2</v>
      </c>
      <c r="AU194" s="41">
        <f t="shared" si="201"/>
        <v>-64.032727920130569</v>
      </c>
      <c r="AV194" s="41">
        <f t="shared" si="202"/>
        <v>-56.426443355772449</v>
      </c>
      <c r="AW194" s="41">
        <f t="shared" si="152"/>
        <v>83.315519999997235</v>
      </c>
      <c r="AX194" s="41">
        <f t="shared" si="153"/>
        <v>71.633085608745404</v>
      </c>
      <c r="AY194" s="41">
        <f t="shared" si="154"/>
        <v>3.3950941157885782E-6</v>
      </c>
      <c r="AZ194" s="41">
        <f t="shared" si="155"/>
        <v>3.5930566009408915E-6</v>
      </c>
      <c r="BA194" s="41">
        <f t="shared" si="156"/>
        <v>2.2973233102503346E-4</v>
      </c>
      <c r="BB194" s="41">
        <f t="shared" si="157"/>
        <v>1.9156151752085964E-4</v>
      </c>
      <c r="BC194" s="41">
        <f t="shared" si="158"/>
        <v>5.2579991229583555E-3</v>
      </c>
      <c r="BD194" s="41">
        <f t="shared" si="159"/>
        <v>7.7030605565843624E-2</v>
      </c>
      <c r="BE194" s="41">
        <f t="shared" si="203"/>
        <v>-68.655055176048407</v>
      </c>
      <c r="BF194" s="41">
        <f t="shared" si="204"/>
        <v>-60.499696136806847</v>
      </c>
      <c r="BG194" s="41">
        <f t="shared" si="160"/>
        <v>87.100010943391169</v>
      </c>
      <c r="BH194" s="41">
        <f t="shared" si="161"/>
        <v>75.019838178858748</v>
      </c>
      <c r="BI194" s="41">
        <f t="shared" si="162"/>
        <v>4.5182706000833562E-6</v>
      </c>
      <c r="BJ194" s="41">
        <f t="shared" si="163"/>
        <v>4.5268594685189684E-6</v>
      </c>
      <c r="BK194" s="41">
        <f t="shared" si="164"/>
        <v>7.7107636171409463E-2</v>
      </c>
      <c r="BL194" s="41">
        <f t="shared" si="205"/>
        <v>-68.723710231224459</v>
      </c>
      <c r="BM194" s="41">
        <f t="shared" si="206"/>
        <v>-60.560195832943648</v>
      </c>
      <c r="BN194" s="41">
        <f t="shared" si="165"/>
        <v>87.156674332768816</v>
      </c>
      <c r="BO194" s="41">
        <f t="shared" si="166"/>
        <v>75.070532566739487</v>
      </c>
      <c r="BP194" s="41">
        <f t="shared" si="167"/>
        <v>4.5339841342783142E-6</v>
      </c>
      <c r="BQ194" s="41">
        <f t="shared" si="168"/>
        <v>4.5398845979094003E-6</v>
      </c>
      <c r="BR194" s="41">
        <f t="shared" si="169"/>
        <v>2.0399079144623174E-4</v>
      </c>
      <c r="BS194" s="41">
        <f t="shared" si="170"/>
        <v>1.6909031539806768E-4</v>
      </c>
      <c r="BT194" s="41">
        <f t="shared" si="171"/>
        <v>2.4609602527367238E-4</v>
      </c>
      <c r="BU194" s="41">
        <f t="shared" si="172"/>
        <v>7.7276701591117297E-2</v>
      </c>
      <c r="BV194" s="41">
        <f t="shared" si="207"/>
        <v>-68.874393140090874</v>
      </c>
      <c r="BW194" s="41">
        <f t="shared" si="208"/>
        <v>-60.692979503076202</v>
      </c>
      <c r="BX194" s="41">
        <f t="shared" si="173"/>
        <v>87.281083224888192</v>
      </c>
      <c r="BY194" s="41">
        <f t="shared" si="174"/>
        <v>75.18183458760447</v>
      </c>
      <c r="BZ194" s="41">
        <f t="shared" si="175"/>
        <v>4.5683771263372398E-6</v>
      </c>
      <c r="CA194" s="41">
        <f t="shared" si="176"/>
        <v>4.5683895366935382E-6</v>
      </c>
      <c r="CB194" s="41">
        <f t="shared" si="177"/>
        <v>7.7353978292708403E-2</v>
      </c>
      <c r="CC194" s="41">
        <f t="shared" si="209"/>
        <v>-68.943267533230951</v>
      </c>
      <c r="CD194" s="41">
        <f t="shared" si="210"/>
        <v>-60.753672482579269</v>
      </c>
      <c r="CE194" s="41">
        <f t="shared" si="178"/>
        <v>87.337968836540483</v>
      </c>
      <c r="CF194" s="41">
        <f t="shared" si="179"/>
        <v>75.232726449364918</v>
      </c>
      <c r="CG194" s="41">
        <f t="shared" si="180"/>
        <v>4.5840542803780122E-6</v>
      </c>
      <c r="CH194" s="41">
        <f t="shared" si="181"/>
        <v>4.5813810382960176E-6</v>
      </c>
      <c r="CI194" s="41">
        <f t="shared" si="182"/>
        <v>2.0287038289658021E-4</v>
      </c>
      <c r="CJ194" s="41">
        <f t="shared" si="183"/>
        <v>1.6811666821937269E-4</v>
      </c>
      <c r="CK194" s="41">
        <f t="shared" si="184"/>
        <v>3.57094382964817E-7</v>
      </c>
      <c r="CL194" s="41">
        <f t="shared" si="211"/>
        <v>7.1536655471716237</v>
      </c>
      <c r="CM194" s="41">
        <f t="shared" si="212"/>
        <v>1.7313978114174146E-4</v>
      </c>
      <c r="CN194" s="41">
        <f t="shared" si="213"/>
        <v>-0.27046845556891053</v>
      </c>
      <c r="CO194" s="41">
        <f t="shared" si="214"/>
        <v>1190.4199822068949</v>
      </c>
      <c r="CP194" s="41">
        <f t="shared" si="185"/>
        <v>11367.673471415606</v>
      </c>
      <c r="CQ194" s="41"/>
      <c r="CR194" s="41"/>
      <c r="CS194" s="41"/>
      <c r="CT194" s="41"/>
      <c r="CU194" s="41"/>
      <c r="CV194" s="41"/>
      <c r="CW194" s="41"/>
      <c r="CX194" s="41"/>
      <c r="CY194" s="41"/>
      <c r="CZ194" s="41"/>
      <c r="DA194" s="41"/>
      <c r="DB194" s="14"/>
      <c r="DC194" s="41"/>
      <c r="DD194" s="41"/>
      <c r="DE194" s="41"/>
    </row>
    <row r="195" spans="1:109" x14ac:dyDescent="0.15">
      <c r="A195" s="41">
        <f t="shared" si="186"/>
        <v>0.46000000000000024</v>
      </c>
      <c r="B195" s="41">
        <f t="shared" si="187"/>
        <v>7.3126358926643267</v>
      </c>
      <c r="C195" s="41">
        <f t="shared" si="188"/>
        <v>-1600.9237569456068</v>
      </c>
      <c r="D195" s="41">
        <f t="shared" si="189"/>
        <v>-1083.666614088464</v>
      </c>
      <c r="E195" s="41">
        <f t="shared" si="190"/>
        <v>0.12739352921814204</v>
      </c>
      <c r="F195" s="41">
        <f t="shared" si="191"/>
        <v>-113.54200987122007</v>
      </c>
      <c r="G195" s="41">
        <f t="shared" si="192"/>
        <v>-100.05464387664793</v>
      </c>
      <c r="H195" s="41">
        <f t="shared" si="121"/>
        <v>126.2250959479087</v>
      </c>
      <c r="I195" s="41">
        <f t="shared" si="122"/>
        <v>109.91387764500303</v>
      </c>
      <c r="J195" s="41">
        <f t="shared" si="123"/>
        <v>1.0691136382879575E-5</v>
      </c>
      <c r="K195" s="41">
        <f t="shared" si="124"/>
        <v>9.4686243284997787E-6</v>
      </c>
      <c r="L195" s="41">
        <f t="shared" si="125"/>
        <v>0.12752092274736015</v>
      </c>
      <c r="M195" s="41">
        <f t="shared" si="193"/>
        <v>-113.65555188109127</v>
      </c>
      <c r="N195" s="41">
        <f t="shared" si="194"/>
        <v>-100.15469852052456</v>
      </c>
      <c r="O195" s="41">
        <f t="shared" si="126"/>
        <v>126.32827863868779</v>
      </c>
      <c r="P195" s="41">
        <f t="shared" si="127"/>
        <v>110.0057025083097</v>
      </c>
      <c r="Q195" s="41">
        <f t="shared" si="128"/>
        <v>1.0700469714354356E-5</v>
      </c>
      <c r="R195" s="41">
        <f t="shared" si="129"/>
        <v>9.4760467688357342E-6</v>
      </c>
      <c r="S195" s="41">
        <f t="shared" si="130"/>
        <v>7.3263779817265781E-5</v>
      </c>
      <c r="T195" s="41">
        <f t="shared" si="131"/>
        <v>5.826387243929129E-5</v>
      </c>
      <c r="U195" s="41">
        <f t="shared" si="132"/>
        <v>-8.1501306879728092E-2</v>
      </c>
      <c r="V195" s="41">
        <f t="shared" si="133"/>
        <v>4.5892222338413946E-2</v>
      </c>
      <c r="W195" s="41">
        <f t="shared" si="195"/>
        <v>-40.90235346913029</v>
      </c>
      <c r="X195" s="41">
        <f t="shared" si="196"/>
        <v>-36.043667138817668</v>
      </c>
      <c r="Y195" s="41">
        <f t="shared" si="134"/>
        <v>65.38640107776861</v>
      </c>
      <c r="Z195" s="41">
        <f t="shared" si="135"/>
        <v>55.551196730698088</v>
      </c>
      <c r="AA195" s="41">
        <f t="shared" si="136"/>
        <v>-4.8937774930086432E-6</v>
      </c>
      <c r="AB195" s="41">
        <f t="shared" si="137"/>
        <v>-3.4963986519369705E-6</v>
      </c>
      <c r="AC195" s="41">
        <f t="shared" si="138"/>
        <v>4.5938114560752356E-2</v>
      </c>
      <c r="AD195" s="41">
        <f t="shared" si="197"/>
        <v>-40.943255822599411</v>
      </c>
      <c r="AE195" s="41">
        <f t="shared" si="198"/>
        <v>-36.079710805956481</v>
      </c>
      <c r="AF195" s="41">
        <f t="shared" si="139"/>
        <v>65.416163800374278</v>
      </c>
      <c r="AG195" s="41">
        <f t="shared" si="140"/>
        <v>55.577876089328065</v>
      </c>
      <c r="AH195" s="41">
        <f t="shared" si="141"/>
        <v>-4.8743993058937847E-6</v>
      </c>
      <c r="AI195" s="41">
        <f t="shared" si="142"/>
        <v>-3.4796850394446224E-6</v>
      </c>
      <c r="AJ195" s="41">
        <f t="shared" si="143"/>
        <v>4.2225427594164524E-4</v>
      </c>
      <c r="AK195" s="41">
        <f t="shared" si="144"/>
        <v>3.6419270283102683E-4</v>
      </c>
      <c r="AL195" s="41">
        <f t="shared" si="145"/>
        <v>2.406718878266351E-2</v>
      </c>
      <c r="AM195" s="41">
        <f t="shared" si="146"/>
        <v>6.9959411121077453E-2</v>
      </c>
      <c r="AN195" s="41">
        <f t="shared" si="199"/>
        <v>-62.352712864186152</v>
      </c>
      <c r="AO195" s="41">
        <f t="shared" si="200"/>
        <v>-54.945993006861251</v>
      </c>
      <c r="AP195" s="41">
        <f t="shared" si="147"/>
        <v>81.900009271045022</v>
      </c>
      <c r="AQ195" s="41">
        <f t="shared" si="148"/>
        <v>70.349938453224283</v>
      </c>
      <c r="AR195" s="41">
        <f t="shared" si="149"/>
        <v>2.8300243784785839E-6</v>
      </c>
      <c r="AS195" s="41">
        <f t="shared" si="150"/>
        <v>3.0589853689669467E-6</v>
      </c>
      <c r="AT195" s="41">
        <f t="shared" si="151"/>
        <v>7.0029370532198529E-2</v>
      </c>
      <c r="AU195" s="41">
        <f t="shared" si="201"/>
        <v>-62.415065577050335</v>
      </c>
      <c r="AV195" s="41">
        <f t="shared" si="202"/>
        <v>-55.000938999868112</v>
      </c>
      <c r="AW195" s="41">
        <f t="shared" si="152"/>
        <v>81.950353558487109</v>
      </c>
      <c r="AX195" s="41">
        <f t="shared" si="153"/>
        <v>70.395019699292334</v>
      </c>
      <c r="AY195" s="41">
        <f t="shared" si="154"/>
        <v>2.8467005856480879E-6</v>
      </c>
      <c r="AZ195" s="41">
        <f t="shared" si="155"/>
        <v>3.0728873095669203E-6</v>
      </c>
      <c r="BA195" s="41">
        <f t="shared" si="156"/>
        <v>2.3836974757610659E-4</v>
      </c>
      <c r="BB195" s="41">
        <f t="shared" si="157"/>
        <v>1.9871437419497477E-4</v>
      </c>
      <c r="BC195" s="41">
        <f t="shared" si="158"/>
        <v>5.7737696298505482E-3</v>
      </c>
      <c r="BD195" s="41">
        <f t="shared" si="159"/>
        <v>7.5733180750927998E-2</v>
      </c>
      <c r="BE195" s="41">
        <f t="shared" si="203"/>
        <v>-67.498699574265316</v>
      </c>
      <c r="BF195" s="41">
        <f t="shared" si="204"/>
        <v>-59.480701070025837</v>
      </c>
      <c r="BG195" s="41">
        <f t="shared" si="160"/>
        <v>86.093808596063312</v>
      </c>
      <c r="BH195" s="41">
        <f t="shared" si="161"/>
        <v>74.104244232860353</v>
      </c>
      <c r="BI195" s="41">
        <f t="shared" si="162"/>
        <v>4.1205256708083565E-6</v>
      </c>
      <c r="BJ195" s="41">
        <f t="shared" si="163"/>
        <v>4.1312553279925998E-6</v>
      </c>
      <c r="BK195" s="41">
        <f t="shared" si="164"/>
        <v>7.580891393167892E-2</v>
      </c>
      <c r="BL195" s="41">
        <f t="shared" si="205"/>
        <v>-67.566198273839575</v>
      </c>
      <c r="BM195" s="41">
        <f t="shared" si="206"/>
        <v>-59.54018177109586</v>
      </c>
      <c r="BN195" s="41">
        <f t="shared" si="165"/>
        <v>86.149324361204918</v>
      </c>
      <c r="BO195" s="41">
        <f t="shared" si="166"/>
        <v>74.153927193625762</v>
      </c>
      <c r="BP195" s="41">
        <f t="shared" si="167"/>
        <v>4.1363556336231657E-6</v>
      </c>
      <c r="BQ195" s="41">
        <f t="shared" si="168"/>
        <v>4.144363122217814E-6</v>
      </c>
      <c r="BR195" s="41">
        <f t="shared" si="169"/>
        <v>2.0902281744737623E-4</v>
      </c>
      <c r="BS195" s="41">
        <f t="shared" si="170"/>
        <v>1.7307861752597197E-4</v>
      </c>
      <c r="BT195" s="41">
        <f t="shared" si="171"/>
        <v>2.9850872206655873E-4</v>
      </c>
      <c r="BU195" s="41">
        <f t="shared" si="172"/>
        <v>7.603168947299456E-2</v>
      </c>
      <c r="BV195" s="41">
        <f t="shared" si="207"/>
        <v>-67.764751393973441</v>
      </c>
      <c r="BW195" s="41">
        <f t="shared" si="208"/>
        <v>-59.715149272095033</v>
      </c>
      <c r="BX195" s="41">
        <f t="shared" si="173"/>
        <v>86.31270222484045</v>
      </c>
      <c r="BY195" s="41">
        <f t="shared" si="174"/>
        <v>74.300137312333547</v>
      </c>
      <c r="BZ195" s="41">
        <f t="shared" si="175"/>
        <v>4.1827646923948023E-6</v>
      </c>
      <c r="CA195" s="41">
        <f t="shared" si="176"/>
        <v>4.1827851216272996E-6</v>
      </c>
      <c r="CB195" s="41">
        <f t="shared" si="177"/>
        <v>7.6107721162467543E-2</v>
      </c>
      <c r="CC195" s="41">
        <f t="shared" si="209"/>
        <v>-67.832516145367407</v>
      </c>
      <c r="CD195" s="41">
        <f t="shared" si="210"/>
        <v>-59.77486442136712</v>
      </c>
      <c r="CE195" s="41">
        <f t="shared" si="178"/>
        <v>86.368486991944025</v>
      </c>
      <c r="CF195" s="41">
        <f t="shared" si="179"/>
        <v>74.350059418673297</v>
      </c>
      <c r="CG195" s="41">
        <f t="shared" si="180"/>
        <v>4.198550610518059E-6</v>
      </c>
      <c r="CH195" s="41">
        <f t="shared" si="181"/>
        <v>4.1958520797902803E-6</v>
      </c>
      <c r="CI195" s="41">
        <f t="shared" si="182"/>
        <v>2.0762287715395412E-4</v>
      </c>
      <c r="CJ195" s="41">
        <f t="shared" si="183"/>
        <v>1.7186199929996191E-4</v>
      </c>
      <c r="CK195" s="41">
        <f t="shared" si="184"/>
        <v>5.7127323833352637E-7</v>
      </c>
      <c r="CL195" s="41">
        <f t="shared" si="211"/>
        <v>7.3126358926643267</v>
      </c>
      <c r="CM195" s="41">
        <f t="shared" si="212"/>
        <v>1.67366795081587E-4</v>
      </c>
      <c r="CN195" s="41">
        <f t="shared" si="213"/>
        <v>-0.26611091315548091</v>
      </c>
      <c r="CO195" s="41">
        <f t="shared" si="214"/>
        <v>1199.5343270928479</v>
      </c>
      <c r="CP195" s="41">
        <f t="shared" si="185"/>
        <v>11454.70905391423</v>
      </c>
      <c r="CQ195" s="41"/>
      <c r="CR195" s="41"/>
      <c r="CS195" s="41"/>
      <c r="CT195" s="41"/>
      <c r="CU195" s="41"/>
      <c r="CV195" s="41"/>
      <c r="CW195" s="41"/>
      <c r="CX195" s="41"/>
      <c r="CY195" s="41"/>
      <c r="CZ195" s="41"/>
      <c r="DA195" s="41"/>
      <c r="DB195" s="14"/>
      <c r="DC195" s="41"/>
      <c r="DD195" s="41"/>
      <c r="DE195" s="41"/>
    </row>
    <row r="196" spans="1:109" x14ac:dyDescent="0.15">
      <c r="A196" s="41">
        <f t="shared" si="186"/>
        <v>0.47000000000000025</v>
      </c>
      <c r="B196" s="41">
        <f t="shared" si="187"/>
        <v>7.4716062381570287</v>
      </c>
      <c r="C196" s="41">
        <f t="shared" si="188"/>
        <v>-1595.2916647052939</v>
      </c>
      <c r="D196" s="41">
        <f t="shared" si="189"/>
        <v>-1078.0345218481509</v>
      </c>
      <c r="E196" s="41">
        <f t="shared" si="190"/>
        <v>0.12739352921814204</v>
      </c>
      <c r="F196" s="41">
        <f t="shared" si="191"/>
        <v>-113.54200987122007</v>
      </c>
      <c r="G196" s="41">
        <f t="shared" si="192"/>
        <v>-100.05464387664793</v>
      </c>
      <c r="H196" s="41">
        <f t="shared" si="121"/>
        <v>126.18453867438718</v>
      </c>
      <c r="I196" s="41">
        <f t="shared" si="122"/>
        <v>109.86683615901981</v>
      </c>
      <c r="J196" s="41">
        <f t="shared" si="123"/>
        <v>1.0527510022018931E-5</v>
      </c>
      <c r="K196" s="41">
        <f t="shared" si="124"/>
        <v>9.2532544916303121E-6</v>
      </c>
      <c r="L196" s="41">
        <f t="shared" si="125"/>
        <v>0.12752092274736015</v>
      </c>
      <c r="M196" s="41">
        <f t="shared" si="193"/>
        <v>-113.65555188109127</v>
      </c>
      <c r="N196" s="41">
        <f t="shared" si="194"/>
        <v>-100.15469852052456</v>
      </c>
      <c r="O196" s="41">
        <f t="shared" si="126"/>
        <v>126.28774846468468</v>
      </c>
      <c r="P196" s="41">
        <f t="shared" si="127"/>
        <v>109.95869385757774</v>
      </c>
      <c r="Q196" s="41">
        <f t="shared" si="128"/>
        <v>1.0536789168162522E-5</v>
      </c>
      <c r="R196" s="41">
        <f t="shared" si="129"/>
        <v>9.2606120419512416E-6</v>
      </c>
      <c r="S196" s="41">
        <f t="shared" si="130"/>
        <v>7.283844164254088E-5</v>
      </c>
      <c r="T196" s="41">
        <f t="shared" si="131"/>
        <v>5.7754505790731268E-5</v>
      </c>
      <c r="U196" s="41">
        <f t="shared" si="132"/>
        <v>-8.447765509661373E-2</v>
      </c>
      <c r="V196" s="41">
        <f t="shared" si="133"/>
        <v>4.2915874121528308E-2</v>
      </c>
      <c r="W196" s="41">
        <f t="shared" si="195"/>
        <v>-38.249624082513286</v>
      </c>
      <c r="X196" s="41">
        <f t="shared" si="196"/>
        <v>-33.706048715644414</v>
      </c>
      <c r="Y196" s="41">
        <f t="shared" si="134"/>
        <v>63.408557369748095</v>
      </c>
      <c r="Z196" s="41">
        <f t="shared" si="135"/>
        <v>53.759107214900112</v>
      </c>
      <c r="AA196" s="41">
        <f t="shared" si="136"/>
        <v>-6.2843640993542866E-6</v>
      </c>
      <c r="AB196" s="41">
        <f t="shared" si="137"/>
        <v>-4.7416344069007384E-6</v>
      </c>
      <c r="AC196" s="41">
        <f t="shared" si="138"/>
        <v>4.2958789995649831E-2</v>
      </c>
      <c r="AD196" s="41">
        <f t="shared" si="197"/>
        <v>-38.287873706595789</v>
      </c>
      <c r="AE196" s="41">
        <f t="shared" si="198"/>
        <v>-33.739754764360057</v>
      </c>
      <c r="AF196" s="41">
        <f t="shared" si="139"/>
        <v>63.435944969304003</v>
      </c>
      <c r="AG196" s="41">
        <f t="shared" si="140"/>
        <v>53.783659154547109</v>
      </c>
      <c r="AH196" s="41">
        <f t="shared" si="141"/>
        <v>-6.2649477677726356E-6</v>
      </c>
      <c r="AI196" s="41">
        <f t="shared" si="142"/>
        <v>-4.7248388597037434E-6</v>
      </c>
      <c r="AJ196" s="41">
        <f t="shared" si="143"/>
        <v>4.5242773167501494E-4</v>
      </c>
      <c r="AK196" s="41">
        <f t="shared" si="144"/>
        <v>3.9135978331551204E-4</v>
      </c>
      <c r="AL196" s="41">
        <f t="shared" si="145"/>
        <v>2.5262510595109606E-2</v>
      </c>
      <c r="AM196" s="41">
        <f t="shared" si="146"/>
        <v>6.817838471663791E-2</v>
      </c>
      <c r="AN196" s="41">
        <f t="shared" si="199"/>
        <v>-60.765337753104134</v>
      </c>
      <c r="AO196" s="41">
        <f t="shared" si="200"/>
        <v>-53.547178139852079</v>
      </c>
      <c r="AP196" s="41">
        <f t="shared" si="147"/>
        <v>80.566313949100348</v>
      </c>
      <c r="AQ196" s="41">
        <f t="shared" si="148"/>
        <v>69.139372357071977</v>
      </c>
      <c r="AR196" s="41">
        <f t="shared" si="149"/>
        <v>2.27521878559404E-6</v>
      </c>
      <c r="AS196" s="41">
        <f t="shared" si="150"/>
        <v>2.5342753683724184E-6</v>
      </c>
      <c r="AT196" s="41">
        <f t="shared" si="151"/>
        <v>6.8246563101354546E-2</v>
      </c>
      <c r="AU196" s="41">
        <f t="shared" si="201"/>
        <v>-60.826103090857238</v>
      </c>
      <c r="AV196" s="41">
        <f t="shared" si="202"/>
        <v>-53.600725317991923</v>
      </c>
      <c r="AW196" s="41">
        <f t="shared" si="152"/>
        <v>80.615097011825625</v>
      </c>
      <c r="AX196" s="41">
        <f t="shared" si="153"/>
        <v>69.183070931378182</v>
      </c>
      <c r="AY196" s="41">
        <f t="shared" si="154"/>
        <v>2.2920747032045236E-6</v>
      </c>
      <c r="AZ196" s="41">
        <f t="shared" si="155"/>
        <v>2.5483242358563136E-6</v>
      </c>
      <c r="BA196" s="41">
        <f t="shared" si="156"/>
        <v>2.47232574965519E-4</v>
      </c>
      <c r="BB196" s="41">
        <f t="shared" si="157"/>
        <v>2.0606043311652817E-4</v>
      </c>
      <c r="BC196" s="41">
        <f t="shared" si="158"/>
        <v>6.2920356130252717E-3</v>
      </c>
      <c r="BD196" s="41">
        <f t="shared" si="159"/>
        <v>7.4470420329663181E-2</v>
      </c>
      <c r="BE196" s="41">
        <f t="shared" si="203"/>
        <v>-66.373239300920304</v>
      </c>
      <c r="BF196" s="41">
        <f t="shared" si="204"/>
        <v>-58.488931354353461</v>
      </c>
      <c r="BG196" s="41">
        <f t="shared" si="160"/>
        <v>85.115834823901793</v>
      </c>
      <c r="BH196" s="41">
        <f t="shared" si="161"/>
        <v>73.213469470664236</v>
      </c>
      <c r="BI196" s="41">
        <f t="shared" si="162"/>
        <v>3.7247307346800751E-6</v>
      </c>
      <c r="BJ196" s="41">
        <f t="shared" si="163"/>
        <v>3.7379153647192797E-6</v>
      </c>
      <c r="BK196" s="41">
        <f t="shared" si="164"/>
        <v>7.4544890749992834E-2</v>
      </c>
      <c r="BL196" s="41">
        <f t="shared" si="205"/>
        <v>-66.439612540221219</v>
      </c>
      <c r="BM196" s="41">
        <f t="shared" si="206"/>
        <v>-58.547420285707808</v>
      </c>
      <c r="BN196" s="41">
        <f t="shared" si="165"/>
        <v>85.170236425490202</v>
      </c>
      <c r="BO196" s="41">
        <f t="shared" si="166"/>
        <v>73.262170304309649</v>
      </c>
      <c r="BP196" s="41">
        <f t="shared" si="167"/>
        <v>3.740671255754426E-6</v>
      </c>
      <c r="BQ196" s="41">
        <f t="shared" si="168"/>
        <v>3.751100730938373E-6</v>
      </c>
      <c r="BR196" s="41">
        <f t="shared" si="169"/>
        <v>2.140517134694299E-4</v>
      </c>
      <c r="BS196" s="41">
        <f t="shared" si="170"/>
        <v>1.7705507986562412E-4</v>
      </c>
      <c r="BT196" s="41">
        <f t="shared" si="171"/>
        <v>3.5637377660891552E-4</v>
      </c>
      <c r="BU196" s="41">
        <f t="shared" si="172"/>
        <v>7.482679410627209E-2</v>
      </c>
      <c r="BV196" s="41">
        <f t="shared" si="207"/>
        <v>-66.69086449829031</v>
      </c>
      <c r="BW196" s="41">
        <f t="shared" si="208"/>
        <v>-58.768826663985109</v>
      </c>
      <c r="BX196" s="41">
        <f t="shared" si="173"/>
        <v>85.376283833446792</v>
      </c>
      <c r="BY196" s="41">
        <f t="shared" si="174"/>
        <v>73.446622408632521</v>
      </c>
      <c r="BZ196" s="41">
        <f t="shared" si="175"/>
        <v>3.8007703535110137E-6</v>
      </c>
      <c r="CA196" s="41">
        <f t="shared" si="176"/>
        <v>3.8008021139273863E-6</v>
      </c>
      <c r="CB196" s="41">
        <f t="shared" si="177"/>
        <v>7.4901620900378357E-2</v>
      </c>
      <c r="CC196" s="41">
        <f t="shared" si="209"/>
        <v>-66.757555362788594</v>
      </c>
      <c r="CD196" s="41">
        <f t="shared" si="210"/>
        <v>-58.827595490649095</v>
      </c>
      <c r="CE196" s="41">
        <f t="shared" si="178"/>
        <v>85.431005916208989</v>
      </c>
      <c r="CF196" s="41">
        <f t="shared" si="179"/>
        <v>73.495608275871163</v>
      </c>
      <c r="CG196" s="41">
        <f t="shared" si="180"/>
        <v>3.8166584408928314E-6</v>
      </c>
      <c r="CH196" s="41">
        <f t="shared" si="181"/>
        <v>3.8139387124817075E-6</v>
      </c>
      <c r="CI196" s="41">
        <f t="shared" si="182"/>
        <v>2.1233152604739253E-4</v>
      </c>
      <c r="CJ196" s="41">
        <f t="shared" si="183"/>
        <v>1.7556008795011202E-4</v>
      </c>
      <c r="CK196" s="41">
        <f t="shared" si="184"/>
        <v>8.637251632255132E-7</v>
      </c>
      <c r="CL196" s="41">
        <f t="shared" si="211"/>
        <v>7.4716062381570287</v>
      </c>
      <c r="CM196" s="41">
        <f t="shared" si="212"/>
        <v>1.6185433510846158E-4</v>
      </c>
      <c r="CN196" s="41">
        <f t="shared" si="213"/>
        <v>-0.2618937793719523</v>
      </c>
      <c r="CO196" s="41">
        <f t="shared" si="214"/>
        <v>1208.3659765019167</v>
      </c>
      <c r="CP196" s="41">
        <f t="shared" si="185"/>
        <v>11539.045093460705</v>
      </c>
      <c r="CQ196" s="41"/>
      <c r="CR196" s="41"/>
      <c r="CS196" s="41"/>
      <c r="CT196" s="41"/>
      <c r="CU196" s="41"/>
      <c r="CV196" s="41"/>
      <c r="CW196" s="41"/>
      <c r="CX196" s="41"/>
      <c r="CY196" s="41"/>
      <c r="CZ196" s="41"/>
      <c r="DA196" s="41"/>
      <c r="DB196" s="14"/>
      <c r="DC196" s="41"/>
      <c r="DD196" s="41"/>
      <c r="DE196" s="41"/>
    </row>
    <row r="197" spans="1:109" x14ac:dyDescent="0.15">
      <c r="A197" s="41">
        <f t="shared" si="186"/>
        <v>0.48000000000000026</v>
      </c>
      <c r="B197" s="41">
        <f t="shared" si="187"/>
        <v>7.6305765836497317</v>
      </c>
      <c r="C197" s="41">
        <f t="shared" si="188"/>
        <v>-1589.659572464981</v>
      </c>
      <c r="D197" s="41">
        <f t="shared" si="189"/>
        <v>-1072.402429607838</v>
      </c>
      <c r="E197" s="41">
        <f t="shared" si="190"/>
        <v>0.12739352921814204</v>
      </c>
      <c r="F197" s="41">
        <f t="shared" si="191"/>
        <v>-113.54200987122007</v>
      </c>
      <c r="G197" s="41">
        <f t="shared" si="192"/>
        <v>-100.05464387664793</v>
      </c>
      <c r="H197" s="41">
        <f t="shared" si="121"/>
        <v>126.14395769000878</v>
      </c>
      <c r="I197" s="41">
        <f t="shared" si="122"/>
        <v>109.81975766332641</v>
      </c>
      <c r="J197" s="41">
        <f t="shared" si="123"/>
        <v>1.0363788000851564E-5</v>
      </c>
      <c r="K197" s="41">
        <f t="shared" si="124"/>
        <v>9.0377152133607123E-6</v>
      </c>
      <c r="L197" s="41">
        <f t="shared" si="125"/>
        <v>0.12752092274736015</v>
      </c>
      <c r="M197" s="41">
        <f t="shared" si="193"/>
        <v>-113.65555188109127</v>
      </c>
      <c r="N197" s="41">
        <f t="shared" si="194"/>
        <v>-100.15469852052456</v>
      </c>
      <c r="O197" s="41">
        <f t="shared" si="126"/>
        <v>126.24719462734997</v>
      </c>
      <c r="P197" s="41">
        <f t="shared" si="127"/>
        <v>109.91164827464139</v>
      </c>
      <c r="Q197" s="41">
        <f t="shared" si="128"/>
        <v>1.0373013057933814E-5</v>
      </c>
      <c r="R197" s="41">
        <f t="shared" si="129"/>
        <v>9.0450080594245324E-6</v>
      </c>
      <c r="S197" s="41">
        <f t="shared" si="130"/>
        <v>7.2413859156497315E-5</v>
      </c>
      <c r="T197" s="41">
        <f t="shared" si="131"/>
        <v>5.7246597284652205E-5</v>
      </c>
      <c r="U197" s="41">
        <f t="shared" si="132"/>
        <v>-8.7429939477238941E-2</v>
      </c>
      <c r="V197" s="41">
        <f t="shared" si="133"/>
        <v>3.9963589740903097E-2</v>
      </c>
      <c r="W197" s="41">
        <f t="shared" si="195"/>
        <v>-35.61834206728939</v>
      </c>
      <c r="X197" s="41">
        <f t="shared" si="196"/>
        <v>-31.387329985274402</v>
      </c>
      <c r="Y197" s="41">
        <f t="shared" si="134"/>
        <v>61.476391524197908</v>
      </c>
      <c r="Z197" s="41">
        <f t="shared" si="135"/>
        <v>52.007485371508999</v>
      </c>
      <c r="AA197" s="41">
        <f t="shared" si="136"/>
        <v>-7.7518242589868033E-6</v>
      </c>
      <c r="AB197" s="41">
        <f t="shared" si="137"/>
        <v>-6.0547845097149827E-6</v>
      </c>
      <c r="AC197" s="41">
        <f t="shared" si="138"/>
        <v>4.0003553330643996E-2</v>
      </c>
      <c r="AD197" s="41">
        <f t="shared" si="197"/>
        <v>-35.653960409356678</v>
      </c>
      <c r="AE197" s="41">
        <f t="shared" si="198"/>
        <v>-31.41871731525967</v>
      </c>
      <c r="AF197" s="41">
        <f t="shared" si="139"/>
        <v>61.501466986814364</v>
      </c>
      <c r="AG197" s="41">
        <f t="shared" si="140"/>
        <v>52.0299640909357</v>
      </c>
      <c r="AH197" s="41">
        <f t="shared" si="141"/>
        <v>-7.7324544920230772E-6</v>
      </c>
      <c r="AI197" s="41">
        <f t="shared" si="142"/>
        <v>-6.0379769495435747E-6</v>
      </c>
      <c r="AJ197" s="41">
        <f t="shared" si="143"/>
        <v>4.8468536208355162E-4</v>
      </c>
      <c r="AK197" s="41">
        <f t="shared" si="144"/>
        <v>4.2057183252001653E-4</v>
      </c>
      <c r="AL197" s="41">
        <f t="shared" si="145"/>
        <v>2.6469292219984425E-2</v>
      </c>
      <c r="AM197" s="41">
        <f t="shared" si="146"/>
        <v>6.6432881960887522E-2</v>
      </c>
      <c r="AN197" s="41">
        <f t="shared" si="199"/>
        <v>-59.209623798557153</v>
      </c>
      <c r="AO197" s="41">
        <f t="shared" si="200"/>
        <v>-52.176263481280536</v>
      </c>
      <c r="AP197" s="41">
        <f t="shared" si="147"/>
        <v>79.26469973701586</v>
      </c>
      <c r="AQ197" s="41">
        <f t="shared" si="148"/>
        <v>67.956891542249394</v>
      </c>
      <c r="AR197" s="41">
        <f t="shared" si="149"/>
        <v>1.7152413728109119E-6</v>
      </c>
      <c r="AS197" s="41">
        <f t="shared" si="150"/>
        <v>2.0060549869433238E-6</v>
      </c>
      <c r="AT197" s="41">
        <f t="shared" si="151"/>
        <v>6.6499314842848406E-2</v>
      </c>
      <c r="AU197" s="41">
        <f t="shared" si="201"/>
        <v>-59.268833422355705</v>
      </c>
      <c r="AV197" s="41">
        <f t="shared" si="202"/>
        <v>-52.228439744761815</v>
      </c>
      <c r="AW197" s="41">
        <f t="shared" si="152"/>
        <v>79.311959185385632</v>
      </c>
      <c r="AX197" s="41">
        <f t="shared" si="153"/>
        <v>67.999239976839391</v>
      </c>
      <c r="AY197" s="41">
        <f t="shared" si="154"/>
        <v>1.7322679408847874E-6</v>
      </c>
      <c r="AZ197" s="41">
        <f t="shared" si="155"/>
        <v>2.0202437065689542E-6</v>
      </c>
      <c r="BA197" s="41">
        <f t="shared" si="156"/>
        <v>2.5629729693046725E-4</v>
      </c>
      <c r="BB197" s="41">
        <f t="shared" si="157"/>
        <v>2.1357976963854643E-4</v>
      </c>
      <c r="BC197" s="41">
        <f t="shared" si="158"/>
        <v>6.8078288367457431E-3</v>
      </c>
      <c r="BD197" s="41">
        <f t="shared" si="159"/>
        <v>7.3240710797633266E-2</v>
      </c>
      <c r="BE197" s="41">
        <f t="shared" si="203"/>
        <v>-65.2772362881975</v>
      </c>
      <c r="BF197" s="41">
        <f t="shared" si="204"/>
        <v>-57.523119746384829</v>
      </c>
      <c r="BG197" s="41">
        <f t="shared" si="160"/>
        <v>84.164718004473144</v>
      </c>
      <c r="BH197" s="41">
        <f t="shared" si="161"/>
        <v>72.346302111125524</v>
      </c>
      <c r="BI197" s="41">
        <f t="shared" si="162"/>
        <v>3.3308804580012898E-6</v>
      </c>
      <c r="BJ197" s="41">
        <f t="shared" si="163"/>
        <v>3.3468310591728184E-6</v>
      </c>
      <c r="BK197" s="41">
        <f t="shared" si="164"/>
        <v>7.3313951508430897E-2</v>
      </c>
      <c r="BL197" s="41">
        <f t="shared" si="205"/>
        <v>-65.342513524485696</v>
      </c>
      <c r="BM197" s="41">
        <f t="shared" si="206"/>
        <v>-57.580642866131214</v>
      </c>
      <c r="BN197" s="41">
        <f t="shared" si="165"/>
        <v>84.218037368691782</v>
      </c>
      <c r="BO197" s="41">
        <f t="shared" si="166"/>
        <v>72.39404877175852</v>
      </c>
      <c r="BP197" s="41">
        <f t="shared" si="167"/>
        <v>3.3469257785446297E-6</v>
      </c>
      <c r="BQ197" s="41">
        <f t="shared" si="168"/>
        <v>3.360089009620741E-6</v>
      </c>
      <c r="BR197" s="41">
        <f t="shared" si="169"/>
        <v>2.1907652681954593E-4</v>
      </c>
      <c r="BS197" s="41">
        <f t="shared" si="170"/>
        <v>1.8101886646833748E-4</v>
      </c>
      <c r="BT197" s="41">
        <f t="shared" si="171"/>
        <v>4.1911670408352166E-4</v>
      </c>
      <c r="BU197" s="41">
        <f t="shared" si="172"/>
        <v>7.365982750171679E-2</v>
      </c>
      <c r="BV197" s="41">
        <f t="shared" si="207"/>
        <v>-65.650782364236889</v>
      </c>
      <c r="BW197" s="41">
        <f t="shared" si="208"/>
        <v>-57.852293236021225</v>
      </c>
      <c r="BX197" s="41">
        <f t="shared" si="173"/>
        <v>84.470002505315364</v>
      </c>
      <c r="BY197" s="41">
        <f t="shared" si="174"/>
        <v>72.619674602993527</v>
      </c>
      <c r="BZ197" s="41">
        <f t="shared" si="175"/>
        <v>3.4223386886052465E-6</v>
      </c>
      <c r="CA197" s="41">
        <f t="shared" si="176"/>
        <v>3.4223858138917755E-6</v>
      </c>
      <c r="CB197" s="41">
        <f t="shared" si="177"/>
        <v>7.37334873292185E-2</v>
      </c>
      <c r="CC197" s="41">
        <f t="shared" si="209"/>
        <v>-65.716433146601119</v>
      </c>
      <c r="CD197" s="41">
        <f t="shared" si="210"/>
        <v>-57.910145529257235</v>
      </c>
      <c r="CE197" s="41">
        <f t="shared" si="178"/>
        <v>84.523697978615118</v>
      </c>
      <c r="CF197" s="41">
        <f t="shared" si="179"/>
        <v>72.667755917379338</v>
      </c>
      <c r="CG197" s="41">
        <f t="shared" si="180"/>
        <v>3.4383225755432861E-6</v>
      </c>
      <c r="CH197" s="41">
        <f t="shared" si="181"/>
        <v>3.4355864377000063E-6</v>
      </c>
      <c r="CI197" s="41">
        <f t="shared" si="182"/>
        <v>2.1699598655275924E-4</v>
      </c>
      <c r="CJ197" s="41">
        <f t="shared" si="183"/>
        <v>1.7921062614386867E-4</v>
      </c>
      <c r="CK197" s="41">
        <f t="shared" si="184"/>
        <v>1.247183724569533E-6</v>
      </c>
      <c r="CL197" s="41">
        <f t="shared" si="211"/>
        <v>7.6305765836497317</v>
      </c>
      <c r="CM197" s="41">
        <f t="shared" si="212"/>
        <v>1.5658506174118326E-4</v>
      </c>
      <c r="CN197" s="41">
        <f t="shared" si="213"/>
        <v>-0.25780939625600879</v>
      </c>
      <c r="CO197" s="41">
        <f t="shared" si="214"/>
        <v>1216.9244593728345</v>
      </c>
      <c r="CP197" s="41">
        <f t="shared" si="185"/>
        <v>11620.772584717137</v>
      </c>
      <c r="CQ197" s="41"/>
      <c r="CR197" s="41"/>
      <c r="CS197" s="41"/>
      <c r="CT197" s="41"/>
      <c r="CU197" s="41"/>
      <c r="CV197" s="41"/>
      <c r="CW197" s="41"/>
      <c r="CX197" s="41"/>
      <c r="CY197" s="41"/>
      <c r="CZ197" s="41"/>
      <c r="DA197" s="41"/>
      <c r="DB197" s="14"/>
      <c r="DC197" s="41"/>
      <c r="DD197" s="41"/>
      <c r="DE197" s="41"/>
    </row>
    <row r="198" spans="1:109" x14ac:dyDescent="0.15">
      <c r="A198" s="41">
        <f t="shared" si="186"/>
        <v>0.49000000000000027</v>
      </c>
      <c r="B198" s="41">
        <f t="shared" si="187"/>
        <v>7.7895469291424346</v>
      </c>
      <c r="C198" s="41">
        <f t="shared" si="188"/>
        <v>-1584.0274802246681</v>
      </c>
      <c r="D198" s="41">
        <f t="shared" si="189"/>
        <v>-1066.7703373675251</v>
      </c>
      <c r="E198" s="41">
        <f t="shared" si="190"/>
        <v>0.12739352921814204</v>
      </c>
      <c r="F198" s="41">
        <f t="shared" si="191"/>
        <v>-113.54200987122007</v>
      </c>
      <c r="G198" s="41">
        <f t="shared" si="192"/>
        <v>-100.05464387664793</v>
      </c>
      <c r="H198" s="41">
        <f t="shared" si="121"/>
        <v>126.10335295313882</v>
      </c>
      <c r="I198" s="41">
        <f t="shared" si="122"/>
        <v>109.77264207043336</v>
      </c>
      <c r="J198" s="41">
        <f t="shared" si="123"/>
        <v>1.019997015140439E-5</v>
      </c>
      <c r="K198" s="41">
        <f t="shared" si="124"/>
        <v>8.8220060931384496E-6</v>
      </c>
      <c r="L198" s="41">
        <f t="shared" si="125"/>
        <v>0.12752092274736015</v>
      </c>
      <c r="M198" s="41">
        <f t="shared" si="193"/>
        <v>-113.65555188109127</v>
      </c>
      <c r="N198" s="41">
        <f t="shared" si="194"/>
        <v>-100.15469852052456</v>
      </c>
      <c r="O198" s="41">
        <f t="shared" si="126"/>
        <v>126.20661708518803</v>
      </c>
      <c r="P198" s="41">
        <f t="shared" si="127"/>
        <v>109.86456567231659</v>
      </c>
      <c r="Q198" s="41">
        <f t="shared" si="128"/>
        <v>1.0209141216088827E-5</v>
      </c>
      <c r="R198" s="41">
        <f t="shared" si="129"/>
        <v>8.8292344217021153E-6</v>
      </c>
      <c r="S198" s="41">
        <f t="shared" si="130"/>
        <v>7.1990035449406506E-5</v>
      </c>
      <c r="T198" s="41">
        <f t="shared" si="131"/>
        <v>5.6740154763195683E-5</v>
      </c>
      <c r="U198" s="41">
        <f t="shared" si="132"/>
        <v>-9.0359005858446931E-2</v>
      </c>
      <c r="V198" s="41">
        <f t="shared" si="133"/>
        <v>3.7034523359695107E-2</v>
      </c>
      <c r="W198" s="41">
        <f t="shared" si="195"/>
        <v>-33.007753554594231</v>
      </c>
      <c r="X198" s="41">
        <f t="shared" si="196"/>
        <v>-29.086846629004434</v>
      </c>
      <c r="Y198" s="41">
        <f t="shared" si="134"/>
        <v>59.589900368536945</v>
      </c>
      <c r="Z198" s="41">
        <f t="shared" si="135"/>
        <v>50.29648610739217</v>
      </c>
      <c r="AA198" s="41">
        <f t="shared" si="136"/>
        <v>-9.3011875955921412E-6</v>
      </c>
      <c r="AB198" s="41">
        <f t="shared" si="137"/>
        <v>-7.4407970924244609E-6</v>
      </c>
      <c r="AC198" s="41">
        <f t="shared" si="138"/>
        <v>3.7071557883054801E-2</v>
      </c>
      <c r="AD198" s="41">
        <f t="shared" si="197"/>
        <v>-33.040761308148824</v>
      </c>
      <c r="AE198" s="41">
        <f t="shared" si="198"/>
        <v>-29.11593347563344</v>
      </c>
      <c r="AF198" s="41">
        <f t="shared" si="139"/>
        <v>59.612728665991611</v>
      </c>
      <c r="AG198" s="41">
        <f t="shared" si="140"/>
        <v>50.316947888108224</v>
      </c>
      <c r="AH198" s="41">
        <f t="shared" si="141"/>
        <v>-9.2819615750995419E-6</v>
      </c>
      <c r="AI198" s="41">
        <f t="shared" si="142"/>
        <v>-7.4240590760802081E-6</v>
      </c>
      <c r="AJ198" s="41">
        <f t="shared" si="143"/>
        <v>5.191377868122805E-4</v>
      </c>
      <c r="AK198" s="41">
        <f t="shared" si="144"/>
        <v>4.5195711530256584E-4</v>
      </c>
      <c r="AL198" s="41">
        <f t="shared" si="145"/>
        <v>2.7692347536279964E-2</v>
      </c>
      <c r="AM198" s="41">
        <f t="shared" si="146"/>
        <v>6.4726870895975064E-2</v>
      </c>
      <c r="AN198" s="41">
        <f t="shared" si="199"/>
        <v>-57.689107596819682</v>
      </c>
      <c r="AO198" s="41">
        <f t="shared" si="200"/>
        <v>-50.836365524162566</v>
      </c>
      <c r="AP198" s="41">
        <f t="shared" si="147"/>
        <v>77.997740511521613</v>
      </c>
      <c r="AQ198" s="41">
        <f t="shared" si="148"/>
        <v>66.804827374734913</v>
      </c>
      <c r="AR198" s="41">
        <f t="shared" si="149"/>
        <v>1.1514588584835139E-6</v>
      </c>
      <c r="AS198" s="41">
        <f t="shared" si="150"/>
        <v>1.4754620380600896E-6</v>
      </c>
      <c r="AT198" s="41">
        <f t="shared" si="151"/>
        <v>6.4791597766871031E-2</v>
      </c>
      <c r="AU198" s="41">
        <f t="shared" si="201"/>
        <v>-57.746796704416496</v>
      </c>
      <c r="AV198" s="41">
        <f t="shared" si="202"/>
        <v>-50.887201889686722</v>
      </c>
      <c r="AW198" s="41">
        <f t="shared" si="152"/>
        <v>78.043517455480412</v>
      </c>
      <c r="AX198" s="41">
        <f t="shared" si="153"/>
        <v>66.845861346999655</v>
      </c>
      <c r="AY198" s="41">
        <f t="shared" si="154"/>
        <v>1.1686459302490731E-6</v>
      </c>
      <c r="AZ198" s="41">
        <f t="shared" si="155"/>
        <v>1.4897825479216235E-6</v>
      </c>
      <c r="BA198" s="41">
        <f t="shared" si="156"/>
        <v>2.6553225156184646E-4</v>
      </c>
      <c r="BB198" s="41">
        <f t="shared" si="157"/>
        <v>2.2124520563570279E-4</v>
      </c>
      <c r="BC198" s="41">
        <f t="shared" si="158"/>
        <v>7.3159808427255956E-3</v>
      </c>
      <c r="BD198" s="41">
        <f t="shared" si="159"/>
        <v>7.2042851738700661E-2</v>
      </c>
      <c r="BE198" s="41">
        <f t="shared" si="203"/>
        <v>-64.209620641403049</v>
      </c>
      <c r="BF198" s="41">
        <f t="shared" si="204"/>
        <v>-56.582323441490168</v>
      </c>
      <c r="BG198" s="41">
        <f t="shared" si="160"/>
        <v>83.239400628563487</v>
      </c>
      <c r="BH198" s="41">
        <f t="shared" si="161"/>
        <v>71.501810511024516</v>
      </c>
      <c r="BI198" s="41">
        <f t="shared" si="162"/>
        <v>2.9390384125175652E-6</v>
      </c>
      <c r="BJ198" s="41">
        <f t="shared" si="163"/>
        <v>2.9580508349958954E-6</v>
      </c>
      <c r="BK198" s="41">
        <f t="shared" si="164"/>
        <v>7.2114894590439349E-2</v>
      </c>
      <c r="BL198" s="41">
        <f t="shared" si="205"/>
        <v>-64.273830262044427</v>
      </c>
      <c r="BM198" s="41">
        <f t="shared" si="206"/>
        <v>-56.63890576493165</v>
      </c>
      <c r="BN198" s="41">
        <f t="shared" si="165"/>
        <v>83.291668520743414</v>
      </c>
      <c r="BO198" s="41">
        <f t="shared" si="166"/>
        <v>71.548629938358602</v>
      </c>
      <c r="BP198" s="41">
        <f t="shared" si="167"/>
        <v>2.9551828385413734E-6</v>
      </c>
      <c r="BQ198" s="41">
        <f t="shared" si="168"/>
        <v>2.9713764430100808E-6</v>
      </c>
      <c r="BR198" s="41">
        <f t="shared" si="169"/>
        <v>2.2409476629779761E-4</v>
      </c>
      <c r="BS198" s="41">
        <f t="shared" si="170"/>
        <v>1.8496780308641415E-4</v>
      </c>
      <c r="BT198" s="41">
        <f t="shared" si="171"/>
        <v>4.8591612836436024E-4</v>
      </c>
      <c r="BU198" s="41">
        <f t="shared" si="172"/>
        <v>7.2528767867065025E-2</v>
      </c>
      <c r="BV198" s="41">
        <f t="shared" si="207"/>
        <v>-64.642703029354308</v>
      </c>
      <c r="BW198" s="41">
        <f t="shared" si="208"/>
        <v>-56.963961076272739</v>
      </c>
      <c r="BX198" s="41">
        <f t="shared" si="173"/>
        <v>83.592174054987453</v>
      </c>
      <c r="BY198" s="41">
        <f t="shared" si="174"/>
        <v>71.817803511079944</v>
      </c>
      <c r="BZ198" s="41">
        <f t="shared" si="175"/>
        <v>3.0474157177174657E-6</v>
      </c>
      <c r="CA198" s="41">
        <f t="shared" si="176"/>
        <v>3.0474828953773781E-6</v>
      </c>
      <c r="CB198" s="41">
        <f t="shared" si="177"/>
        <v>7.2601296634932089E-2</v>
      </c>
      <c r="CC198" s="41">
        <f t="shared" si="209"/>
        <v>-64.707345732383658</v>
      </c>
      <c r="CD198" s="41">
        <f t="shared" si="210"/>
        <v>-57.020925037349009</v>
      </c>
      <c r="CE198" s="41">
        <f t="shared" si="178"/>
        <v>83.644877064935542</v>
      </c>
      <c r="CF198" s="41">
        <f t="shared" si="179"/>
        <v>71.865010266243829</v>
      </c>
      <c r="CG198" s="41">
        <f t="shared" si="180"/>
        <v>3.0634892508686943E-6</v>
      </c>
      <c r="CH198" s="41">
        <f t="shared" si="181"/>
        <v>3.0607421225591666E-6</v>
      </c>
      <c r="CI198" s="41">
        <f t="shared" si="182"/>
        <v>2.2161596872415318E-4</v>
      </c>
      <c r="CJ198" s="41">
        <f t="shared" si="183"/>
        <v>1.8281335215966949E-4</v>
      </c>
      <c r="CK198" s="41">
        <f t="shared" si="184"/>
        <v>1.7312662356358275E-6</v>
      </c>
      <c r="CL198" s="41">
        <f t="shared" si="211"/>
        <v>7.7895469291424346</v>
      </c>
      <c r="CM198" s="41">
        <f t="shared" si="212"/>
        <v>1.5154314722749058E-4</v>
      </c>
      <c r="CN198" s="41">
        <f t="shared" si="213"/>
        <v>-0.25385068753472756</v>
      </c>
      <c r="CO198" s="41">
        <f t="shared" si="214"/>
        <v>1225.2188728342746</v>
      </c>
      <c r="CP198" s="41">
        <f t="shared" si="185"/>
        <v>11699.978398863308</v>
      </c>
      <c r="CQ198" s="41"/>
      <c r="CR198" s="41"/>
      <c r="CS198" s="41"/>
      <c r="CT198" s="41"/>
      <c r="CU198" s="41"/>
      <c r="CV198" s="41"/>
      <c r="CW198" s="41"/>
      <c r="CX198" s="41"/>
      <c r="CY198" s="41"/>
      <c r="CZ198" s="41"/>
      <c r="DA198" s="41"/>
      <c r="DB198" s="14"/>
      <c r="DC198" s="41"/>
      <c r="DD198" s="41"/>
      <c r="DE198" s="41"/>
    </row>
    <row r="199" spans="1:109" x14ac:dyDescent="0.15">
      <c r="A199" s="41">
        <f t="shared" si="186"/>
        <v>0.50000000000000022</v>
      </c>
      <c r="B199" s="41">
        <f t="shared" si="187"/>
        <v>7.9485172746351367</v>
      </c>
      <c r="C199" s="41">
        <f t="shared" si="188"/>
        <v>-1578.3953879843552</v>
      </c>
      <c r="D199" s="41">
        <f t="shared" si="189"/>
        <v>-1061.1382451272123</v>
      </c>
      <c r="E199" s="41">
        <f t="shared" si="190"/>
        <v>0.12739352921814204</v>
      </c>
      <c r="F199" s="41">
        <f t="shared" si="191"/>
        <v>-113.54200987122007</v>
      </c>
      <c r="G199" s="41">
        <f t="shared" si="192"/>
        <v>-100.05464387664793</v>
      </c>
      <c r="H199" s="41">
        <f t="shared" si="121"/>
        <v>126.06272442202064</v>
      </c>
      <c r="I199" s="41">
        <f t="shared" si="122"/>
        <v>109.72548929250598</v>
      </c>
      <c r="J199" s="41">
        <f t="shared" si="123"/>
        <v>1.0036056305212171E-5</v>
      </c>
      <c r="K199" s="41">
        <f t="shared" si="124"/>
        <v>8.6061267288303702E-6</v>
      </c>
      <c r="L199" s="41">
        <f t="shared" si="125"/>
        <v>0.12752092274736015</v>
      </c>
      <c r="M199" s="41">
        <f t="shared" si="193"/>
        <v>-113.65555188109127</v>
      </c>
      <c r="N199" s="41">
        <f t="shared" si="194"/>
        <v>-100.15469852052456</v>
      </c>
      <c r="O199" s="41">
        <f t="shared" si="126"/>
        <v>126.16601579658187</v>
      </c>
      <c r="P199" s="41">
        <f t="shared" si="127"/>
        <v>109.81744596307574</v>
      </c>
      <c r="Q199" s="41">
        <f t="shared" si="128"/>
        <v>1.0045173474557781E-5</v>
      </c>
      <c r="R199" s="41">
        <f t="shared" si="129"/>
        <v>8.613290727656E-6</v>
      </c>
      <c r="S199" s="41">
        <f t="shared" si="130"/>
        <v>7.1566973625476112E-5</v>
      </c>
      <c r="T199" s="41">
        <f t="shared" si="131"/>
        <v>5.6235186116588463E-5</v>
      </c>
      <c r="U199" s="41">
        <f t="shared" si="132"/>
        <v>-9.3265679266223103E-2</v>
      </c>
      <c r="V199" s="41">
        <f t="shared" si="133"/>
        <v>3.4127849951918934E-2</v>
      </c>
      <c r="W199" s="41">
        <f t="shared" si="195"/>
        <v>-30.417123223653249</v>
      </c>
      <c r="X199" s="41">
        <f t="shared" si="196"/>
        <v>-26.803950672940825</v>
      </c>
      <c r="Y199" s="41">
        <f t="shared" si="134"/>
        <v>57.749080347322568</v>
      </c>
      <c r="Z199" s="41">
        <f t="shared" si="135"/>
        <v>48.626273598417008</v>
      </c>
      <c r="AA199" s="41">
        <f t="shared" si="136"/>
        <v>-1.0937731901948753E-5</v>
      </c>
      <c r="AB199" s="41">
        <f t="shared" si="137"/>
        <v>-8.9049172399777933E-6</v>
      </c>
      <c r="AC199" s="41">
        <f t="shared" si="138"/>
        <v>3.4161977801870851E-2</v>
      </c>
      <c r="AD199" s="41">
        <f t="shared" si="197"/>
        <v>-30.447540346876902</v>
      </c>
      <c r="AE199" s="41">
        <f t="shared" si="198"/>
        <v>-26.830754623613764</v>
      </c>
      <c r="AF199" s="41">
        <f t="shared" si="139"/>
        <v>57.769728457134796</v>
      </c>
      <c r="AG199" s="41">
        <f t="shared" si="140"/>
        <v>48.644776874464142</v>
      </c>
      <c r="AH199" s="41">
        <f t="shared" si="141"/>
        <v>-1.0918760398261968E-5</v>
      </c>
      <c r="AI199" s="41">
        <f t="shared" si="142"/>
        <v>-8.8883432010158823E-6</v>
      </c>
      <c r="AJ199" s="41">
        <f t="shared" si="143"/>
        <v>5.558950743605192E-4</v>
      </c>
      <c r="AK199" s="41">
        <f t="shared" si="144"/>
        <v>4.8564556470046113E-4</v>
      </c>
      <c r="AL199" s="41">
        <f t="shared" si="145"/>
        <v>2.8937065494234505E-2</v>
      </c>
      <c r="AM199" s="41">
        <f t="shared" si="146"/>
        <v>6.3064915446153447E-2</v>
      </c>
      <c r="AN199" s="41">
        <f t="shared" si="199"/>
        <v>-56.207856835911322</v>
      </c>
      <c r="AO199" s="41">
        <f t="shared" si="200"/>
        <v>-49.531068766224287</v>
      </c>
      <c r="AP199" s="41">
        <f t="shared" si="147"/>
        <v>76.768352595232543</v>
      </c>
      <c r="AQ199" s="41">
        <f t="shared" si="148"/>
        <v>65.685821997061311</v>
      </c>
      <c r="AR199" s="41">
        <f t="shared" si="149"/>
        <v>5.855829350658208E-7</v>
      </c>
      <c r="AS199" s="41">
        <f t="shared" si="150"/>
        <v>9.439207006036555E-7</v>
      </c>
      <c r="AT199" s="41">
        <f t="shared" si="151"/>
        <v>6.3127980361599598E-2</v>
      </c>
      <c r="AU199" s="41">
        <f t="shared" si="201"/>
        <v>-56.264064692747233</v>
      </c>
      <c r="AV199" s="41">
        <f t="shared" si="202"/>
        <v>-49.580599834990508</v>
      </c>
      <c r="AW199" s="41">
        <f t="shared" si="152"/>
        <v>76.812692078157937</v>
      </c>
      <c r="AX199" s="41">
        <f t="shared" si="153"/>
        <v>65.725580729120054</v>
      </c>
      <c r="AY199" s="41">
        <f t="shared" si="154"/>
        <v>6.0291927347117278E-7</v>
      </c>
      <c r="AZ199" s="41">
        <f t="shared" si="155"/>
        <v>9.5836391859691744E-7</v>
      </c>
      <c r="BA199" s="41">
        <f t="shared" si="156"/>
        <v>2.748967200337388E-4</v>
      </c>
      <c r="BB199" s="41">
        <f t="shared" si="157"/>
        <v>2.2902144387388458E-4</v>
      </c>
      <c r="BC199" s="41">
        <f t="shared" si="158"/>
        <v>7.8111304287126794E-3</v>
      </c>
      <c r="BD199" s="41">
        <f t="shared" si="159"/>
        <v>7.0876045874866123E-2</v>
      </c>
      <c r="BE199" s="41">
        <f t="shared" si="203"/>
        <v>-63.169681770705424</v>
      </c>
      <c r="BF199" s="41">
        <f t="shared" si="204"/>
        <v>-55.66591625899315</v>
      </c>
      <c r="BG199" s="41">
        <f t="shared" si="160"/>
        <v>82.33912702689355</v>
      </c>
      <c r="BH199" s="41">
        <f t="shared" si="161"/>
        <v>70.679332577815089</v>
      </c>
      <c r="BI199" s="41">
        <f t="shared" si="162"/>
        <v>2.5493445202071275E-6</v>
      </c>
      <c r="BJ199" s="41">
        <f t="shared" si="163"/>
        <v>2.5716858920401243E-6</v>
      </c>
      <c r="BK199" s="41">
        <f t="shared" si="164"/>
        <v>7.094692192074098E-2</v>
      </c>
      <c r="BL199" s="41">
        <f t="shared" si="205"/>
        <v>-63.232851452476119</v>
      </c>
      <c r="BM199" s="41">
        <f t="shared" si="206"/>
        <v>-55.721582175252131</v>
      </c>
      <c r="BN199" s="41">
        <f t="shared" si="165"/>
        <v>82.390373412892117</v>
      </c>
      <c r="BO199" s="41">
        <f t="shared" si="166"/>
        <v>70.725251018384043</v>
      </c>
      <c r="BP199" s="41">
        <f t="shared" si="167"/>
        <v>2.5655823772930577E-6</v>
      </c>
      <c r="BQ199" s="41">
        <f t="shared" si="168"/>
        <v>2.5850742487405277E-6</v>
      </c>
      <c r="BR199" s="41">
        <f t="shared" si="169"/>
        <v>2.2910218657796899E-4</v>
      </c>
      <c r="BS199" s="41">
        <f t="shared" si="170"/>
        <v>1.8889818887530267E-4</v>
      </c>
      <c r="BT199" s="41">
        <f t="shared" si="171"/>
        <v>5.5570025643283504E-4</v>
      </c>
      <c r="BU199" s="41">
        <f t="shared" si="172"/>
        <v>7.1431746131298962E-2</v>
      </c>
      <c r="BV199" s="41">
        <f t="shared" si="207"/>
        <v>-63.664960647023356</v>
      </c>
      <c r="BW199" s="41">
        <f t="shared" si="208"/>
        <v>-56.10236221979499</v>
      </c>
      <c r="BX199" s="41">
        <f t="shared" si="173"/>
        <v>82.741243729541424</v>
      </c>
      <c r="BY199" s="41">
        <f t="shared" si="174"/>
        <v>71.039633126543578</v>
      </c>
      <c r="BZ199" s="41">
        <f t="shared" si="175"/>
        <v>2.6759494133702725E-6</v>
      </c>
      <c r="CA199" s="41">
        <f t="shared" si="176"/>
        <v>2.6760418212660203E-6</v>
      </c>
      <c r="CB199" s="41">
        <f t="shared" si="177"/>
        <v>7.1503177877430255E-2</v>
      </c>
      <c r="CC199" s="41">
        <f t="shared" si="209"/>
        <v>-63.728625607670374</v>
      </c>
      <c r="CD199" s="41">
        <f t="shared" si="210"/>
        <v>-56.15846458201478</v>
      </c>
      <c r="CE199" s="41">
        <f t="shared" si="178"/>
        <v>82.792986637393923</v>
      </c>
      <c r="CF199" s="41">
        <f t="shared" si="179"/>
        <v>71.085993749870624</v>
      </c>
      <c r="CG199" s="41">
        <f t="shared" si="180"/>
        <v>2.692106647042245E-6</v>
      </c>
      <c r="CH199" s="41">
        <f t="shared" si="181"/>
        <v>2.6893544154472473E-6</v>
      </c>
      <c r="CI199" s="41">
        <f t="shared" si="182"/>
        <v>2.2619121814935548E-4</v>
      </c>
      <c r="CJ199" s="41">
        <f t="shared" si="183"/>
        <v>1.8636803525365762E-4</v>
      </c>
      <c r="CK199" s="41">
        <f t="shared" si="184"/>
        <v>2.320454796138337E-6</v>
      </c>
      <c r="CL199" s="41">
        <f t="shared" si="211"/>
        <v>7.9485172746351367</v>
      </c>
      <c r="CM199" s="41">
        <f t="shared" si="212"/>
        <v>1.4671412474206002E-4</v>
      </c>
      <c r="CN199" s="41">
        <f t="shared" si="213"/>
        <v>-0.25001111145954635</v>
      </c>
      <c r="CO199" s="41">
        <f t="shared" si="214"/>
        <v>1233.2578923434316</v>
      </c>
      <c r="CP199" s="41">
        <f t="shared" si="185"/>
        <v>11776.74538041298</v>
      </c>
      <c r="CQ199" s="41"/>
      <c r="CR199" s="41"/>
      <c r="CS199" s="41"/>
      <c r="CT199" s="41"/>
      <c r="CU199" s="41"/>
      <c r="CV199" s="41"/>
      <c r="CW199" s="41"/>
      <c r="CX199" s="41"/>
      <c r="CY199" s="41"/>
      <c r="CZ199" s="41"/>
      <c r="DA199" s="41"/>
      <c r="DB199" s="14"/>
      <c r="DC199" s="41"/>
      <c r="DD199" s="41"/>
      <c r="DE199" s="41"/>
    </row>
    <row r="200" spans="1:109" x14ac:dyDescent="0.15">
      <c r="A200" s="41">
        <f t="shared" si="186"/>
        <v>0.51000000000000023</v>
      </c>
      <c r="B200" s="41">
        <f t="shared" si="187"/>
        <v>8.1074876201278396</v>
      </c>
      <c r="C200" s="41">
        <f t="shared" si="188"/>
        <v>-1572.7632957440424</v>
      </c>
      <c r="D200" s="41">
        <f t="shared" si="189"/>
        <v>-1055.5061528868994</v>
      </c>
      <c r="E200" s="41">
        <f t="shared" si="190"/>
        <v>0.12739352921814204</v>
      </c>
      <c r="F200" s="41">
        <f t="shared" si="191"/>
        <v>-113.54200987122007</v>
      </c>
      <c r="G200" s="41">
        <f t="shared" si="192"/>
        <v>-100.05464387664793</v>
      </c>
      <c r="H200" s="41">
        <f t="shared" si="121"/>
        <v>126.02207205477508</v>
      </c>
      <c r="I200" s="41">
        <f t="shared" si="122"/>
        <v>109.67829924136242</v>
      </c>
      <c r="J200" s="41">
        <f t="shared" si="123"/>
        <v>9.872046293315484E-6</v>
      </c>
      <c r="K200" s="41">
        <f t="shared" si="124"/>
        <v>8.3900767167139202E-6</v>
      </c>
      <c r="L200" s="41">
        <f t="shared" si="125"/>
        <v>0.12752092274736015</v>
      </c>
      <c r="M200" s="41">
        <f t="shared" si="193"/>
        <v>-113.65555188109127</v>
      </c>
      <c r="N200" s="41">
        <f t="shared" si="194"/>
        <v>-100.15469852052456</v>
      </c>
      <c r="O200" s="41">
        <f t="shared" si="126"/>
        <v>126.12539071979253</v>
      </c>
      <c r="P200" s="41">
        <f t="shared" si="127"/>
        <v>109.77028905904578</v>
      </c>
      <c r="Q200" s="41">
        <f t="shared" si="128"/>
        <v>9.881109664778583E-6</v>
      </c>
      <c r="R200" s="41">
        <f t="shared" si="129"/>
        <v>8.3971765745750445E-6</v>
      </c>
      <c r="S200" s="41">
        <f t="shared" si="130"/>
        <v>7.1144676803647829E-5</v>
      </c>
      <c r="T200" s="41">
        <f t="shared" si="131"/>
        <v>5.5731699284099951E-5</v>
      </c>
      <c r="U200" s="41">
        <f t="shared" si="132"/>
        <v>-9.6150764816338719E-2</v>
      </c>
      <c r="V200" s="41">
        <f t="shared" si="133"/>
        <v>3.1242764401803319E-2</v>
      </c>
      <c r="W200" s="41">
        <f t="shared" si="195"/>
        <v>-27.845733499065172</v>
      </c>
      <c r="X200" s="41">
        <f t="shared" si="196"/>
        <v>-24.538009780635505</v>
      </c>
      <c r="Y200" s="41">
        <f t="shared" si="134"/>
        <v>55.953920915105009</v>
      </c>
      <c r="Z200" s="41">
        <f t="shared" si="135"/>
        <v>46.997014247111302</v>
      </c>
      <c r="AA200" s="41">
        <f t="shared" si="136"/>
        <v>-1.2666979851061963E-5</v>
      </c>
      <c r="AB200" s="41">
        <f t="shared" si="137"/>
        <v>-1.0452688999384579E-5</v>
      </c>
      <c r="AC200" s="41">
        <f t="shared" si="138"/>
        <v>3.1274007166205119E-2</v>
      </c>
      <c r="AD200" s="41">
        <f t="shared" si="197"/>
        <v>-27.873579232564232</v>
      </c>
      <c r="AE200" s="41">
        <f t="shared" si="198"/>
        <v>-24.562547790416136</v>
      </c>
      <c r="AF200" s="41">
        <f t="shared" si="139"/>
        <v>55.972457810716136</v>
      </c>
      <c r="AG200" s="41">
        <f t="shared" si="140"/>
        <v>47.013619646337787</v>
      </c>
      <c r="AH200" s="41">
        <f t="shared" si="141"/>
        <v>-1.2648388355591471E-5</v>
      </c>
      <c r="AI200" s="41">
        <f t="shared" si="142"/>
        <v>-1.0436387538620575E-5</v>
      </c>
      <c r="AJ200" s="41">
        <f t="shared" si="143"/>
        <v>5.95065636042778E-4</v>
      </c>
      <c r="AK200" s="41">
        <f t="shared" si="144"/>
        <v>5.2176755406011346E-4</v>
      </c>
      <c r="AL200" s="41">
        <f t="shared" si="145"/>
        <v>3.0209396914384172E-2</v>
      </c>
      <c r="AM200" s="41">
        <f t="shared" si="146"/>
        <v>6.1452161316187491E-2</v>
      </c>
      <c r="AN200" s="41">
        <f t="shared" si="199"/>
        <v>-54.770457727273019</v>
      </c>
      <c r="AO200" s="41">
        <f t="shared" si="200"/>
        <v>-48.264414634537374</v>
      </c>
      <c r="AP200" s="41">
        <f t="shared" si="147"/>
        <v>75.579772700649769</v>
      </c>
      <c r="AQ200" s="41">
        <f t="shared" si="148"/>
        <v>64.602808781671655</v>
      </c>
      <c r="AR200" s="41">
        <f t="shared" si="149"/>
        <v>1.9700303533866164E-8</v>
      </c>
      <c r="AS200" s="41">
        <f t="shared" si="150"/>
        <v>4.1316670736463938E-7</v>
      </c>
      <c r="AT200" s="41">
        <f t="shared" si="151"/>
        <v>6.151361347750367E-2</v>
      </c>
      <c r="AU200" s="41">
        <f t="shared" si="201"/>
        <v>-54.825228185000284</v>
      </c>
      <c r="AV200" s="41">
        <f t="shared" si="202"/>
        <v>-48.312679049171905</v>
      </c>
      <c r="AW200" s="41">
        <f t="shared" si="152"/>
        <v>75.622724102003133</v>
      </c>
      <c r="AX200" s="41">
        <f t="shared" si="153"/>
        <v>64.64133541335903</v>
      </c>
      <c r="AY200" s="41">
        <f t="shared" si="154"/>
        <v>3.7173613265629676E-8</v>
      </c>
      <c r="AZ200" s="41">
        <f t="shared" si="155"/>
        <v>4.2772252515683876E-7</v>
      </c>
      <c r="BA200" s="41">
        <f t="shared" si="156"/>
        <v>2.8434003552553841E-4</v>
      </c>
      <c r="BB200" s="41">
        <f t="shared" si="157"/>
        <v>2.3686421242871905E-4</v>
      </c>
      <c r="BC200" s="41">
        <f t="shared" si="158"/>
        <v>8.2877215846971497E-3</v>
      </c>
      <c r="BD200" s="41">
        <f t="shared" si="159"/>
        <v>6.9739882900884648E-2</v>
      </c>
      <c r="BE200" s="41">
        <f t="shared" si="203"/>
        <v>-62.157053983416304</v>
      </c>
      <c r="BF200" s="41">
        <f t="shared" si="204"/>
        <v>-54.773575945907915</v>
      </c>
      <c r="BG200" s="41">
        <f t="shared" si="160"/>
        <v>81.463426869730881</v>
      </c>
      <c r="BH200" s="41">
        <f t="shared" si="161"/>
        <v>69.878461373308937</v>
      </c>
      <c r="BI200" s="41">
        <f t="shared" si="162"/>
        <v>2.1620207454671022E-6</v>
      </c>
      <c r="BJ200" s="41">
        <f t="shared" si="163"/>
        <v>2.1879145525407654E-6</v>
      </c>
      <c r="BK200" s="41">
        <f t="shared" si="164"/>
        <v>6.9809622783785524E-2</v>
      </c>
      <c r="BL200" s="41">
        <f t="shared" si="205"/>
        <v>-62.21921103739971</v>
      </c>
      <c r="BM200" s="41">
        <f t="shared" si="206"/>
        <v>-54.828349521853816</v>
      </c>
      <c r="BN200" s="41">
        <f t="shared" si="165"/>
        <v>81.513681259389344</v>
      </c>
      <c r="BO200" s="41">
        <f t="shared" si="166"/>
        <v>69.923504686362591</v>
      </c>
      <c r="BP200" s="41">
        <f t="shared" si="167"/>
        <v>2.1783463367152595E-6</v>
      </c>
      <c r="BQ200" s="41">
        <f t="shared" si="168"/>
        <v>2.2013607256245838E-6</v>
      </c>
      <c r="BR200" s="41">
        <f t="shared" si="169"/>
        <v>2.3409261055630591E-4</v>
      </c>
      <c r="BS200" s="41">
        <f t="shared" si="170"/>
        <v>1.9280464096749127E-4</v>
      </c>
      <c r="BT200" s="41">
        <f t="shared" si="171"/>
        <v>6.2715137924045832E-4</v>
      </c>
      <c r="BU200" s="41">
        <f t="shared" si="172"/>
        <v>7.0367034280125113E-2</v>
      </c>
      <c r="BV200" s="41">
        <f t="shared" si="207"/>
        <v>-62.716015090228382</v>
      </c>
      <c r="BW200" s="41">
        <f t="shared" si="208"/>
        <v>-55.26613948733555</v>
      </c>
      <c r="BX200" s="41">
        <f t="shared" si="173"/>
        <v>81.915775820063601</v>
      </c>
      <c r="BY200" s="41">
        <f t="shared" si="174"/>
        <v>70.283892670609134</v>
      </c>
      <c r="BZ200" s="41">
        <f t="shared" si="175"/>
        <v>2.3078902755090718E-6</v>
      </c>
      <c r="CA200" s="41">
        <f t="shared" si="176"/>
        <v>2.3080133081562659E-6</v>
      </c>
      <c r="CB200" s="41">
        <f t="shared" si="177"/>
        <v>7.0437401314405235E-2</v>
      </c>
      <c r="CC200" s="41">
        <f t="shared" si="209"/>
        <v>-62.778731105318613</v>
      </c>
      <c r="CD200" s="41">
        <f t="shared" si="210"/>
        <v>-55.321405626822887</v>
      </c>
      <c r="CE200" s="41">
        <f t="shared" si="178"/>
        <v>81.966589335133932</v>
      </c>
      <c r="CF200" s="41">
        <f t="shared" si="179"/>
        <v>70.329434139978531</v>
      </c>
      <c r="CG200" s="41">
        <f t="shared" si="180"/>
        <v>2.3241254629985652E-6</v>
      </c>
      <c r="CH200" s="41">
        <f t="shared" si="181"/>
        <v>2.321374210730857E-6</v>
      </c>
      <c r="CI200" s="41">
        <f t="shared" si="182"/>
        <v>2.3072149701326269E-4</v>
      </c>
      <c r="CJ200" s="41">
        <f t="shared" si="183"/>
        <v>1.8987445913100601E-4</v>
      </c>
      <c r="CK200" s="41">
        <f t="shared" si="184"/>
        <v>3.0120335175519051E-6</v>
      </c>
      <c r="CL200" s="41">
        <f t="shared" si="211"/>
        <v>8.1074876201278396</v>
      </c>
      <c r="CM200" s="41">
        <f t="shared" si="212"/>
        <v>1.420847568890555E-4</v>
      </c>
      <c r="CN200" s="41">
        <f t="shared" si="213"/>
        <v>-0.24628461998043788</v>
      </c>
      <c r="CO200" s="41">
        <f t="shared" si="214"/>
        <v>1241.0497802174687</v>
      </c>
      <c r="CP200" s="41">
        <f t="shared" si="185"/>
        <v>11851.152428683226</v>
      </c>
      <c r="CQ200" s="41"/>
      <c r="CR200" s="41"/>
      <c r="CS200" s="41"/>
      <c r="CT200" s="41"/>
      <c r="CU200" s="41"/>
      <c r="CV200" s="41"/>
      <c r="CW200" s="41"/>
      <c r="CX200" s="41"/>
      <c r="CY200" s="41"/>
      <c r="CZ200" s="41"/>
      <c r="DA200" s="41"/>
      <c r="DB200" s="14"/>
      <c r="DC200" s="41"/>
      <c r="DD200" s="41"/>
      <c r="DE200" s="41"/>
    </row>
    <row r="201" spans="1:109" x14ac:dyDescent="0.15">
      <c r="A201" s="41">
        <f t="shared" si="186"/>
        <v>0.52000000000000024</v>
      </c>
      <c r="B201" s="41">
        <f t="shared" si="187"/>
        <v>8.2664579656205426</v>
      </c>
      <c r="C201" s="41">
        <f t="shared" si="188"/>
        <v>-1567.1312035037292</v>
      </c>
      <c r="D201" s="41">
        <f t="shared" si="189"/>
        <v>-1049.8740606465865</v>
      </c>
      <c r="E201" s="41">
        <f t="shared" si="190"/>
        <v>0.12739352921814204</v>
      </c>
      <c r="F201" s="41">
        <f t="shared" si="191"/>
        <v>-113.54200987122007</v>
      </c>
      <c r="G201" s="41">
        <f t="shared" si="192"/>
        <v>-100.05464387664793</v>
      </c>
      <c r="H201" s="41">
        <f t="shared" si="121"/>
        <v>125.9813958094</v>
      </c>
      <c r="I201" s="41">
        <f t="shared" si="122"/>
        <v>109.63107182847179</v>
      </c>
      <c r="J201" s="41">
        <f t="shared" si="123"/>
        <v>9.7079399462586988E-6</v>
      </c>
      <c r="K201" s="41">
        <f t="shared" si="124"/>
        <v>8.173855651468344E-6</v>
      </c>
      <c r="L201" s="41">
        <f t="shared" si="125"/>
        <v>0.12752092274736015</v>
      </c>
      <c r="M201" s="41">
        <f t="shared" si="193"/>
        <v>-113.65555188109127</v>
      </c>
      <c r="N201" s="41">
        <f t="shared" si="194"/>
        <v>-100.15469852052456</v>
      </c>
      <c r="O201" s="41">
        <f t="shared" si="126"/>
        <v>126.08474181295868</v>
      </c>
      <c r="P201" s="41">
        <f t="shared" si="127"/>
        <v>109.72309487200627</v>
      </c>
      <c r="Q201" s="41">
        <f t="shared" si="128"/>
        <v>9.7169496176947271E-6</v>
      </c>
      <c r="R201" s="41">
        <f t="shared" si="129"/>
        <v>8.1808915581561048E-6</v>
      </c>
      <c r="S201" s="41">
        <f t="shared" si="130"/>
        <v>7.0723148116905927E-5</v>
      </c>
      <c r="T201" s="41">
        <f t="shared" si="131"/>
        <v>5.522970225366985E-5</v>
      </c>
      <c r="U201" s="41">
        <f t="shared" si="132"/>
        <v>-9.9015048578091749E-2</v>
      </c>
      <c r="V201" s="41">
        <f t="shared" si="133"/>
        <v>2.8378480640050288E-2</v>
      </c>
      <c r="W201" s="41">
        <f t="shared" si="195"/>
        <v>-25.292883780975849</v>
      </c>
      <c r="X201" s="41">
        <f t="shared" si="196"/>
        <v>-22.28840657470554</v>
      </c>
      <c r="Y201" s="41">
        <f t="shared" si="134"/>
        <v>54.204397759288995</v>
      </c>
      <c r="Z201" s="41">
        <f t="shared" si="135"/>
        <v>45.408869162805729</v>
      </c>
      <c r="AA201" s="41">
        <f t="shared" si="136"/>
        <v>-1.4494693154276659E-5</v>
      </c>
      <c r="AB201" s="41">
        <f t="shared" si="137"/>
        <v>-1.2089954389301159E-5</v>
      </c>
      <c r="AC201" s="41">
        <f t="shared" si="138"/>
        <v>2.8406859120690336E-2</v>
      </c>
      <c r="AD201" s="41">
        <f t="shared" si="197"/>
        <v>-25.31817666475682</v>
      </c>
      <c r="AE201" s="41">
        <f t="shared" si="198"/>
        <v>-22.310694981280243</v>
      </c>
      <c r="AF201" s="41">
        <f t="shared" si="139"/>
        <v>54.22089436761572</v>
      </c>
      <c r="AG201" s="41">
        <f t="shared" si="140"/>
        <v>45.423639515243821</v>
      </c>
      <c r="AH201" s="41">
        <f t="shared" si="141"/>
        <v>-1.4476623014103416E-5</v>
      </c>
      <c r="AI201" s="41">
        <f t="shared" si="142"/>
        <v>-1.2074049599103612E-5</v>
      </c>
      <c r="AJ201" s="41">
        <f t="shared" si="143"/>
        <v>6.3675502583963818E-4</v>
      </c>
      <c r="AK201" s="41">
        <f t="shared" si="144"/>
        <v>5.6045249212890752E-4</v>
      </c>
      <c r="AL201" s="41">
        <f t="shared" si="145"/>
        <v>3.1515844206328296E-2</v>
      </c>
      <c r="AM201" s="41">
        <f t="shared" si="146"/>
        <v>5.9894324846378584E-2</v>
      </c>
      <c r="AN201" s="41">
        <f t="shared" si="199"/>
        <v>-53.382005072586686</v>
      </c>
      <c r="AO201" s="41">
        <f t="shared" si="200"/>
        <v>-47.0408927322759</v>
      </c>
      <c r="AP201" s="41">
        <f t="shared" si="147"/>
        <v>74.435539604906197</v>
      </c>
      <c r="AQ201" s="41">
        <f t="shared" si="148"/>
        <v>63.558996014057996</v>
      </c>
      <c r="AR201" s="41">
        <f t="shared" si="149"/>
        <v>-5.4369940572492959E-7</v>
      </c>
      <c r="AS201" s="41">
        <f t="shared" si="150"/>
        <v>-1.1472930642504467E-7</v>
      </c>
      <c r="AT201" s="41">
        <f t="shared" si="151"/>
        <v>5.9954219171224954E-2</v>
      </c>
      <c r="AU201" s="41">
        <f t="shared" si="201"/>
        <v>-53.435387077659264</v>
      </c>
      <c r="AV201" s="41">
        <f t="shared" si="202"/>
        <v>-47.087933625008169</v>
      </c>
      <c r="AW201" s="41">
        <f t="shared" si="152"/>
        <v>74.477157015072194</v>
      </c>
      <c r="AX201" s="41">
        <f t="shared" si="153"/>
        <v>63.596337952236624</v>
      </c>
      <c r="AY201" s="41">
        <f t="shared" si="154"/>
        <v>-5.2610240812259889E-7</v>
      </c>
      <c r="AZ201" s="41">
        <f t="shared" si="155"/>
        <v>-1.0007199982647955E-7</v>
      </c>
      <c r="BA201" s="41">
        <f t="shared" si="156"/>
        <v>2.9380075069662025E-4</v>
      </c>
      <c r="BB201" s="41">
        <f t="shared" si="157"/>
        <v>2.447194560780408E-4</v>
      </c>
      <c r="BC201" s="41">
        <f t="shared" si="158"/>
        <v>8.7399915310608107E-3</v>
      </c>
      <c r="BD201" s="41">
        <f t="shared" si="159"/>
        <v>6.86343163774394E-2</v>
      </c>
      <c r="BE201" s="41">
        <f t="shared" si="203"/>
        <v>-61.171695889573378</v>
      </c>
      <c r="BF201" s="41">
        <f t="shared" si="204"/>
        <v>-53.905266028880312</v>
      </c>
      <c r="BG201" s="41">
        <f t="shared" si="160"/>
        <v>80.612094036266924</v>
      </c>
      <c r="BH201" s="41">
        <f t="shared" si="161"/>
        <v>69.099026538176872</v>
      </c>
      <c r="BI201" s="41">
        <f t="shared" si="162"/>
        <v>1.777374589659611E-6</v>
      </c>
      <c r="BJ201" s="41">
        <f t="shared" si="163"/>
        <v>1.8069847624719348E-6</v>
      </c>
      <c r="BK201" s="41">
        <f t="shared" si="164"/>
        <v>6.8702950693816836E-2</v>
      </c>
      <c r="BL201" s="41">
        <f t="shared" si="205"/>
        <v>-61.232867585462955</v>
      </c>
      <c r="BM201" s="41">
        <f t="shared" si="206"/>
        <v>-53.95917129490919</v>
      </c>
      <c r="BN201" s="41">
        <f t="shared" si="165"/>
        <v>80.661385802783798</v>
      </c>
      <c r="BO201" s="41">
        <f t="shared" si="166"/>
        <v>69.143220480743395</v>
      </c>
      <c r="BP201" s="41">
        <f t="shared" si="167"/>
        <v>1.7937821584568595E-6</v>
      </c>
      <c r="BQ201" s="41">
        <f t="shared" si="168"/>
        <v>1.8204837586160508E-6</v>
      </c>
      <c r="BR201" s="41">
        <f t="shared" si="169"/>
        <v>2.3905780174190741E-4</v>
      </c>
      <c r="BS201" s="41">
        <f t="shared" si="170"/>
        <v>1.9667998250149206E-4</v>
      </c>
      <c r="BT201" s="41">
        <f t="shared" si="171"/>
        <v>6.9871865383966836E-4</v>
      </c>
      <c r="BU201" s="41">
        <f t="shared" si="172"/>
        <v>6.9333035031279064E-2</v>
      </c>
      <c r="BV201" s="41">
        <f t="shared" si="207"/>
        <v>-61.794442749467819</v>
      </c>
      <c r="BW201" s="41">
        <f t="shared" si="208"/>
        <v>-54.454038376337522</v>
      </c>
      <c r="BX201" s="41">
        <f t="shared" si="173"/>
        <v>81.11444443797231</v>
      </c>
      <c r="BY201" s="41">
        <f t="shared" si="174"/>
        <v>69.549408469960213</v>
      </c>
      <c r="BZ201" s="41">
        <f t="shared" si="175"/>
        <v>1.9431919134924405E-6</v>
      </c>
      <c r="CA201" s="41">
        <f t="shared" si="176"/>
        <v>1.9433507932584463E-6</v>
      </c>
      <c r="CB201" s="41">
        <f t="shared" si="177"/>
        <v>6.9402368066310338E-2</v>
      </c>
      <c r="CC201" s="41">
        <f t="shared" si="209"/>
        <v>-61.856237192217286</v>
      </c>
      <c r="CD201" s="41">
        <f t="shared" si="210"/>
        <v>-54.508492414713857</v>
      </c>
      <c r="CE201" s="41">
        <f t="shared" si="178"/>
        <v>81.164357740760892</v>
      </c>
      <c r="CF201" s="41">
        <f t="shared" si="179"/>
        <v>69.594156421926542</v>
      </c>
      <c r="CG201" s="41">
        <f t="shared" si="180"/>
        <v>1.9594994985043117E-6</v>
      </c>
      <c r="CH201" s="41">
        <f t="shared" si="181"/>
        <v>1.9567551156879682E-6</v>
      </c>
      <c r="CI201" s="41">
        <f t="shared" si="182"/>
        <v>2.3520656501644982E-4</v>
      </c>
      <c r="CJ201" s="41">
        <f t="shared" si="183"/>
        <v>1.9333240530254527E-4</v>
      </c>
      <c r="CK201" s="41">
        <f t="shared" si="184"/>
        <v>3.7942198026495833E-6</v>
      </c>
      <c r="CL201" s="41">
        <f t="shared" si="211"/>
        <v>8.2664579656205426</v>
      </c>
      <c r="CM201" s="41">
        <f t="shared" si="212"/>
        <v>1.3764291976681072E-4</v>
      </c>
      <c r="CN201" s="41">
        <f t="shared" si="213"/>
        <v>-0.24266562260947672</v>
      </c>
      <c r="CO201" s="41">
        <f t="shared" si="214"/>
        <v>1248.6023945646377</v>
      </c>
      <c r="CP201" s="41">
        <f t="shared" si="185"/>
        <v>11923.274583080351</v>
      </c>
      <c r="CQ201" s="41"/>
      <c r="CR201" s="41"/>
      <c r="CS201" s="41"/>
      <c r="CT201" s="41"/>
      <c r="CU201" s="41"/>
      <c r="CV201" s="41"/>
      <c r="CW201" s="41"/>
      <c r="CX201" s="41"/>
      <c r="CY201" s="41"/>
      <c r="CZ201" s="41"/>
      <c r="DA201" s="41"/>
      <c r="DB201" s="14"/>
      <c r="DC201" s="41"/>
      <c r="DD201" s="41"/>
      <c r="DE201" s="41"/>
    </row>
    <row r="202" spans="1:109" x14ac:dyDescent="0.15">
      <c r="A202" s="41">
        <f t="shared" si="186"/>
        <v>0.53000000000000025</v>
      </c>
      <c r="B202" s="41">
        <f t="shared" si="187"/>
        <v>8.4254283111132455</v>
      </c>
      <c r="C202" s="41">
        <f t="shared" si="188"/>
        <v>-1561.4991112634166</v>
      </c>
      <c r="D202" s="41">
        <f t="shared" si="189"/>
        <v>-1044.2419684062736</v>
      </c>
      <c r="E202" s="41">
        <f t="shared" si="190"/>
        <v>0.12739352921814204</v>
      </c>
      <c r="F202" s="41">
        <f t="shared" si="191"/>
        <v>-113.54200987122007</v>
      </c>
      <c r="G202" s="41">
        <f t="shared" si="192"/>
        <v>-100.05464387664793</v>
      </c>
      <c r="H202" s="41">
        <f t="shared" si="121"/>
        <v>125.94069564376974</v>
      </c>
      <c r="I202" s="41">
        <f t="shared" si="122"/>
        <v>109.58380696495212</v>
      </c>
      <c r="J202" s="41">
        <f t="shared" si="123"/>
        <v>9.5437370940879346E-6</v>
      </c>
      <c r="K202" s="41">
        <f t="shared" si="124"/>
        <v>7.9574631261658473E-6</v>
      </c>
      <c r="L202" s="41">
        <f t="shared" si="125"/>
        <v>0.12752092274736015</v>
      </c>
      <c r="M202" s="41">
        <f t="shared" si="193"/>
        <v>-113.65555188109127</v>
      </c>
      <c r="N202" s="41">
        <f t="shared" si="194"/>
        <v>-100.15469852052456</v>
      </c>
      <c r="O202" s="41">
        <f t="shared" si="126"/>
        <v>126.04406903409604</v>
      </c>
      <c r="P202" s="41">
        <f t="shared" si="127"/>
        <v>109.67586331338751</v>
      </c>
      <c r="Q202" s="41">
        <f t="shared" si="128"/>
        <v>9.5526931637533171E-6</v>
      </c>
      <c r="R202" s="41">
        <f t="shared" si="129"/>
        <v>7.9644352724953071E-6</v>
      </c>
      <c r="S202" s="41">
        <f t="shared" si="130"/>
        <v>7.0302390712862392E-5</v>
      </c>
      <c r="T202" s="41">
        <f t="shared" si="131"/>
        <v>5.4729203062759239E-5</v>
      </c>
      <c r="U202" s="41">
        <f t="shared" si="132"/>
        <v>-0.10185929840199287</v>
      </c>
      <c r="V202" s="41">
        <f t="shared" si="133"/>
        <v>2.5534230816149167E-2</v>
      </c>
      <c r="W202" s="41">
        <f t="shared" si="195"/>
        <v>-22.757889707386692</v>
      </c>
      <c r="X202" s="41">
        <f t="shared" si="196"/>
        <v>-20.054537986770086</v>
      </c>
      <c r="Y202" s="41">
        <f t="shared" si="134"/>
        <v>52.50046594966949</v>
      </c>
      <c r="Z202" s="41">
        <f t="shared" si="135"/>
        <v>43.86198625054525</v>
      </c>
      <c r="AA202" s="41">
        <f t="shared" si="136"/>
        <v>-1.6426864014329932E-5</v>
      </c>
      <c r="AB202" s="41">
        <f t="shared" si="137"/>
        <v>-1.3822849047133799E-5</v>
      </c>
      <c r="AC202" s="41">
        <f t="shared" si="138"/>
        <v>2.5559765046965312E-2</v>
      </c>
      <c r="AD202" s="41">
        <f t="shared" si="197"/>
        <v>-22.780647597094074</v>
      </c>
      <c r="AE202" s="41">
        <f t="shared" si="198"/>
        <v>-20.074592524756852</v>
      </c>
      <c r="AF202" s="41">
        <f t="shared" si="139"/>
        <v>52.51499507381881</v>
      </c>
      <c r="AG202" s="41">
        <f t="shared" si="140"/>
        <v>43.874986559811987</v>
      </c>
      <c r="AH202" s="41">
        <f t="shared" si="141"/>
        <v>-1.6409473551952871E-5</v>
      </c>
      <c r="AI202" s="41">
        <f t="shared" si="142"/>
        <v>-1.380748185108573E-5</v>
      </c>
      <c r="AJ202" s="41">
        <f t="shared" si="143"/>
        <v>6.8106466579231299E-4</v>
      </c>
      <c r="AK202" s="41">
        <f t="shared" si="144"/>
        <v>6.0182725529185437E-4</v>
      </c>
      <c r="AL202" s="41">
        <f t="shared" si="145"/>
        <v>3.2863453648337759E-2</v>
      </c>
      <c r="AM202" s="41">
        <f t="shared" si="146"/>
        <v>5.8397684464486926E-2</v>
      </c>
      <c r="AN202" s="41">
        <f t="shared" si="199"/>
        <v>-52.048094645131407</v>
      </c>
      <c r="AO202" s="41">
        <f t="shared" si="200"/>
        <v>-45.865434125071737</v>
      </c>
      <c r="AP202" s="41">
        <f t="shared" si="147"/>
        <v>73.339479797716507</v>
      </c>
      <c r="AQ202" s="41">
        <f t="shared" si="148"/>
        <v>62.557854037398144</v>
      </c>
      <c r="AR202" s="41">
        <f t="shared" si="149"/>
        <v>-1.1016995254982314E-6</v>
      </c>
      <c r="AS202" s="41">
        <f t="shared" si="150"/>
        <v>-6.3734182230219436E-7</v>
      </c>
      <c r="AT202" s="41">
        <f t="shared" si="151"/>
        <v>5.8456082148951406E-2</v>
      </c>
      <c r="AU202" s="41">
        <f t="shared" si="201"/>
        <v>-52.10014273977653</v>
      </c>
      <c r="AV202" s="41">
        <f t="shared" si="202"/>
        <v>-45.911299559196799</v>
      </c>
      <c r="AW202" s="41">
        <f t="shared" si="152"/>
        <v>73.379822369018711</v>
      </c>
      <c r="AX202" s="41">
        <f t="shared" si="153"/>
        <v>62.594063284806325</v>
      </c>
      <c r="AY202" s="41">
        <f t="shared" si="154"/>
        <v>-1.0839930023958015E-6</v>
      </c>
      <c r="AZ202" s="41">
        <f t="shared" si="155"/>
        <v>-6.22595085967152E-7</v>
      </c>
      <c r="BA202" s="41">
        <f t="shared" si="156"/>
        <v>3.0320591072750184E-4</v>
      </c>
      <c r="BB202" s="41">
        <f t="shared" si="157"/>
        <v>2.5252262089281988E-4</v>
      </c>
      <c r="BC202" s="41">
        <f t="shared" si="158"/>
        <v>9.1619487351881149E-3</v>
      </c>
      <c r="BD202" s="41">
        <f t="shared" si="159"/>
        <v>6.7559633199675034E-2</v>
      </c>
      <c r="BE202" s="41">
        <f t="shared" si="203"/>
        <v>-60.213863190165142</v>
      </c>
      <c r="BF202" s="41">
        <f t="shared" si="204"/>
        <v>-53.061211834830047</v>
      </c>
      <c r="BG202" s="41">
        <f t="shared" si="160"/>
        <v>79.785160642970311</v>
      </c>
      <c r="BH202" s="41">
        <f t="shared" si="161"/>
        <v>68.341071338783522</v>
      </c>
      <c r="BI202" s="41">
        <f t="shared" si="162"/>
        <v>1.3957999564513302E-6</v>
      </c>
      <c r="BJ202" s="41">
        <f t="shared" si="163"/>
        <v>1.4292144031884501E-6</v>
      </c>
      <c r="BK202" s="41">
        <f t="shared" si="164"/>
        <v>6.7627192832874702E-2</v>
      </c>
      <c r="BL202" s="41">
        <f t="shared" si="205"/>
        <v>-60.274077053355299</v>
      </c>
      <c r="BM202" s="41">
        <f t="shared" si="206"/>
        <v>-53.11427304666487</v>
      </c>
      <c r="BN202" s="41">
        <f t="shared" si="165"/>
        <v>79.833519311758096</v>
      </c>
      <c r="BO202" s="41">
        <f t="shared" si="166"/>
        <v>68.384441824118795</v>
      </c>
      <c r="BP202" s="41">
        <f t="shared" si="167"/>
        <v>1.4122836556171487E-6</v>
      </c>
      <c r="BQ202" s="41">
        <f t="shared" si="168"/>
        <v>1.4427611355218419E-6</v>
      </c>
      <c r="BR202" s="41">
        <f t="shared" si="169"/>
        <v>2.4398739876372758E-4</v>
      </c>
      <c r="BS202" s="41">
        <f t="shared" si="170"/>
        <v>2.0051518476062969E-4</v>
      </c>
      <c r="BT202" s="41">
        <f t="shared" si="171"/>
        <v>7.6863917569826876E-4</v>
      </c>
      <c r="BU202" s="41">
        <f t="shared" si="172"/>
        <v>6.8328272375373297E-2</v>
      </c>
      <c r="BV202" s="41">
        <f t="shared" si="207"/>
        <v>-60.89892810209718</v>
      </c>
      <c r="BW202" s="41">
        <f t="shared" si="208"/>
        <v>-53.664899631738791</v>
      </c>
      <c r="BX202" s="41">
        <f t="shared" si="173"/>
        <v>80.336025089664162</v>
      </c>
      <c r="BY202" s="41">
        <f t="shared" si="174"/>
        <v>68.835096536372902</v>
      </c>
      <c r="BZ202" s="41">
        <f t="shared" si="175"/>
        <v>1.5818115610048177E-6</v>
      </c>
      <c r="CA202" s="41">
        <f t="shared" si="176"/>
        <v>1.5820108424533248E-6</v>
      </c>
      <c r="CB202" s="41">
        <f t="shared" si="177"/>
        <v>6.8396600647748662E-2</v>
      </c>
      <c r="CC202" s="41">
        <f t="shared" si="209"/>
        <v>-60.959827030199271</v>
      </c>
      <c r="CD202" s="41">
        <f t="shared" si="210"/>
        <v>-53.718564531370525</v>
      </c>
      <c r="CE202" s="41">
        <f t="shared" si="178"/>
        <v>80.385065945999699</v>
      </c>
      <c r="CF202" s="41">
        <f t="shared" si="179"/>
        <v>68.879075366485139</v>
      </c>
      <c r="CG202" s="41">
        <f t="shared" si="180"/>
        <v>1.5981861692264656E-6</v>
      </c>
      <c r="CH202" s="41">
        <f t="shared" si="181"/>
        <v>1.5954538586696621E-6</v>
      </c>
      <c r="CI202" s="41">
        <f t="shared" si="182"/>
        <v>2.3964616186537287E-4</v>
      </c>
      <c r="CJ202" s="41">
        <f t="shared" si="183"/>
        <v>1.967416378170275E-4</v>
      </c>
      <c r="CK202" s="41">
        <f t="shared" si="184"/>
        <v>4.6447653930998712E-6</v>
      </c>
      <c r="CL202" s="41">
        <f t="shared" si="211"/>
        <v>8.4254283111132455</v>
      </c>
      <c r="CM202" s="41">
        <f t="shared" si="212"/>
        <v>1.3337749923625233E-4</v>
      </c>
      <c r="CN202" s="41">
        <f t="shared" si="213"/>
        <v>-0.23914895331380656</v>
      </c>
      <c r="CO202" s="41">
        <f t="shared" si="214"/>
        <v>1255.9232007438457</v>
      </c>
      <c r="CP202" s="41">
        <f t="shared" si="185"/>
        <v>11993.183132530668</v>
      </c>
      <c r="CQ202" s="41"/>
      <c r="CR202" s="41"/>
      <c r="CS202" s="41"/>
      <c r="CT202" s="41"/>
      <c r="CU202" s="41"/>
      <c r="CV202" s="41"/>
      <c r="CW202" s="41"/>
      <c r="CX202" s="41"/>
      <c r="CY202" s="41"/>
      <c r="CZ202" s="41"/>
      <c r="DA202" s="41"/>
      <c r="DB202" s="14"/>
      <c r="DC202" s="41"/>
      <c r="DD202" s="41"/>
      <c r="DE202" s="41"/>
    </row>
    <row r="203" spans="1:109" x14ac:dyDescent="0.15">
      <c r="A203" s="41">
        <f t="shared" si="186"/>
        <v>0.54000000000000026</v>
      </c>
      <c r="B203" s="41">
        <f t="shared" si="187"/>
        <v>8.5843986566059485</v>
      </c>
      <c r="C203" s="41">
        <f t="shared" si="188"/>
        <v>-1555.8670190231037</v>
      </c>
      <c r="D203" s="41">
        <f t="shared" si="189"/>
        <v>-1038.6098761659607</v>
      </c>
      <c r="E203" s="41">
        <f t="shared" si="190"/>
        <v>0.12739352921814204</v>
      </c>
      <c r="F203" s="41">
        <f t="shared" si="191"/>
        <v>-113.54200987122007</v>
      </c>
      <c r="G203" s="41">
        <f t="shared" si="192"/>
        <v>-100.05464387664793</v>
      </c>
      <c r="H203" s="41">
        <f t="shared" si="121"/>
        <v>125.89997151563468</v>
      </c>
      <c r="I203" s="41">
        <f t="shared" si="122"/>
        <v>109.53650456156851</v>
      </c>
      <c r="J203" s="41">
        <f t="shared" si="123"/>
        <v>9.379437566348978E-6</v>
      </c>
      <c r="K203" s="41">
        <f t="shared" si="124"/>
        <v>7.740898732262592E-6</v>
      </c>
      <c r="L203" s="41">
        <f t="shared" si="125"/>
        <v>0.12752092274736015</v>
      </c>
      <c r="M203" s="41">
        <f t="shared" si="193"/>
        <v>-113.65555188109127</v>
      </c>
      <c r="N203" s="41">
        <f t="shared" si="194"/>
        <v>-100.15469852052456</v>
      </c>
      <c r="O203" s="41">
        <f t="shared" si="126"/>
        <v>126.00337234109691</v>
      </c>
      <c r="P203" s="41">
        <f t="shared" si="127"/>
        <v>109.62859429426851</v>
      </c>
      <c r="Q203" s="41">
        <f t="shared" si="128"/>
        <v>9.3883401329029819E-6</v>
      </c>
      <c r="R203" s="41">
        <f t="shared" si="129"/>
        <v>7.7478073100790767E-6</v>
      </c>
      <c r="S203" s="41">
        <f t="shared" si="130"/>
        <v>6.9882407753703678E-5</v>
      </c>
      <c r="T203" s="41">
        <f t="shared" si="131"/>
        <v>5.4230209798616509E-5</v>
      </c>
      <c r="U203" s="41">
        <f t="shared" si="132"/>
        <v>-0.10468426471400712</v>
      </c>
      <c r="V203" s="41">
        <f t="shared" si="133"/>
        <v>2.2709264504134921E-2</v>
      </c>
      <c r="W203" s="41">
        <f t="shared" si="195"/>
        <v>-20.24008244627105</v>
      </c>
      <c r="X203" s="41">
        <f t="shared" si="196"/>
        <v>-17.835814633654433</v>
      </c>
      <c r="Y203" s="41">
        <f t="shared" si="134"/>
        <v>50.842053125558344</v>
      </c>
      <c r="Z203" s="41">
        <f t="shared" si="135"/>
        <v>42.356492021887348</v>
      </c>
      <c r="AA203" s="41">
        <f t="shared" si="136"/>
        <v>-1.8469703778281135E-5</v>
      </c>
      <c r="AB203" s="41">
        <f t="shared" si="137"/>
        <v>-1.5657794201143428E-5</v>
      </c>
      <c r="AC203" s="41">
        <f t="shared" si="138"/>
        <v>2.2731973768639054E-2</v>
      </c>
      <c r="AD203" s="41">
        <f t="shared" si="197"/>
        <v>-20.260322528717321</v>
      </c>
      <c r="AE203" s="41">
        <f t="shared" si="198"/>
        <v>-17.853650448288086</v>
      </c>
      <c r="AF203" s="41">
        <f t="shared" si="139"/>
        <v>50.854689331176289</v>
      </c>
      <c r="AG203" s="41">
        <f t="shared" si="140"/>
        <v>42.367789396075082</v>
      </c>
      <c r="AH203" s="41">
        <f t="shared" si="141"/>
        <v>-1.8453169378028229E-5</v>
      </c>
      <c r="AI203" s="41">
        <f t="shared" si="142"/>
        <v>-1.5643123687425505E-5</v>
      </c>
      <c r="AJ203" s="41">
        <f t="shared" si="143"/>
        <v>7.2809052225782827E-4</v>
      </c>
      <c r="AK203" s="41">
        <f t="shared" si="144"/>
        <v>6.4601448079717354E-4</v>
      </c>
      <c r="AL203" s="41">
        <f t="shared" si="145"/>
        <v>3.4259809892094623E-2</v>
      </c>
      <c r="AM203" s="41">
        <f t="shared" si="146"/>
        <v>5.6969074396229544E-2</v>
      </c>
      <c r="AN203" s="41">
        <f t="shared" si="199"/>
        <v>-50.774817584139953</v>
      </c>
      <c r="AO203" s="41">
        <f t="shared" si="200"/>
        <v>-44.743406401251285</v>
      </c>
      <c r="AP203" s="41">
        <f t="shared" si="147"/>
        <v>72.295697443424288</v>
      </c>
      <c r="AQ203" s="41">
        <f t="shared" si="148"/>
        <v>61.603106186790242</v>
      </c>
      <c r="AR203" s="41">
        <f t="shared" si="149"/>
        <v>-1.6509380966236423E-6</v>
      </c>
      <c r="AS203" s="41">
        <f t="shared" si="150"/>
        <v>-1.1518756719976577E-6</v>
      </c>
      <c r="AT203" s="41">
        <f t="shared" si="151"/>
        <v>5.7026043470625766E-2</v>
      </c>
      <c r="AU203" s="41">
        <f t="shared" si="201"/>
        <v>-50.825592401724087</v>
      </c>
      <c r="AV203" s="41">
        <f t="shared" si="202"/>
        <v>-44.78814980765253</v>
      </c>
      <c r="AW203" s="41">
        <f t="shared" si="152"/>
        <v>72.3348297221157</v>
      </c>
      <c r="AX203" s="41">
        <f t="shared" si="153"/>
        <v>61.638239654323144</v>
      </c>
      <c r="AY203" s="41">
        <f t="shared" si="154"/>
        <v>-1.6331369421719333E-6</v>
      </c>
      <c r="AZ203" s="41">
        <f t="shared" si="155"/>
        <v>-1.1370524277820249E-6</v>
      </c>
      <c r="BA203" s="41">
        <f t="shared" si="156"/>
        <v>3.1247048754735163E-4</v>
      </c>
      <c r="BB203" s="41">
        <f t="shared" si="157"/>
        <v>2.6019808769467775E-4</v>
      </c>
      <c r="BC203" s="41">
        <f t="shared" si="158"/>
        <v>9.5473409683228087E-3</v>
      </c>
      <c r="BD203" s="41">
        <f t="shared" si="159"/>
        <v>6.6516415364552356E-2</v>
      </c>
      <c r="BE203" s="41">
        <f t="shared" si="203"/>
        <v>-59.28407460152728</v>
      </c>
      <c r="BF203" s="41">
        <f t="shared" si="204"/>
        <v>-52.241870463101236</v>
      </c>
      <c r="BG203" s="41">
        <f t="shared" si="160"/>
        <v>78.982866178711845</v>
      </c>
      <c r="BH203" s="41">
        <f t="shared" si="161"/>
        <v>67.604825279819039</v>
      </c>
      <c r="BI203" s="41">
        <f t="shared" si="162"/>
        <v>1.0177749762849416E-6</v>
      </c>
      <c r="BJ203" s="41">
        <f t="shared" si="163"/>
        <v>1.0549890867825632E-6</v>
      </c>
      <c r="BK203" s="41">
        <f t="shared" si="164"/>
        <v>6.6582931779916907E-2</v>
      </c>
      <c r="BL203" s="41">
        <f t="shared" si="205"/>
        <v>-59.343358676128808</v>
      </c>
      <c r="BM203" s="41">
        <f t="shared" si="206"/>
        <v>-52.294112333564335</v>
      </c>
      <c r="BN203" s="41">
        <f t="shared" si="165"/>
        <v>79.030321679239293</v>
      </c>
      <c r="BO203" s="41">
        <f t="shared" si="166"/>
        <v>67.647398603379258</v>
      </c>
      <c r="BP203" s="41">
        <f t="shared" si="167"/>
        <v>1.034328844997386E-6</v>
      </c>
      <c r="BQ203" s="41">
        <f t="shared" si="168"/>
        <v>1.068578348800292E-6</v>
      </c>
      <c r="BR203" s="41">
        <f t="shared" si="169"/>
        <v>2.488689238847137E-4</v>
      </c>
      <c r="BS203" s="41">
        <f t="shared" si="170"/>
        <v>2.042993739703392E-4</v>
      </c>
      <c r="BT203" s="41">
        <f t="shared" si="171"/>
        <v>8.3496715962167324E-4</v>
      </c>
      <c r="BU203" s="41">
        <f t="shared" si="172"/>
        <v>6.7351382524174025E-2</v>
      </c>
      <c r="BV203" s="41">
        <f t="shared" si="207"/>
        <v>-60.028255644801234</v>
      </c>
      <c r="BW203" s="41">
        <f t="shared" si="208"/>
        <v>-52.897652136765281</v>
      </c>
      <c r="BX203" s="41">
        <f t="shared" si="173"/>
        <v>79.579386703622106</v>
      </c>
      <c r="BY203" s="41">
        <f t="shared" si="174"/>
        <v>68.139955539308687</v>
      </c>
      <c r="BZ203" s="41">
        <f t="shared" si="175"/>
        <v>1.2237104371318918E-6</v>
      </c>
      <c r="CA203" s="41">
        <f t="shared" si="176"/>
        <v>1.2239534287113998E-6</v>
      </c>
      <c r="CB203" s="41">
        <f t="shared" si="177"/>
        <v>6.7418733906698197E-2</v>
      </c>
      <c r="CC203" s="41">
        <f t="shared" si="209"/>
        <v>-60.088283900446037</v>
      </c>
      <c r="CD203" s="41">
        <f t="shared" si="210"/>
        <v>-52.950549788902045</v>
      </c>
      <c r="CE203" s="41">
        <f t="shared" si="178"/>
        <v>79.627581570203546</v>
      </c>
      <c r="CF203" s="41">
        <f t="shared" si="179"/>
        <v>68.183188494902311</v>
      </c>
      <c r="CG203" s="41">
        <f t="shared" si="180"/>
        <v>1.2401468680789794E-6</v>
      </c>
      <c r="CH203" s="41">
        <f t="shared" si="181"/>
        <v>1.2374305677278764E-6</v>
      </c>
      <c r="CI203" s="41">
        <f t="shared" si="182"/>
        <v>2.440399934060541E-4</v>
      </c>
      <c r="CJ203" s="41">
        <f t="shared" si="183"/>
        <v>2.0010189117706246E-4</v>
      </c>
      <c r="CK203" s="41">
        <f t="shared" si="184"/>
        <v>5.5303157665202655E-6</v>
      </c>
      <c r="CL203" s="41">
        <f t="shared" si="211"/>
        <v>8.5843986566059485</v>
      </c>
      <c r="CM203" s="41">
        <f t="shared" si="212"/>
        <v>1.2927829644639874E-4</v>
      </c>
      <c r="CN203" s="41">
        <f t="shared" si="213"/>
        <v>-0.23572983883460907</v>
      </c>
      <c r="CO203" s="41">
        <f t="shared" si="214"/>
        <v>1263.0192873914641</v>
      </c>
      <c r="CP203" s="41">
        <f t="shared" si="185"/>
        <v>12060.94576852528</v>
      </c>
      <c r="CQ203" s="41"/>
      <c r="CR203" s="41"/>
      <c r="CS203" s="41"/>
      <c r="CT203" s="41"/>
      <c r="CU203" s="41"/>
      <c r="CV203" s="41"/>
      <c r="CW203" s="41"/>
      <c r="CX203" s="41"/>
      <c r="CY203" s="41"/>
      <c r="CZ203" s="41"/>
      <c r="DA203" s="41"/>
      <c r="DB203" s="14"/>
      <c r="DC203" s="41"/>
      <c r="DD203" s="41"/>
      <c r="DE203" s="41"/>
    </row>
    <row r="204" spans="1:109" x14ac:dyDescent="0.15">
      <c r="A204" s="41">
        <f t="shared" si="186"/>
        <v>0.55000000000000027</v>
      </c>
      <c r="B204" s="41">
        <f t="shared" si="187"/>
        <v>8.7433690020986514</v>
      </c>
      <c r="C204" s="41">
        <f t="shared" si="188"/>
        <v>-1550.2349267827906</v>
      </c>
      <c r="D204" s="41">
        <f t="shared" si="189"/>
        <v>-1032.9777839256478</v>
      </c>
      <c r="E204" s="41">
        <f t="shared" si="190"/>
        <v>0.12739352921814204</v>
      </c>
      <c r="F204" s="41">
        <f t="shared" si="191"/>
        <v>-113.54200987122007</v>
      </c>
      <c r="G204" s="41">
        <f t="shared" si="192"/>
        <v>-100.05464387664793</v>
      </c>
      <c r="H204" s="41">
        <f t="shared" si="121"/>
        <v>125.8592233826206</v>
      </c>
      <c r="I204" s="41">
        <f t="shared" si="122"/>
        <v>109.48916452873112</v>
      </c>
      <c r="J204" s="41">
        <f t="shared" si="123"/>
        <v>9.2150411920852642E-6</v>
      </c>
      <c r="K204" s="41">
        <f t="shared" si="124"/>
        <v>7.5241620595897717E-6</v>
      </c>
      <c r="L204" s="41">
        <f t="shared" si="125"/>
        <v>0.12752092274736015</v>
      </c>
      <c r="M204" s="41">
        <f t="shared" si="193"/>
        <v>-113.65555188109127</v>
      </c>
      <c r="N204" s="41">
        <f t="shared" si="194"/>
        <v>-100.15469852052456</v>
      </c>
      <c r="O204" s="41">
        <f t="shared" si="126"/>
        <v>125.96265169172962</v>
      </c>
      <c r="P204" s="41">
        <f t="shared" si="127"/>
        <v>109.58128772537515</v>
      </c>
      <c r="Q204" s="41">
        <f t="shared" si="128"/>
        <v>9.223890354591862E-6</v>
      </c>
      <c r="R204" s="41">
        <f t="shared" si="129"/>
        <v>7.5310072617752464E-6</v>
      </c>
      <c r="S204" s="41">
        <f t="shared" si="130"/>
        <v>6.9463202416243932E-5</v>
      </c>
      <c r="T204" s="41">
        <f t="shared" si="131"/>
        <v>5.3732730598543327E-5</v>
      </c>
      <c r="U204" s="41">
        <f t="shared" si="132"/>
        <v>-0.10749068127714023</v>
      </c>
      <c r="V204" s="41">
        <f t="shared" si="133"/>
        <v>1.9902847941001806E-2</v>
      </c>
      <c r="W204" s="41">
        <f t="shared" si="195"/>
        <v>-17.738808016795261</v>
      </c>
      <c r="X204" s="41">
        <f t="shared" si="196"/>
        <v>-15.631660219241505</v>
      </c>
      <c r="Y204" s="41">
        <f t="shared" si="134"/>
        <v>49.229052845410202</v>
      </c>
      <c r="Z204" s="41">
        <f t="shared" si="135"/>
        <v>40.892483269033697</v>
      </c>
      <c r="AA204" s="41">
        <f t="shared" si="136"/>
        <v>-2.062962876176419E-5</v>
      </c>
      <c r="AB204" s="41">
        <f t="shared" si="137"/>
        <v>-1.7601484726337024E-5</v>
      </c>
      <c r="AC204" s="41">
        <f t="shared" si="138"/>
        <v>1.9922750788942806E-2</v>
      </c>
      <c r="AD204" s="41">
        <f t="shared" si="197"/>
        <v>-17.756546824812055</v>
      </c>
      <c r="AE204" s="41">
        <f t="shared" si="198"/>
        <v>-15.647291879460745</v>
      </c>
      <c r="AF204" s="41">
        <f t="shared" si="139"/>
        <v>49.239872309974814</v>
      </c>
      <c r="AG204" s="41">
        <f t="shared" si="140"/>
        <v>40.902146808359646</v>
      </c>
      <c r="AH204" s="41">
        <f t="shared" si="141"/>
        <v>-2.0614145903192891E-5</v>
      </c>
      <c r="AI204" s="41">
        <f t="shared" si="142"/>
        <v>-1.7587689450316993E-5</v>
      </c>
      <c r="AJ204" s="41">
        <f t="shared" si="143"/>
        <v>7.7792176361872521E-4</v>
      </c>
      <c r="AK204" s="41">
        <f t="shared" si="144"/>
        <v>6.9313075500173379E-4</v>
      </c>
      <c r="AL204" s="41">
        <f t="shared" si="145"/>
        <v>3.5713032370042488E-2</v>
      </c>
      <c r="AM204" s="41">
        <f t="shared" si="146"/>
        <v>5.5615880311044294E-2</v>
      </c>
      <c r="AN204" s="41">
        <f t="shared" si="199"/>
        <v>-49.568756513999666</v>
      </c>
      <c r="AO204" s="41">
        <f t="shared" si="200"/>
        <v>-43.680610252026497</v>
      </c>
      <c r="AP204" s="41">
        <f t="shared" si="147"/>
        <v>71.308569086812625</v>
      </c>
      <c r="AQ204" s="41">
        <f t="shared" si="148"/>
        <v>60.69872392970376</v>
      </c>
      <c r="AR204" s="41">
        <f t="shared" si="149"/>
        <v>-2.187597836074019E-6</v>
      </c>
      <c r="AS204" s="41">
        <f t="shared" si="150"/>
        <v>-1.6551586456168768E-6</v>
      </c>
      <c r="AT204" s="41">
        <f t="shared" si="151"/>
        <v>5.5671496191355335E-2</v>
      </c>
      <c r="AU204" s="41">
        <f t="shared" si="201"/>
        <v>-49.618325270513665</v>
      </c>
      <c r="AV204" s="41">
        <f t="shared" si="202"/>
        <v>-43.724290862278522</v>
      </c>
      <c r="AW204" s="41">
        <f t="shared" si="152"/>
        <v>71.346561331847241</v>
      </c>
      <c r="AX204" s="41">
        <f t="shared" si="153"/>
        <v>60.73284373690592</v>
      </c>
      <c r="AY204" s="41">
        <f t="shared" si="154"/>
        <v>-2.1697174952305998E-6</v>
      </c>
      <c r="AZ204" s="41">
        <f t="shared" si="155"/>
        <v>-1.6402725647614422E-6</v>
      </c>
      <c r="BA204" s="41">
        <f t="shared" si="156"/>
        <v>3.2149703903669886E-4</v>
      </c>
      <c r="BB204" s="41">
        <f t="shared" si="157"/>
        <v>2.6765881924697938E-4</v>
      </c>
      <c r="BC204" s="41">
        <f t="shared" si="158"/>
        <v>9.8896135967484703E-3</v>
      </c>
      <c r="BD204" s="41">
        <f t="shared" si="159"/>
        <v>6.5505493907792769E-2</v>
      </c>
      <c r="BE204" s="41">
        <f t="shared" si="203"/>
        <v>-58.383070800730785</v>
      </c>
      <c r="BF204" s="41">
        <f t="shared" si="204"/>
        <v>-51.447894607623184</v>
      </c>
      <c r="BG204" s="41">
        <f t="shared" si="160"/>
        <v>78.205621802272105</v>
      </c>
      <c r="BH204" s="41">
        <f t="shared" si="161"/>
        <v>66.890672323114785</v>
      </c>
      <c r="BI204" s="41">
        <f t="shared" si="162"/>
        <v>6.4385640141322546E-7</v>
      </c>
      <c r="BJ204" s="41">
        <f t="shared" si="163"/>
        <v>6.847571297197616E-7</v>
      </c>
      <c r="BK204" s="41">
        <f t="shared" si="164"/>
        <v>6.5570999401700553E-2</v>
      </c>
      <c r="BL204" s="41">
        <f t="shared" si="205"/>
        <v>-58.441453871531508</v>
      </c>
      <c r="BM204" s="41">
        <f t="shared" si="206"/>
        <v>-51.499342502230796</v>
      </c>
      <c r="BN204" s="41">
        <f t="shared" si="165"/>
        <v>78.252204676472047</v>
      </c>
      <c r="BO204" s="41">
        <f t="shared" si="166"/>
        <v>66.932475350231414</v>
      </c>
      <c r="BP204" s="41">
        <f t="shared" si="167"/>
        <v>6.6047435109838933E-7</v>
      </c>
      <c r="BQ204" s="41">
        <f t="shared" si="168"/>
        <v>6.9838357686659145E-7</v>
      </c>
      <c r="BR204" s="41">
        <f t="shared" si="169"/>
        <v>2.5368787705895568E-4</v>
      </c>
      <c r="BS204" s="41">
        <f t="shared" si="170"/>
        <v>2.080199130474887E-4</v>
      </c>
      <c r="BT204" s="41">
        <f t="shared" si="171"/>
        <v>8.956109428540801E-4</v>
      </c>
      <c r="BU204" s="41">
        <f t="shared" si="172"/>
        <v>6.6401104850646847E-2</v>
      </c>
      <c r="BV204" s="41">
        <f t="shared" si="207"/>
        <v>-59.181301818730006</v>
      </c>
      <c r="BW204" s="41">
        <f t="shared" si="208"/>
        <v>-52.151305797259432</v>
      </c>
      <c r="BX204" s="41">
        <f t="shared" si="173"/>
        <v>78.843483802739712</v>
      </c>
      <c r="BY204" s="41">
        <f t="shared" si="174"/>
        <v>67.463059896597883</v>
      </c>
      <c r="BZ204" s="41">
        <f t="shared" si="175"/>
        <v>8.6885386186660754E-7</v>
      </c>
      <c r="CA204" s="41">
        <f t="shared" si="176"/>
        <v>8.6914200672344574E-7</v>
      </c>
      <c r="CB204" s="41">
        <f t="shared" si="177"/>
        <v>6.6467505955497483E-2</v>
      </c>
      <c r="CC204" s="41">
        <f t="shared" si="209"/>
        <v>-59.240483120548724</v>
      </c>
      <c r="CD204" s="41">
        <f t="shared" si="210"/>
        <v>-52.203457103056685</v>
      </c>
      <c r="CE204" s="41">
        <f t="shared" si="178"/>
        <v>78.890857924105205</v>
      </c>
      <c r="CF204" s="41">
        <f t="shared" si="179"/>
        <v>67.505569162072163</v>
      </c>
      <c r="CG204" s="41">
        <f t="shared" si="180"/>
        <v>8.8534708114950875E-7</v>
      </c>
      <c r="CH204" s="41">
        <f t="shared" si="181"/>
        <v>8.8264884559387415E-7</v>
      </c>
      <c r="CI204" s="41">
        <f t="shared" si="182"/>
        <v>2.4838772366817468E-4</v>
      </c>
      <c r="CJ204" s="41">
        <f t="shared" si="183"/>
        <v>2.0341286339754452E-4</v>
      </c>
      <c r="CK204" s="41">
        <f t="shared" si="184"/>
        <v>6.406798266950241E-6</v>
      </c>
      <c r="CL204" s="41">
        <f t="shared" si="211"/>
        <v>8.7433690020986514</v>
      </c>
      <c r="CM204" s="41">
        <f t="shared" si="212"/>
        <v>1.2533594013641633E-4</v>
      </c>
      <c r="CN204" s="41">
        <f t="shared" si="213"/>
        <v>-0.23240386697726395</v>
      </c>
      <c r="CO204" s="41">
        <f t="shared" si="214"/>
        <v>1269.8973887220232</v>
      </c>
      <c r="CP204" s="41">
        <f t="shared" si="185"/>
        <v>12126.626798076006</v>
      </c>
      <c r="CQ204" s="41"/>
      <c r="CR204" s="41"/>
      <c r="CS204" s="41"/>
      <c r="CT204" s="41"/>
      <c r="CU204" s="41"/>
      <c r="CV204" s="41"/>
      <c r="CW204" s="41"/>
      <c r="CX204" s="41"/>
      <c r="CY204" s="41"/>
      <c r="CZ204" s="41"/>
      <c r="DA204" s="41"/>
      <c r="DB204" s="14"/>
      <c r="DC204" s="41"/>
      <c r="DD204" s="41"/>
      <c r="DE204" s="41"/>
    </row>
    <row r="205" spans="1:109" x14ac:dyDescent="0.15">
      <c r="A205" s="41">
        <f t="shared" si="186"/>
        <v>0.56000000000000028</v>
      </c>
      <c r="B205" s="41">
        <f t="shared" si="187"/>
        <v>8.9023393475913544</v>
      </c>
      <c r="C205" s="41">
        <f t="shared" si="188"/>
        <v>-1544.6028345424779</v>
      </c>
      <c r="D205" s="41">
        <f t="shared" si="189"/>
        <v>-1027.3456916853349</v>
      </c>
      <c r="E205" s="41">
        <f t="shared" si="190"/>
        <v>0.12739352921814204</v>
      </c>
      <c r="F205" s="41">
        <f t="shared" si="191"/>
        <v>-113.54200987122007</v>
      </c>
      <c r="G205" s="41">
        <f t="shared" si="192"/>
        <v>-100.05464387664793</v>
      </c>
      <c r="H205" s="41">
        <f t="shared" si="121"/>
        <v>125.8184512022283</v>
      </c>
      <c r="I205" s="41">
        <f t="shared" si="122"/>
        <v>109.44178677649317</v>
      </c>
      <c r="J205" s="41">
        <f t="shared" si="123"/>
        <v>9.0505477998358033E-6</v>
      </c>
      <c r="K205" s="41">
        <f t="shared" si="124"/>
        <v>7.307252696344511E-6</v>
      </c>
      <c r="L205" s="41">
        <f t="shared" si="125"/>
        <v>0.12752092274736015</v>
      </c>
      <c r="M205" s="41">
        <f t="shared" si="193"/>
        <v>-113.65555188109127</v>
      </c>
      <c r="N205" s="41">
        <f t="shared" si="194"/>
        <v>-100.15469852052456</v>
      </c>
      <c r="O205" s="41">
        <f t="shared" si="126"/>
        <v>125.92190704363814</v>
      </c>
      <c r="P205" s="41">
        <f t="shared" si="127"/>
        <v>109.53394351707811</v>
      </c>
      <c r="Q205" s="41">
        <f t="shared" si="128"/>
        <v>9.0593436577655095E-6</v>
      </c>
      <c r="R205" s="41">
        <f t="shared" si="129"/>
        <v>7.3140347168240317E-6</v>
      </c>
      <c r="S205" s="41">
        <f t="shared" si="130"/>
        <v>6.9044777891712225E-5</v>
      </c>
      <c r="T205" s="41">
        <f t="shared" si="131"/>
        <v>5.3236773650479756E-5</v>
      </c>
      <c r="U205" s="41">
        <f t="shared" si="132"/>
        <v>-0.11027926592682749</v>
      </c>
      <c r="V205" s="41">
        <f t="shared" si="133"/>
        <v>1.7114263291314546E-2</v>
      </c>
      <c r="W205" s="41">
        <f t="shared" si="195"/>
        <v>-15.253426633888775</v>
      </c>
      <c r="X205" s="41">
        <f t="shared" si="196"/>
        <v>-13.441510956898814</v>
      </c>
      <c r="Y205" s="41">
        <f t="shared" si="134"/>
        <v>47.661318230210796</v>
      </c>
      <c r="Z205" s="41">
        <f t="shared" si="135"/>
        <v>39.470018766139447</v>
      </c>
      <c r="AA205" s="41">
        <f t="shared" si="136"/>
        <v>-2.2913243297900095E-5</v>
      </c>
      <c r="AB205" s="41">
        <f t="shared" si="137"/>
        <v>-1.9660873141964839E-5</v>
      </c>
      <c r="AC205" s="41">
        <f t="shared" si="138"/>
        <v>1.7131377554605857E-2</v>
      </c>
      <c r="AD205" s="41">
        <f t="shared" si="197"/>
        <v>-15.26868006052266</v>
      </c>
      <c r="AE205" s="41">
        <f t="shared" si="198"/>
        <v>-13.45495246785571</v>
      </c>
      <c r="AF205" s="41">
        <f t="shared" si="139"/>
        <v>47.670398555547358</v>
      </c>
      <c r="AG205" s="41">
        <f t="shared" si="140"/>
        <v>39.478119405679443</v>
      </c>
      <c r="AH205" s="41">
        <f t="shared" si="141"/>
        <v>-2.289902751591598E-5</v>
      </c>
      <c r="AI205" s="41">
        <f t="shared" si="142"/>
        <v>-1.9648152371209436E-5</v>
      </c>
      <c r="AJ205" s="41">
        <f t="shared" si="143"/>
        <v>8.3063943461315578E-4</v>
      </c>
      <c r="AK205" s="41">
        <f t="shared" si="144"/>
        <v>7.4328474085481151E-4</v>
      </c>
      <c r="AL205" s="41">
        <f t="shared" si="145"/>
        <v>3.7231773314122391E-2</v>
      </c>
      <c r="AM205" s="41">
        <f t="shared" si="146"/>
        <v>5.4346036605436937E-2</v>
      </c>
      <c r="AN205" s="41">
        <f t="shared" si="199"/>
        <v>-48.436983122981594</v>
      </c>
      <c r="AO205" s="41">
        <f t="shared" si="200"/>
        <v>-42.683277337840671</v>
      </c>
      <c r="AP205" s="41">
        <f t="shared" si="147"/>
        <v>70.382743619294999</v>
      </c>
      <c r="AQ205" s="41">
        <f t="shared" si="148"/>
        <v>59.848926716250944</v>
      </c>
      <c r="AR205" s="41">
        <f t="shared" si="149"/>
        <v>-2.7074069944784358E-6</v>
      </c>
      <c r="AS205" s="41">
        <f t="shared" si="150"/>
        <v>-2.143643915552602E-6</v>
      </c>
      <c r="AT205" s="41">
        <f t="shared" si="151"/>
        <v>5.4400382642042368E-2</v>
      </c>
      <c r="AU205" s="41">
        <f t="shared" si="201"/>
        <v>-48.48542010610457</v>
      </c>
      <c r="AV205" s="41">
        <f t="shared" si="202"/>
        <v>-42.725960615178501</v>
      </c>
      <c r="AW205" s="41">
        <f t="shared" si="152"/>
        <v>70.419672114873123</v>
      </c>
      <c r="AX205" s="41">
        <f t="shared" si="153"/>
        <v>59.882100485856313</v>
      </c>
      <c r="AY205" s="41">
        <f t="shared" si="154"/>
        <v>-2.6894632557551007E-6</v>
      </c>
      <c r="AZ205" s="41">
        <f t="shared" si="155"/>
        <v>-2.1287092826296225E-6</v>
      </c>
      <c r="BA205" s="41">
        <f t="shared" si="156"/>
        <v>3.3017566402518552E-4</v>
      </c>
      <c r="BB205" s="41">
        <f t="shared" si="157"/>
        <v>2.7480629418129667E-4</v>
      </c>
      <c r="BC205" s="41">
        <f t="shared" si="158"/>
        <v>1.0181858318332598E-2</v>
      </c>
      <c r="BD205" s="41">
        <f t="shared" si="159"/>
        <v>6.4527894923769535E-2</v>
      </c>
      <c r="BE205" s="41">
        <f t="shared" si="203"/>
        <v>-57.511766314739255</v>
      </c>
      <c r="BF205" s="41">
        <f t="shared" si="204"/>
        <v>-50.680090161032126</v>
      </c>
      <c r="BG205" s="41">
        <f t="shared" si="160"/>
        <v>77.453969882648394</v>
      </c>
      <c r="BH205" s="41">
        <f t="shared" si="161"/>
        <v>66.199114775847136</v>
      </c>
      <c r="BI205" s="41">
        <f t="shared" si="162"/>
        <v>2.7467019909888611E-7</v>
      </c>
      <c r="BJ205" s="41">
        <f t="shared" si="163"/>
        <v>3.1902141530122874E-7</v>
      </c>
      <c r="BK205" s="41">
        <f t="shared" si="164"/>
        <v>6.4592422818693304E-2</v>
      </c>
      <c r="BL205" s="41">
        <f t="shared" si="205"/>
        <v>-57.569278081053994</v>
      </c>
      <c r="BM205" s="41">
        <f t="shared" si="206"/>
        <v>-50.730770251193157</v>
      </c>
      <c r="BN205" s="41">
        <f t="shared" si="165"/>
        <v>77.499711443592446</v>
      </c>
      <c r="BO205" s="41">
        <f t="shared" si="166"/>
        <v>66.240175085364825</v>
      </c>
      <c r="BP205" s="41">
        <f t="shared" si="167"/>
        <v>2.913460092053517E-7</v>
      </c>
      <c r="BQ205" s="41">
        <f t="shared" si="168"/>
        <v>3.3267955527441396E-7</v>
      </c>
      <c r="BR205" s="41">
        <f t="shared" si="169"/>
        <v>2.5842792680848915E-4</v>
      </c>
      <c r="BS205" s="41">
        <f t="shared" si="170"/>
        <v>2.1166256840271204E-4</v>
      </c>
      <c r="BT205" s="41">
        <f t="shared" si="171"/>
        <v>9.4837755369076254E-4</v>
      </c>
      <c r="BU205" s="41">
        <f t="shared" si="172"/>
        <v>6.5476272477460296E-2</v>
      </c>
      <c r="BV205" s="41">
        <f t="shared" si="207"/>
        <v>-58.357026621315839</v>
      </c>
      <c r="BW205" s="41">
        <f t="shared" si="208"/>
        <v>-51.424944149908214</v>
      </c>
      <c r="BX205" s="41">
        <f t="shared" si="173"/>
        <v>78.127348573233064</v>
      </c>
      <c r="BY205" s="41">
        <f t="shared" si="174"/>
        <v>66.803552760312442</v>
      </c>
      <c r="BZ205" s="41">
        <f t="shared" si="175"/>
        <v>5.172110390724567E-7</v>
      </c>
      <c r="CA205" s="41">
        <f t="shared" si="176"/>
        <v>5.1754331428394569E-7</v>
      </c>
      <c r="CB205" s="41">
        <f t="shared" si="177"/>
        <v>6.5541748749937748E-2</v>
      </c>
      <c r="CC205" s="41">
        <f t="shared" si="209"/>
        <v>-58.415383647937148</v>
      </c>
      <c r="CD205" s="41">
        <f t="shared" si="210"/>
        <v>-51.476369094058114</v>
      </c>
      <c r="CE205" s="41">
        <f t="shared" si="178"/>
        <v>78.17392606988949</v>
      </c>
      <c r="CF205" s="41">
        <f t="shared" si="179"/>
        <v>66.845359534642355</v>
      </c>
      <c r="CG205" s="41">
        <f t="shared" si="180"/>
        <v>5.3375617125350533E-7</v>
      </c>
      <c r="CH205" s="41">
        <f t="shared" si="181"/>
        <v>5.3107557157371012E-7</v>
      </c>
      <c r="CI205" s="41">
        <f t="shared" si="182"/>
        <v>2.5268897502902637E-4</v>
      </c>
      <c r="CJ205" s="41">
        <f t="shared" si="183"/>
        <v>2.0667421613569249E-4</v>
      </c>
      <c r="CK205" s="41">
        <f t="shared" si="184"/>
        <v>7.2210573190055397E-6</v>
      </c>
      <c r="CL205" s="41">
        <f t="shared" si="211"/>
        <v>8.9023393475913544</v>
      </c>
      <c r="CM205" s="41">
        <f t="shared" si="212"/>
        <v>1.215418037631824E-4</v>
      </c>
      <c r="CN205" s="41">
        <f t="shared" si="213"/>
        <v>-0.22916695367111101</v>
      </c>
      <c r="CO205" s="41">
        <f t="shared" si="214"/>
        <v>1276.5639142366408</v>
      </c>
      <c r="CP205" s="41">
        <f t="shared" si="185"/>
        <v>12190.287427409983</v>
      </c>
      <c r="CQ205" s="41"/>
      <c r="CR205" s="41"/>
      <c r="CS205" s="41"/>
      <c r="CT205" s="41"/>
      <c r="CU205" s="41"/>
      <c r="CV205" s="41"/>
      <c r="CW205" s="41"/>
      <c r="CX205" s="41"/>
      <c r="CY205" s="41"/>
      <c r="CZ205" s="41"/>
      <c r="DA205" s="41"/>
      <c r="DB205" s="14"/>
      <c r="DC205" s="41"/>
      <c r="DD205" s="41"/>
      <c r="DE205" s="41"/>
    </row>
    <row r="206" spans="1:109" x14ac:dyDescent="0.15">
      <c r="A206" s="41">
        <f t="shared" si="186"/>
        <v>0.57000000000000028</v>
      </c>
      <c r="B206" s="41">
        <f t="shared" si="187"/>
        <v>9.0613096930840555</v>
      </c>
      <c r="C206" s="41">
        <f t="shared" si="188"/>
        <v>-1538.970742302165</v>
      </c>
      <c r="D206" s="41">
        <f t="shared" si="189"/>
        <v>-1021.7135994450221</v>
      </c>
      <c r="E206" s="41">
        <f t="shared" si="190"/>
        <v>0.12739352921814204</v>
      </c>
      <c r="F206" s="41">
        <f t="shared" si="191"/>
        <v>-113.54200987122007</v>
      </c>
      <c r="G206" s="41">
        <f t="shared" si="192"/>
        <v>-100.05464387664793</v>
      </c>
      <c r="H206" s="41">
        <f t="shared" si="121"/>
        <v>125.77765493183304</v>
      </c>
      <c r="I206" s="41">
        <f t="shared" si="122"/>
        <v>109.39437121454901</v>
      </c>
      <c r="J206" s="41">
        <f t="shared" si="123"/>
        <v>8.8859572176330185E-6</v>
      </c>
      <c r="K206" s="41">
        <f t="shared" si="124"/>
        <v>7.0901702290807246E-6</v>
      </c>
      <c r="L206" s="41">
        <f t="shared" si="125"/>
        <v>0.12752092274736015</v>
      </c>
      <c r="M206" s="41">
        <f t="shared" si="193"/>
        <v>-113.65555188109127</v>
      </c>
      <c r="N206" s="41">
        <f t="shared" si="194"/>
        <v>-100.15469852052456</v>
      </c>
      <c r="O206" s="41">
        <f t="shared" si="126"/>
        <v>125.8811383543414</v>
      </c>
      <c r="P206" s="41">
        <f t="shared" si="127"/>
        <v>109.48656157939098</v>
      </c>
      <c r="Q206" s="41">
        <f t="shared" si="128"/>
        <v>8.8946998708648142E-6</v>
      </c>
      <c r="R206" s="41">
        <f t="shared" si="129"/>
        <v>7.0968892628289022E-6</v>
      </c>
      <c r="S206" s="41">
        <f t="shared" si="130"/>
        <v>6.8627137386444037E-5</v>
      </c>
      <c r="T206" s="41">
        <f t="shared" si="131"/>
        <v>5.274234719311063E-5</v>
      </c>
      <c r="U206" s="41">
        <f t="shared" si="132"/>
        <v>-0.11305072126832101</v>
      </c>
      <c r="V206" s="41">
        <f t="shared" si="133"/>
        <v>1.4342807949821026E-2</v>
      </c>
      <c r="W206" s="41">
        <f t="shared" si="195"/>
        <v>-12.783312086683893</v>
      </c>
      <c r="X206" s="41">
        <f t="shared" si="196"/>
        <v>-11.264815021751756</v>
      </c>
      <c r="Y206" s="41">
        <f t="shared" si="134"/>
        <v>46.138656046846044</v>
      </c>
      <c r="Z206" s="41">
        <f t="shared" si="135"/>
        <v>38.089111191527017</v>
      </c>
      <c r="AA206" s="41">
        <f t="shared" si="136"/>
        <v>-2.5327320134958334E-5</v>
      </c>
      <c r="AB206" s="41">
        <f t="shared" si="137"/>
        <v>-2.1843149512356862E-5</v>
      </c>
      <c r="AC206" s="41">
        <f t="shared" si="138"/>
        <v>1.4357150757770845E-2</v>
      </c>
      <c r="AD206" s="41">
        <f t="shared" si="197"/>
        <v>-12.796095398770575</v>
      </c>
      <c r="AE206" s="41">
        <f t="shared" si="198"/>
        <v>-11.276079836773505</v>
      </c>
      <c r="AF206" s="41">
        <f t="shared" si="139"/>
        <v>46.146076036219483</v>
      </c>
      <c r="AG206" s="41">
        <f t="shared" si="140"/>
        <v>38.095721498659003</v>
      </c>
      <c r="AH206" s="41">
        <f t="shared" si="141"/>
        <v>-2.5314607886470858E-5</v>
      </c>
      <c r="AI206" s="41">
        <f t="shared" si="142"/>
        <v>-2.1831724385844292E-5</v>
      </c>
      <c r="AJ206" s="41">
        <f t="shared" si="143"/>
        <v>8.8631518541924814E-4</v>
      </c>
      <c r="AK206" s="41">
        <f t="shared" si="144"/>
        <v>7.9657529770619476E-4</v>
      </c>
      <c r="AL206" s="41">
        <f t="shared" si="145"/>
        <v>3.8825217095682547E-2</v>
      </c>
      <c r="AM206" s="41">
        <f t="shared" si="146"/>
        <v>5.3168025045503574E-2</v>
      </c>
      <c r="AN206" s="41">
        <f t="shared" si="199"/>
        <v>-47.387056953361686</v>
      </c>
      <c r="AO206" s="41">
        <f t="shared" si="200"/>
        <v>-41.758069222208043</v>
      </c>
      <c r="AP206" s="41">
        <f t="shared" si="147"/>
        <v>69.523148090828315</v>
      </c>
      <c r="AQ206" s="41">
        <f t="shared" si="148"/>
        <v>59.058187112655204</v>
      </c>
      <c r="AR206" s="41">
        <f t="shared" si="149"/>
        <v>-3.205654000786795E-6</v>
      </c>
      <c r="AS206" s="41">
        <f t="shared" si="150"/>
        <v>-2.6134249356754027E-6</v>
      </c>
      <c r="AT206" s="41">
        <f t="shared" si="151"/>
        <v>5.3221193070549074E-2</v>
      </c>
      <c r="AU206" s="41">
        <f t="shared" si="201"/>
        <v>-47.434444010315048</v>
      </c>
      <c r="AV206" s="41">
        <f t="shared" si="202"/>
        <v>-41.799827291430248</v>
      </c>
      <c r="AW206" s="41">
        <f t="shared" si="152"/>
        <v>69.559095461028562</v>
      </c>
      <c r="AX206" s="41">
        <f t="shared" si="153"/>
        <v>59.090488266207167</v>
      </c>
      <c r="AY206" s="41">
        <f t="shared" si="154"/>
        <v>-3.1876627742989728E-6</v>
      </c>
      <c r="AZ206" s="41">
        <f t="shared" si="155"/>
        <v>-2.5984564986777781E-6</v>
      </c>
      <c r="BA206" s="41">
        <f t="shared" si="156"/>
        <v>3.383843291607277E-4</v>
      </c>
      <c r="BB206" s="41">
        <f t="shared" si="157"/>
        <v>2.8153080699941304E-4</v>
      </c>
      <c r="BC206" s="41">
        <f t="shared" si="158"/>
        <v>1.0416752429709058E-2</v>
      </c>
      <c r="BD206" s="41">
        <f t="shared" si="159"/>
        <v>6.3584777475212628E-2</v>
      </c>
      <c r="BE206" s="41">
        <f t="shared" si="203"/>
        <v>-56.671194181201734</v>
      </c>
      <c r="BF206" s="41">
        <f t="shared" si="204"/>
        <v>-49.93936744906744</v>
      </c>
      <c r="BG206" s="41">
        <f t="shared" si="160"/>
        <v>76.728538774105019</v>
      </c>
      <c r="BH206" s="41">
        <f t="shared" si="161"/>
        <v>65.530732832616053</v>
      </c>
      <c r="BI206" s="41">
        <f t="shared" si="162"/>
        <v>-8.910203257259542E-8</v>
      </c>
      <c r="BJ206" s="41">
        <f t="shared" si="163"/>
        <v>-4.1672143370856667E-8</v>
      </c>
      <c r="BK206" s="41">
        <f t="shared" si="164"/>
        <v>6.3648362252687829E-2</v>
      </c>
      <c r="BL206" s="41">
        <f t="shared" si="205"/>
        <v>-56.727865375382926</v>
      </c>
      <c r="BM206" s="41">
        <f t="shared" si="206"/>
        <v>-49.989306816516496</v>
      </c>
      <c r="BN206" s="41">
        <f t="shared" si="165"/>
        <v>76.773471208669505</v>
      </c>
      <c r="BO206" s="41">
        <f t="shared" si="166"/>
        <v>65.571078810749995</v>
      </c>
      <c r="BP206" s="41">
        <f t="shared" si="167"/>
        <v>-7.2374708268403232E-8</v>
      </c>
      <c r="BQ206" s="41">
        <f t="shared" si="168"/>
        <v>-2.7987950739092259E-8</v>
      </c>
      <c r="BR206" s="41">
        <f t="shared" si="169"/>
        <v>2.6307120931131917E-4</v>
      </c>
      <c r="BS206" s="41">
        <f t="shared" si="170"/>
        <v>2.1521177198585776E-4</v>
      </c>
      <c r="BT206" s="41">
        <f t="shared" si="171"/>
        <v>9.9102479787211914E-4</v>
      </c>
      <c r="BU206" s="41">
        <f t="shared" si="172"/>
        <v>6.4575802273084751E-2</v>
      </c>
      <c r="BV206" s="41">
        <f t="shared" si="207"/>
        <v>-57.554464690098165</v>
      </c>
      <c r="BW206" s="41">
        <f t="shared" si="208"/>
        <v>-50.717716505197536</v>
      </c>
      <c r="BX206" s="41">
        <f t="shared" si="173"/>
        <v>77.430082659733671</v>
      </c>
      <c r="BY206" s="41">
        <f t="shared" si="174"/>
        <v>66.160638744636358</v>
      </c>
      <c r="BZ206" s="41">
        <f t="shared" si="175"/>
        <v>1.6875443571096808E-7</v>
      </c>
      <c r="CA206" s="41">
        <f t="shared" si="176"/>
        <v>1.6912684465686661E-7</v>
      </c>
      <c r="CB206" s="41">
        <f t="shared" si="177"/>
        <v>6.4640378075357829E-2</v>
      </c>
      <c r="CC206" s="41">
        <f t="shared" si="209"/>
        <v>-57.612019154788257</v>
      </c>
      <c r="CD206" s="41">
        <f t="shared" si="210"/>
        <v>-50.768434221702726</v>
      </c>
      <c r="CE206" s="41">
        <f t="shared" si="178"/>
        <v>77.475886606980794</v>
      </c>
      <c r="CF206" s="41">
        <f t="shared" si="179"/>
        <v>66.201763310688776</v>
      </c>
      <c r="CG206" s="41">
        <f t="shared" si="180"/>
        <v>1.8534675792706553E-7</v>
      </c>
      <c r="CH206" s="41">
        <f t="shared" si="181"/>
        <v>1.8268037459892442E-7</v>
      </c>
      <c r="CI206" s="41">
        <f t="shared" si="182"/>
        <v>2.5694333840300937E-4</v>
      </c>
      <c r="CJ206" s="41">
        <f t="shared" si="183"/>
        <v>2.0988558353084893E-4</v>
      </c>
      <c r="CK206" s="41">
        <f t="shared" si="184"/>
        <v>7.9138698161488698E-6</v>
      </c>
      <c r="CL206" s="41">
        <f t="shared" si="211"/>
        <v>9.0613096930840555</v>
      </c>
      <c r="CM206" s="41">
        <f t="shared" si="212"/>
        <v>1.17887926090539E-4</v>
      </c>
      <c r="CN206" s="41">
        <f t="shared" si="213"/>
        <v>-0.22601530795579661</v>
      </c>
      <c r="CO206" s="41">
        <f t="shared" si="214"/>
        <v>1283.0249861907539</v>
      </c>
      <c r="CP206" s="41">
        <f t="shared" si="185"/>
        <v>12251.986119760155</v>
      </c>
      <c r="CQ206" s="41"/>
      <c r="CR206" s="41"/>
      <c r="CS206" s="41"/>
      <c r="CT206" s="41"/>
      <c r="CU206" s="41"/>
      <c r="CV206" s="41"/>
      <c r="CW206" s="41"/>
      <c r="CX206" s="41"/>
      <c r="CY206" s="41"/>
      <c r="CZ206" s="41"/>
      <c r="DA206" s="41"/>
      <c r="DB206" s="14"/>
      <c r="DC206" s="41"/>
      <c r="DD206" s="41"/>
      <c r="DE206" s="41"/>
    </row>
    <row r="207" spans="1:109" x14ac:dyDescent="0.15">
      <c r="A207" s="41">
        <f t="shared" si="186"/>
        <v>0.58000000000000029</v>
      </c>
      <c r="B207" s="41">
        <f t="shared" si="187"/>
        <v>9.2202800385767585</v>
      </c>
      <c r="C207" s="41">
        <f t="shared" si="188"/>
        <v>-1533.3386500618519</v>
      </c>
      <c r="D207" s="41">
        <f t="shared" si="189"/>
        <v>-1016.0815072047091</v>
      </c>
      <c r="E207" s="41">
        <f t="shared" si="190"/>
        <v>0.12739352921814204</v>
      </c>
      <c r="F207" s="41">
        <f t="shared" si="191"/>
        <v>-113.54200987122007</v>
      </c>
      <c r="G207" s="41">
        <f t="shared" si="192"/>
        <v>-100.05464387664793</v>
      </c>
      <c r="H207" s="41">
        <f t="shared" si="121"/>
        <v>125.73683452868396</v>
      </c>
      <c r="I207" s="41">
        <f t="shared" si="122"/>
        <v>109.34691775223203</v>
      </c>
      <c r="J207" s="41">
        <f t="shared" si="123"/>
        <v>8.7212692730007408E-6</v>
      </c>
      <c r="K207" s="41">
        <f t="shared" si="124"/>
        <v>6.8729142426999623E-6</v>
      </c>
      <c r="L207" s="41">
        <f t="shared" si="125"/>
        <v>0.12752092274736015</v>
      </c>
      <c r="M207" s="41">
        <f t="shared" si="193"/>
        <v>-113.65555188109127</v>
      </c>
      <c r="N207" s="41">
        <f t="shared" si="194"/>
        <v>-100.15469852052456</v>
      </c>
      <c r="O207" s="41">
        <f t="shared" si="126"/>
        <v>125.8403455812329</v>
      </c>
      <c r="P207" s="41">
        <f t="shared" si="127"/>
        <v>109.43914182196816</v>
      </c>
      <c r="Q207" s="41">
        <f t="shared" si="128"/>
        <v>8.7299588218239503E-6</v>
      </c>
      <c r="R207" s="41">
        <f t="shared" si="129"/>
        <v>6.8795704857475156E-6</v>
      </c>
      <c r="S207" s="41">
        <f t="shared" si="130"/>
        <v>6.8210284121508898E-5</v>
      </c>
      <c r="T207" s="41">
        <f t="shared" si="131"/>
        <v>5.2249459516557042E-5</v>
      </c>
      <c r="U207" s="41">
        <f t="shared" si="132"/>
        <v>-0.11580573535826746</v>
      </c>
      <c r="V207" s="41">
        <f t="shared" si="133"/>
        <v>1.1587793859874573E-2</v>
      </c>
      <c r="W207" s="41">
        <f t="shared" si="195"/>
        <v>-10.327851131046096</v>
      </c>
      <c r="X207" s="41">
        <f t="shared" si="196"/>
        <v>-9.1010320153737183</v>
      </c>
      <c r="Y207" s="41">
        <f t="shared" si="134"/>
        <v>44.660821358839698</v>
      </c>
      <c r="Z207" s="41">
        <f t="shared" si="135"/>
        <v>36.749719462755799</v>
      </c>
      <c r="AA207" s="41">
        <f t="shared" si="136"/>
        <v>-2.7878778421702916E-5</v>
      </c>
      <c r="AB207" s="41">
        <f t="shared" si="137"/>
        <v>-2.4155717370389744E-5</v>
      </c>
      <c r="AC207" s="41">
        <f t="shared" si="138"/>
        <v>1.1599381653734447E-2</v>
      </c>
      <c r="AD207" s="41">
        <f t="shared" si="197"/>
        <v>-10.338178982177142</v>
      </c>
      <c r="AE207" s="41">
        <f t="shared" si="198"/>
        <v>-9.1101330473890929</v>
      </c>
      <c r="AF207" s="41">
        <f t="shared" si="139"/>
        <v>44.666660761088629</v>
      </c>
      <c r="AG207" s="41">
        <f t="shared" si="140"/>
        <v>36.754913390411041</v>
      </c>
      <c r="AH207" s="41">
        <f t="shared" si="141"/>
        <v>-2.7867827839515731E-5</v>
      </c>
      <c r="AI207" s="41">
        <f t="shared" si="142"/>
        <v>-2.4145831943328721E-5</v>
      </c>
      <c r="AJ207" s="41">
        <f t="shared" si="143"/>
        <v>9.450100959341747E-4</v>
      </c>
      <c r="AK207" s="41">
        <f t="shared" si="144"/>
        <v>8.5308965455911765E-4</v>
      </c>
      <c r="AL207" s="41">
        <f t="shared" si="145"/>
        <v>4.0503080659961221E-2</v>
      </c>
      <c r="AM207" s="41">
        <f t="shared" si="146"/>
        <v>5.2090874519835795E-2</v>
      </c>
      <c r="AN207" s="41">
        <f t="shared" si="199"/>
        <v>-46.427025181192647</v>
      </c>
      <c r="AO207" s="41">
        <f t="shared" si="200"/>
        <v>-40.912077177645969</v>
      </c>
      <c r="AP207" s="41">
        <f t="shared" si="147"/>
        <v>68.735000009787996</v>
      </c>
      <c r="AQ207" s="41">
        <f t="shared" si="148"/>
        <v>58.331241848371626</v>
      </c>
      <c r="AR207" s="41">
        <f t="shared" si="149"/>
        <v>-3.6772189158059258E-6</v>
      </c>
      <c r="AS207" s="41">
        <f t="shared" si="150"/>
        <v>-3.0602655882202204E-6</v>
      </c>
      <c r="AT207" s="41">
        <f t="shared" si="151"/>
        <v>5.2142965394355624E-2</v>
      </c>
      <c r="AU207" s="41">
        <f t="shared" si="201"/>
        <v>-46.473452206373835</v>
      </c>
      <c r="AV207" s="41">
        <f t="shared" si="202"/>
        <v>-40.952989254823613</v>
      </c>
      <c r="AW207" s="41">
        <f t="shared" si="152"/>
        <v>68.770055544996694</v>
      </c>
      <c r="AX207" s="41">
        <f t="shared" si="153"/>
        <v>58.362749911236492</v>
      </c>
      <c r="AY207" s="41">
        <f t="shared" si="154"/>
        <v>-3.6591960125507001E-6</v>
      </c>
      <c r="AZ207" s="41">
        <f t="shared" si="155"/>
        <v>-3.0452784072281682E-6</v>
      </c>
      <c r="BA207" s="41">
        <f t="shared" si="156"/>
        <v>3.4598964638931089E-4</v>
      </c>
      <c r="BB207" s="41">
        <f t="shared" si="157"/>
        <v>2.8771221697088248E-4</v>
      </c>
      <c r="BC207" s="41">
        <f t="shared" si="158"/>
        <v>1.0586488349649363E-2</v>
      </c>
      <c r="BD207" s="41">
        <f t="shared" si="159"/>
        <v>6.2677362869485165E-2</v>
      </c>
      <c r="BE207" s="41">
        <f t="shared" si="203"/>
        <v>-55.862442914531236</v>
      </c>
      <c r="BF207" s="41">
        <f t="shared" si="204"/>
        <v>-49.226685684289073</v>
      </c>
      <c r="BG207" s="41">
        <f t="shared" si="160"/>
        <v>76.029992565857029</v>
      </c>
      <c r="BH207" s="41">
        <f t="shared" si="161"/>
        <v>64.886139530103236</v>
      </c>
      <c r="BI207" s="41">
        <f t="shared" si="162"/>
        <v>-4.4674124744577704E-7</v>
      </c>
      <c r="BJ207" s="41">
        <f t="shared" si="163"/>
        <v>-3.967498602895243E-7</v>
      </c>
      <c r="BK207" s="41">
        <f t="shared" si="164"/>
        <v>6.2740040232354646E-2</v>
      </c>
      <c r="BL207" s="41">
        <f t="shared" si="205"/>
        <v>-55.918305357445767</v>
      </c>
      <c r="BM207" s="41">
        <f t="shared" si="206"/>
        <v>-49.275912369973355</v>
      </c>
      <c r="BN207" s="41">
        <f t="shared" si="165"/>
        <v>76.074148974825718</v>
      </c>
      <c r="BO207" s="41">
        <f t="shared" si="166"/>
        <v>64.92580040849947</v>
      </c>
      <c r="BP207" s="41">
        <f t="shared" si="167"/>
        <v>-4.2996886360375104E-7</v>
      </c>
      <c r="BQ207" s="41">
        <f t="shared" si="168"/>
        <v>-3.8304539286924543E-7</v>
      </c>
      <c r="BR207" s="41">
        <f t="shared" si="169"/>
        <v>2.6759874816291451E-4</v>
      </c>
      <c r="BS207" s="41">
        <f t="shared" si="170"/>
        <v>2.1865098965342342E-4</v>
      </c>
      <c r="BT207" s="41">
        <f t="shared" si="171"/>
        <v>1.0213212755505298E-3</v>
      </c>
      <c r="BU207" s="41">
        <f t="shared" si="172"/>
        <v>6.3698684145035697E-2</v>
      </c>
      <c r="BV207" s="41">
        <f t="shared" si="207"/>
        <v>-56.772715760114131</v>
      </c>
      <c r="BW207" s="41">
        <f t="shared" si="208"/>
        <v>-50.0288295383452</v>
      </c>
      <c r="BX207" s="41">
        <f t="shared" si="173"/>
        <v>76.750848611962112</v>
      </c>
      <c r="BY207" s="41">
        <f t="shared" si="174"/>
        <v>65.533576328228946</v>
      </c>
      <c r="BZ207" s="41">
        <f t="shared" si="175"/>
        <v>-1.765412864447973E-7</v>
      </c>
      <c r="CA207" s="41">
        <f t="shared" si="176"/>
        <v>-1.7613604278130147E-7</v>
      </c>
      <c r="CB207" s="41">
        <f t="shared" si="177"/>
        <v>6.376238282918073E-2</v>
      </c>
      <c r="CC207" s="41">
        <f t="shared" si="209"/>
        <v>-56.829488475874243</v>
      </c>
      <c r="CD207" s="41">
        <f t="shared" si="210"/>
        <v>-50.078858367883541</v>
      </c>
      <c r="CE207" s="41">
        <f t="shared" si="178"/>
        <v>76.795901108863973</v>
      </c>
      <c r="CF207" s="41">
        <f t="shared" si="179"/>
        <v>65.574038113378151</v>
      </c>
      <c r="CG207" s="41">
        <f t="shared" si="180"/>
        <v>-1.5990634993569866E-7</v>
      </c>
      <c r="CH207" s="41">
        <f t="shared" si="181"/>
        <v>-1.625652552812647E-7</v>
      </c>
      <c r="CI207" s="41">
        <f t="shared" si="182"/>
        <v>2.611503947432126E-4</v>
      </c>
      <c r="CJ207" s="41">
        <f t="shared" si="183"/>
        <v>2.1304659087051063E-4</v>
      </c>
      <c r="CK207" s="41">
        <f t="shared" si="184"/>
        <v>8.4243579690336243E-6</v>
      </c>
      <c r="CL207" s="41" t="str">
        <f t="shared" si="211"/>
        <v/>
      </c>
      <c r="CM207" s="41">
        <f t="shared" si="212"/>
        <v>1.14366934507577E-4</v>
      </c>
      <c r="CN207" s="41">
        <f t="shared" si="213"/>
        <v>-0.22294539450762493</v>
      </c>
      <c r="CO207" s="41">
        <f t="shared" si="214"/>
        <v>0</v>
      </c>
      <c r="CP207" s="41">
        <f t="shared" si="185"/>
        <v>0</v>
      </c>
      <c r="CQ207" s="41"/>
      <c r="CR207" s="41"/>
      <c r="CS207" s="41"/>
      <c r="CT207" s="41"/>
      <c r="CU207" s="41"/>
      <c r="CV207" s="41"/>
      <c r="CW207" s="41"/>
      <c r="CX207" s="41"/>
      <c r="CY207" s="41"/>
      <c r="CZ207" s="41"/>
      <c r="DA207" s="41"/>
      <c r="DB207" s="14"/>
      <c r="DC207" s="41"/>
      <c r="DD207" s="41"/>
      <c r="DE207" s="41"/>
    </row>
    <row r="208" spans="1:109" x14ac:dyDescent="0.15">
      <c r="A208" s="41">
        <f t="shared" si="186"/>
        <v>0.5900000000000003</v>
      </c>
      <c r="B208" s="41">
        <f t="shared" si="187"/>
        <v>9.3792503840694614</v>
      </c>
      <c r="C208" s="41">
        <f t="shared" si="188"/>
        <v>-1527.706557821539</v>
      </c>
      <c r="D208" s="41">
        <f t="shared" si="189"/>
        <v>-1010.4494149643963</v>
      </c>
      <c r="E208" s="41">
        <f t="shared" si="190"/>
        <v>0.12739352921814204</v>
      </c>
      <c r="F208" s="41">
        <f t="shared" si="191"/>
        <v>-113.54200987122007</v>
      </c>
      <c r="G208" s="41">
        <f t="shared" si="192"/>
        <v>-100.05464387664793</v>
      </c>
      <c r="H208" s="41">
        <f t="shared" si="121"/>
        <v>125.69598994990365</v>
      </c>
      <c r="I208" s="41">
        <f t="shared" si="122"/>
        <v>109.29942629851271</v>
      </c>
      <c r="J208" s="41">
        <f t="shared" si="123"/>
        <v>8.5564837929520335E-6</v>
      </c>
      <c r="K208" s="41">
        <f t="shared" si="124"/>
        <v>6.6554843204421054E-6</v>
      </c>
      <c r="L208" s="41">
        <f t="shared" si="125"/>
        <v>0.12752092274736015</v>
      </c>
      <c r="M208" s="41">
        <f t="shared" si="193"/>
        <v>-113.65555188109127</v>
      </c>
      <c r="N208" s="41">
        <f t="shared" si="194"/>
        <v>-100.15469852052456</v>
      </c>
      <c r="O208" s="41">
        <f t="shared" si="126"/>
        <v>125.7995286815801</v>
      </c>
      <c r="P208" s="41">
        <f t="shared" si="127"/>
        <v>109.39168415410298</v>
      </c>
      <c r="Q208" s="41">
        <f t="shared" si="128"/>
        <v>8.5651203380682559E-6</v>
      </c>
      <c r="R208" s="41">
        <f t="shared" si="129"/>
        <v>6.6620779698824475E-6</v>
      </c>
      <c r="S208" s="41">
        <f t="shared" si="130"/>
        <v>6.7794221333135964E-5</v>
      </c>
      <c r="T208" s="41">
        <f t="shared" si="131"/>
        <v>5.1758118962642303E-5</v>
      </c>
      <c r="U208" s="41">
        <f t="shared" si="132"/>
        <v>-0.11854498235230504</v>
      </c>
      <c r="V208" s="41">
        <f t="shared" si="133"/>
        <v>8.8485468658369981E-3</v>
      </c>
      <c r="W208" s="41">
        <f t="shared" si="195"/>
        <v>-7.8864429123904181</v>
      </c>
      <c r="X208" s="41">
        <f t="shared" si="196"/>
        <v>-6.9496324571646264</v>
      </c>
      <c r="Y208" s="41">
        <f t="shared" si="134"/>
        <v>43.227512887683922</v>
      </c>
      <c r="Z208" s="41">
        <f t="shared" si="135"/>
        <v>35.451741702849148</v>
      </c>
      <c r="AA208" s="41">
        <f t="shared" si="136"/>
        <v>-3.0574659576370262E-5</v>
      </c>
      <c r="AB208" s="41">
        <f t="shared" si="137"/>
        <v>-2.6606165901490827E-5</v>
      </c>
      <c r="AC208" s="41">
        <f t="shared" si="138"/>
        <v>8.8573954127028343E-3</v>
      </c>
      <c r="AD208" s="41">
        <f t="shared" si="197"/>
        <v>-7.8943293553028075</v>
      </c>
      <c r="AE208" s="41">
        <f t="shared" si="198"/>
        <v>-6.95658208962179</v>
      </c>
      <c r="AF208" s="41">
        <f t="shared" si="139"/>
        <v>43.231852111994542</v>
      </c>
      <c r="AG208" s="41">
        <f t="shared" si="140"/>
        <v>35.455594301289665</v>
      </c>
      <c r="AH208" s="41">
        <f t="shared" si="141"/>
        <v>-3.0565751092680282E-5</v>
      </c>
      <c r="AI208" s="41">
        <f t="shared" si="142"/>
        <v>-2.6598088047997819E-5</v>
      </c>
      <c r="AJ208" s="41">
        <f t="shared" si="143"/>
        <v>1.0067736347055109E-3</v>
      </c>
      <c r="AK208" s="41">
        <f t="shared" si="144"/>
        <v>9.1290170188239035E-4</v>
      </c>
      <c r="AL208" s="41">
        <f t="shared" si="145"/>
        <v>4.227561482469018E-2</v>
      </c>
      <c r="AM208" s="41">
        <f t="shared" si="146"/>
        <v>5.1124161690527178E-2</v>
      </c>
      <c r="AN208" s="41">
        <f t="shared" si="199"/>
        <v>-45.565423196526361</v>
      </c>
      <c r="AO208" s="41">
        <f t="shared" si="200"/>
        <v>-40.152822696974233</v>
      </c>
      <c r="AP208" s="41">
        <f t="shared" si="147"/>
        <v>68.023826809884284</v>
      </c>
      <c r="AQ208" s="41">
        <f t="shared" si="148"/>
        <v>57.673109442841877</v>
      </c>
      <c r="AR208" s="41">
        <f t="shared" si="149"/>
        <v>-4.1166246891001233E-6</v>
      </c>
      <c r="AS208" s="41">
        <f t="shared" si="150"/>
        <v>-3.479648312455124E-6</v>
      </c>
      <c r="AT208" s="41">
        <f t="shared" si="151"/>
        <v>5.11752858522177E-2</v>
      </c>
      <c r="AU208" s="41">
        <f t="shared" si="201"/>
        <v>-45.610988619722882</v>
      </c>
      <c r="AV208" s="41">
        <f t="shared" si="202"/>
        <v>-40.192975519671201</v>
      </c>
      <c r="AW208" s="41">
        <f t="shared" si="152"/>
        <v>68.05808681613297</v>
      </c>
      <c r="AX208" s="41">
        <f t="shared" si="153"/>
        <v>57.703910368219951</v>
      </c>
      <c r="AY208" s="41">
        <f t="shared" si="154"/>
        <v>-4.0985856217504816E-6</v>
      </c>
      <c r="AZ208" s="41">
        <f t="shared" si="155"/>
        <v>-3.4646576229705234E-6</v>
      </c>
      <c r="BA208" s="41">
        <f t="shared" si="156"/>
        <v>3.5284817888732396E-4</v>
      </c>
      <c r="BB208" s="41">
        <f t="shared" si="157"/>
        <v>2.9322122825888361E-4</v>
      </c>
      <c r="BC208" s="41">
        <f t="shared" si="158"/>
        <v>1.0682692472641387E-2</v>
      </c>
      <c r="BD208" s="41">
        <f t="shared" si="159"/>
        <v>6.1806854163168563E-2</v>
      </c>
      <c r="BE208" s="41">
        <f t="shared" si="203"/>
        <v>-55.086584762769583</v>
      </c>
      <c r="BF208" s="41">
        <f t="shared" si="204"/>
        <v>-48.542989745126526</v>
      </c>
      <c r="BG208" s="41">
        <f t="shared" si="160"/>
        <v>75.358975091432853</v>
      </c>
      <c r="BH208" s="41">
        <f t="shared" si="161"/>
        <v>64.265930464446058</v>
      </c>
      <c r="BI208" s="41">
        <f t="shared" si="162"/>
        <v>-7.9751426541499443E-7</v>
      </c>
      <c r="BJ208" s="41">
        <f t="shared" si="163"/>
        <v>-7.4562965723565347E-7</v>
      </c>
      <c r="BK208" s="41">
        <f t="shared" si="164"/>
        <v>6.1868661017331725E-2</v>
      </c>
      <c r="BL208" s="41">
        <f t="shared" si="205"/>
        <v>-55.141671347532345</v>
      </c>
      <c r="BM208" s="41">
        <f t="shared" si="206"/>
        <v>-48.591532734871642</v>
      </c>
      <c r="BN208" s="41">
        <f t="shared" si="165"/>
        <v>75.40238945964434</v>
      </c>
      <c r="BO208" s="41">
        <f t="shared" si="166"/>
        <v>64.304936295658806</v>
      </c>
      <c r="BP208" s="41">
        <f t="shared" si="167"/>
        <v>-7.8070335673054717E-7</v>
      </c>
      <c r="BQ208" s="41">
        <f t="shared" si="168"/>
        <v>-7.3191080954116116E-7</v>
      </c>
      <c r="BR208" s="41">
        <f t="shared" si="169"/>
        <v>2.7199100993020663E-4</v>
      </c>
      <c r="BS208" s="41">
        <f t="shared" si="170"/>
        <v>2.2196320910099202E-4</v>
      </c>
      <c r="BT208" s="41">
        <f t="shared" si="171"/>
        <v>1.0371155101633416E-3</v>
      </c>
      <c r="BU208" s="41">
        <f t="shared" si="172"/>
        <v>6.2843969673331904E-2</v>
      </c>
      <c r="BV208" s="41">
        <f t="shared" si="207"/>
        <v>-56.010934533242789</v>
      </c>
      <c r="BW208" s="41">
        <f t="shared" si="208"/>
        <v>-49.357538362039818</v>
      </c>
      <c r="BX208" s="41">
        <f t="shared" si="173"/>
        <v>76.08886101792956</v>
      </c>
      <c r="BY208" s="41">
        <f t="shared" si="174"/>
        <v>64.921669961834084</v>
      </c>
      <c r="BZ208" s="41">
        <f t="shared" si="175"/>
        <v>-5.1870079163790625E-7</v>
      </c>
      <c r="CA208" s="41">
        <f t="shared" si="176"/>
        <v>-5.1827337425320436E-7</v>
      </c>
      <c r="CB208" s="41">
        <f t="shared" si="177"/>
        <v>6.2906813643005224E-2</v>
      </c>
      <c r="CC208" s="41">
        <f t="shared" si="209"/>
        <v>-56.066945467776023</v>
      </c>
      <c r="CD208" s="41">
        <f t="shared" si="210"/>
        <v>-49.40689590040185</v>
      </c>
      <c r="CE208" s="41">
        <f t="shared" si="178"/>
        <v>76.133183245939762</v>
      </c>
      <c r="CF208" s="41">
        <f t="shared" si="179"/>
        <v>64.961487589416876</v>
      </c>
      <c r="CG208" s="41">
        <f t="shared" si="180"/>
        <v>-5.0202767386594161E-7</v>
      </c>
      <c r="CH208" s="41">
        <f t="shared" si="181"/>
        <v>-5.0468921762820767E-7</v>
      </c>
      <c r="CI208" s="41">
        <f t="shared" si="182"/>
        <v>2.6530974823258025E-4</v>
      </c>
      <c r="CJ208" s="41">
        <f t="shared" si="183"/>
        <v>2.1615688339884735E-4</v>
      </c>
      <c r="CK208" s="41">
        <f t="shared" si="184"/>
        <v>8.6956759519041968E-6</v>
      </c>
      <c r="CL208" s="41" t="str">
        <f t="shared" si="211"/>
        <v/>
      </c>
      <c r="CM208" s="41">
        <f t="shared" si="212"/>
        <v>1.1097197099596719E-4</v>
      </c>
      <c r="CN208" s="41">
        <f t="shared" si="213"/>
        <v>-0.21995389385666167</v>
      </c>
      <c r="CO208" s="41">
        <f t="shared" si="214"/>
        <v>0</v>
      </c>
      <c r="CP208" s="41">
        <f t="shared" si="185"/>
        <v>0</v>
      </c>
      <c r="CQ208" s="41"/>
      <c r="CR208" s="41"/>
      <c r="CS208" s="41"/>
      <c r="CT208" s="41"/>
      <c r="CU208" s="41"/>
      <c r="CV208" s="41"/>
      <c r="CW208" s="41"/>
      <c r="CX208" s="41"/>
      <c r="CY208" s="41"/>
      <c r="CZ208" s="41"/>
      <c r="DA208" s="41"/>
      <c r="DB208" s="14"/>
      <c r="DC208" s="41"/>
      <c r="DD208" s="41"/>
      <c r="DE208" s="41"/>
    </row>
    <row r="209" spans="1:109" x14ac:dyDescent="0.15">
      <c r="A209" s="41">
        <f t="shared" si="186"/>
        <v>0.60000000000000031</v>
      </c>
      <c r="B209" s="41">
        <f t="shared" si="187"/>
        <v>9.5382207295621644</v>
      </c>
      <c r="C209" s="41">
        <f t="shared" si="188"/>
        <v>-1522.0744655812264</v>
      </c>
      <c r="D209" s="41">
        <f t="shared" si="189"/>
        <v>-1004.8173227240834</v>
      </c>
      <c r="E209" s="41">
        <f t="shared" si="190"/>
        <v>0.12739352921814204</v>
      </c>
      <c r="F209" s="41">
        <f t="shared" si="191"/>
        <v>-113.54200987122007</v>
      </c>
      <c r="G209" s="41">
        <f t="shared" si="192"/>
        <v>-100.05464387664793</v>
      </c>
      <c r="H209" s="41">
        <f t="shared" si="121"/>
        <v>125.65512115248754</v>
      </c>
      <c r="I209" s="41">
        <f t="shared" si="122"/>
        <v>109.25189676199656</v>
      </c>
      <c r="J209" s="41">
        <f t="shared" si="123"/>
        <v>8.3916006039871593E-6</v>
      </c>
      <c r="K209" s="41">
        <f t="shared" si="124"/>
        <v>6.4378800438760832E-6</v>
      </c>
      <c r="L209" s="41">
        <f t="shared" si="125"/>
        <v>0.12752092274736015</v>
      </c>
      <c r="M209" s="41">
        <f t="shared" si="193"/>
        <v>-113.65555188109127</v>
      </c>
      <c r="N209" s="41">
        <f t="shared" si="194"/>
        <v>-100.15469852052456</v>
      </c>
      <c r="O209" s="41">
        <f t="shared" si="126"/>
        <v>125.758687612524</v>
      </c>
      <c r="P209" s="41">
        <f t="shared" si="127"/>
        <v>109.34418848472552</v>
      </c>
      <c r="Q209" s="41">
        <f t="shared" si="128"/>
        <v>8.4001842465121249E-6</v>
      </c>
      <c r="R209" s="41">
        <f t="shared" si="129"/>
        <v>6.4444112978719487E-6</v>
      </c>
      <c r="S209" s="41">
        <f t="shared" si="130"/>
        <v>6.7378952272128872E-5</v>
      </c>
      <c r="T209" s="41">
        <f t="shared" si="131"/>
        <v>5.1268333925211088E-5</v>
      </c>
      <c r="U209" s="41">
        <f t="shared" si="132"/>
        <v>-0.12126912313609949</v>
      </c>
      <c r="V209" s="41">
        <f t="shared" si="133"/>
        <v>6.1244060820425522E-3</v>
      </c>
      <c r="W209" s="41">
        <f t="shared" si="195"/>
        <v>-5.458498403258047</v>
      </c>
      <c r="X209" s="41">
        <f t="shared" si="196"/>
        <v>-4.8100972887363831</v>
      </c>
      <c r="Y209" s="41">
        <f t="shared" si="134"/>
        <v>41.83836919666112</v>
      </c>
      <c r="Z209" s="41">
        <f t="shared" si="135"/>
        <v>34.195009036068285</v>
      </c>
      <c r="AA209" s="41">
        <f t="shared" si="136"/>
        <v>-3.3422101447262692E-5</v>
      </c>
      <c r="AB209" s="41">
        <f t="shared" si="137"/>
        <v>-2.920223880312836E-5</v>
      </c>
      <c r="AC209" s="41">
        <f t="shared" si="138"/>
        <v>6.1305304881245941E-3</v>
      </c>
      <c r="AD209" s="41">
        <f t="shared" si="197"/>
        <v>-5.4639569016613043</v>
      </c>
      <c r="AE209" s="41">
        <f t="shared" si="198"/>
        <v>-4.8149073860251184</v>
      </c>
      <c r="AF209" s="41">
        <f t="shared" si="139"/>
        <v>41.841289002629303</v>
      </c>
      <c r="AG209" s="41">
        <f t="shared" si="140"/>
        <v>34.197596127548508</v>
      </c>
      <c r="AH209" s="41">
        <f t="shared" si="141"/>
        <v>-3.3415538271639837E-5</v>
      </c>
      <c r="AI209" s="41">
        <f t="shared" si="142"/>
        <v>-2.9196260951211082E-5</v>
      </c>
      <c r="AJ209" s="41">
        <f t="shared" si="143"/>
        <v>1.0716427903270903E-3</v>
      </c>
      <c r="AK209" s="41">
        <f t="shared" si="144"/>
        <v>9.760704690707073E-4</v>
      </c>
      <c r="AL209" s="41">
        <f t="shared" si="145"/>
        <v>4.4153606281196196E-2</v>
      </c>
      <c r="AM209" s="41">
        <f t="shared" si="146"/>
        <v>5.0278012363238749E-2</v>
      </c>
      <c r="AN209" s="41">
        <f t="shared" si="199"/>
        <v>-44.811275824511902</v>
      </c>
      <c r="AO209" s="41">
        <f t="shared" si="200"/>
        <v>-39.488258569361918</v>
      </c>
      <c r="AP209" s="41">
        <f t="shared" si="147"/>
        <v>67.395493166928063</v>
      </c>
      <c r="AQ209" s="41">
        <f t="shared" si="148"/>
        <v>57.0891150784161</v>
      </c>
      <c r="AR209" s="41">
        <f t="shared" si="149"/>
        <v>-4.5181109903501637E-6</v>
      </c>
      <c r="AS209" s="41">
        <f t="shared" si="150"/>
        <v>-3.8668427121577124E-6</v>
      </c>
      <c r="AT209" s="41">
        <f t="shared" si="151"/>
        <v>5.0328290375601985E-2</v>
      </c>
      <c r="AU209" s="41">
        <f t="shared" si="201"/>
        <v>-44.85608710033641</v>
      </c>
      <c r="AV209" s="41">
        <f t="shared" si="202"/>
        <v>-39.527746827931274</v>
      </c>
      <c r="AW209" s="41">
        <f t="shared" si="152"/>
        <v>67.429061350540991</v>
      </c>
      <c r="AX209" s="41">
        <f t="shared" si="153"/>
        <v>57.119301601142681</v>
      </c>
      <c r="AY209" s="41">
        <f t="shared" si="154"/>
        <v>-4.5000708197861868E-6</v>
      </c>
      <c r="AZ209" s="41">
        <f t="shared" si="155"/>
        <v>-3.8518638224546006E-6</v>
      </c>
      <c r="BA209" s="41">
        <f t="shared" si="156"/>
        <v>3.5880834814321376E-4</v>
      </c>
      <c r="BB209" s="41">
        <f t="shared" si="157"/>
        <v>2.9792127809062739E-4</v>
      </c>
      <c r="BC209" s="41">
        <f t="shared" si="158"/>
        <v>1.0696331382508143E-2</v>
      </c>
      <c r="BD209" s="41">
        <f t="shared" si="159"/>
        <v>6.0974343745746895E-2</v>
      </c>
      <c r="BE209" s="41">
        <f t="shared" si="203"/>
        <v>-54.34459333971288</v>
      </c>
      <c r="BF209" s="41">
        <f t="shared" si="204"/>
        <v>-47.889137592274302</v>
      </c>
      <c r="BG209" s="41">
        <f t="shared" si="160"/>
        <v>74.716046752237588</v>
      </c>
      <c r="BH209" s="41">
        <f t="shared" si="161"/>
        <v>63.670626964007624</v>
      </c>
      <c r="BI209" s="41">
        <f t="shared" si="162"/>
        <v>-1.140702968326879E-6</v>
      </c>
      <c r="BJ209" s="41">
        <f t="shared" si="163"/>
        <v>-1.0877451388083064E-6</v>
      </c>
      <c r="BK209" s="41">
        <f t="shared" si="164"/>
        <v>6.1035318089492634E-2</v>
      </c>
      <c r="BL209" s="41">
        <f t="shared" si="205"/>
        <v>-54.398937933052586</v>
      </c>
      <c r="BM209" s="41">
        <f t="shared" si="206"/>
        <v>-47.937026729866567</v>
      </c>
      <c r="BN209" s="41">
        <f t="shared" si="165"/>
        <v>74.75875383964285</v>
      </c>
      <c r="BO209" s="41">
        <f t="shared" si="166"/>
        <v>63.709008526028953</v>
      </c>
      <c r="BP209" s="41">
        <f t="shared" si="167"/>
        <v>-1.123860109752568E-6</v>
      </c>
      <c r="BQ209" s="41">
        <f t="shared" si="168"/>
        <v>-1.0740178893780048E-6</v>
      </c>
      <c r="BR209" s="41">
        <f t="shared" si="169"/>
        <v>2.7622861583464202E-4</v>
      </c>
      <c r="BS209" s="41">
        <f t="shared" si="170"/>
        <v>2.2513156496679876E-4</v>
      </c>
      <c r="BT209" s="41">
        <f t="shared" si="171"/>
        <v>1.0364165567116985E-3</v>
      </c>
      <c r="BU209" s="41">
        <f t="shared" si="172"/>
        <v>6.2010760302458591E-2</v>
      </c>
      <c r="BV209" s="41">
        <f t="shared" si="207"/>
        <v>-55.268320154057989</v>
      </c>
      <c r="BW209" s="41">
        <f t="shared" si="208"/>
        <v>-48.703137252430373</v>
      </c>
      <c r="BX209" s="41">
        <f t="shared" si="173"/>
        <v>75.443377480622729</v>
      </c>
      <c r="BY209" s="41">
        <f t="shared" si="174"/>
        <v>64.324262021598884</v>
      </c>
      <c r="BZ209" s="41">
        <f t="shared" si="175"/>
        <v>-8.5774999811724265E-7</v>
      </c>
      <c r="CA209" s="41">
        <f t="shared" si="176"/>
        <v>-8.5731413507361432E-7</v>
      </c>
      <c r="CB209" s="41">
        <f t="shared" si="177"/>
        <v>6.2072771062761045E-2</v>
      </c>
      <c r="CC209" s="41">
        <f t="shared" si="209"/>
        <v>-55.323588474212045</v>
      </c>
      <c r="CD209" s="41">
        <f t="shared" si="210"/>
        <v>-48.751840389682805</v>
      </c>
      <c r="CE209" s="41">
        <f t="shared" si="178"/>
        <v>75.486989751575365</v>
      </c>
      <c r="CF209" s="41">
        <f t="shared" si="179"/>
        <v>64.363453352931572</v>
      </c>
      <c r="CG209" s="41">
        <f t="shared" si="180"/>
        <v>-8.4104299270520169E-7</v>
      </c>
      <c r="CH209" s="41">
        <f t="shared" si="181"/>
        <v>-8.4372037404106381E-7</v>
      </c>
      <c r="CI209" s="41">
        <f t="shared" si="182"/>
        <v>2.6942107031994826E-4</v>
      </c>
      <c r="CJ209" s="41">
        <f t="shared" si="183"/>
        <v>2.1921616452124873E-4</v>
      </c>
      <c r="CK209" s="41">
        <f t="shared" si="184"/>
        <v>8.6816823315227775E-6</v>
      </c>
      <c r="CL209" s="41" t="str">
        <f t="shared" si="211"/>
        <v/>
      </c>
      <c r="CM209" s="41">
        <f t="shared" si="212"/>
        <v>1.0769662133399972E-4</v>
      </c>
      <c r="CN209" s="41">
        <f t="shared" si="213"/>
        <v>-0.21703766105860506</v>
      </c>
      <c r="CO209" s="41">
        <f t="shared" si="214"/>
        <v>0</v>
      </c>
      <c r="CP209" s="41">
        <f t="shared" si="185"/>
        <v>0</v>
      </c>
      <c r="CQ209" s="41"/>
      <c r="CR209" s="41"/>
      <c r="CS209" s="41"/>
      <c r="CT209" s="41"/>
      <c r="CU209" s="41"/>
      <c r="CV209" s="41"/>
      <c r="CW209" s="41"/>
      <c r="CX209" s="41"/>
      <c r="CY209" s="41"/>
      <c r="CZ209" s="41"/>
      <c r="DA209" s="41"/>
      <c r="DB209" s="14"/>
      <c r="DC209" s="41"/>
      <c r="DD209" s="41"/>
      <c r="DE209" s="41"/>
    </row>
    <row r="210" spans="1:109" x14ac:dyDescent="0.15">
      <c r="A210" s="41">
        <f t="shared" si="186"/>
        <v>0.61000000000000032</v>
      </c>
      <c r="B210" s="41">
        <f t="shared" si="187"/>
        <v>9.6971910750548673</v>
      </c>
      <c r="C210" s="41">
        <f t="shared" si="188"/>
        <v>-1516.4423733409133</v>
      </c>
      <c r="D210" s="41">
        <f t="shared" si="189"/>
        <v>-999.1852304837704</v>
      </c>
      <c r="E210" s="41">
        <f t="shared" si="190"/>
        <v>0.12739352921814204</v>
      </c>
      <c r="F210" s="41">
        <f t="shared" si="191"/>
        <v>-113.54200987122007</v>
      </c>
      <c r="G210" s="41">
        <f t="shared" si="192"/>
        <v>-100.05464387664793</v>
      </c>
      <c r="H210" s="41">
        <f t="shared" si="121"/>
        <v>125.61422809330344</v>
      </c>
      <c r="I210" s="41">
        <f t="shared" si="122"/>
        <v>109.20432905092201</v>
      </c>
      <c r="J210" s="41">
        <f t="shared" si="123"/>
        <v>8.2266195320913036E-6</v>
      </c>
      <c r="K210" s="41">
        <f t="shared" si="124"/>
        <v>6.2201009928904334E-6</v>
      </c>
      <c r="L210" s="41">
        <f t="shared" si="125"/>
        <v>0.12752092274736015</v>
      </c>
      <c r="M210" s="41">
        <f t="shared" si="193"/>
        <v>-113.65555188109127</v>
      </c>
      <c r="N210" s="41">
        <f t="shared" si="194"/>
        <v>-100.15469852052456</v>
      </c>
      <c r="O210" s="41">
        <f t="shared" si="126"/>
        <v>125.71782233107849</v>
      </c>
      <c r="P210" s="41">
        <f t="shared" si="127"/>
        <v>109.29665472240075</v>
      </c>
      <c r="Q210" s="41">
        <f t="shared" si="128"/>
        <v>8.2351503735568732E-6</v>
      </c>
      <c r="R210" s="41">
        <f t="shared" si="129"/>
        <v>6.2265700506805328E-6</v>
      </c>
      <c r="S210" s="41">
        <f t="shared" si="130"/>
        <v>6.6964480204982798E-5</v>
      </c>
      <c r="T210" s="41">
        <f t="shared" si="131"/>
        <v>5.0780112850342228E-5</v>
      </c>
      <c r="U210" s="41">
        <f t="shared" si="132"/>
        <v>-0.1239788059201176</v>
      </c>
      <c r="V210" s="41">
        <f t="shared" si="133"/>
        <v>3.414723298024433E-3</v>
      </c>
      <c r="W210" s="41">
        <f t="shared" si="195"/>
        <v>-3.0434398732126589</v>
      </c>
      <c r="X210" s="41">
        <f t="shared" si="196"/>
        <v>-2.6819174067788674</v>
      </c>
      <c r="Y210" s="41">
        <f t="shared" si="134"/>
        <v>40.492965809767462</v>
      </c>
      <c r="Z210" s="41">
        <f t="shared" si="135"/>
        <v>32.979280415009448</v>
      </c>
      <c r="AA210" s="41">
        <f t="shared" si="136"/>
        <v>-3.6428311211767E-5</v>
      </c>
      <c r="AB210" s="41">
        <f t="shared" si="137"/>
        <v>-3.1951800350831487E-5</v>
      </c>
      <c r="AC210" s="41">
        <f t="shared" si="138"/>
        <v>3.4181380213224571E-3</v>
      </c>
      <c r="AD210" s="41">
        <f t="shared" si="197"/>
        <v>-3.0464833130858708</v>
      </c>
      <c r="AE210" s="41">
        <f t="shared" si="198"/>
        <v>-2.6845993241856458</v>
      </c>
      <c r="AF210" s="41">
        <f t="shared" si="139"/>
        <v>40.494546978345298</v>
      </c>
      <c r="AG210" s="41">
        <f t="shared" si="140"/>
        <v>32.980678237276237</v>
      </c>
      <c r="AH210" s="41">
        <f t="shared" si="141"/>
        <v>-3.6424419651700341E-5</v>
      </c>
      <c r="AI210" s="41">
        <f t="shared" si="142"/>
        <v>-3.1948240027655141E-5</v>
      </c>
      <c r="AJ210" s="41">
        <f t="shared" si="143"/>
        <v>1.1396414078150131E-3</v>
      </c>
      <c r="AK210" s="41">
        <f t="shared" si="144"/>
        <v>1.0426388511204049E-3</v>
      </c>
      <c r="AL210" s="41">
        <f t="shared" si="145"/>
        <v>4.6148380140420907E-2</v>
      </c>
      <c r="AM210" s="41">
        <f t="shared" si="146"/>
        <v>4.956310343844534E-2</v>
      </c>
      <c r="AN210" s="41">
        <f t="shared" si="199"/>
        <v>-44.174099064482576</v>
      </c>
      <c r="AO210" s="41">
        <f t="shared" si="200"/>
        <v>-38.926770412832724</v>
      </c>
      <c r="AP210" s="41">
        <f t="shared" si="147"/>
        <v>66.856236819711597</v>
      </c>
      <c r="AQ210" s="41">
        <f t="shared" si="148"/>
        <v>56.584923350425399</v>
      </c>
      <c r="AR210" s="41">
        <f t="shared" si="149"/>
        <v>-4.8757329135109921E-6</v>
      </c>
      <c r="AS210" s="41">
        <f t="shared" si="150"/>
        <v>-4.2169966485296981E-6</v>
      </c>
      <c r="AT210" s="41">
        <f t="shared" si="151"/>
        <v>4.9612666541883781E-2</v>
      </c>
      <c r="AU210" s="41">
        <f t="shared" si="201"/>
        <v>-44.21827316354706</v>
      </c>
      <c r="AV210" s="41">
        <f t="shared" si="202"/>
        <v>-38.965697183245553</v>
      </c>
      <c r="AW210" s="41">
        <f t="shared" si="152"/>
        <v>66.889224720726872</v>
      </c>
      <c r="AX210" s="41">
        <f t="shared" si="153"/>
        <v>56.61459538231211</v>
      </c>
      <c r="AY210" s="41">
        <f t="shared" si="154"/>
        <v>-4.8577061682552369E-6</v>
      </c>
      <c r="AZ210" s="41">
        <f t="shared" si="155"/>
        <v>-4.2020448926993311E-6</v>
      </c>
      <c r="BA210" s="41">
        <f t="shared" si="156"/>
        <v>3.6371300433487024E-4</v>
      </c>
      <c r="BB210" s="41">
        <f t="shared" si="157"/>
        <v>3.0167109791536033E-4</v>
      </c>
      <c r="BC210" s="41">
        <f t="shared" si="158"/>
        <v>1.0617601924207564E-2</v>
      </c>
      <c r="BD210" s="41">
        <f t="shared" si="159"/>
        <v>6.0180705362652902E-2</v>
      </c>
      <c r="BE210" s="41">
        <f t="shared" si="203"/>
        <v>-53.637247388309525</v>
      </c>
      <c r="BF210" s="41">
        <f t="shared" si="204"/>
        <v>-47.26581546379056</v>
      </c>
      <c r="BG210" s="41">
        <f t="shared" si="160"/>
        <v>74.101611651660079</v>
      </c>
      <c r="BH210" s="41">
        <f t="shared" si="161"/>
        <v>63.100610456376799</v>
      </c>
      <c r="BI210" s="41">
        <f t="shared" si="162"/>
        <v>-1.4756404881679838E-6</v>
      </c>
      <c r="BJ210" s="41">
        <f t="shared" si="163"/>
        <v>-1.4225752101047477E-6</v>
      </c>
      <c r="BK210" s="41">
        <f t="shared" si="164"/>
        <v>6.0240886068015545E-2</v>
      </c>
      <c r="BL210" s="41">
        <f t="shared" si="205"/>
        <v>-53.690884635697827</v>
      </c>
      <c r="BM210" s="41">
        <f t="shared" si="206"/>
        <v>-47.313081279254341</v>
      </c>
      <c r="BN210" s="41">
        <f t="shared" si="165"/>
        <v>74.143646793091591</v>
      </c>
      <c r="BO210" s="41">
        <f t="shared" si="166"/>
        <v>63.13839907509221</v>
      </c>
      <c r="BP210" s="41">
        <f t="shared" si="167"/>
        <v>-1.4587722433512888E-6</v>
      </c>
      <c r="BQ210" s="41">
        <f t="shared" si="168"/>
        <v>-1.4088455763959753E-6</v>
      </c>
      <c r="BR210" s="41">
        <f t="shared" si="169"/>
        <v>2.8029323875565314E-4</v>
      </c>
      <c r="BS210" s="41">
        <f t="shared" si="170"/>
        <v>2.2814012607593937E-4</v>
      </c>
      <c r="BT210" s="41">
        <f t="shared" si="171"/>
        <v>1.0174901427096822E-3</v>
      </c>
      <c r="BU210" s="41">
        <f t="shared" si="172"/>
        <v>6.1198195505362582E-2</v>
      </c>
      <c r="BV210" s="41">
        <f t="shared" si="207"/>
        <v>-54.54410566075434</v>
      </c>
      <c r="BW210" s="41">
        <f t="shared" si="208"/>
        <v>-48.064950353149747</v>
      </c>
      <c r="BX210" s="41">
        <f t="shared" si="173"/>
        <v>74.813689728193339</v>
      </c>
      <c r="BY210" s="41">
        <f t="shared" si="174"/>
        <v>63.74072486850234</v>
      </c>
      <c r="BZ210" s="41">
        <f t="shared" si="175"/>
        <v>-1.1937183057567942E-6</v>
      </c>
      <c r="CA210" s="41">
        <f t="shared" si="176"/>
        <v>-1.1932900740840835E-6</v>
      </c>
      <c r="CB210" s="41">
        <f t="shared" si="177"/>
        <v>6.1259393700867935E-2</v>
      </c>
      <c r="CC210" s="41">
        <f t="shared" si="209"/>
        <v>-54.598649766415086</v>
      </c>
      <c r="CD210" s="41">
        <f t="shared" si="210"/>
        <v>-48.113015303502891</v>
      </c>
      <c r="CE210" s="41">
        <f t="shared" si="178"/>
        <v>74.856611521743048</v>
      </c>
      <c r="CF210" s="41">
        <f t="shared" si="179"/>
        <v>63.779307035512737</v>
      </c>
      <c r="CG210" s="41">
        <f t="shared" si="180"/>
        <v>-1.1769815691420375E-6</v>
      </c>
      <c r="CH210" s="41">
        <f t="shared" si="181"/>
        <v>-1.179690351518386E-6</v>
      </c>
      <c r="CI210" s="41">
        <f t="shared" si="182"/>
        <v>2.7348415221315782E-4</v>
      </c>
      <c r="CJ210" s="41">
        <f t="shared" si="183"/>
        <v>2.2222424130966214E-4</v>
      </c>
      <c r="CK210" s="41">
        <f t="shared" si="184"/>
        <v>8.3541244056561851E-6</v>
      </c>
      <c r="CL210" s="41" t="str">
        <f t="shared" si="211"/>
        <v/>
      </c>
      <c r="CM210" s="41">
        <f t="shared" si="212"/>
        <v>1.0453484880097113E-4</v>
      </c>
      <c r="CN210" s="41">
        <f t="shared" si="213"/>
        <v>-0.21419368426876903</v>
      </c>
      <c r="CO210" s="41">
        <f t="shared" si="214"/>
        <v>0</v>
      </c>
      <c r="CP210" s="41">
        <f t="shared" si="185"/>
        <v>0</v>
      </c>
      <c r="CQ210" s="41"/>
      <c r="CR210" s="41"/>
      <c r="CS210" s="41"/>
      <c r="CT210" s="41"/>
      <c r="CU210" s="41"/>
      <c r="CV210" s="41"/>
      <c r="CW210" s="41"/>
      <c r="CX210" s="41"/>
      <c r="CY210" s="41"/>
      <c r="CZ210" s="41"/>
      <c r="DA210" s="41"/>
      <c r="DB210" s="14"/>
      <c r="DC210" s="41"/>
      <c r="DD210" s="41"/>
      <c r="DE210" s="41"/>
    </row>
    <row r="211" spans="1:109" x14ac:dyDescent="0.15">
      <c r="A211" s="41">
        <f t="shared" si="186"/>
        <v>0.62000000000000033</v>
      </c>
      <c r="B211" s="41">
        <f t="shared" si="187"/>
        <v>9.8561614205475703</v>
      </c>
      <c r="C211" s="41">
        <f t="shared" si="188"/>
        <v>-1510.8102811006004</v>
      </c>
      <c r="D211" s="41">
        <f t="shared" si="189"/>
        <v>-993.55313824345751</v>
      </c>
      <c r="E211" s="41">
        <f t="shared" si="190"/>
        <v>0.12739352921814204</v>
      </c>
      <c r="F211" s="41">
        <f t="shared" si="191"/>
        <v>-113.54200987122007</v>
      </c>
      <c r="G211" s="41">
        <f t="shared" si="192"/>
        <v>-100.05464387664793</v>
      </c>
      <c r="H211" s="41">
        <f t="shared" si="121"/>
        <v>125.57331072909096</v>
      </c>
      <c r="I211" s="41">
        <f t="shared" si="122"/>
        <v>109.15672307315847</v>
      </c>
      <c r="J211" s="41">
        <f t="shared" si="123"/>
        <v>8.0615404027325891E-6</v>
      </c>
      <c r="K211" s="41">
        <f t="shared" si="124"/>
        <v>6.0021467456838632E-6</v>
      </c>
      <c r="L211" s="41">
        <f t="shared" si="125"/>
        <v>0.12752092274736015</v>
      </c>
      <c r="M211" s="41">
        <f t="shared" si="193"/>
        <v>-113.65555188109127</v>
      </c>
      <c r="N211" s="41">
        <f t="shared" si="194"/>
        <v>-100.15469852052456</v>
      </c>
      <c r="O211" s="41">
        <f t="shared" si="126"/>
        <v>125.67693279412995</v>
      </c>
      <c r="P211" s="41">
        <f t="shared" si="127"/>
        <v>109.24908277532629</v>
      </c>
      <c r="Q211" s="41">
        <f t="shared" si="128"/>
        <v>8.0700185450886306E-6</v>
      </c>
      <c r="R211" s="41">
        <f t="shared" si="129"/>
        <v>6.0085538075897062E-6</v>
      </c>
      <c r="S211" s="41">
        <f t="shared" si="130"/>
        <v>6.6550808412926951E-5</v>
      </c>
      <c r="T211" s="41">
        <f t="shared" si="131"/>
        <v>5.0293464237678452E-5</v>
      </c>
      <c r="U211" s="41">
        <f t="shared" si="132"/>
        <v>-0.12667466683667275</v>
      </c>
      <c r="V211" s="41">
        <f t="shared" si="133"/>
        <v>7.1886238146928738E-4</v>
      </c>
      <c r="W211" s="41">
        <f t="shared" si="195"/>
        <v>-0.64070035671176762</v>
      </c>
      <c r="X211" s="41">
        <f t="shared" si="196"/>
        <v>-0.56459319414149423</v>
      </c>
      <c r="Y211" s="41">
        <f t="shared" si="134"/>
        <v>39.190813326321752</v>
      </c>
      <c r="Z211" s="41">
        <f t="shared" si="135"/>
        <v>31.804238631345463</v>
      </c>
      <c r="AA211" s="41">
        <f t="shared" si="136"/>
        <v>-3.9600537578409027E-5</v>
      </c>
      <c r="AB211" s="41">
        <f t="shared" si="137"/>
        <v>-3.4862799388808931E-5</v>
      </c>
      <c r="AC211" s="41">
        <f t="shared" si="138"/>
        <v>7.195812438507566E-4</v>
      </c>
      <c r="AD211" s="41">
        <f t="shared" si="197"/>
        <v>-0.64134105706847933</v>
      </c>
      <c r="AE211" s="41">
        <f t="shared" si="198"/>
        <v>-0.5651577873356356</v>
      </c>
      <c r="AF211" s="41">
        <f t="shared" si="139"/>
        <v>39.191136317979968</v>
      </c>
      <c r="AG211" s="41">
        <f t="shared" si="140"/>
        <v>31.804523457330195</v>
      </c>
      <c r="AH211" s="41">
        <f t="shared" si="141"/>
        <v>-3.9599667194389219E-5</v>
      </c>
      <c r="AI211" s="41">
        <f t="shared" si="142"/>
        <v>-3.4861999559057835E-5</v>
      </c>
      <c r="AJ211" s="41">
        <f t="shared" si="143"/>
        <v>1.2107797573568794E-3</v>
      </c>
      <c r="AK211" s="41">
        <f t="shared" si="144"/>
        <v>1.112632642510709E-3</v>
      </c>
      <c r="AL211" s="41">
        <f t="shared" si="145"/>
        <v>4.8271802966656029E-2</v>
      </c>
      <c r="AM211" s="41">
        <f t="shared" si="146"/>
        <v>4.8990665348125316E-2</v>
      </c>
      <c r="AN211" s="41">
        <f t="shared" si="199"/>
        <v>-43.663902261703974</v>
      </c>
      <c r="AO211" s="41">
        <f t="shared" si="200"/>
        <v>-38.477178588036637</v>
      </c>
      <c r="AP211" s="41">
        <f t="shared" si="147"/>
        <v>66.412713476066656</v>
      </c>
      <c r="AQ211" s="41">
        <f t="shared" si="148"/>
        <v>56.166579440618143</v>
      </c>
      <c r="AR211" s="41">
        <f t="shared" si="149"/>
        <v>-5.1834860852677952E-6</v>
      </c>
      <c r="AS211" s="41">
        <f t="shared" si="150"/>
        <v>-4.5252510350546769E-6</v>
      </c>
      <c r="AT211" s="41">
        <f t="shared" si="151"/>
        <v>4.9039656013473439E-2</v>
      </c>
      <c r="AU211" s="41">
        <f t="shared" si="201"/>
        <v>-43.70756616396568</v>
      </c>
      <c r="AV211" s="41">
        <f t="shared" si="202"/>
        <v>-38.515655766624668</v>
      </c>
      <c r="AW211" s="41">
        <f t="shared" si="152"/>
        <v>66.445240964574651</v>
      </c>
      <c r="AX211" s="41">
        <f t="shared" si="153"/>
        <v>56.195844519655168</v>
      </c>
      <c r="AY211" s="41">
        <f t="shared" si="154"/>
        <v>-5.1654867822805429E-6</v>
      </c>
      <c r="AZ211" s="41">
        <f t="shared" si="155"/>
        <v>-4.5103418041898941E-6</v>
      </c>
      <c r="BA211" s="41">
        <f t="shared" si="156"/>
        <v>3.6740270537971223E-4</v>
      </c>
      <c r="BB211" s="41">
        <f t="shared" si="157"/>
        <v>3.0432799307458623E-4</v>
      </c>
      <c r="BC211" s="41">
        <f t="shared" si="158"/>
        <v>1.0435799485360862E-2</v>
      </c>
      <c r="BD211" s="41">
        <f t="shared" si="159"/>
        <v>5.9426464833486181E-2</v>
      </c>
      <c r="BE211" s="41">
        <f t="shared" si="203"/>
        <v>-52.96501555570773</v>
      </c>
      <c r="BF211" s="41">
        <f t="shared" si="204"/>
        <v>-46.673436337423098</v>
      </c>
      <c r="BG211" s="41">
        <f t="shared" si="160"/>
        <v>73.515831063633811</v>
      </c>
      <c r="BH211" s="41">
        <f t="shared" si="161"/>
        <v>62.55604443943335</v>
      </c>
      <c r="BI211" s="41">
        <f t="shared" si="162"/>
        <v>-1.8017560532186327E-6</v>
      </c>
      <c r="BJ211" s="41">
        <f t="shared" si="163"/>
        <v>-1.7496805150341686E-6</v>
      </c>
      <c r="BK211" s="41">
        <f t="shared" si="164"/>
        <v>5.948589129831966E-2</v>
      </c>
      <c r="BL211" s="41">
        <f t="shared" si="205"/>
        <v>-53.017980571263429</v>
      </c>
      <c r="BM211" s="41">
        <f t="shared" si="206"/>
        <v>-46.720109773760512</v>
      </c>
      <c r="BN211" s="41">
        <f t="shared" si="165"/>
        <v>73.557229860182403</v>
      </c>
      <c r="BO211" s="41">
        <f t="shared" si="166"/>
        <v>62.59327171346122</v>
      </c>
      <c r="BP211" s="41">
        <f t="shared" si="167"/>
        <v>-1.7848689102661891E-6</v>
      </c>
      <c r="BQ211" s="41">
        <f t="shared" si="168"/>
        <v>-1.7359544943685359E-6</v>
      </c>
      <c r="BR211" s="41">
        <f t="shared" si="169"/>
        <v>2.8416872852463597E-4</v>
      </c>
      <c r="BS211" s="41">
        <f t="shared" si="170"/>
        <v>2.3097488137810275E-4</v>
      </c>
      <c r="BT211" s="41">
        <f t="shared" si="171"/>
        <v>9.7897672339832009E-4</v>
      </c>
      <c r="BU211" s="41">
        <f t="shared" si="172"/>
        <v>6.0405441556884501E-2</v>
      </c>
      <c r="BV211" s="41">
        <f t="shared" si="207"/>
        <v>-53.837547979245905</v>
      </c>
      <c r="BW211" s="41">
        <f t="shared" si="208"/>
        <v>-47.442322857988991</v>
      </c>
      <c r="BX211" s="41">
        <f t="shared" si="173"/>
        <v>74.199115297665571</v>
      </c>
      <c r="BY211" s="41">
        <f t="shared" si="174"/>
        <v>63.170453409762331</v>
      </c>
      <c r="BZ211" s="41">
        <f t="shared" si="175"/>
        <v>-1.526640939082453E-6</v>
      </c>
      <c r="CA211" s="41">
        <f t="shared" si="176"/>
        <v>-1.5262375867569888E-6</v>
      </c>
      <c r="CB211" s="41">
        <f t="shared" si="177"/>
        <v>6.0465846998441382E-2</v>
      </c>
      <c r="CC211" s="41">
        <f t="shared" si="209"/>
        <v>-53.891385527225147</v>
      </c>
      <c r="CD211" s="41">
        <f t="shared" si="210"/>
        <v>-47.489765180846973</v>
      </c>
      <c r="CE211" s="41">
        <f t="shared" si="178"/>
        <v>74.241365288819395</v>
      </c>
      <c r="CF211" s="41">
        <f t="shared" si="179"/>
        <v>63.208442838789999</v>
      </c>
      <c r="CG211" s="41">
        <f t="shared" si="180"/>
        <v>-1.5098784917824066E-6</v>
      </c>
      <c r="CH211" s="41">
        <f t="shared" si="181"/>
        <v>-1.5126354245798511E-6</v>
      </c>
      <c r="CI211" s="41">
        <f t="shared" si="182"/>
        <v>2.7749896148448897E-4</v>
      </c>
      <c r="CJ211" s="41">
        <f t="shared" si="183"/>
        <v>2.2518107353505819E-4</v>
      </c>
      <c r="CK211" s="41">
        <f t="shared" si="184"/>
        <v>7.7096446602382217E-6</v>
      </c>
      <c r="CL211" s="41" t="str">
        <f t="shared" si="211"/>
        <v/>
      </c>
      <c r="CM211" s="41">
        <f t="shared" si="212"/>
        <v>1.0148093436215035E-4</v>
      </c>
      <c r="CN211" s="41">
        <f t="shared" si="213"/>
        <v>-0.21141904544909576</v>
      </c>
      <c r="CO211" s="41">
        <f t="shared" si="214"/>
        <v>0</v>
      </c>
      <c r="CP211" s="41">
        <f t="shared" si="185"/>
        <v>0</v>
      </c>
      <c r="CQ211" s="41"/>
      <c r="CR211" s="41"/>
      <c r="CS211" s="41"/>
      <c r="CT211" s="41"/>
      <c r="CU211" s="41"/>
      <c r="CV211" s="41"/>
      <c r="CW211" s="41"/>
      <c r="CX211" s="41"/>
      <c r="CY211" s="41"/>
      <c r="CZ211" s="41"/>
      <c r="DA211" s="41"/>
      <c r="DB211" s="14"/>
      <c r="DC211" s="41"/>
      <c r="DD211" s="41"/>
      <c r="DE211" s="41"/>
    </row>
    <row r="212" spans="1:109" x14ac:dyDescent="0.15">
      <c r="A212" s="41">
        <f t="shared" si="186"/>
        <v>0.63000000000000034</v>
      </c>
      <c r="B212" s="41">
        <f t="shared" si="187"/>
        <v>10.015131766040273</v>
      </c>
      <c r="C212" s="41">
        <f t="shared" si="188"/>
        <v>-1505.1781888602877</v>
      </c>
      <c r="D212" s="41">
        <f t="shared" si="189"/>
        <v>-987.92104600314462</v>
      </c>
      <c r="E212" s="41">
        <f t="shared" si="190"/>
        <v>0.12739352921814204</v>
      </c>
      <c r="F212" s="41">
        <f t="shared" si="191"/>
        <v>-113.54200987122007</v>
      </c>
      <c r="G212" s="41">
        <f t="shared" si="192"/>
        <v>-100.05464387664793</v>
      </c>
      <c r="H212" s="41">
        <f t="shared" si="121"/>
        <v>125.53236901646105</v>
      </c>
      <c r="I212" s="41">
        <f t="shared" si="122"/>
        <v>109.1090787362041</v>
      </c>
      <c r="J212" s="41">
        <f t="shared" si="123"/>
        <v>7.8963630408598054E-6</v>
      </c>
      <c r="K212" s="41">
        <f t="shared" si="124"/>
        <v>5.7840168787557622E-6</v>
      </c>
      <c r="L212" s="41">
        <f t="shared" si="125"/>
        <v>0.12752092274736015</v>
      </c>
      <c r="M212" s="41">
        <f t="shared" si="193"/>
        <v>-113.65555188109127</v>
      </c>
      <c r="N212" s="41">
        <f t="shared" si="194"/>
        <v>-100.15469852052456</v>
      </c>
      <c r="O212" s="41">
        <f t="shared" si="126"/>
        <v>125.63601895843662</v>
      </c>
      <c r="P212" s="41">
        <f t="shared" si="127"/>
        <v>109.20147255133051</v>
      </c>
      <c r="Q212" s="41">
        <f t="shared" si="128"/>
        <v>7.9047885864762002E-6</v>
      </c>
      <c r="R212" s="41">
        <f t="shared" si="129"/>
        <v>5.7903621461883193E-6</v>
      </c>
      <c r="S212" s="41">
        <f t="shared" si="130"/>
        <v>6.6137940192935259E-5</v>
      </c>
      <c r="T212" s="41">
        <f t="shared" si="131"/>
        <v>4.9808396639149837E-5</v>
      </c>
      <c r="U212" s="41">
        <f t="shared" si="132"/>
        <v>-0.12935733048180462</v>
      </c>
      <c r="V212" s="41">
        <f t="shared" si="133"/>
        <v>-1.963801263662579E-3</v>
      </c>
      <c r="W212" s="41">
        <f t="shared" si="195"/>
        <v>1.75027682985438</v>
      </c>
      <c r="X212" s="41">
        <f t="shared" si="196"/>
        <v>1.5423659057581778</v>
      </c>
      <c r="Y212" s="41">
        <f t="shared" si="134"/>
        <v>37.931356609817939</v>
      </c>
      <c r="Z212" s="41">
        <f t="shared" si="135"/>
        <v>30.669487668943788</v>
      </c>
      <c r="AA212" s="41">
        <f t="shared" si="136"/>
        <v>-4.2946042794293268E-5</v>
      </c>
      <c r="AB212" s="41">
        <f t="shared" si="137"/>
        <v>-3.7943231979961566E-5</v>
      </c>
      <c r="AC212" s="41">
        <f t="shared" si="138"/>
        <v>-1.9657650649262414E-3</v>
      </c>
      <c r="AD212" s="41">
        <f t="shared" si="197"/>
        <v>1.7520271066842343</v>
      </c>
      <c r="AE212" s="41">
        <f t="shared" si="198"/>
        <v>1.5439082716639358</v>
      </c>
      <c r="AF212" s="41">
        <f t="shared" si="139"/>
        <v>37.930501216808608</v>
      </c>
      <c r="AG212" s="41">
        <f t="shared" si="140"/>
        <v>30.668735411170221</v>
      </c>
      <c r="AH212" s="41">
        <f t="shared" si="141"/>
        <v>-4.2948566385653936E-5</v>
      </c>
      <c r="AI212" s="41">
        <f t="shared" si="142"/>
        <v>-3.7945561165936876E-5</v>
      </c>
      <c r="AJ212" s="41">
        <f t="shared" si="143"/>
        <v>1.285054352171068E-3</v>
      </c>
      <c r="AK212" s="41">
        <f t="shared" si="144"/>
        <v>1.1860599228694767E-3</v>
      </c>
      <c r="AL212" s="41">
        <f t="shared" si="145"/>
        <v>5.0536286229706913E-2</v>
      </c>
      <c r="AM212" s="41">
        <f t="shared" si="146"/>
        <v>4.8572484966044334E-2</v>
      </c>
      <c r="AN212" s="41">
        <f t="shared" si="199"/>
        <v>-43.291190701222085</v>
      </c>
      <c r="AO212" s="41">
        <f t="shared" si="200"/>
        <v>-38.148740483981392</v>
      </c>
      <c r="AP212" s="41">
        <f t="shared" si="147"/>
        <v>66.072051285590618</v>
      </c>
      <c r="AQ212" s="41">
        <f t="shared" si="148"/>
        <v>55.840559140647088</v>
      </c>
      <c r="AR212" s="41">
        <f t="shared" si="149"/>
        <v>-5.4354585941341076E-6</v>
      </c>
      <c r="AS212" s="41">
        <f t="shared" si="150"/>
        <v>-4.7868784097890711E-6</v>
      </c>
      <c r="AT212" s="41">
        <f t="shared" si="151"/>
        <v>4.862105745101037E-2</v>
      </c>
      <c r="AU212" s="41">
        <f t="shared" si="201"/>
        <v>-43.334481891923296</v>
      </c>
      <c r="AV212" s="41">
        <f t="shared" si="202"/>
        <v>-38.186889224465368</v>
      </c>
      <c r="AW212" s="41">
        <f t="shared" si="152"/>
        <v>66.104247135292681</v>
      </c>
      <c r="AX212" s="41">
        <f t="shared" si="153"/>
        <v>55.869532946414481</v>
      </c>
      <c r="AY212" s="41">
        <f t="shared" si="154"/>
        <v>-5.4175003883199239E-6</v>
      </c>
      <c r="AZ212" s="41">
        <f t="shared" si="155"/>
        <v>-4.7720272822628283E-6</v>
      </c>
      <c r="BA212" s="41">
        <f t="shared" si="156"/>
        <v>3.6971972561710152E-4</v>
      </c>
      <c r="BB212" s="41">
        <f t="shared" si="157"/>
        <v>3.0575185800412141E-4</v>
      </c>
      <c r="BC212" s="41">
        <f t="shared" si="158"/>
        <v>1.0139155931679503E-2</v>
      </c>
      <c r="BD212" s="41">
        <f t="shared" si="159"/>
        <v>5.8711640897723835E-2</v>
      </c>
      <c r="BE212" s="41">
        <f t="shared" si="203"/>
        <v>-52.327914543838169</v>
      </c>
      <c r="BF212" s="41">
        <f t="shared" si="204"/>
        <v>-46.112014931122815</v>
      </c>
      <c r="BG212" s="41">
        <f t="shared" si="160"/>
        <v>72.958517308178585</v>
      </c>
      <c r="BH212" s="41">
        <f t="shared" si="161"/>
        <v>62.036778702867217</v>
      </c>
      <c r="BI212" s="41">
        <f t="shared" si="162"/>
        <v>-2.1186309559291961E-6</v>
      </c>
      <c r="BJ212" s="41">
        <f t="shared" si="163"/>
        <v>-2.0687485908924547E-6</v>
      </c>
      <c r="BK212" s="41">
        <f t="shared" si="164"/>
        <v>5.8770352538621555E-2</v>
      </c>
      <c r="BL212" s="41">
        <f t="shared" si="205"/>
        <v>-52.380242458382007</v>
      </c>
      <c r="BM212" s="41">
        <f t="shared" si="206"/>
        <v>-46.158126946053933</v>
      </c>
      <c r="BN212" s="41">
        <f t="shared" si="165"/>
        <v>72.999315185720619</v>
      </c>
      <c r="BO212" s="41">
        <f t="shared" si="166"/>
        <v>62.073476108623268</v>
      </c>
      <c r="BP212" s="41">
        <f t="shared" si="167"/>
        <v>-2.1017312487541274E-6</v>
      </c>
      <c r="BQ212" s="41">
        <f t="shared" si="168"/>
        <v>-2.0550320850768166E-6</v>
      </c>
      <c r="BR212" s="41">
        <f t="shared" si="169"/>
        <v>2.8784252861386168E-4</v>
      </c>
      <c r="BS212" s="41">
        <f t="shared" si="170"/>
        <v>2.3362497804367834E-4</v>
      </c>
      <c r="BT212" s="41">
        <f t="shared" si="171"/>
        <v>9.2004091870896676E-4</v>
      </c>
      <c r="BU212" s="41">
        <f t="shared" si="172"/>
        <v>5.9631681816432802E-2</v>
      </c>
      <c r="BV212" s="41">
        <f t="shared" si="207"/>
        <v>-53.147919262406745</v>
      </c>
      <c r="BW212" s="41">
        <f t="shared" si="208"/>
        <v>-46.834613378927337</v>
      </c>
      <c r="BX212" s="41">
        <f t="shared" si="173"/>
        <v>73.598990405686806</v>
      </c>
      <c r="BY212" s="41">
        <f t="shared" si="174"/>
        <v>62.612858715064036</v>
      </c>
      <c r="BZ212" s="41">
        <f t="shared" si="175"/>
        <v>-1.8565611268183337E-6</v>
      </c>
      <c r="CA212" s="41">
        <f t="shared" si="176"/>
        <v>-1.8561994495057703E-6</v>
      </c>
      <c r="CB212" s="41">
        <f t="shared" si="177"/>
        <v>5.9691313498249229E-2</v>
      </c>
      <c r="CC212" s="41">
        <f t="shared" si="209"/>
        <v>-53.201067181669146</v>
      </c>
      <c r="CD212" s="41">
        <f t="shared" si="210"/>
        <v>-46.881447992306263</v>
      </c>
      <c r="CE212" s="41">
        <f t="shared" si="178"/>
        <v>73.640586483846988</v>
      </c>
      <c r="CF212" s="41">
        <f t="shared" si="179"/>
        <v>62.650271143078633</v>
      </c>
      <c r="CG212" s="41">
        <f t="shared" si="180"/>
        <v>-1.8397768539913872E-6</v>
      </c>
      <c r="CH212" s="41">
        <f t="shared" si="181"/>
        <v>-1.8425982488095885E-6</v>
      </c>
      <c r="CI212" s="41">
        <f t="shared" si="182"/>
        <v>2.8146569601400761E-4</v>
      </c>
      <c r="CJ212" s="41">
        <f t="shared" si="183"/>
        <v>2.2808682032568345E-4</v>
      </c>
      <c r="CK212" s="41">
        <f t="shared" si="184"/>
        <v>6.775663741500659E-6</v>
      </c>
      <c r="CL212" s="41" t="str">
        <f t="shared" si="211"/>
        <v/>
      </c>
      <c r="CM212" s="41">
        <f t="shared" si="212"/>
        <v>9.8529426104855289E-5</v>
      </c>
      <c r="CN212" s="41">
        <f t="shared" si="213"/>
        <v>-0.20871088635751478</v>
      </c>
      <c r="CO212" s="41">
        <f t="shared" si="214"/>
        <v>0</v>
      </c>
      <c r="CP212" s="41">
        <f t="shared" si="185"/>
        <v>0</v>
      </c>
      <c r="CQ212" s="41"/>
      <c r="CR212" s="41"/>
      <c r="CS212" s="41"/>
      <c r="CT212" s="41"/>
      <c r="CU212" s="41"/>
      <c r="CV212" s="41"/>
      <c r="CW212" s="41"/>
      <c r="CX212" s="41"/>
      <c r="CY212" s="41"/>
      <c r="CZ212" s="41"/>
      <c r="DA212" s="41"/>
      <c r="DB212" s="14"/>
      <c r="DC212" s="41"/>
      <c r="DD212" s="41"/>
      <c r="DE212" s="41"/>
    </row>
    <row r="213" spans="1:109" x14ac:dyDescent="0.15">
      <c r="A213" s="41">
        <f t="shared" si="186"/>
        <v>0.64000000000000035</v>
      </c>
      <c r="B213" s="41">
        <f t="shared" ref="B213:B244" si="215">A213*$AC$68</f>
        <v>10.174102111532976</v>
      </c>
      <c r="C213" s="41">
        <f t="shared" ref="C213:C249" si="216">$C$39*($B213-$C$21)</f>
        <v>-1499.5460966199746</v>
      </c>
      <c r="D213" s="41">
        <f t="shared" ref="D213:D249" si="217">$C$39*($B213-$C$27)</f>
        <v>-982.28895376283174</v>
      </c>
      <c r="E213" s="41">
        <f t="shared" ref="E213:E249" si="218">$AC$71</f>
        <v>0.12739352921814204</v>
      </c>
      <c r="F213" s="41">
        <f t="shared" ref="F213:F244" si="219">-E213*$AC$51</f>
        <v>-113.54200987122007</v>
      </c>
      <c r="G213" s="41">
        <f t="shared" ref="G213:G244" si="220">-E213*$AD$51</f>
        <v>-100.05464387664793</v>
      </c>
      <c r="H213" s="41">
        <f t="shared" si="121"/>
        <v>125.49140291189532</v>
      </c>
      <c r="I213" s="41">
        <f t="shared" si="122"/>
        <v>109.06139594718381</v>
      </c>
      <c r="J213" s="41">
        <f t="shared" si="123"/>
        <v>7.7310872709003225E-6</v>
      </c>
      <c r="K213" s="41">
        <f t="shared" si="124"/>
        <v>5.5657109668964922E-6</v>
      </c>
      <c r="L213" s="41">
        <f t="shared" si="125"/>
        <v>0.12752092274736015</v>
      </c>
      <c r="M213" s="41">
        <f t="shared" ref="M213:M244" si="221">-L213*$AC$51</f>
        <v>-113.65555188109127</v>
      </c>
      <c r="N213" s="41">
        <f t="shared" ref="N213:N244" si="222">-L213*$AD$51</f>
        <v>-100.15469852052456</v>
      </c>
      <c r="O213" s="41">
        <f t="shared" si="126"/>
        <v>125.59508078062812</v>
      </c>
      <c r="P213" s="41">
        <f t="shared" si="127"/>
        <v>109.15382395787032</v>
      </c>
      <c r="Q213" s="41">
        <f t="shared" si="128"/>
        <v>7.7394603225688487E-6</v>
      </c>
      <c r="R213" s="41">
        <f t="shared" si="129"/>
        <v>5.5719946423631603E-6</v>
      </c>
      <c r="S213" s="41">
        <f t="shared" si="130"/>
        <v>6.5725878856768934E-5</v>
      </c>
      <c r="T213" s="41">
        <f t="shared" si="131"/>
        <v>4.9324918661367393E-5</v>
      </c>
      <c r="U213" s="41">
        <f t="shared" si="132"/>
        <v>-0.13202741048118347</v>
      </c>
      <c r="V213" s="41">
        <f t="shared" si="133"/>
        <v>-4.6338812630414283E-3</v>
      </c>
      <c r="W213" s="41">
        <f t="shared" ref="W213:W244" si="223">-V213*$AC$51</f>
        <v>4.1300385925361764</v>
      </c>
      <c r="X213" s="41">
        <f t="shared" ref="X213:X244" si="224">-V213*$AD$51</f>
        <v>3.6394418333945859</v>
      </c>
      <c r="Y213" s="41">
        <f t="shared" si="134"/>
        <v>36.713975034605603</v>
      </c>
      <c r="Z213" s="41">
        <f t="shared" si="135"/>
        <v>29.574551458650053</v>
      </c>
      <c r="AA213" s="41">
        <f t="shared" si="136"/>
        <v>-4.6472075130958812E-5</v>
      </c>
      <c r="AB213" s="41">
        <f t="shared" si="137"/>
        <v>-4.1201103667031652E-5</v>
      </c>
      <c r="AC213" s="41">
        <f t="shared" si="138"/>
        <v>-4.6385151443044696E-3</v>
      </c>
      <c r="AD213" s="41">
        <f t="shared" ref="AD213:AD244" si="225">-AC213*$AC$51</f>
        <v>4.1341686311287127</v>
      </c>
      <c r="AE213" s="41">
        <f t="shared" ref="AE213:AE244" si="226">-AC213*$AD$51</f>
        <v>3.6430812752279804</v>
      </c>
      <c r="AF213" s="41">
        <f t="shared" si="139"/>
        <v>36.712020034428392</v>
      </c>
      <c r="AG213" s="41">
        <f t="shared" si="140"/>
        <v>29.572837267630621</v>
      </c>
      <c r="AH213" s="41">
        <f t="shared" si="141"/>
        <v>-4.6478388553340677E-5</v>
      </c>
      <c r="AI213" s="41">
        <f t="shared" si="142"/>
        <v>-4.1206955845853841E-5</v>
      </c>
      <c r="AJ213" s="41">
        <f t="shared" si="143"/>
        <v>1.3624480264998859E-3</v>
      </c>
      <c r="AK213" s="41">
        <f t="shared" si="144"/>
        <v>1.2629108278764953E-3</v>
      </c>
      <c r="AL213" s="41">
        <f t="shared" si="145"/>
        <v>5.2954790137006318E-2</v>
      </c>
      <c r="AM213" s="41">
        <f t="shared" si="146"/>
        <v>4.8320908873964889E-2</v>
      </c>
      <c r="AN213" s="41">
        <f t="shared" ref="AN213:AN244" si="227">-AM213*$AC$51</f>
        <v>-43.066968518937337</v>
      </c>
      <c r="AO213" s="41">
        <f t="shared" ref="AO213:AO244" si="228">-AM213*$AD$51</f>
        <v>-37.951153083307489</v>
      </c>
      <c r="AP213" s="41">
        <f t="shared" si="147"/>
        <v>65.841915070915377</v>
      </c>
      <c r="AQ213" s="41">
        <f t="shared" si="148"/>
        <v>55.61382784887352</v>
      </c>
      <c r="AR213" s="41">
        <f t="shared" si="149"/>
        <v>-5.6260087535301036E-6</v>
      </c>
      <c r="AS213" s="41">
        <f t="shared" si="150"/>
        <v>-4.9974439180476999E-6</v>
      </c>
      <c r="AT213" s="41">
        <f t="shared" si="151"/>
        <v>4.8369229782838849E-2</v>
      </c>
      <c r="AU213" s="41">
        <f t="shared" ref="AU213:AU244" si="229">-AT213*$AC$51</f>
        <v>-43.110035487456273</v>
      </c>
      <c r="AV213" s="41">
        <f t="shared" ref="AV213:AV244" si="230">-AT213*$AD$51</f>
        <v>-37.989104236390794</v>
      </c>
      <c r="AW213" s="41">
        <f t="shared" si="152"/>
        <v>65.873917623490598</v>
      </c>
      <c r="AX213" s="41">
        <f t="shared" si="153"/>
        <v>55.642634795651702</v>
      </c>
      <c r="AY213" s="41">
        <f t="shared" si="154"/>
        <v>-5.6081052390488168E-6</v>
      </c>
      <c r="AZ213" s="41">
        <f t="shared" si="155"/>
        <v>-4.9826669053911279E-6</v>
      </c>
      <c r="BA213" s="41">
        <f t="shared" si="156"/>
        <v>3.7051278418595785E-4</v>
      </c>
      <c r="BB213" s="41">
        <f t="shared" si="157"/>
        <v>3.0580990715874844E-4</v>
      </c>
      <c r="BC213" s="41">
        <f t="shared" si="158"/>
        <v>9.714635026477637E-3</v>
      </c>
      <c r="BD213" s="41">
        <f t="shared" si="159"/>
        <v>5.8035543900442528E-2</v>
      </c>
      <c r="BE213" s="41">
        <f t="shared" ref="BE213:BE244" si="231">-BD213*$AC$51</f>
        <v>-51.725329684070552</v>
      </c>
      <c r="BF213" s="41">
        <f t="shared" ref="BF213:BF244" si="232">-BD213*$AD$51</f>
        <v>-45.581009591179544</v>
      </c>
      <c r="BG213" s="41">
        <f t="shared" si="160"/>
        <v>72.428999563069766</v>
      </c>
      <c r="BH213" s="41">
        <f t="shared" si="161"/>
        <v>61.542228145663273</v>
      </c>
      <c r="BI213" s="41">
        <f t="shared" si="162"/>
        <v>-2.4260692200024379E-6</v>
      </c>
      <c r="BJ213" s="41">
        <f t="shared" si="163"/>
        <v>-2.3796504961261133E-6</v>
      </c>
      <c r="BK213" s="41">
        <f t="shared" si="164"/>
        <v>5.8093579444342965E-2</v>
      </c>
      <c r="BL213" s="41">
        <f t="shared" ref="BL213:BL244" si="233">-BK213*$AC$51</f>
        <v>-51.777055013754612</v>
      </c>
      <c r="BM213" s="41">
        <f t="shared" ref="BM213:BM244" si="234">-BK213*$AD$51</f>
        <v>-45.626590600770719</v>
      </c>
      <c r="BN213" s="41">
        <f t="shared" si="165"/>
        <v>72.469231162944141</v>
      </c>
      <c r="BO213" s="41">
        <f t="shared" si="166"/>
        <v>61.578426490998098</v>
      </c>
      <c r="BP213" s="41">
        <f t="shared" si="167"/>
        <v>-2.4091630322083899E-6</v>
      </c>
      <c r="BQ213" s="41">
        <f t="shared" si="168"/>
        <v>-2.3659492160004535E-6</v>
      </c>
      <c r="BR213" s="41">
        <f t="shared" si="169"/>
        <v>2.9130747569199223E-4</v>
      </c>
      <c r="BS213" s="41">
        <f t="shared" si="170"/>
        <v>2.3608428912401004E-4</v>
      </c>
      <c r="BT213" s="41">
        <f t="shared" si="171"/>
        <v>8.405658340483673E-4</v>
      </c>
      <c r="BU213" s="41">
        <f t="shared" si="172"/>
        <v>5.8876109734490895E-2</v>
      </c>
      <c r="BV213" s="41">
        <f t="shared" ref="BV213:BV244" si="235">-BU213*$AC$51</f>
        <v>-52.474500656981618</v>
      </c>
      <c r="BW213" s="41">
        <f t="shared" ref="BW213:BW244" si="236">-BU213*$AD$51</f>
        <v>-46.241188453455777</v>
      </c>
      <c r="BX213" s="41">
        <f t="shared" si="173"/>
        <v>73.012664826064906</v>
      </c>
      <c r="BY213" s="41">
        <f t="shared" si="174"/>
        <v>62.067363427264084</v>
      </c>
      <c r="BZ213" s="41">
        <f t="shared" si="175"/>
        <v>-2.1835317214901235E-6</v>
      </c>
      <c r="CA213" s="41">
        <f t="shared" si="176"/>
        <v>-2.1832260850486749E-6</v>
      </c>
      <c r="CB213" s="41">
        <f t="shared" si="177"/>
        <v>5.8934985844225379E-2</v>
      </c>
      <c r="CC213" s="41">
        <f t="shared" ref="CC213:CC244" si="237">-CB213*$AC$51</f>
        <v>-52.526975157638596</v>
      </c>
      <c r="CD213" s="41">
        <f t="shared" ref="CD213:CD244" si="238">-CB213*$AD$51</f>
        <v>-46.287429641909227</v>
      </c>
      <c r="CE213" s="41">
        <f t="shared" si="178"/>
        <v>73.053624108036331</v>
      </c>
      <c r="CF213" s="41">
        <f t="shared" si="179"/>
        <v>62.104213912682198</v>
      </c>
      <c r="CG213" s="41">
        <f t="shared" si="180"/>
        <v>-2.1667293731915562E-6</v>
      </c>
      <c r="CH213" s="41">
        <f t="shared" si="181"/>
        <v>-2.1696291258201168E-6</v>
      </c>
      <c r="CI213" s="41">
        <f t="shared" si="182"/>
        <v>2.853848254298953E-4</v>
      </c>
      <c r="CJ213" s="41">
        <f t="shared" si="183"/>
        <v>2.3094187591328152E-4</v>
      </c>
      <c r="CK213" s="41">
        <f t="shared" si="184"/>
        <v>5.6138847024671822E-6</v>
      </c>
      <c r="CL213" s="41" t="str">
        <f t="shared" ref="CL213:CL244" si="239">IF(AND(BU213&gt;0,CE213&gt;0,CE213&lt;$C$15,CF213&lt;$C$15,CG213&gt;0,ABS(CK213)&lt;0.1*BU213),B213,"")</f>
        <v/>
      </c>
      <c r="CM213" s="41">
        <f t="shared" ref="CM213:CM249" si="240">CG213+BU213^2/$C$39</f>
        <v>9.5675101603722527E-5</v>
      </c>
      <c r="CN213" s="41">
        <f t="shared" ref="CN213:CN249" si="241">-BU213*$C$15/$C$39</f>
        <v>-0.20606638407071812</v>
      </c>
      <c r="CO213" s="41">
        <f t="shared" ref="CO213:CO244" si="242">IF(CL213&lt;&gt;"",(-CM213+SQRT(CM213^2-4*$AC$60*CN213))/2/$AC$60,0)</f>
        <v>0</v>
      </c>
      <c r="CP213" s="41">
        <f t="shared" si="185"/>
        <v>0</v>
      </c>
      <c r="CQ213" s="41"/>
      <c r="CR213" s="41"/>
      <c r="CS213" s="41"/>
      <c r="CT213" s="41"/>
      <c r="CU213" s="41"/>
      <c r="CV213" s="41"/>
      <c r="CW213" s="41"/>
      <c r="CX213" s="41"/>
      <c r="CY213" s="41"/>
      <c r="CZ213" s="41"/>
      <c r="DA213" s="41"/>
      <c r="DB213" s="14"/>
      <c r="DC213" s="41"/>
      <c r="DD213" s="41"/>
      <c r="DE213" s="41"/>
    </row>
    <row r="214" spans="1:109" x14ac:dyDescent="0.15">
      <c r="A214" s="41">
        <f t="shared" si="186"/>
        <v>0.65000000000000036</v>
      </c>
      <c r="B214" s="41">
        <f t="shared" si="215"/>
        <v>10.333072457025679</v>
      </c>
      <c r="C214" s="41">
        <f t="shared" si="216"/>
        <v>-1493.9140043796617</v>
      </c>
      <c r="D214" s="41">
        <f t="shared" si="217"/>
        <v>-976.65686152251885</v>
      </c>
      <c r="E214" s="41">
        <f t="shared" si="218"/>
        <v>0.12739352921814204</v>
      </c>
      <c r="F214" s="41">
        <f t="shared" si="219"/>
        <v>-113.54200987122007</v>
      </c>
      <c r="G214" s="41">
        <f t="shared" si="220"/>
        <v>-100.05464387664793</v>
      </c>
      <c r="H214" s="41">
        <f t="shared" ref="H214:H249" si="243">(-F214+SQRT(F214^2-4*$C214))/2</f>
        <v>125.45041237174566</v>
      </c>
      <c r="I214" s="41">
        <f t="shared" ref="I214:I249" si="244">(-G214+SQRT(G214^2-4*$D214))/2</f>
        <v>109.01367461284715</v>
      </c>
      <c r="J214" s="41">
        <f t="shared" ref="J214:J249" si="245">IF(H214&lt;&gt;0,($C$21-$B214)*$E214/H214/$AC$51-$AC$60*$AC$51,0)</f>
        <v>7.5657129167578473E-6</v>
      </c>
      <c r="K214" s="41">
        <f t="shared" ref="K214:K249" si="246">IF(I214&lt;&gt;0,($C$27-$B214)*$E214/I214/$AD$51-$AC$60*$AD$51,0)</f>
        <v>5.3472285831778187E-6</v>
      </c>
      <c r="L214" s="41">
        <f t="shared" ref="L214:L249" si="247">E214*1.001</f>
        <v>0.12752092274736015</v>
      </c>
      <c r="M214" s="41">
        <f t="shared" si="221"/>
        <v>-113.65555188109127</v>
      </c>
      <c r="N214" s="41">
        <f t="shared" si="222"/>
        <v>-100.15469852052456</v>
      </c>
      <c r="O214" s="41">
        <f t="shared" ref="O214:O249" si="248">(-M214+SQRT(M214^2-4*$C214))/2</f>
        <v>125.55411821720487</v>
      </c>
      <c r="P214" s="41">
        <f t="shared" ref="P214:P249" si="249">(-N214+SQRT(N214^2-4*$D214))/2</f>
        <v>109.10613690202916</v>
      </c>
      <c r="Q214" s="41">
        <f t="shared" ref="Q214:Q249" si="250">IF(O214&lt;&gt;0,($C$21-$B214)*$L214/O214/$AC$51-$AC$60*$AC$51,0)</f>
        <v>7.5740335776942536E-6</v>
      </c>
      <c r="R214" s="41">
        <f t="shared" ref="R214:R249" si="251">IF(P214&lt;&gt;0,($C$27-$B214)*$L214/P214/$AD$51-$AC$60*$AD$51,0)</f>
        <v>5.3534508702892045E-6</v>
      </c>
      <c r="S214" s="41">
        <f t="shared" ref="S214:S249" si="252">(Q214-J214)/($L214-$E214)</f>
        <v>6.5314627732465785E-5</v>
      </c>
      <c r="T214" s="41">
        <f t="shared" ref="T214:T249" si="253">(R214-K214)/($L214-$E214)</f>
        <v>4.8843038964186911E-5</v>
      </c>
      <c r="U214" s="41">
        <f t="shared" ref="U214:U249" si="254">IF(S214&lt;&gt;T214,(K214-J214)/(S214-T214),0)</f>
        <v>-0.1346855099887149</v>
      </c>
      <c r="V214" s="41">
        <f t="shared" ref="V214:V249" si="255">E214+U214</f>
        <v>-7.291980770572859E-3</v>
      </c>
      <c r="W214" s="41">
        <f t="shared" si="223"/>
        <v>6.4991225042160394</v>
      </c>
      <c r="X214" s="41">
        <f t="shared" si="224"/>
        <v>5.7271083047374338</v>
      </c>
      <c r="Y214" s="41">
        <f t="shared" ref="Y214:Y249" si="256">(-W214+SQRT(W214^2-4*$C214))/2</f>
        <v>35.537983819871769</v>
      </c>
      <c r="Z214" s="41">
        <f t="shared" ref="Z214:Z249" si="257">(-X214+SQRT(X214^2-4*$D214))/2</f>
        <v>28.518874114195789</v>
      </c>
      <c r="AA214" s="41">
        <f t="shared" ref="AA214:AA249" si="258">IF(Y214&lt;&gt;0,($C$21-$B214)*$V214/Y214/$AC$51-$AC$60*$AC$51,0)</f>
        <v>-5.0185842318691672E-5</v>
      </c>
      <c r="AB214" s="41">
        <f t="shared" ref="AB214:AB249" si="259">IF(Z214&lt;&gt;0,($C$27-$B214)*$V214/Z214/$AD$51-$AC$60*$AD$51,0)</f>
        <v>-4.4644392154253774E-5</v>
      </c>
      <c r="AC214" s="41">
        <f t="shared" ref="AC214:AC249" si="260">V214*1.001</f>
        <v>-7.2992727513434309E-3</v>
      </c>
      <c r="AD214" s="41">
        <f t="shared" si="225"/>
        <v>6.5056216267202549</v>
      </c>
      <c r="AE214" s="41">
        <f t="shared" si="226"/>
        <v>5.7328354130421699</v>
      </c>
      <c r="AF214" s="41">
        <f t="shared" ref="AF214:AF249" si="261">(-AD214+SQRT(AD214^2-4*$C214))/2</f>
        <v>35.535006637060746</v>
      </c>
      <c r="AG214" s="41">
        <f t="shared" ref="AG214:AG249" si="262">(-AE214+SQRT(AE214^2-4*$D214))/2</f>
        <v>28.516271980482745</v>
      </c>
      <c r="AH214" s="41">
        <f t="shared" ref="AH214:AH249" si="263">IF(AF214&lt;&gt;0,($C$21-$B214)*$AC214/AF214/$AC$51-$AC$60*$AC$51,0)</f>
        <v>-5.01963641384717E-5</v>
      </c>
      <c r="AI214" s="41">
        <f t="shared" ref="AI214:AI249" si="264">IF(AG214&lt;&gt;0,($C$27-$B214)*$AC214/AG214/$AD$51-$AC$60*$AD$51,0)</f>
        <v>-4.4654186434501107E-5</v>
      </c>
      <c r="AJ214" s="41">
        <f t="shared" ref="AJ214:AJ249" si="265">(AH214-AA214)/($AC214-$V214)</f>
        <v>1.4429302697136594E-3</v>
      </c>
      <c r="AK214" s="41">
        <f t="shared" ref="AK214:AK249" si="266">(AI214-AB214)/($AC214-$V214)</f>
        <v>1.3431577174284435E-3</v>
      </c>
      <c r="AL214" s="41">
        <f t="shared" ref="AL214:AL249" si="267">IF(AJ214&lt;&gt;AK214,(AB214-AA214)/(AJ214-AK214),0)</f>
        <v>5.5540827988410757E-2</v>
      </c>
      <c r="AM214" s="41">
        <f t="shared" ref="AM214:AM249" si="268">V214+AL214</f>
        <v>4.8248847217837898E-2</v>
      </c>
      <c r="AN214" s="41">
        <f t="shared" si="227"/>
        <v>-43.00274213851187</v>
      </c>
      <c r="AO214" s="41">
        <f t="shared" si="228"/>
        <v>-37.894555990933974</v>
      </c>
      <c r="AP214" s="41">
        <f t="shared" ref="AP214:AP249" si="269">(-AN214+SQRT(AN214^2-4*$C214))/2</f>
        <v>65.730580447646346</v>
      </c>
      <c r="AQ214" s="41">
        <f t="shared" ref="AQ214:AQ249" si="270">(-AO214+SQRT(AO214^2-4*$D214))/2</f>
        <v>55.49390855096452</v>
      </c>
      <c r="AR214" s="41">
        <f t="shared" ref="AR214:AR249" si="271">IF(AP214&lt;&gt;0,($C$21-$B214)*$AM214/AP214/$AC$51-$AC$60*$AC$51,0)</f>
        <v>-5.7499657804900204E-6</v>
      </c>
      <c r="AS214" s="41">
        <f t="shared" ref="AS214:AS249" si="272">IF(AQ214&lt;&gt;0,($C$27-$B214)*$AM214/AQ214/$AD$51-$AC$60*$AD$51,0)</f>
        <v>-5.152985402738859E-6</v>
      </c>
      <c r="AT214" s="41">
        <f t="shared" ref="AT214:AT249" si="273">AM214*1.001</f>
        <v>4.8297096065055729E-2</v>
      </c>
      <c r="AU214" s="41">
        <f t="shared" si="229"/>
        <v>-43.045744880650375</v>
      </c>
      <c r="AV214" s="41">
        <f t="shared" si="230"/>
        <v>-37.932450546924898</v>
      </c>
      <c r="AW214" s="41">
        <f t="shared" ref="AW214:AW249" si="274">(-AU214+SQRT(AU214^2-4*$C214))/2</f>
        <v>65.762538380092082</v>
      </c>
      <c r="AX214" s="41">
        <f t="shared" ref="AX214:AX249" si="275">(-AV214+SQRT(AV214^2-4*$D214))/2</f>
        <v>55.522682468412903</v>
      </c>
      <c r="AY214" s="41">
        <f t="shared" ref="AY214:AY249" si="276">IF(AW214&lt;&gt;0,($C$21-$B214)*$AT214/AW214/$AC$51-$AC$60*$AC$51,0)</f>
        <v>-5.7321309589302018E-6</v>
      </c>
      <c r="AZ214" s="41">
        <f t="shared" ref="AZ214:AZ249" si="277">IF(AX214&lt;&gt;0,($C$27-$B214)*$AT214/AX214/$AD$51-$AC$60*$AD$51,0)</f>
        <v>-5.1382993196882E-6</v>
      </c>
      <c r="BA214" s="41">
        <f t="shared" ref="BA214:BA249" si="278">(AY214-AR214)/($AT214-$AM214)</f>
        <v>3.6964243890219448E-4</v>
      </c>
      <c r="BB214" s="41">
        <f t="shared" ref="BB214:BB249" si="279">(AZ214-AS214)/($AT214-$AM214)</f>
        <v>3.043820505048553E-4</v>
      </c>
      <c r="BC214" s="41">
        <f t="shared" ref="BC214:BC249" si="280">IF(BA214&lt;&gt;BB214,(AS214-AR214)/(BA214-BB214),0)</f>
        <v>9.1476681707199532E-3</v>
      </c>
      <c r="BD214" s="41">
        <f t="shared" ref="BD214:BD249" si="281">AM214+BC214</f>
        <v>5.7396515388557848E-2</v>
      </c>
      <c r="BE214" s="41">
        <f t="shared" si="231"/>
        <v>-51.155782847196605</v>
      </c>
      <c r="BF214" s="41">
        <f t="shared" si="232"/>
        <v>-45.079117771586716</v>
      </c>
      <c r="BG214" s="41">
        <f t="shared" ref="BG214:BG249" si="282">(-BE214+SQRT(BE214^2-4*$C214))/2</f>
        <v>71.925950002756139</v>
      </c>
      <c r="BH214" s="41">
        <f t="shared" ref="BH214:BH249" si="283">(-BF214+SQRT(BF214^2-4*$D214))/2</f>
        <v>61.071215692744516</v>
      </c>
      <c r="BI214" s="41">
        <f t="shared" ref="BI214:BI249" si="284">IF(BG214&lt;&gt;0,($C$21-$B214)*$BD214/BG214/$AC$51-$AC$60*$AC$51,0)</f>
        <v>-2.7241880149193374E-6</v>
      </c>
      <c r="BJ214" s="41">
        <f t="shared" ref="BJ214:BJ249" si="285">IF(BH214&lt;&gt;0,($C$27-$B214)*$BD214/BH214/$AD$51-$AC$60*$AD$51,0)</f>
        <v>-2.6825128028849256E-6</v>
      </c>
      <c r="BK214" s="41">
        <f t="shared" ref="BK214:BK249" si="286">BD214*1.001</f>
        <v>5.74539119039464E-2</v>
      </c>
      <c r="BL214" s="41">
        <f t="shared" si="233"/>
        <v>-51.206938630043794</v>
      </c>
      <c r="BM214" s="41">
        <f t="shared" si="234"/>
        <v>-45.124196889358295</v>
      </c>
      <c r="BN214" s="41">
        <f t="shared" ref="BN214:BN249" si="287">(-BL214+SQRT(BL214^2-4*$C214))/2</f>
        <v>71.965648355107248</v>
      </c>
      <c r="BO214" s="41">
        <f t="shared" ref="BO214:BO249" si="288">(-BM214+SQRT(BM214^2-4*$D214))/2</f>
        <v>61.106944374451814</v>
      </c>
      <c r="BP214" s="41">
        <f t="shared" ref="BP214:BP249" si="289">IF(BN214&lt;&gt;0,($C$21-$B214)*$BK214/BN214/$AC$51-$AC$60*$AC$51,0)</f>
        <v>-2.707281061362382E-6</v>
      </c>
      <c r="BQ214" s="41">
        <f t="shared" ref="BQ214:BQ249" si="290">IF(BO214&lt;&gt;0,($C$27-$B214)*$BK214/BO214/$AD$51-$AC$60*$AD$51,0)</f>
        <v>-2.6688321471325958E-6</v>
      </c>
      <c r="BR214" s="41">
        <f t="shared" ref="BR214:BR249" si="291">(BP214-BI214)/($BK214-$BD214)</f>
        <v>2.9456411147091066E-4</v>
      </c>
      <c r="BS214" s="41">
        <f t="shared" ref="BS214:BS249" si="292">(BQ214-BJ214)/($BK214-$BD214)</f>
        <v>2.3835342023321396E-4</v>
      </c>
      <c r="BT214" s="41">
        <f t="shared" ref="BT214:BT249" si="293">IF(BR214&lt;&gt;BS214,(BJ214-BI214)/(BR214-BS214),0)</f>
        <v>7.4141077287558901E-4</v>
      </c>
      <c r="BU214" s="41">
        <f t="shared" ref="BU214:BU249" si="294">BD214+BT214</f>
        <v>5.8137926161433436E-2</v>
      </c>
      <c r="BV214" s="41">
        <f t="shared" si="235"/>
        <v>-51.816579905015146</v>
      </c>
      <c r="BW214" s="41">
        <f t="shared" si="236"/>
        <v>-45.661420430926285</v>
      </c>
      <c r="BX214" s="41">
        <f t="shared" ref="BX214:BX249" si="295">(-BV214+SQRT(BV214^2-4*$C214))/2</f>
        <v>72.439499829780985</v>
      </c>
      <c r="BY214" s="41">
        <f t="shared" ref="BY214:BY249" si="296">(-BW214+SQRT(BW214^2-4*$D214))/2</f>
        <v>61.533399921282964</v>
      </c>
      <c r="BZ214" s="41">
        <f t="shared" ref="BZ214:BZ249" si="297">IF(BX214&lt;&gt;0,($C$21-$B214)*$BU214/BX214/$AC$51-$AC$60*$AC$51,0)</f>
        <v>-2.5076157216345481E-6</v>
      </c>
      <c r="CA214" s="41">
        <f t="shared" ref="CA214:CA249" si="298">IF(BY214&lt;&gt;0,($C$27-$B214)*$BU214/BY214/$AD$51-$AC$60*$AD$51,0)</f>
        <v>-2.5073759283906658E-6</v>
      </c>
      <c r="CB214" s="41">
        <f t="shared" ref="CB214:CB249" si="299">BU214*1.001</f>
        <v>5.8196064087594861E-2</v>
      </c>
      <c r="CC214" s="41">
        <f t="shared" si="237"/>
        <v>-51.868396484920154</v>
      </c>
      <c r="CD214" s="41">
        <f t="shared" si="238"/>
        <v>-45.707081851357202</v>
      </c>
      <c r="CE214" s="41">
        <f t="shared" ref="CE214:CE249" si="300">(-CC214+SQRT(CC214^2-4*$C214))/2</f>
        <v>72.479838670526817</v>
      </c>
      <c r="CF214" s="41">
        <f t="shared" ref="CF214:CF249" si="301">(-CD214+SQRT(CD214^2-4*$D214))/2</f>
        <v>61.56970285276256</v>
      </c>
      <c r="CG214" s="41">
        <f t="shared" ref="CG214:CG249" si="302">IF(CE214&lt;&gt;0,($C$21-$B214)*$CB214/CE214/$AC$51-$AC$60*$AC$51,0)</f>
        <v>-2.4907989133358686E-6</v>
      </c>
      <c r="CH214" s="41">
        <f t="shared" ref="CH214:CH249" si="303">IF(CF214&lt;&gt;0,($C$27-$B214)*$CB214/CF214/$AD$51-$AC$60*$AD$51,0)</f>
        <v>-2.4937863693831415E-6</v>
      </c>
      <c r="CI214" s="41">
        <f t="shared" ref="CI214:CI249" si="304">(CG214-BZ214)/($CB214-$BU214)</f>
        <v>2.8925710648821745E-4</v>
      </c>
      <c r="CJ214" s="41">
        <f t="shared" ref="CJ214:CJ249" si="305">(CH214-CA214)/($CB214-$BU214)</f>
        <v>2.3374688271115274E-4</v>
      </c>
      <c r="CK214" s="41">
        <f t="shared" ref="CK214:CK249" si="306">IF(CI214&lt;&gt;CJ214,(CA214-BZ214)/(CI214-CJ214),0)</f>
        <v>4.3198032284153697E-6</v>
      </c>
      <c r="CL214" s="41" t="str">
        <f t="shared" si="239"/>
        <v/>
      </c>
      <c r="CM214" s="41">
        <f t="shared" si="240"/>
        <v>9.291294789499479E-5</v>
      </c>
      <c r="CN214" s="41">
        <f t="shared" si="241"/>
        <v>-0.203482741565017</v>
      </c>
      <c r="CO214" s="41">
        <f t="shared" si="242"/>
        <v>0</v>
      </c>
      <c r="CP214" s="41">
        <f t="shared" ref="CP214:CP249" si="307">CO214*30/PI()</f>
        <v>0</v>
      </c>
      <c r="CQ214" s="41"/>
      <c r="CR214" s="41"/>
      <c r="CS214" s="41"/>
      <c r="CT214" s="41"/>
      <c r="CU214" s="41"/>
      <c r="CV214" s="41"/>
      <c r="CW214" s="41"/>
      <c r="CX214" s="41"/>
      <c r="CY214" s="41"/>
      <c r="CZ214" s="41"/>
      <c r="DA214" s="41"/>
      <c r="DB214" s="14"/>
      <c r="DC214" s="41"/>
      <c r="DD214" s="41"/>
      <c r="DE214" s="41"/>
    </row>
    <row r="215" spans="1:109" x14ac:dyDescent="0.15">
      <c r="A215" s="41">
        <f t="shared" ref="A215:A249" si="308">A214+0.01</f>
        <v>0.66000000000000036</v>
      </c>
      <c r="B215" s="41">
        <f t="shared" si="215"/>
        <v>10.492042802518382</v>
      </c>
      <c r="C215" s="41">
        <f t="shared" si="216"/>
        <v>-1488.2819121393488</v>
      </c>
      <c r="D215" s="41">
        <f t="shared" si="217"/>
        <v>-971.02476928220585</v>
      </c>
      <c r="E215" s="41">
        <f t="shared" si="218"/>
        <v>0.12739352921814204</v>
      </c>
      <c r="F215" s="41">
        <f t="shared" si="219"/>
        <v>-113.54200987122007</v>
      </c>
      <c r="G215" s="41">
        <f t="shared" si="220"/>
        <v>-100.05464387664793</v>
      </c>
      <c r="H215" s="41">
        <f t="shared" si="243"/>
        <v>125.40939735223361</v>
      </c>
      <c r="I215" s="41">
        <f t="shared" si="244"/>
        <v>108.96591463956614</v>
      </c>
      <c r="J215" s="41">
        <f t="shared" si="245"/>
        <v>7.400239801810296E-6</v>
      </c>
      <c r="K215" s="41">
        <f t="shared" si="246"/>
        <v>5.1285692989431133E-6</v>
      </c>
      <c r="L215" s="41">
        <f t="shared" si="247"/>
        <v>0.12752092274736015</v>
      </c>
      <c r="M215" s="41">
        <f t="shared" si="221"/>
        <v>-113.65555188109127</v>
      </c>
      <c r="N215" s="41">
        <f t="shared" si="222"/>
        <v>-100.15469852052456</v>
      </c>
      <c r="O215" s="41">
        <f t="shared" si="248"/>
        <v>125.51313122453762</v>
      </c>
      <c r="P215" s="41">
        <f t="shared" si="249"/>
        <v>109.05841129051481</v>
      </c>
      <c r="Q215" s="41">
        <f t="shared" si="250"/>
        <v>7.4085081756561922E-6</v>
      </c>
      <c r="R215" s="41">
        <f t="shared" si="251"/>
        <v>5.1347304024200734E-6</v>
      </c>
      <c r="S215" s="41">
        <f t="shared" si="252"/>
        <v>6.4904190162904101E-5</v>
      </c>
      <c r="T215" s="41">
        <f t="shared" si="253"/>
        <v>4.8362766262730244E-5</v>
      </c>
      <c r="U215" s="41">
        <f t="shared" si="254"/>
        <v>-0.13733222221838512</v>
      </c>
      <c r="V215" s="41">
        <f t="shared" si="255"/>
        <v>-9.9386930002430818E-3</v>
      </c>
      <c r="W215" s="41">
        <f t="shared" si="223"/>
        <v>8.8580572786260685</v>
      </c>
      <c r="X215" s="41">
        <f t="shared" si="224"/>
        <v>7.805831228961992</v>
      </c>
      <c r="Y215" s="41">
        <f t="shared" si="256"/>
        <v>34.402636362682493</v>
      </c>
      <c r="Z215" s="41">
        <f t="shared" si="257"/>
        <v>27.501821601040572</v>
      </c>
      <c r="AA215" s="41">
        <f t="shared" si="258"/>
        <v>-5.4094486607056069E-5</v>
      </c>
      <c r="AB215" s="41">
        <f t="shared" si="259"/>
        <v>-4.8281011432781812E-5</v>
      </c>
      <c r="AC215" s="41">
        <f t="shared" si="260"/>
        <v>-9.9486316932433233E-3</v>
      </c>
      <c r="AD215" s="41">
        <f t="shared" si="225"/>
        <v>8.8669153359046931</v>
      </c>
      <c r="AE215" s="41">
        <f t="shared" si="226"/>
        <v>7.8136370601909526</v>
      </c>
      <c r="AF215" s="41">
        <f t="shared" si="261"/>
        <v>34.398712745673443</v>
      </c>
      <c r="AG215" s="41">
        <f t="shared" si="262"/>
        <v>27.498403970458526</v>
      </c>
      <c r="AH215" s="41">
        <f t="shared" si="263"/>
        <v>-5.4109657602591026E-5</v>
      </c>
      <c r="AI215" s="41">
        <f t="shared" si="264"/>
        <v>-4.8295191520066236E-5</v>
      </c>
      <c r="AJ215" s="41">
        <f t="shared" si="265"/>
        <v>1.5264578083444922E-3</v>
      </c>
      <c r="AK215" s="41">
        <f t="shared" si="266"/>
        <v>1.4267557398220257E-3</v>
      </c>
      <c r="AL215" s="41">
        <f t="shared" si="267"/>
        <v>5.830847103201546E-2</v>
      </c>
      <c r="AM215" s="41">
        <f t="shared" si="268"/>
        <v>4.8369778031772379E-2</v>
      </c>
      <c r="AN215" s="41">
        <f t="shared" si="227"/>
        <v>-43.110524125193244</v>
      </c>
      <c r="AO215" s="41">
        <f t="shared" si="228"/>
        <v>-37.989534830096268</v>
      </c>
      <c r="AP215" s="41">
        <f t="shared" si="269"/>
        <v>65.7470173425871</v>
      </c>
      <c r="AQ215" s="41">
        <f t="shared" si="270"/>
        <v>55.488958164179436</v>
      </c>
      <c r="AR215" s="41">
        <f t="shared" si="271"/>
        <v>-5.8028484689832534E-6</v>
      </c>
      <c r="AS215" s="41">
        <f t="shared" si="272"/>
        <v>-5.250207269444706E-6</v>
      </c>
      <c r="AT215" s="41">
        <f t="shared" si="273"/>
        <v>4.8418147809804149E-2</v>
      </c>
      <c r="AU215" s="41">
        <f t="shared" si="229"/>
        <v>-43.153634649318441</v>
      </c>
      <c r="AV215" s="41">
        <f t="shared" si="230"/>
        <v>-38.027524364926364</v>
      </c>
      <c r="AW215" s="41">
        <f t="shared" si="274"/>
        <v>65.779090546757914</v>
      </c>
      <c r="AX215" s="41">
        <f t="shared" si="275"/>
        <v>55.517843072323608</v>
      </c>
      <c r="AY215" s="41">
        <f t="shared" si="276"/>
        <v>-5.785097387134828E-6</v>
      </c>
      <c r="AZ215" s="41">
        <f t="shared" si="277"/>
        <v>-5.2356302249165141E-6</v>
      </c>
      <c r="BA215" s="41">
        <f t="shared" si="278"/>
        <v>3.6698704378519345E-4</v>
      </c>
      <c r="BB215" s="41">
        <f t="shared" si="279"/>
        <v>3.0136678565316933E-4</v>
      </c>
      <c r="BC215" s="41">
        <f t="shared" si="280"/>
        <v>8.4218077659290163E-3</v>
      </c>
      <c r="BD215" s="41">
        <f t="shared" si="281"/>
        <v>5.6791585797701397E-2</v>
      </c>
      <c r="BE215" s="41">
        <f t="shared" si="231"/>
        <v>-50.616627350069244</v>
      </c>
      <c r="BF215" s="41">
        <f t="shared" si="232"/>
        <v>-44.604007181943288</v>
      </c>
      <c r="BG215" s="41">
        <f t="shared" si="282"/>
        <v>71.447154722608559</v>
      </c>
      <c r="BH215" s="41">
        <f t="shared" si="283"/>
        <v>60.621765248032062</v>
      </c>
      <c r="BI215" s="41">
        <f t="shared" si="284"/>
        <v>-3.0135348482319738E-6</v>
      </c>
      <c r="BJ215" s="41">
        <f t="shared" si="285"/>
        <v>-2.9778103757831156E-6</v>
      </c>
      <c r="BK215" s="41">
        <f t="shared" si="286"/>
        <v>5.6848377383499092E-2</v>
      </c>
      <c r="BL215" s="41">
        <f t="shared" si="233"/>
        <v>-50.667243977419311</v>
      </c>
      <c r="BM215" s="41">
        <f t="shared" si="234"/>
        <v>-44.648611189125226</v>
      </c>
      <c r="BN215" s="41">
        <f t="shared" si="287"/>
        <v>71.486350133491982</v>
      </c>
      <c r="BO215" s="41">
        <f t="shared" si="288"/>
        <v>60.657051251006607</v>
      </c>
      <c r="BP215" s="41">
        <f t="shared" si="289"/>
        <v>-2.9966323270267344E-6</v>
      </c>
      <c r="BQ215" s="41">
        <f t="shared" si="290"/>
        <v>-2.96415527579007E-6</v>
      </c>
      <c r="BR215" s="41">
        <f t="shared" si="291"/>
        <v>2.9762368787253097E-4</v>
      </c>
      <c r="BS215" s="41">
        <f t="shared" si="292"/>
        <v>2.404423085083085E-4</v>
      </c>
      <c r="BT215" s="41">
        <f t="shared" si="293"/>
        <v>6.2475709481066592E-4</v>
      </c>
      <c r="BU215" s="41">
        <f t="shared" si="294"/>
        <v>5.7416342892512059E-2</v>
      </c>
      <c r="BV215" s="41">
        <f t="shared" si="235"/>
        <v>-51.173454503390666</v>
      </c>
      <c r="BW215" s="41">
        <f t="shared" si="236"/>
        <v>-45.094690256777106</v>
      </c>
      <c r="BX215" s="41">
        <f t="shared" si="295"/>
        <v>71.878870468357889</v>
      </c>
      <c r="BY215" s="41">
        <f t="shared" si="296"/>
        <v>61.010412369845952</v>
      </c>
      <c r="BZ215" s="41">
        <f t="shared" si="297"/>
        <v>-2.82888501034121E-6</v>
      </c>
      <c r="CA215" s="41">
        <f t="shared" si="298"/>
        <v>-2.8287143480171885E-6</v>
      </c>
      <c r="CB215" s="41">
        <f t="shared" si="299"/>
        <v>5.7473759235404563E-2</v>
      </c>
      <c r="CC215" s="41">
        <f t="shared" si="237"/>
        <v>-51.224627957894043</v>
      </c>
      <c r="CD215" s="41">
        <f t="shared" si="238"/>
        <v>-45.139784947033881</v>
      </c>
      <c r="CE215" s="41">
        <f t="shared" si="300"/>
        <v>71.918604474899226</v>
      </c>
      <c r="CF215" s="41">
        <f t="shared" si="301"/>
        <v>61.046181477893683</v>
      </c>
      <c r="CG215" s="41">
        <f t="shared" si="302"/>
        <v>-2.812057224461104E-6</v>
      </c>
      <c r="CH215" s="41">
        <f t="shared" si="303"/>
        <v>-2.8151352275244561E-6</v>
      </c>
      <c r="CI215" s="41">
        <f t="shared" si="304"/>
        <v>2.9308355482708946E-4</v>
      </c>
      <c r="CJ215" s="41">
        <f t="shared" si="305"/>
        <v>2.36502706523047E-4</v>
      </c>
      <c r="CK215" s="41">
        <f t="shared" si="306"/>
        <v>3.0162560148352432E-6</v>
      </c>
      <c r="CL215" s="41" t="str">
        <f t="shared" si="239"/>
        <v/>
      </c>
      <c r="CM215" s="41">
        <f t="shared" si="240"/>
        <v>9.023816462252938E-5</v>
      </c>
      <c r="CN215" s="41">
        <f t="shared" si="241"/>
        <v>-0.2009572001237922</v>
      </c>
      <c r="CO215" s="41">
        <f t="shared" si="242"/>
        <v>0</v>
      </c>
      <c r="CP215" s="41">
        <f t="shared" si="307"/>
        <v>0</v>
      </c>
      <c r="CQ215" s="41"/>
      <c r="CR215" s="41"/>
      <c r="CS215" s="41"/>
      <c r="CT215" s="41"/>
      <c r="CU215" s="41"/>
      <c r="CV215" s="41"/>
      <c r="CW215" s="41"/>
      <c r="CX215" s="41"/>
      <c r="CY215" s="41"/>
      <c r="CZ215" s="41"/>
      <c r="DA215" s="41"/>
      <c r="DB215" s="14"/>
      <c r="DC215" s="41"/>
      <c r="DD215" s="41"/>
      <c r="DE215" s="41"/>
    </row>
    <row r="216" spans="1:109" x14ac:dyDescent="0.15">
      <c r="A216" s="41">
        <f t="shared" si="308"/>
        <v>0.67000000000000037</v>
      </c>
      <c r="B216" s="41">
        <f t="shared" si="215"/>
        <v>10.651013148011085</v>
      </c>
      <c r="C216" s="41">
        <f t="shared" si="216"/>
        <v>-1482.6498198990357</v>
      </c>
      <c r="D216" s="41">
        <f t="shared" si="217"/>
        <v>-965.39267704189297</v>
      </c>
      <c r="E216" s="41">
        <f t="shared" si="218"/>
        <v>0.12739352921814204</v>
      </c>
      <c r="F216" s="41">
        <f t="shared" si="219"/>
        <v>-113.54200987122007</v>
      </c>
      <c r="G216" s="41">
        <f t="shared" si="220"/>
        <v>-100.05464387664793</v>
      </c>
      <c r="H216" s="41">
        <f t="shared" si="243"/>
        <v>125.36835780944982</v>
      </c>
      <c r="I216" s="41">
        <f t="shared" si="244"/>
        <v>108.9181159333331</v>
      </c>
      <c r="J216" s="41">
        <f t="shared" si="245"/>
        <v>7.2346677489075448E-6</v>
      </c>
      <c r="K216" s="41">
        <f t="shared" si="246"/>
        <v>4.9097326837975881E-6</v>
      </c>
      <c r="L216" s="41">
        <f t="shared" si="247"/>
        <v>0.12752092274736015</v>
      </c>
      <c r="M216" s="41">
        <f t="shared" si="221"/>
        <v>-113.65555188109127</v>
      </c>
      <c r="N216" s="41">
        <f t="shared" si="222"/>
        <v>-100.15469852052456</v>
      </c>
      <c r="O216" s="41">
        <f t="shared" si="248"/>
        <v>125.47211975886684</v>
      </c>
      <c r="P216" s="41">
        <f t="shared" si="249"/>
        <v>109.01064702965733</v>
      </c>
      <c r="Q216" s="41">
        <f t="shared" si="250"/>
        <v>7.2428839397324345E-6</v>
      </c>
      <c r="R216" s="41">
        <f t="shared" si="251"/>
        <v>4.9158328094781547E-6</v>
      </c>
      <c r="S216" s="41">
        <f t="shared" si="252"/>
        <v>6.4494569506919606E-5</v>
      </c>
      <c r="T216" s="41">
        <f t="shared" si="253"/>
        <v>4.7884109326481032E-5</v>
      </c>
      <c r="U216" s="41">
        <f t="shared" si="254"/>
        <v>-0.13996813091595939</v>
      </c>
      <c r="V216" s="41">
        <f t="shared" si="255"/>
        <v>-1.257460169781735E-2</v>
      </c>
      <c r="W216" s="41">
        <f t="shared" si="223"/>
        <v>11.207363190758624</v>
      </c>
      <c r="X216" s="41">
        <f t="shared" si="224"/>
        <v>9.8760690789201835</v>
      </c>
      <c r="Y216" s="41">
        <f t="shared" si="256"/>
        <v>33.307127536806931</v>
      </c>
      <c r="Z216" s="41">
        <f t="shared" si="257"/>
        <v>26.522684812690677</v>
      </c>
      <c r="AA216" s="41">
        <f t="shared" si="258"/>
        <v>-5.820506183270286E-5</v>
      </c>
      <c r="AB216" s="41">
        <f t="shared" si="259"/>
        <v>-5.2118778099589119E-5</v>
      </c>
      <c r="AC216" s="41">
        <f t="shared" si="260"/>
        <v>-1.2587176299515166E-2</v>
      </c>
      <c r="AD216" s="41">
        <f t="shared" si="225"/>
        <v>11.21857055394938</v>
      </c>
      <c r="AE216" s="41">
        <f t="shared" si="226"/>
        <v>9.8859451479991023</v>
      </c>
      <c r="AF216" s="41">
        <f t="shared" si="261"/>
        <v>33.302331256106029</v>
      </c>
      <c r="AG216" s="41">
        <f t="shared" si="262"/>
        <v>26.518522223756079</v>
      </c>
      <c r="AH216" s="41">
        <f t="shared" si="263"/>
        <v>-5.8225344356062849E-5</v>
      </c>
      <c r="AI216" s="41">
        <f t="shared" si="264"/>
        <v>-5.2137811567072943E-5</v>
      </c>
      <c r="AJ216" s="41">
        <f t="shared" si="265"/>
        <v>1.6129754124547234E-3</v>
      </c>
      <c r="AK216" s="41">
        <f t="shared" si="266"/>
        <v>1.5136437671126907E-3</v>
      </c>
      <c r="AL216" s="41">
        <f t="shared" si="267"/>
        <v>6.1272353962894655E-2</v>
      </c>
      <c r="AM216" s="41">
        <f t="shared" si="268"/>
        <v>4.8697752265077304E-2</v>
      </c>
      <c r="AN216" s="41">
        <f t="shared" si="227"/>
        <v>-43.402837666265242</v>
      </c>
      <c r="AO216" s="41">
        <f t="shared" si="228"/>
        <v>-38.247125190575645</v>
      </c>
      <c r="AP216" s="41">
        <f t="shared" si="269"/>
        <v>65.900982171134942</v>
      </c>
      <c r="AQ216" s="41">
        <f t="shared" si="270"/>
        <v>55.607851314924176</v>
      </c>
      <c r="AR216" s="41">
        <f t="shared" si="271"/>
        <v>-5.7810944118934281E-6</v>
      </c>
      <c r="AS216" s="41">
        <f t="shared" si="272"/>
        <v>-5.2866803295575754E-6</v>
      </c>
      <c r="AT216" s="41">
        <f t="shared" si="273"/>
        <v>4.8746450017342374E-2</v>
      </c>
      <c r="AU216" s="41">
        <f t="shared" si="229"/>
        <v>-43.446240503931499</v>
      </c>
      <c r="AV216" s="41">
        <f t="shared" si="230"/>
        <v>-38.285372315766217</v>
      </c>
      <c r="AW216" s="41">
        <f t="shared" si="274"/>
        <v>65.933342750618706</v>
      </c>
      <c r="AX216" s="41">
        <f t="shared" si="275"/>
        <v>55.637002295894277</v>
      </c>
      <c r="AY216" s="41">
        <f t="shared" si="276"/>
        <v>-5.7634439552176799E-6</v>
      </c>
      <c r="AZ216" s="41">
        <f t="shared" si="277"/>
        <v>-5.2722323197947051E-6</v>
      </c>
      <c r="BA216" s="41">
        <f t="shared" si="278"/>
        <v>3.624491040094376E-4</v>
      </c>
      <c r="BB216" s="41">
        <f t="shared" si="279"/>
        <v>2.9668740528777064E-4</v>
      </c>
      <c r="BC216" s="41">
        <f t="shared" si="280"/>
        <v>7.5182681096550609E-3</v>
      </c>
      <c r="BD216" s="41">
        <f t="shared" si="281"/>
        <v>5.6216020374732362E-2</v>
      </c>
      <c r="BE216" s="41">
        <f t="shared" si="231"/>
        <v>-50.10364325003399</v>
      </c>
      <c r="BF216" s="41">
        <f t="shared" si="232"/>
        <v>-44.15195915582833</v>
      </c>
      <c r="BG216" s="41">
        <f t="shared" si="282"/>
        <v>70.989209302492796</v>
      </c>
      <c r="BH216" s="41">
        <f t="shared" si="283"/>
        <v>60.190826440605036</v>
      </c>
      <c r="BI216" s="41">
        <f t="shared" si="284"/>
        <v>-3.295241152485989E-6</v>
      </c>
      <c r="BJ216" s="41">
        <f t="shared" si="285"/>
        <v>-3.266487357129844E-6</v>
      </c>
      <c r="BK216" s="41">
        <f t="shared" si="286"/>
        <v>5.6272236395107089E-2</v>
      </c>
      <c r="BL216" s="41">
        <f t="shared" si="233"/>
        <v>-50.153746893284023</v>
      </c>
      <c r="BM216" s="41">
        <f t="shared" si="234"/>
        <v>-44.196111114984156</v>
      </c>
      <c r="BN216" s="41">
        <f t="shared" si="287"/>
        <v>71.027927860637078</v>
      </c>
      <c r="BO216" s="41">
        <f t="shared" si="288"/>
        <v>60.225692993660346</v>
      </c>
      <c r="BP216" s="41">
        <f t="shared" si="289"/>
        <v>-3.2783475573194568E-6</v>
      </c>
      <c r="BQ216" s="41">
        <f t="shared" si="290"/>
        <v>-3.2528620764700261E-6</v>
      </c>
      <c r="BR216" s="41">
        <f t="shared" si="291"/>
        <v>3.0051211476589737E-4</v>
      </c>
      <c r="BS216" s="41">
        <f t="shared" si="292"/>
        <v>2.4237362532946702E-4</v>
      </c>
      <c r="BT216" s="41">
        <f t="shared" si="293"/>
        <v>4.9457417340684272E-4</v>
      </c>
      <c r="BU216" s="41">
        <f t="shared" si="294"/>
        <v>5.6710594548139204E-2</v>
      </c>
      <c r="BV216" s="41">
        <f t="shared" si="235"/>
        <v>-50.544442292368814</v>
      </c>
      <c r="BW216" s="41">
        <f t="shared" si="236"/>
        <v>-44.54039680328588</v>
      </c>
      <c r="BX216" s="41">
        <f t="shared" si="295"/>
        <v>71.330173570936054</v>
      </c>
      <c r="BY216" s="41">
        <f t="shared" si="296"/>
        <v>60.497863958022819</v>
      </c>
      <c r="BZ216" s="41">
        <f t="shared" si="297"/>
        <v>-3.1474165219537301E-6</v>
      </c>
      <c r="CA216" s="41">
        <f t="shared" si="298"/>
        <v>-3.1473105015176136E-6</v>
      </c>
      <c r="CB216" s="41">
        <f t="shared" si="299"/>
        <v>5.6767305142687338E-2</v>
      </c>
      <c r="CC216" s="41">
        <f t="shared" si="237"/>
        <v>-50.594986734661177</v>
      </c>
      <c r="CD216" s="41">
        <f t="shared" si="238"/>
        <v>-44.584937200089158</v>
      </c>
      <c r="CE216" s="41">
        <f t="shared" si="300"/>
        <v>71.36931762651497</v>
      </c>
      <c r="CF216" s="41">
        <f t="shared" si="301"/>
        <v>60.533112335811715</v>
      </c>
      <c r="CG216" s="41">
        <f t="shared" si="302"/>
        <v>-3.1305811113073882E-6</v>
      </c>
      <c r="CH216" s="41">
        <f t="shared" si="303"/>
        <v>-3.1337447399977853E-6</v>
      </c>
      <c r="CI216" s="41">
        <f t="shared" si="304"/>
        <v>2.9686535259390557E-4</v>
      </c>
      <c r="CJ216" s="41">
        <f t="shared" si="305"/>
        <v>2.3921035615865493E-4</v>
      </c>
      <c r="CK216" s="41">
        <f t="shared" si="306"/>
        <v>1.8388768133150831E-6</v>
      </c>
      <c r="CL216" s="41" t="str">
        <f t="shared" si="239"/>
        <v/>
      </c>
      <c r="CM216" s="41">
        <f t="shared" si="240"/>
        <v>8.7646196058144418E-5</v>
      </c>
      <c r="CN216" s="41">
        <f t="shared" si="241"/>
        <v>-0.19848708091848721</v>
      </c>
      <c r="CO216" s="41">
        <f t="shared" si="242"/>
        <v>0</v>
      </c>
      <c r="CP216" s="41">
        <f t="shared" si="307"/>
        <v>0</v>
      </c>
      <c r="CQ216" s="41"/>
      <c r="CR216" s="41"/>
      <c r="CS216" s="41"/>
      <c r="CT216" s="41"/>
      <c r="CU216" s="41"/>
      <c r="CV216" s="41"/>
      <c r="CW216" s="41"/>
      <c r="CX216" s="41"/>
      <c r="CY216" s="41"/>
      <c r="CZ216" s="41"/>
      <c r="DA216" s="41"/>
      <c r="DB216" s="14"/>
      <c r="DC216" s="41"/>
      <c r="DD216" s="41"/>
      <c r="DE216" s="41"/>
    </row>
    <row r="217" spans="1:109" x14ac:dyDescent="0.15">
      <c r="A217" s="41">
        <f t="shared" si="308"/>
        <v>0.68000000000000038</v>
      </c>
      <c r="B217" s="41">
        <f t="shared" si="215"/>
        <v>10.809983493503788</v>
      </c>
      <c r="C217" s="41">
        <f t="shared" si="216"/>
        <v>-1477.0177276587231</v>
      </c>
      <c r="D217" s="41">
        <f t="shared" si="217"/>
        <v>-959.76058480158019</v>
      </c>
      <c r="E217" s="41">
        <f t="shared" si="218"/>
        <v>0.12739352921814204</v>
      </c>
      <c r="F217" s="41">
        <f t="shared" si="219"/>
        <v>-113.54200987122007</v>
      </c>
      <c r="G217" s="41">
        <f t="shared" si="220"/>
        <v>-100.05464387664793</v>
      </c>
      <c r="H217" s="41">
        <f t="shared" si="243"/>
        <v>125.32729369935353</v>
      </c>
      <c r="I217" s="41">
        <f t="shared" si="244"/>
        <v>108.87027839975859</v>
      </c>
      <c r="J217" s="41">
        <f t="shared" si="245"/>
        <v>7.0689965803692609E-6</v>
      </c>
      <c r="K217" s="41">
        <f t="shared" si="246"/>
        <v>4.6907183055983623E-6</v>
      </c>
      <c r="L217" s="41">
        <f t="shared" si="247"/>
        <v>0.12752092274736015</v>
      </c>
      <c r="M217" s="41">
        <f t="shared" si="221"/>
        <v>-113.65555188109127</v>
      </c>
      <c r="N217" s="41">
        <f t="shared" si="222"/>
        <v>-100.15469852052456</v>
      </c>
      <c r="O217" s="41">
        <f t="shared" si="248"/>
        <v>125.43108377630222</v>
      </c>
      <c r="P217" s="41">
        <f t="shared" si="249"/>
        <v>108.96284402540687</v>
      </c>
      <c r="Q217" s="41">
        <f t="shared" si="250"/>
        <v>7.0771606926725339E-6</v>
      </c>
      <c r="R217" s="41">
        <f t="shared" si="251"/>
        <v>4.6967576604448378E-6</v>
      </c>
      <c r="S217" s="41">
        <f t="shared" si="252"/>
        <v>6.4085769138986381E-5</v>
      </c>
      <c r="T217" s="41">
        <f t="shared" si="253"/>
        <v>4.7407076980614519E-5</v>
      </c>
      <c r="U217" s="41">
        <f t="shared" si="254"/>
        <v>-0.14259381084488226</v>
      </c>
      <c r="V217" s="41">
        <f t="shared" si="255"/>
        <v>-1.5200281626740225E-2</v>
      </c>
      <c r="W217" s="41">
        <f t="shared" si="223"/>
        <v>13.547552509934574</v>
      </c>
      <c r="X217" s="41">
        <f t="shared" si="224"/>
        <v>11.938273272765752</v>
      </c>
      <c r="Y217" s="41">
        <f t="shared" si="256"/>
        <v>32.250597825997566</v>
      </c>
      <c r="Z217" s="41">
        <f t="shared" si="257"/>
        <v>25.580683917550367</v>
      </c>
      <c r="AA217" s="41">
        <f t="shared" si="258"/>
        <v>-6.2524513030546498E-5</v>
      </c>
      <c r="AB217" s="41">
        <f t="shared" si="259"/>
        <v>-5.6165380740887001E-5</v>
      </c>
      <c r="AC217" s="41">
        <f t="shared" si="260"/>
        <v>-1.5215481908366964E-2</v>
      </c>
      <c r="AD217" s="41">
        <f t="shared" si="225"/>
        <v>13.561100062444508</v>
      </c>
      <c r="AE217" s="41">
        <f t="shared" si="226"/>
        <v>11.950211546038517</v>
      </c>
      <c r="AF217" s="41">
        <f t="shared" si="261"/>
        <v>32.245000399036016</v>
      </c>
      <c r="AG217" s="41">
        <f t="shared" si="262"/>
        <v>25.575844669088635</v>
      </c>
      <c r="AH217" s="41">
        <f t="shared" si="263"/>
        <v>-6.2550390246871875E-5</v>
      </c>
      <c r="AI217" s="41">
        <f t="shared" si="264"/>
        <v>-5.6189758126654296E-5</v>
      </c>
      <c r="AJ217" s="41">
        <f t="shared" si="265"/>
        <v>1.7024168999511026E-3</v>
      </c>
      <c r="AK217" s="41">
        <f t="shared" si="266"/>
        <v>1.6037456651074003E-3</v>
      </c>
      <c r="AL217" s="41">
        <f t="shared" si="267"/>
        <v>6.4447681228805176E-2</v>
      </c>
      <c r="AM217" s="41">
        <f t="shared" si="268"/>
        <v>4.9247399602064951E-2</v>
      </c>
      <c r="AN217" s="41">
        <f t="shared" si="227"/>
        <v>-43.892721758063004</v>
      </c>
      <c r="AO217" s="41">
        <f t="shared" si="228"/>
        <v>-38.67881719956204</v>
      </c>
      <c r="AP217" s="41">
        <f t="shared" si="269"/>
        <v>66.203117238839525</v>
      </c>
      <c r="AQ217" s="41">
        <f t="shared" si="270"/>
        <v>55.860269895633067</v>
      </c>
      <c r="AR217" s="41">
        <f t="shared" si="271"/>
        <v>-5.6822898516471437E-6</v>
      </c>
      <c r="AS217" s="41">
        <f t="shared" si="272"/>
        <v>-5.2610374542721659E-6</v>
      </c>
      <c r="AT217" s="41">
        <f t="shared" si="273"/>
        <v>4.9296647001667013E-2</v>
      </c>
      <c r="AU217" s="41">
        <f t="shared" si="229"/>
        <v>-43.936614479821067</v>
      </c>
      <c r="AV217" s="41">
        <f t="shared" si="230"/>
        <v>-38.717496016761601</v>
      </c>
      <c r="AW217" s="41">
        <f t="shared" si="274"/>
        <v>66.235950622474149</v>
      </c>
      <c r="AX217" s="41">
        <f t="shared" si="275"/>
        <v>55.889854058616507</v>
      </c>
      <c r="AY217" s="41">
        <f t="shared" si="276"/>
        <v>-5.6647596589952124E-6</v>
      </c>
      <c r="AZ217" s="41">
        <f t="shared" si="277"/>
        <v>-5.2467410208290083E-6</v>
      </c>
      <c r="BA217" s="41">
        <f t="shared" si="278"/>
        <v>3.5596179277651183E-4</v>
      </c>
      <c r="BB217" s="41">
        <f t="shared" si="279"/>
        <v>2.9029824028635551E-4</v>
      </c>
      <c r="BC217" s="41">
        <f t="shared" si="280"/>
        <v>6.4153153675035801E-3</v>
      </c>
      <c r="BD217" s="41">
        <f t="shared" si="281"/>
        <v>5.5662714969568532E-2</v>
      </c>
      <c r="BE217" s="41">
        <f t="shared" si="231"/>
        <v>-49.610498832413413</v>
      </c>
      <c r="BF217" s="41">
        <f t="shared" si="232"/>
        <v>-43.71739410681478</v>
      </c>
      <c r="BG217" s="41">
        <f t="shared" si="282"/>
        <v>70.547113460634819</v>
      </c>
      <c r="BH217" s="41">
        <f t="shared" si="283"/>
        <v>59.773908007247819</v>
      </c>
      <c r="BI217" s="41">
        <f t="shared" si="284"/>
        <v>-3.5712254179981004E-6</v>
      </c>
      <c r="BJ217" s="41">
        <f t="shared" si="285"/>
        <v>-3.5501165287975755E-6</v>
      </c>
      <c r="BK217" s="41">
        <f t="shared" si="286"/>
        <v>5.5718377684538092E-2</v>
      </c>
      <c r="BL217" s="41">
        <f t="shared" si="233"/>
        <v>-49.66010933124582</v>
      </c>
      <c r="BM217" s="41">
        <f t="shared" si="234"/>
        <v>-43.761111500921587</v>
      </c>
      <c r="BN217" s="41">
        <f t="shared" si="287"/>
        <v>70.58537503775608</v>
      </c>
      <c r="BO217" s="41">
        <f t="shared" si="288"/>
        <v>59.808372781639946</v>
      </c>
      <c r="BP217" s="41">
        <f t="shared" si="289"/>
        <v>-3.5543442973320455E-6</v>
      </c>
      <c r="BQ217" s="41">
        <f t="shared" si="290"/>
        <v>-3.536524402078803E-6</v>
      </c>
      <c r="BR217" s="41">
        <f t="shared" si="291"/>
        <v>3.0327519373222149E-4</v>
      </c>
      <c r="BS217" s="41">
        <f t="shared" si="292"/>
        <v>2.4418727556148383E-4</v>
      </c>
      <c r="BT217" s="41">
        <f t="shared" si="293"/>
        <v>3.5724543788342121E-4</v>
      </c>
      <c r="BU217" s="41">
        <f t="shared" si="294"/>
        <v>5.6019960407451955E-2</v>
      </c>
      <c r="BV217" s="41">
        <f t="shared" si="235"/>
        <v>-49.928900915184435</v>
      </c>
      <c r="BW217" s="41">
        <f t="shared" si="236"/>
        <v>-43.997974017610538</v>
      </c>
      <c r="BX217" s="41">
        <f t="shared" si="295"/>
        <v>70.792842468531234</v>
      </c>
      <c r="BY217" s="41">
        <f t="shared" si="296"/>
        <v>59.995250170005249</v>
      </c>
      <c r="BZ217" s="41">
        <f t="shared" si="297"/>
        <v>-3.4632851384182789E-6</v>
      </c>
      <c r="CA217" s="41">
        <f t="shared" si="298"/>
        <v>-3.463231584970463E-6</v>
      </c>
      <c r="CB217" s="41">
        <f t="shared" si="299"/>
        <v>5.60759803678594E-2</v>
      </c>
      <c r="CC217" s="41">
        <f t="shared" si="237"/>
        <v>-49.978829816099619</v>
      </c>
      <c r="CD217" s="41">
        <f t="shared" si="238"/>
        <v>-44.041971991628145</v>
      </c>
      <c r="CE217" s="41">
        <f t="shared" si="300"/>
        <v>70.831410775435273</v>
      </c>
      <c r="CF217" s="41">
        <f t="shared" si="301"/>
        <v>60.029990310968394</v>
      </c>
      <c r="CG217" s="41">
        <f t="shared" si="302"/>
        <v>-3.4464453325485685E-6</v>
      </c>
      <c r="CH217" s="41">
        <f t="shared" si="303"/>
        <v>-3.4496819905782282E-6</v>
      </c>
      <c r="CI217" s="41">
        <f t="shared" si="304"/>
        <v>3.0060367317703943E-4</v>
      </c>
      <c r="CJ217" s="41">
        <f t="shared" si="305"/>
        <v>2.418708312838068E-4</v>
      </c>
      <c r="CK217" s="41">
        <f t="shared" si="306"/>
        <v>9.1181434593732194E-7</v>
      </c>
      <c r="CL217" s="41" t="str">
        <f t="shared" si="239"/>
        <v/>
      </c>
      <c r="CM217" s="41">
        <f t="shared" si="240"/>
        <v>8.5132795588287684E-5</v>
      </c>
      <c r="CN217" s="41">
        <f t="shared" si="241"/>
        <v>-0.19606986142608182</v>
      </c>
      <c r="CO217" s="41">
        <f t="shared" si="242"/>
        <v>0</v>
      </c>
      <c r="CP217" s="41">
        <f t="shared" si="307"/>
        <v>0</v>
      </c>
      <c r="CQ217" s="41"/>
      <c r="CR217" s="41"/>
      <c r="CS217" s="41"/>
      <c r="CT217" s="41"/>
      <c r="CU217" s="41"/>
      <c r="CV217" s="41"/>
      <c r="CW217" s="41"/>
      <c r="CX217" s="41"/>
      <c r="CY217" s="41"/>
      <c r="CZ217" s="41"/>
      <c r="DA217" s="41"/>
      <c r="DB217" s="14"/>
      <c r="DC217" s="41"/>
      <c r="DD217" s="41"/>
      <c r="DE217" s="41"/>
    </row>
    <row r="218" spans="1:109" x14ac:dyDescent="0.15">
      <c r="A218" s="41">
        <f t="shared" si="308"/>
        <v>0.69000000000000039</v>
      </c>
      <c r="B218" s="41">
        <f t="shared" si="215"/>
        <v>10.968953838996489</v>
      </c>
      <c r="C218" s="41">
        <f t="shared" si="216"/>
        <v>-1471.3856354184102</v>
      </c>
      <c r="D218" s="41">
        <f t="shared" si="217"/>
        <v>-954.12849256126719</v>
      </c>
      <c r="E218" s="41">
        <f t="shared" si="218"/>
        <v>0.12739352921814204</v>
      </c>
      <c r="F218" s="41">
        <f t="shared" si="219"/>
        <v>-113.54200987122007</v>
      </c>
      <c r="G218" s="41">
        <f t="shared" si="220"/>
        <v>-100.05464387664793</v>
      </c>
      <c r="H218" s="41">
        <f t="shared" si="243"/>
        <v>125.28620497777199</v>
      </c>
      <c r="I218" s="41">
        <f t="shared" si="244"/>
        <v>108.82240194406916</v>
      </c>
      <c r="J218" s="41">
        <f t="shared" si="245"/>
        <v>6.9032261179826192E-6</v>
      </c>
      <c r="K218" s="41">
        <f t="shared" si="246"/>
        <v>4.4715257304445418E-6</v>
      </c>
      <c r="L218" s="41">
        <f t="shared" si="247"/>
        <v>0.12752092274736015</v>
      </c>
      <c r="M218" s="41">
        <f t="shared" si="221"/>
        <v>-113.65555188109127</v>
      </c>
      <c r="N218" s="41">
        <f t="shared" si="222"/>
        <v>-100.15469852052456</v>
      </c>
      <c r="O218" s="41">
        <f t="shared" si="248"/>
        <v>125.39002323282207</v>
      </c>
      <c r="P218" s="41">
        <f t="shared" si="249"/>
        <v>108.91500218333152</v>
      </c>
      <c r="Q218" s="41">
        <f t="shared" si="250"/>
        <v>6.9113382566955979E-6</v>
      </c>
      <c r="R218" s="41">
        <f t="shared" si="251"/>
        <v>4.4775045225505799E-6</v>
      </c>
      <c r="S218" s="41">
        <f t="shared" si="252"/>
        <v>6.3677792449642372E-5</v>
      </c>
      <c r="T218" s="41">
        <f t="shared" si="253"/>
        <v>4.6931678105891129E-5</v>
      </c>
      <c r="U218" s="41">
        <f t="shared" si="254"/>
        <v>-0.1452098282396751</v>
      </c>
      <c r="V218" s="41">
        <f t="shared" si="255"/>
        <v>-1.7816299021533061E-2</v>
      </c>
      <c r="W218" s="41">
        <f t="shared" si="223"/>
        <v>15.879129903902808</v>
      </c>
      <c r="X218" s="41">
        <f t="shared" si="224"/>
        <v>13.992888530051822</v>
      </c>
      <c r="Y218" s="41">
        <f t="shared" si="256"/>
        <v>31.232138190044672</v>
      </c>
      <c r="Z218" s="41">
        <f t="shared" si="257"/>
        <v>24.674973842076291</v>
      </c>
      <c r="AA218" s="41">
        <f t="shared" si="258"/>
        <v>-6.7059658875981995E-5</v>
      </c>
      <c r="AB218" s="41">
        <f t="shared" si="259"/>
        <v>-6.0428352978497544E-5</v>
      </c>
      <c r="AC218" s="41">
        <f t="shared" si="260"/>
        <v>-1.7834115320554591E-2</v>
      </c>
      <c r="AD218" s="41">
        <f t="shared" si="225"/>
        <v>15.895009033806708</v>
      </c>
      <c r="AE218" s="41">
        <f t="shared" si="226"/>
        <v>14.006881418581871</v>
      </c>
      <c r="AF218" s="41">
        <f t="shared" si="261"/>
        <v>31.225808637138254</v>
      </c>
      <c r="AG218" s="41">
        <f t="shared" si="262"/>
        <v>24.66952369775219</v>
      </c>
      <c r="AH218" s="41">
        <f t="shared" si="263"/>
        <v>-6.7091633900120517E-5</v>
      </c>
      <c r="AI218" s="41">
        <f t="shared" si="264"/>
        <v>-6.0458586736300593E-5</v>
      </c>
      <c r="AJ218" s="41">
        <f t="shared" si="265"/>
        <v>1.7947063023516685E-3</v>
      </c>
      <c r="AK218" s="41">
        <f t="shared" si="266"/>
        <v>1.6969718439566819E-3</v>
      </c>
      <c r="AL218" s="41">
        <f t="shared" si="267"/>
        <v>6.7850234261129447E-2</v>
      </c>
      <c r="AM218" s="41">
        <f t="shared" si="268"/>
        <v>5.0033935239596386E-2</v>
      </c>
      <c r="AN218" s="41">
        <f t="shared" si="227"/>
        <v>-44.59373724659492</v>
      </c>
      <c r="AO218" s="41">
        <f t="shared" si="228"/>
        <v>-39.296560844725875</v>
      </c>
      <c r="AP218" s="41">
        <f t="shared" si="269"/>
        <v>66.665055264437044</v>
      </c>
      <c r="AQ218" s="41">
        <f t="shared" si="270"/>
        <v>56.256796045330738</v>
      </c>
      <c r="AR218" s="41">
        <f t="shared" si="271"/>
        <v>-5.5053877405506814E-6</v>
      </c>
      <c r="AS218" s="41">
        <f t="shared" si="272"/>
        <v>-5.173152602678296E-6</v>
      </c>
      <c r="AT218" s="41">
        <f t="shared" si="273"/>
        <v>5.0083969174835978E-2</v>
      </c>
      <c r="AU218" s="41">
        <f t="shared" si="229"/>
        <v>-44.638330983841513</v>
      </c>
      <c r="AV218" s="41">
        <f t="shared" si="230"/>
        <v>-39.335857405570593</v>
      </c>
      <c r="AW218" s="41">
        <f t="shared" si="274"/>
        <v>66.698561428257662</v>
      </c>
      <c r="AX218" s="41">
        <f t="shared" si="275"/>
        <v>56.286993573684349</v>
      </c>
      <c r="AY218" s="41">
        <f t="shared" si="276"/>
        <v>-5.4880011824126533E-6</v>
      </c>
      <c r="AZ218" s="41">
        <f t="shared" si="277"/>
        <v>-5.1590334977686383E-6</v>
      </c>
      <c r="BA218" s="41">
        <f t="shared" si="278"/>
        <v>3.4749531602443245E-4</v>
      </c>
      <c r="BB218" s="41">
        <f t="shared" si="279"/>
        <v>2.8219057409830213E-4</v>
      </c>
      <c r="BC218" s="41">
        <f t="shared" si="280"/>
        <v>5.0874580937505928E-3</v>
      </c>
      <c r="BD218" s="41">
        <f t="shared" si="281"/>
        <v>5.512139333334698E-2</v>
      </c>
      <c r="BE218" s="41">
        <f t="shared" si="231"/>
        <v>-49.128035186570564</v>
      </c>
      <c r="BF218" s="41">
        <f t="shared" si="232"/>
        <v>-43.292241087919074</v>
      </c>
      <c r="BG218" s="41">
        <f t="shared" si="282"/>
        <v>70.113733242690159</v>
      </c>
      <c r="BH218" s="41">
        <f t="shared" si="283"/>
        <v>59.364591180570642</v>
      </c>
      <c r="BI218" s="41">
        <f t="shared" si="284"/>
        <v>-3.8444640042845451E-6</v>
      </c>
      <c r="BJ218" s="41">
        <f t="shared" si="285"/>
        <v>-3.8311111409615914E-6</v>
      </c>
      <c r="BK218" s="41">
        <f t="shared" si="286"/>
        <v>5.5176514726680323E-2</v>
      </c>
      <c r="BL218" s="41">
        <f t="shared" si="233"/>
        <v>-49.177163221757127</v>
      </c>
      <c r="BM218" s="41">
        <f t="shared" si="234"/>
        <v>-43.335533329006985</v>
      </c>
      <c r="BN218" s="41">
        <f t="shared" si="287"/>
        <v>70.151548821687442</v>
      </c>
      <c r="BO218" s="41">
        <f t="shared" si="288"/>
        <v>59.398663881355304</v>
      </c>
      <c r="BP218" s="41">
        <f t="shared" si="289"/>
        <v>-3.827597650805631E-6</v>
      </c>
      <c r="BQ218" s="41">
        <f t="shared" si="290"/>
        <v>-3.817554232501162E-6</v>
      </c>
      <c r="BR218" s="41">
        <f t="shared" si="291"/>
        <v>3.0598561572846837E-4</v>
      </c>
      <c r="BS218" s="41">
        <f t="shared" si="292"/>
        <v>2.4594640375733733E-4</v>
      </c>
      <c r="BT218" s="41">
        <f t="shared" si="293"/>
        <v>2.2240237479089893E-4</v>
      </c>
      <c r="BU218" s="41">
        <f t="shared" si="294"/>
        <v>5.5343795708137876E-2</v>
      </c>
      <c r="BV218" s="41">
        <f t="shared" si="235"/>
        <v>-49.326255714637185</v>
      </c>
      <c r="BW218" s="41">
        <f t="shared" si="236"/>
        <v>-43.466915504615073</v>
      </c>
      <c r="BX218" s="41">
        <f t="shared" si="295"/>
        <v>70.266367995765492</v>
      </c>
      <c r="BY218" s="41">
        <f t="shared" si="296"/>
        <v>59.502117755445106</v>
      </c>
      <c r="BZ218" s="41">
        <f t="shared" si="297"/>
        <v>-3.7765532193701612E-6</v>
      </c>
      <c r="CA218" s="41">
        <f t="shared" si="298"/>
        <v>-3.7765344270177418E-6</v>
      </c>
      <c r="CB218" s="41">
        <f t="shared" si="299"/>
        <v>5.5399139503846007E-2</v>
      </c>
      <c r="CC218" s="41">
        <f t="shared" si="237"/>
        <v>-49.375581970351817</v>
      </c>
      <c r="CD218" s="41">
        <f t="shared" si="238"/>
        <v>-43.510382420119683</v>
      </c>
      <c r="CE218" s="41">
        <f t="shared" si="300"/>
        <v>70.304374144660173</v>
      </c>
      <c r="CF218" s="41">
        <f t="shared" si="301"/>
        <v>59.536361614740692</v>
      </c>
      <c r="CG218" s="41">
        <f t="shared" si="302"/>
        <v>-3.7597121345000535E-6</v>
      </c>
      <c r="CH218" s="41">
        <f t="shared" si="303"/>
        <v>-3.7630037049361833E-6</v>
      </c>
      <c r="CI218" s="41">
        <f t="shared" si="304"/>
        <v>3.0429941883501133E-4</v>
      </c>
      <c r="CJ218" s="41">
        <f t="shared" si="305"/>
        <v>2.4448489498111266E-4</v>
      </c>
      <c r="CK218" s="41">
        <f t="shared" si="306"/>
        <v>3.1417707955639748E-7</v>
      </c>
      <c r="CL218" s="41" t="str">
        <f t="shared" si="239"/>
        <v/>
      </c>
      <c r="CM218" s="41">
        <f t="shared" si="240"/>
        <v>8.2694118767470527E-5</v>
      </c>
      <c r="CN218" s="41">
        <f t="shared" si="241"/>
        <v>-0.19370328497848255</v>
      </c>
      <c r="CO218" s="41">
        <f t="shared" si="242"/>
        <v>0</v>
      </c>
      <c r="CP218" s="41">
        <f t="shared" si="307"/>
        <v>0</v>
      </c>
      <c r="CQ218" s="41"/>
      <c r="CR218" s="41"/>
      <c r="CS218" s="41"/>
      <c r="CT218" s="41"/>
      <c r="CU218" s="41"/>
      <c r="CV218" s="41"/>
      <c r="CW218" s="41"/>
      <c r="CX218" s="41"/>
      <c r="CY218" s="41"/>
      <c r="CZ218" s="41"/>
      <c r="DA218" s="41"/>
      <c r="DB218" s="14"/>
      <c r="DC218" s="41"/>
      <c r="DD218" s="41"/>
      <c r="DE218" s="41"/>
    </row>
    <row r="219" spans="1:109" x14ac:dyDescent="0.15">
      <c r="A219" s="41">
        <f t="shared" si="308"/>
        <v>0.7000000000000004</v>
      </c>
      <c r="B219" s="41">
        <f t="shared" si="215"/>
        <v>11.127924184489192</v>
      </c>
      <c r="C219" s="41">
        <f t="shared" si="216"/>
        <v>-1465.7535431780975</v>
      </c>
      <c r="D219" s="41">
        <f t="shared" si="217"/>
        <v>-948.49640032095431</v>
      </c>
      <c r="E219" s="41">
        <f t="shared" si="218"/>
        <v>0.12739352921814204</v>
      </c>
      <c r="F219" s="41">
        <f t="shared" si="219"/>
        <v>-113.54200987122007</v>
      </c>
      <c r="G219" s="41">
        <f t="shared" si="220"/>
        <v>-100.05464387664793</v>
      </c>
      <c r="H219" s="41">
        <f t="shared" si="243"/>
        <v>125.24509160039993</v>
      </c>
      <c r="I219" s="41">
        <f t="shared" si="244"/>
        <v>108.77448647110516</v>
      </c>
      <c r="J219" s="41">
        <f t="shared" si="245"/>
        <v>6.7373561830001271E-6</v>
      </c>
      <c r="K219" s="41">
        <f t="shared" si="246"/>
        <v>4.2521545226671627E-6</v>
      </c>
      <c r="L219" s="41">
        <f t="shared" si="247"/>
        <v>0.12752092274736015</v>
      </c>
      <c r="M219" s="41">
        <f t="shared" si="221"/>
        <v>-113.65555188109127</v>
      </c>
      <c r="N219" s="41">
        <f t="shared" si="222"/>
        <v>-100.15469852052456</v>
      </c>
      <c r="O219" s="41">
        <f t="shared" si="248"/>
        <v>125.34893808427285</v>
      </c>
      <c r="P219" s="41">
        <f t="shared" si="249"/>
        <v>108.86712140861513</v>
      </c>
      <c r="Q219" s="41">
        <f t="shared" si="250"/>
        <v>6.745416453488052E-6</v>
      </c>
      <c r="R219" s="41">
        <f t="shared" si="251"/>
        <v>4.258072961264965E-6</v>
      </c>
      <c r="S219" s="41">
        <f t="shared" si="252"/>
        <v>6.3270642845010631E-5</v>
      </c>
      <c r="T219" s="41">
        <f t="shared" si="253"/>
        <v>4.645792163956077E-5</v>
      </c>
      <c r="U219" s="41">
        <f t="shared" si="254"/>
        <v>-0.14781674126181216</v>
      </c>
      <c r="V219" s="41">
        <f t="shared" si="255"/>
        <v>-2.0423212043670119E-2</v>
      </c>
      <c r="W219" s="41">
        <f t="shared" si="223"/>
        <v>18.20259284514885</v>
      </c>
      <c r="X219" s="41">
        <f t="shared" si="224"/>
        <v>16.04035322977516</v>
      </c>
      <c r="Y219" s="41">
        <f t="shared" si="256"/>
        <v>30.250795513556032</v>
      </c>
      <c r="Z219" s="41">
        <f t="shared" si="257"/>
        <v>23.804650694226666</v>
      </c>
      <c r="AA219" s="41">
        <f t="shared" si="258"/>
        <v>-7.1817177274779038E-5</v>
      </c>
      <c r="AB219" s="41">
        <f t="shared" si="259"/>
        <v>-6.4915050746624917E-5</v>
      </c>
      <c r="AC219" s="41">
        <f t="shared" si="260"/>
        <v>-2.0443635255713789E-2</v>
      </c>
      <c r="AD219" s="41">
        <f t="shared" si="225"/>
        <v>18.220795437993999</v>
      </c>
      <c r="AE219" s="41">
        <f t="shared" si="226"/>
        <v>16.056393583004933</v>
      </c>
      <c r="AF219" s="41">
        <f t="shared" si="261"/>
        <v>30.243800148275092</v>
      </c>
      <c r="AG219" s="41">
        <f t="shared" si="262"/>
        <v>23.798652629136782</v>
      </c>
      <c r="AH219" s="41">
        <f t="shared" si="263"/>
        <v>-7.1855772226691008E-5</v>
      </c>
      <c r="AI219" s="41">
        <f t="shared" si="264"/>
        <v>-6.495167407991871E-5</v>
      </c>
      <c r="AJ219" s="41">
        <f t="shared" si="265"/>
        <v>1.8897591539198645E-3</v>
      </c>
      <c r="AK219" s="41">
        <f t="shared" si="266"/>
        <v>1.7932210278913652E-3</v>
      </c>
      <c r="AL219" s="41">
        <f t="shared" si="267"/>
        <v>7.1496379845995023E-2</v>
      </c>
      <c r="AM219" s="41">
        <f t="shared" si="268"/>
        <v>5.1073167802324904E-2</v>
      </c>
      <c r="AN219" s="41">
        <f t="shared" si="227"/>
        <v>-45.519973882160322</v>
      </c>
      <c r="AO219" s="41">
        <f t="shared" si="228"/>
        <v>-40.11277219083567</v>
      </c>
      <c r="AP219" s="41">
        <f t="shared" si="269"/>
        <v>67.299526102775999</v>
      </c>
      <c r="AQ219" s="41">
        <f t="shared" si="270"/>
        <v>56.80900536982363</v>
      </c>
      <c r="AR219" s="41">
        <f t="shared" si="271"/>
        <v>-5.2508994350719391E-6</v>
      </c>
      <c r="AS219" s="41">
        <f t="shared" si="272"/>
        <v>-5.0242890084306903E-6</v>
      </c>
      <c r="AT219" s="41">
        <f t="shared" si="273"/>
        <v>5.1124240970127223E-2</v>
      </c>
      <c r="AU219" s="41">
        <f t="shared" si="229"/>
        <v>-45.56549385604248</v>
      </c>
      <c r="AV219" s="41">
        <f t="shared" si="230"/>
        <v>-40.152884963026501</v>
      </c>
      <c r="AW219" s="41">
        <f t="shared" si="274"/>
        <v>67.333920882972848</v>
      </c>
      <c r="AX219" s="41">
        <f t="shared" si="275"/>
        <v>56.840010630354087</v>
      </c>
      <c r="AY219" s="41">
        <f t="shared" si="276"/>
        <v>-5.2336845736860774E-6</v>
      </c>
      <c r="AZ219" s="41">
        <f t="shared" si="277"/>
        <v>-5.0103767907858969E-6</v>
      </c>
      <c r="BA219" s="41">
        <f t="shared" si="278"/>
        <v>3.370627303262731E-4</v>
      </c>
      <c r="BB219" s="41">
        <f t="shared" si="279"/>
        <v>2.7239778230794619E-4</v>
      </c>
      <c r="BC219" s="41">
        <f t="shared" si="280"/>
        <v>3.5043780840436837E-3</v>
      </c>
      <c r="BD219" s="41">
        <f t="shared" si="281"/>
        <v>5.4577545886368588E-2</v>
      </c>
      <c r="BE219" s="41">
        <f t="shared" si="231"/>
        <v>-48.643320361789144</v>
      </c>
      <c r="BF219" s="41">
        <f t="shared" si="232"/>
        <v>-42.865104301893851</v>
      </c>
      <c r="BG219" s="41">
        <f t="shared" si="282"/>
        <v>69.679092836778111</v>
      </c>
      <c r="BH219" s="41">
        <f t="shared" si="283"/>
        <v>58.953888641322827</v>
      </c>
      <c r="BI219" s="41">
        <f t="shared" si="284"/>
        <v>-4.1193552120533873E-6</v>
      </c>
      <c r="BJ219" s="41">
        <f t="shared" si="285"/>
        <v>-4.1130092509694154E-6</v>
      </c>
      <c r="BK219" s="41">
        <f t="shared" si="286"/>
        <v>5.4632123432254952E-2</v>
      </c>
      <c r="BL219" s="41">
        <f t="shared" si="233"/>
        <v>-48.691963682150927</v>
      </c>
      <c r="BM219" s="41">
        <f t="shared" si="234"/>
        <v>-42.90796940619574</v>
      </c>
      <c r="BN219" s="41">
        <f t="shared" si="287"/>
        <v>69.716460954526241</v>
      </c>
      <c r="BO219" s="41">
        <f t="shared" si="288"/>
        <v>58.987567798263612</v>
      </c>
      <c r="BP219" s="41">
        <f t="shared" si="289"/>
        <v>-4.1025042635777417E-6</v>
      </c>
      <c r="BQ219" s="41">
        <f t="shared" si="290"/>
        <v>-4.0994879096406842E-6</v>
      </c>
      <c r="BR219" s="41">
        <f t="shared" si="291"/>
        <v>3.0875240361175212E-4</v>
      </c>
      <c r="BS219" s="41">
        <f t="shared" si="292"/>
        <v>2.4774549879695839E-4</v>
      </c>
      <c r="BT219" s="41">
        <f t="shared" si="293"/>
        <v>1.0402037446805605E-4</v>
      </c>
      <c r="BU219" s="41">
        <f t="shared" si="294"/>
        <v>5.4681566260836645E-2</v>
      </c>
      <c r="BV219" s="41">
        <f t="shared" si="235"/>
        <v>-48.736030583863581</v>
      </c>
      <c r="BW219" s="41">
        <f t="shared" si="236"/>
        <v>-42.946801712956976</v>
      </c>
      <c r="BX219" s="41">
        <f t="shared" si="295"/>
        <v>69.750321452437987</v>
      </c>
      <c r="BY219" s="41">
        <f t="shared" si="296"/>
        <v>59.018085495771516</v>
      </c>
      <c r="BZ219" s="41">
        <f t="shared" si="297"/>
        <v>-4.0872584404588291E-6</v>
      </c>
      <c r="CA219" s="41">
        <f t="shared" si="298"/>
        <v>-4.0872558008608908E-6</v>
      </c>
      <c r="CB219" s="41">
        <f t="shared" si="299"/>
        <v>5.4736247827097476E-2</v>
      </c>
      <c r="CC219" s="41">
        <f t="shared" si="237"/>
        <v>-48.784766614447435</v>
      </c>
      <c r="CD219" s="41">
        <f t="shared" si="238"/>
        <v>-42.989748514669927</v>
      </c>
      <c r="CE219" s="41">
        <f t="shared" si="300"/>
        <v>69.787778520666052</v>
      </c>
      <c r="CF219" s="41">
        <f t="shared" si="301"/>
        <v>59.051844577897235</v>
      </c>
      <c r="CG219" s="41">
        <f t="shared" si="302"/>
        <v>-4.070419092944132E-6</v>
      </c>
      <c r="CH219" s="41">
        <f t="shared" si="303"/>
        <v>-4.0737465664941042E-6</v>
      </c>
      <c r="CI219" s="41">
        <f t="shared" si="304"/>
        <v>3.0795291112133729E-4</v>
      </c>
      <c r="CJ219" s="41">
        <f t="shared" si="305"/>
        <v>2.4705280573617216E-4</v>
      </c>
      <c r="CK219" s="41">
        <f t="shared" si="306"/>
        <v>4.3343076692378003E-8</v>
      </c>
      <c r="CL219" s="41" t="str">
        <f t="shared" si="239"/>
        <v/>
      </c>
      <c r="CM219" s="41">
        <f t="shared" si="240"/>
        <v>8.0326822121442459E-5</v>
      </c>
      <c r="CN219" s="41">
        <f t="shared" si="241"/>
        <v>-0.19138548191292826</v>
      </c>
      <c r="CO219" s="41">
        <f t="shared" si="242"/>
        <v>0</v>
      </c>
      <c r="CP219" s="41">
        <f t="shared" si="307"/>
        <v>0</v>
      </c>
      <c r="CQ219" s="41"/>
      <c r="CR219" s="41"/>
      <c r="CS219" s="41"/>
      <c r="CT219" s="41"/>
      <c r="CU219" s="41"/>
      <c r="CV219" s="41"/>
      <c r="CW219" s="41"/>
      <c r="CX219" s="41"/>
      <c r="CY219" s="41"/>
      <c r="CZ219" s="41"/>
      <c r="DA219" s="41"/>
      <c r="DB219" s="14"/>
      <c r="DC219" s="41"/>
      <c r="DD219" s="41"/>
      <c r="DE219" s="41"/>
    </row>
    <row r="220" spans="1:109" x14ac:dyDescent="0.15">
      <c r="A220" s="41">
        <f t="shared" si="308"/>
        <v>0.71000000000000041</v>
      </c>
      <c r="B220" s="41">
        <f t="shared" si="215"/>
        <v>11.286894529981895</v>
      </c>
      <c r="C220" s="41">
        <f t="shared" si="216"/>
        <v>-1460.1214509377844</v>
      </c>
      <c r="D220" s="41">
        <f t="shared" si="217"/>
        <v>-942.86430808064154</v>
      </c>
      <c r="E220" s="41">
        <f t="shared" si="218"/>
        <v>0.12739352921814204</v>
      </c>
      <c r="F220" s="41">
        <f t="shared" si="219"/>
        <v>-113.54200987122007</v>
      </c>
      <c r="G220" s="41">
        <f t="shared" si="220"/>
        <v>-100.05464387664793</v>
      </c>
      <c r="H220" s="41">
        <f t="shared" si="243"/>
        <v>125.20395352279897</v>
      </c>
      <c r="I220" s="41">
        <f t="shared" si="244"/>
        <v>108.72653188531859</v>
      </c>
      <c r="J220" s="41">
        <f t="shared" si="245"/>
        <v>6.5713865961373409E-6</v>
      </c>
      <c r="K220" s="41">
        <f t="shared" si="246"/>
        <v>4.0326042448191087E-6</v>
      </c>
      <c r="L220" s="41">
        <f t="shared" si="247"/>
        <v>0.12752092274736015</v>
      </c>
      <c r="M220" s="41">
        <f t="shared" si="221"/>
        <v>-113.65555188109127</v>
      </c>
      <c r="N220" s="41">
        <f t="shared" si="222"/>
        <v>-100.15469852052456</v>
      </c>
      <c r="O220" s="41">
        <f t="shared" si="248"/>
        <v>125.30782828636852</v>
      </c>
      <c r="P220" s="41">
        <f t="shared" si="249"/>
        <v>108.81920160605517</v>
      </c>
      <c r="Q220" s="41">
        <f t="shared" si="250"/>
        <v>6.579395104201444E-6</v>
      </c>
      <c r="R220" s="41">
        <f t="shared" si="251"/>
        <v>4.038462540286594E-6</v>
      </c>
      <c r="S220" s="41">
        <f t="shared" si="252"/>
        <v>6.2864323747490838E-5</v>
      </c>
      <c r="T220" s="41">
        <f t="shared" si="253"/>
        <v>4.5985816575150042E-5</v>
      </c>
      <c r="U220" s="41">
        <f t="shared" si="254"/>
        <v>-0.15041510042301573</v>
      </c>
      <c r="V220" s="41">
        <f t="shared" si="255"/>
        <v>-2.3021571204873692E-2</v>
      </c>
      <c r="W220" s="41">
        <f t="shared" si="223"/>
        <v>20.518431988165048</v>
      </c>
      <c r="X220" s="41">
        <f t="shared" si="224"/>
        <v>18.08109974283138</v>
      </c>
      <c r="Y220" s="41">
        <f t="shared" si="256"/>
        <v>29.305578504954404</v>
      </c>
      <c r="Z220" s="41">
        <f t="shared" si="257"/>
        <v>22.968758931777728</v>
      </c>
      <c r="AA220" s="41">
        <f t="shared" si="258"/>
        <v>-7.6803594207173283E-5</v>
      </c>
      <c r="AB220" s="41">
        <f t="shared" si="259"/>
        <v>-6.963263410049466E-5</v>
      </c>
      <c r="AC220" s="41">
        <f t="shared" si="260"/>
        <v>-2.3044592776078562E-2</v>
      </c>
      <c r="AD220" s="41">
        <f t="shared" si="225"/>
        <v>20.53895042015321</v>
      </c>
      <c r="AE220" s="41">
        <f t="shared" si="226"/>
        <v>18.099180842574206</v>
      </c>
      <c r="AF220" s="41">
        <f t="shared" si="261"/>
        <v>29.297980761064153</v>
      </c>
      <c r="AG220" s="41">
        <f t="shared" si="262"/>
        <v>22.962272924567866</v>
      </c>
      <c r="AH220" s="41">
        <f t="shared" si="263"/>
        <v>-7.6849349208414392E-5</v>
      </c>
      <c r="AI220" s="41">
        <f t="shared" si="264"/>
        <v>-6.9676199711471104E-5</v>
      </c>
      <c r="AJ220" s="41">
        <f t="shared" si="265"/>
        <v>1.9874838617196804E-3</v>
      </c>
      <c r="AK220" s="41">
        <f t="shared" si="266"/>
        <v>1.8923821744724575E-3</v>
      </c>
      <c r="AL220" s="41">
        <f t="shared" si="267"/>
        <v>7.5403079737557721E-2</v>
      </c>
      <c r="AM220" s="41">
        <f t="shared" si="268"/>
        <v>5.2381508532684029E-2</v>
      </c>
      <c r="AN220" s="41">
        <f t="shared" si="227"/>
        <v>-46.686058510108602</v>
      </c>
      <c r="AO220" s="41">
        <f t="shared" si="228"/>
        <v>-41.140340597557802</v>
      </c>
      <c r="AP220" s="41">
        <f t="shared" si="269"/>
        <v>68.120461804722723</v>
      </c>
      <c r="AQ220" s="41">
        <f t="shared" si="270"/>
        <v>57.529556308308429</v>
      </c>
      <c r="AR220" s="41">
        <f t="shared" si="271"/>
        <v>-4.9210439662445067E-6</v>
      </c>
      <c r="AS220" s="41">
        <f t="shared" si="272"/>
        <v>-4.8172013893207181E-6</v>
      </c>
      <c r="AT220" s="41">
        <f t="shared" si="273"/>
        <v>5.2433890041216707E-2</v>
      </c>
      <c r="AU220" s="41">
        <f t="shared" si="229"/>
        <v>-46.732744568618699</v>
      </c>
      <c r="AV220" s="41">
        <f t="shared" si="230"/>
        <v>-41.18148093815536</v>
      </c>
      <c r="AW220" s="41">
        <f t="shared" si="274"/>
        <v>68.155978273497567</v>
      </c>
      <c r="AX220" s="41">
        <f t="shared" si="275"/>
        <v>57.561578992778422</v>
      </c>
      <c r="AY220" s="41">
        <f t="shared" si="276"/>
        <v>-4.9040343942466797E-6</v>
      </c>
      <c r="AZ220" s="41">
        <f t="shared" si="277"/>
        <v>-4.8035298583078384E-6</v>
      </c>
      <c r="BA220" s="41">
        <f t="shared" si="278"/>
        <v>3.2472474493962781E-4</v>
      </c>
      <c r="BB220" s="41">
        <f t="shared" si="279"/>
        <v>2.6099918455671549E-4</v>
      </c>
      <c r="BC220" s="41">
        <f t="shared" si="280"/>
        <v>1.6295278738989861E-3</v>
      </c>
      <c r="BD220" s="41">
        <f t="shared" si="281"/>
        <v>5.4011036406583016E-2</v>
      </c>
      <c r="BE220" s="41">
        <f t="shared" si="231"/>
        <v>-48.138407550748241</v>
      </c>
      <c r="BF220" s="41">
        <f t="shared" si="232"/>
        <v>-42.420168796923015</v>
      </c>
      <c r="BG220" s="41">
        <f t="shared" si="282"/>
        <v>69.229452017808171</v>
      </c>
      <c r="BH220" s="41">
        <f t="shared" si="283"/>
        <v>58.529408994044715</v>
      </c>
      <c r="BI220" s="41">
        <f t="shared" si="284"/>
        <v>-4.4022139966393408E-6</v>
      </c>
      <c r="BJ220" s="41">
        <f t="shared" si="285"/>
        <v>-4.4008602048351767E-6</v>
      </c>
      <c r="BK220" s="41">
        <f t="shared" si="286"/>
        <v>5.4065047442989594E-2</v>
      </c>
      <c r="BL220" s="41">
        <f t="shared" si="233"/>
        <v>-48.186545958298986</v>
      </c>
      <c r="BM220" s="41">
        <f t="shared" si="234"/>
        <v>-42.462588965719938</v>
      </c>
      <c r="BN220" s="41">
        <f t="shared" si="287"/>
        <v>69.266354053895753</v>
      </c>
      <c r="BO220" s="41">
        <f t="shared" si="288"/>
        <v>58.562677707950385</v>
      </c>
      <c r="BP220" s="41">
        <f t="shared" si="289"/>
        <v>-4.3853769307481558E-6</v>
      </c>
      <c r="BQ220" s="41">
        <f t="shared" si="290"/>
        <v>-4.3873724887204412E-6</v>
      </c>
      <c r="BR220" s="41">
        <f t="shared" si="291"/>
        <v>3.1173380500312375E-4</v>
      </c>
      <c r="BS220" s="41">
        <f t="shared" si="292"/>
        <v>2.4972148309105018E-4</v>
      </c>
      <c r="BT220" s="41">
        <f t="shared" si="293"/>
        <v>2.1831012973253712E-5</v>
      </c>
      <c r="BU220" s="41">
        <f t="shared" si="294"/>
        <v>5.403286741955627E-2</v>
      </c>
      <c r="BV220" s="41">
        <f t="shared" si="235"/>
        <v>-48.157864874096774</v>
      </c>
      <c r="BW220" s="41">
        <f t="shared" si="236"/>
        <v>-42.437314834417322</v>
      </c>
      <c r="BX220" s="41">
        <f t="shared" si="295"/>
        <v>69.244366545952118</v>
      </c>
      <c r="BY220" s="41">
        <f t="shared" si="296"/>
        <v>58.542855073280329</v>
      </c>
      <c r="BZ220" s="41">
        <f t="shared" si="297"/>
        <v>-4.3954057949963207E-6</v>
      </c>
      <c r="CA220" s="41">
        <f t="shared" si="298"/>
        <v>-4.3954061613440268E-6</v>
      </c>
      <c r="CB220" s="41">
        <f t="shared" si="299"/>
        <v>5.4086900286975818E-2</v>
      </c>
      <c r="CC220" s="41">
        <f t="shared" si="237"/>
        <v>-48.206022738970866</v>
      </c>
      <c r="CD220" s="41">
        <f t="shared" si="238"/>
        <v>-42.47975214925173</v>
      </c>
      <c r="CE220" s="41">
        <f t="shared" si="300"/>
        <v>69.281287211037068</v>
      </c>
      <c r="CF220" s="41">
        <f t="shared" si="301"/>
        <v>58.576140533541761</v>
      </c>
      <c r="CG220" s="41">
        <f t="shared" si="302"/>
        <v>-4.3785711160017649E-6</v>
      </c>
      <c r="CH220" s="41">
        <f t="shared" si="303"/>
        <v>-4.3819209551966296E-6</v>
      </c>
      <c r="CI220" s="41">
        <f t="shared" si="304"/>
        <v>3.1156367963668796E-4</v>
      </c>
      <c r="CJ220" s="41">
        <f t="shared" si="305"/>
        <v>2.4957413499248016E-4</v>
      </c>
      <c r="CK220" s="41">
        <f t="shared" si="306"/>
        <v>-5.9098305710397064E-9</v>
      </c>
      <c r="CL220" s="41" t="str">
        <f t="shared" si="239"/>
        <v/>
      </c>
      <c r="CM220" s="41">
        <f t="shared" si="240"/>
        <v>7.8028103605995886E-5</v>
      </c>
      <c r="CN220" s="41">
        <f t="shared" si="241"/>
        <v>-0.18911503596844695</v>
      </c>
      <c r="CO220" s="41">
        <f t="shared" si="242"/>
        <v>0</v>
      </c>
      <c r="CP220" s="41">
        <f t="shared" si="307"/>
        <v>0</v>
      </c>
      <c r="CQ220" s="41"/>
      <c r="CR220" s="41"/>
      <c r="CS220" s="41"/>
      <c r="CT220" s="41"/>
      <c r="CU220" s="41"/>
      <c r="CV220" s="41"/>
      <c r="CW220" s="41"/>
      <c r="CX220" s="41"/>
      <c r="CY220" s="41"/>
      <c r="CZ220" s="41"/>
      <c r="DA220" s="41"/>
      <c r="DB220" s="14"/>
      <c r="DC220" s="41"/>
      <c r="DD220" s="41"/>
      <c r="DE220" s="41"/>
    </row>
    <row r="221" spans="1:109" x14ac:dyDescent="0.15">
      <c r="A221" s="41">
        <f t="shared" si="308"/>
        <v>0.72000000000000042</v>
      </c>
      <c r="B221" s="41">
        <f t="shared" si="215"/>
        <v>11.445864875474598</v>
      </c>
      <c r="C221" s="41">
        <f t="shared" si="216"/>
        <v>-1454.4893586974715</v>
      </c>
      <c r="D221" s="41">
        <f t="shared" si="217"/>
        <v>-937.23221584032854</v>
      </c>
      <c r="E221" s="41">
        <f t="shared" si="218"/>
        <v>0.12739352921814204</v>
      </c>
      <c r="F221" s="41">
        <f t="shared" si="219"/>
        <v>-113.54200987122007</v>
      </c>
      <c r="G221" s="41">
        <f t="shared" si="220"/>
        <v>-100.05464387664793</v>
      </c>
      <c r="H221" s="41">
        <f t="shared" si="243"/>
        <v>125.1627907003971</v>
      </c>
      <c r="I221" s="41">
        <f t="shared" si="244"/>
        <v>108.67853809077079</v>
      </c>
      <c r="J221" s="41">
        <f t="shared" si="245"/>
        <v>6.4053171775706023E-6</v>
      </c>
      <c r="K221" s="41">
        <f t="shared" si="246"/>
        <v>3.8128744576649466E-6</v>
      </c>
      <c r="L221" s="41">
        <f t="shared" si="247"/>
        <v>0.12752092274736015</v>
      </c>
      <c r="M221" s="41">
        <f t="shared" si="221"/>
        <v>-113.65555188109127</v>
      </c>
      <c r="N221" s="41">
        <f t="shared" si="222"/>
        <v>-100.15469852052456</v>
      </c>
      <c r="O221" s="41">
        <f t="shared" si="248"/>
        <v>125.26669379469006</v>
      </c>
      <c r="P221" s="41">
        <f t="shared" si="249"/>
        <v>108.7712426800604</v>
      </c>
      <c r="Q221" s="41">
        <f t="shared" si="250"/>
        <v>6.413274029450147E-6</v>
      </c>
      <c r="R221" s="41">
        <f t="shared" si="251"/>
        <v>3.8186728215330623E-6</v>
      </c>
      <c r="S221" s="41">
        <f t="shared" si="252"/>
        <v>6.2458838595493371E-5</v>
      </c>
      <c r="T221" s="41">
        <f t="shared" si="253"/>
        <v>4.5515371963579255E-5</v>
      </c>
      <c r="U221" s="41">
        <f t="shared" si="254"/>
        <v>-0.1530054490161194</v>
      </c>
      <c r="V221" s="41">
        <f t="shared" si="255"/>
        <v>-2.5611919797977362E-2</v>
      </c>
      <c r="W221" s="41">
        <f t="shared" si="223"/>
        <v>22.827131553465996</v>
      </c>
      <c r="X221" s="41">
        <f t="shared" si="224"/>
        <v>20.115554770414168</v>
      </c>
      <c r="Y221" s="41">
        <f t="shared" si="256"/>
        <v>28.395463882846524</v>
      </c>
      <c r="Z221" s="41">
        <f t="shared" si="257"/>
        <v>22.166299044858555</v>
      </c>
      <c r="AA221" s="41">
        <f t="shared" si="258"/>
        <v>-8.202527596629581E-5</v>
      </c>
      <c r="AB221" s="41">
        <f t="shared" si="259"/>
        <v>-7.4588053816127605E-5</v>
      </c>
      <c r="AC221" s="41">
        <f t="shared" si="260"/>
        <v>-2.5637531717775337E-2</v>
      </c>
      <c r="AD221" s="41">
        <f t="shared" si="225"/>
        <v>22.849958685019459</v>
      </c>
      <c r="AE221" s="41">
        <f t="shared" si="226"/>
        <v>20.135670325184577</v>
      </c>
      <c r="AF221" s="41">
        <f t="shared" si="261"/>
        <v>28.387324178817011</v>
      </c>
      <c r="AG221" s="41">
        <f t="shared" si="262"/>
        <v>22.15938191709764</v>
      </c>
      <c r="AH221" s="41">
        <f t="shared" si="263"/>
        <v>-8.2078748100039973E-5</v>
      </c>
      <c r="AI221" s="41">
        <f t="shared" si="264"/>
        <v>-7.4639132601976344E-5</v>
      </c>
      <c r="AJ221" s="41">
        <f t="shared" si="265"/>
        <v>2.087783116843499E-3</v>
      </c>
      <c r="AK221" s="41">
        <f t="shared" si="266"/>
        <v>1.994336475033625E-3</v>
      </c>
      <c r="AL221" s="41">
        <f t="shared" si="267"/>
        <v>7.9587901781424483E-2</v>
      </c>
      <c r="AM221" s="41">
        <f t="shared" si="268"/>
        <v>5.3975981983447122E-2</v>
      </c>
      <c r="AN221" s="41">
        <f t="shared" si="227"/>
        <v>-48.107164600795031</v>
      </c>
      <c r="AO221" s="41">
        <f t="shared" si="228"/>
        <v>-42.392637117373127</v>
      </c>
      <c r="AP221" s="41">
        <f t="shared" si="269"/>
        <v>69.14309527380928</v>
      </c>
      <c r="AQ221" s="41">
        <f t="shared" si="270"/>
        <v>58.432270759236623</v>
      </c>
      <c r="AR221" s="41">
        <f t="shared" si="271"/>
        <v>-4.5198383473311803E-6</v>
      </c>
      <c r="AS221" s="41">
        <f t="shared" si="272"/>
        <v>-4.5561773372966978E-6</v>
      </c>
      <c r="AT221" s="41">
        <f t="shared" si="273"/>
        <v>5.4029957965430565E-2</v>
      </c>
      <c r="AU221" s="41">
        <f t="shared" si="229"/>
        <v>-48.155271765395824</v>
      </c>
      <c r="AV221" s="41">
        <f t="shared" si="230"/>
        <v>-42.4350297544905</v>
      </c>
      <c r="AW221" s="41">
        <f t="shared" si="274"/>
        <v>69.179985138554343</v>
      </c>
      <c r="AX221" s="41">
        <f t="shared" si="275"/>
        <v>58.465537018111362</v>
      </c>
      <c r="AY221" s="41">
        <f t="shared" si="276"/>
        <v>-4.5030737861512349E-6</v>
      </c>
      <c r="AZ221" s="41">
        <f t="shared" si="277"/>
        <v>-4.5427847055086186E-6</v>
      </c>
      <c r="BA221" s="41">
        <f t="shared" si="278"/>
        <v>3.1059298161704063E-4</v>
      </c>
      <c r="BB221" s="41">
        <f t="shared" si="279"/>
        <v>2.4812205903335349E-4</v>
      </c>
      <c r="BC221" s="41">
        <f t="shared" si="280"/>
        <v>-5.8169446620284998E-4</v>
      </c>
      <c r="BD221" s="41">
        <f t="shared" si="281"/>
        <v>5.3394287517244274E-2</v>
      </c>
      <c r="BE221" s="41">
        <f t="shared" si="231"/>
        <v>-47.58871786940302</v>
      </c>
      <c r="BF221" s="41">
        <f t="shared" si="232"/>
        <v>-41.935775351958952</v>
      </c>
      <c r="BG221" s="41">
        <f t="shared" si="282"/>
        <v>68.746120588844505</v>
      </c>
      <c r="BH221" s="41">
        <f t="shared" si="283"/>
        <v>58.074282400242581</v>
      </c>
      <c r="BI221" s="41">
        <f t="shared" si="284"/>
        <v>-4.7019543576524563E-6</v>
      </c>
      <c r="BJ221" s="41">
        <f t="shared" si="285"/>
        <v>-4.7017591221255127E-6</v>
      </c>
      <c r="BK221" s="41">
        <f t="shared" si="286"/>
        <v>5.3447681804761511E-2</v>
      </c>
      <c r="BL221" s="41">
        <f t="shared" si="233"/>
        <v>-47.636306587272422</v>
      </c>
      <c r="BM221" s="41">
        <f t="shared" si="234"/>
        <v>-41.977711127310911</v>
      </c>
      <c r="BN221" s="41">
        <f t="shared" si="287"/>
        <v>68.78251457028091</v>
      </c>
      <c r="BO221" s="41">
        <f t="shared" si="288"/>
        <v>58.107102743611556</v>
      </c>
      <c r="BP221" s="41">
        <f t="shared" si="289"/>
        <v>-4.6851268710989063E-6</v>
      </c>
      <c r="BQ221" s="41">
        <f t="shared" si="290"/>
        <v>-4.6883000681230048E-6</v>
      </c>
      <c r="BR221" s="41">
        <f t="shared" si="291"/>
        <v>3.1515518487099374E-4</v>
      </c>
      <c r="BS221" s="41">
        <f t="shared" si="292"/>
        <v>2.5206917496863122E-4</v>
      </c>
      <c r="BT221" s="41">
        <f t="shared" si="293"/>
        <v>3.0947515502374528E-6</v>
      </c>
      <c r="BU221" s="41">
        <f t="shared" si="294"/>
        <v>5.3397382268794515E-2</v>
      </c>
      <c r="BV221" s="41">
        <f t="shared" si="235"/>
        <v>-47.591476128109122</v>
      </c>
      <c r="BW221" s="41">
        <f t="shared" si="236"/>
        <v>-41.938205964142682</v>
      </c>
      <c r="BX221" s="41">
        <f t="shared" si="295"/>
        <v>68.748229749283382</v>
      </c>
      <c r="BY221" s="41">
        <f t="shared" si="296"/>
        <v>58.076184458698435</v>
      </c>
      <c r="BZ221" s="41">
        <f t="shared" si="297"/>
        <v>-4.7009784154953641E-6</v>
      </c>
      <c r="CA221" s="41">
        <f t="shared" si="298"/>
        <v>-4.7009784979864662E-6</v>
      </c>
      <c r="CB221" s="41">
        <f t="shared" si="299"/>
        <v>5.3450779651063304E-2</v>
      </c>
      <c r="CC221" s="41">
        <f t="shared" si="237"/>
        <v>-47.639067604237226</v>
      </c>
      <c r="CD221" s="41">
        <f t="shared" si="238"/>
        <v>-41.980144170106826</v>
      </c>
      <c r="CE221" s="41">
        <f t="shared" si="300"/>
        <v>68.784626365658866</v>
      </c>
      <c r="CF221" s="41">
        <f t="shared" si="301"/>
        <v>58.109007171826406</v>
      </c>
      <c r="CG221" s="41">
        <f t="shared" si="302"/>
        <v>-4.6841512600226325E-6</v>
      </c>
      <c r="CH221" s="41">
        <f t="shared" si="303"/>
        <v>-4.6875197950849832E-6</v>
      </c>
      <c r="CI221" s="41">
        <f t="shared" si="304"/>
        <v>3.1513071910581043E-4</v>
      </c>
      <c r="CJ221" s="41">
        <f t="shared" si="305"/>
        <v>2.5204799055008248E-4</v>
      </c>
      <c r="CK221" s="41">
        <f t="shared" si="306"/>
        <v>-1.3076654110220399E-9</v>
      </c>
      <c r="CL221" s="41" t="str">
        <f t="shared" si="239"/>
        <v/>
      </c>
      <c r="CM221" s="41">
        <f t="shared" si="240"/>
        <v>7.5795538385616066E-5</v>
      </c>
      <c r="CN221" s="41">
        <f t="shared" si="241"/>
        <v>-0.18689083794078079</v>
      </c>
      <c r="CO221" s="41">
        <f t="shared" si="242"/>
        <v>0</v>
      </c>
      <c r="CP221" s="41">
        <f t="shared" si="307"/>
        <v>0</v>
      </c>
      <c r="CQ221" s="41"/>
      <c r="CR221" s="41"/>
      <c r="CS221" s="41"/>
      <c r="CT221" s="41"/>
      <c r="CU221" s="41"/>
      <c r="CV221" s="41"/>
      <c r="CW221" s="41"/>
      <c r="CX221" s="41"/>
      <c r="CY221" s="41"/>
      <c r="CZ221" s="41"/>
      <c r="DA221" s="41"/>
      <c r="DB221" s="14"/>
      <c r="DC221" s="41"/>
      <c r="DD221" s="41"/>
      <c r="DE221" s="41"/>
    </row>
    <row r="222" spans="1:109" x14ac:dyDescent="0.15">
      <c r="A222" s="41">
        <f t="shared" si="308"/>
        <v>0.73000000000000043</v>
      </c>
      <c r="B222" s="41">
        <f t="shared" si="215"/>
        <v>11.604835220967301</v>
      </c>
      <c r="C222" s="41">
        <f t="shared" si="216"/>
        <v>-1448.8572664571584</v>
      </c>
      <c r="D222" s="41">
        <f t="shared" si="217"/>
        <v>-931.60012360001554</v>
      </c>
      <c r="E222" s="41">
        <f t="shared" si="218"/>
        <v>0.12739352921814204</v>
      </c>
      <c r="F222" s="41">
        <f t="shared" si="219"/>
        <v>-113.54200987122007</v>
      </c>
      <c r="G222" s="41">
        <f t="shared" si="220"/>
        <v>-100.05464387664793</v>
      </c>
      <c r="H222" s="41">
        <f t="shared" si="243"/>
        <v>125.1216030884881</v>
      </c>
      <c r="I222" s="41">
        <f t="shared" si="244"/>
        <v>108.63050499113029</v>
      </c>
      <c r="J222" s="41">
        <f t="shared" si="245"/>
        <v>6.239147746934796E-6</v>
      </c>
      <c r="K222" s="41">
        <f t="shared" si="246"/>
        <v>3.5929647201706264E-6</v>
      </c>
      <c r="L222" s="41">
        <f t="shared" si="247"/>
        <v>0.12752092274736015</v>
      </c>
      <c r="M222" s="41">
        <f t="shared" si="221"/>
        <v>-113.65555188109127</v>
      </c>
      <c r="N222" s="41">
        <f t="shared" si="222"/>
        <v>-100.15469852052456</v>
      </c>
      <c r="O222" s="41">
        <f t="shared" si="248"/>
        <v>125.22553456468489</v>
      </c>
      <c r="P222" s="41">
        <f t="shared" si="249"/>
        <v>108.72324453464876</v>
      </c>
      <c r="Q222" s="41">
        <f t="shared" si="250"/>
        <v>6.2470530493091231E-6</v>
      </c>
      <c r="R222" s="41">
        <f t="shared" si="251"/>
        <v>3.598703365130694E-6</v>
      </c>
      <c r="S222" s="41">
        <f t="shared" si="252"/>
        <v>6.205419084349243E-5</v>
      </c>
      <c r="T222" s="41">
        <f t="shared" si="253"/>
        <v>4.504659691342841E-5</v>
      </c>
      <c r="U222" s="41">
        <f t="shared" si="254"/>
        <v>-0.15558832352450272</v>
      </c>
      <c r="V222" s="41">
        <f t="shared" si="255"/>
        <v>-2.8194794306360682E-2</v>
      </c>
      <c r="W222" s="41">
        <f t="shared" si="223"/>
        <v>25.129169692505307</v>
      </c>
      <c r="X222" s="41">
        <f t="shared" si="224"/>
        <v>22.144139665584515</v>
      </c>
      <c r="Y222" s="41">
        <f t="shared" si="256"/>
        <v>27.519402715064647</v>
      </c>
      <c r="Z222" s="41">
        <f t="shared" si="257"/>
        <v>21.396235543100765</v>
      </c>
      <c r="AA222" s="41">
        <f t="shared" si="258"/>
        <v>-8.7488424719812813E-5</v>
      </c>
      <c r="AB222" s="41">
        <f t="shared" si="259"/>
        <v>-7.9788042767238294E-5</v>
      </c>
      <c r="AC222" s="41">
        <f t="shared" si="260"/>
        <v>-2.8222989100667041E-2</v>
      </c>
      <c r="AD222" s="41">
        <f t="shared" si="225"/>
        <v>25.154298862197809</v>
      </c>
      <c r="AE222" s="41">
        <f t="shared" si="226"/>
        <v>22.166283805250096</v>
      </c>
      <c r="AF222" s="41">
        <f t="shared" si="261"/>
        <v>27.510778356071015</v>
      </c>
      <c r="AG222" s="41">
        <f t="shared" si="262"/>
        <v>21.388940846002864</v>
      </c>
      <c r="AH222" s="41">
        <f t="shared" si="263"/>
        <v>-8.7550186976103952E-5</v>
      </c>
      <c r="AI222" s="41">
        <f t="shared" si="264"/>
        <v>-7.9847222494880751E-5</v>
      </c>
      <c r="AJ222" s="41">
        <f t="shared" si="265"/>
        <v>2.190555306771977E-3</v>
      </c>
      <c r="AK222" s="41">
        <f t="shared" si="266"/>
        <v>2.0989593681522366E-3</v>
      </c>
      <c r="AL222" s="41">
        <f t="shared" si="267"/>
        <v>8.406903262973893E-2</v>
      </c>
      <c r="AM222" s="41">
        <f t="shared" si="268"/>
        <v>5.5874238323378247E-2</v>
      </c>
      <c r="AN222" s="41">
        <f t="shared" si="227"/>
        <v>-49.799023217236218</v>
      </c>
      <c r="AO222" s="41">
        <f t="shared" si="228"/>
        <v>-43.883524160412598</v>
      </c>
      <c r="AP222" s="41">
        <f t="shared" si="269"/>
        <v>70.384046835493479</v>
      </c>
      <c r="AQ222" s="41">
        <f t="shared" si="270"/>
        <v>59.532200316337494</v>
      </c>
      <c r="AR222" s="41">
        <f t="shared" si="271"/>
        <v>-4.053113433346595E-6</v>
      </c>
      <c r="AS222" s="41">
        <f t="shared" si="272"/>
        <v>-4.2470050418391133E-6</v>
      </c>
      <c r="AT222" s="41">
        <f t="shared" si="273"/>
        <v>5.593011256170162E-2</v>
      </c>
      <c r="AU222" s="41">
        <f t="shared" si="229"/>
        <v>-49.848822240453451</v>
      </c>
      <c r="AV222" s="41">
        <f t="shared" si="230"/>
        <v>-43.927407684573005</v>
      </c>
      <c r="AW222" s="41">
        <f t="shared" si="274"/>
        <v>70.422581810346131</v>
      </c>
      <c r="AX222" s="41">
        <f t="shared" si="275"/>
        <v>59.566953835760287</v>
      </c>
      <c r="AY222" s="41">
        <f t="shared" si="276"/>
        <v>-4.0366399676605369E-6</v>
      </c>
      <c r="AZ222" s="41">
        <f t="shared" si="277"/>
        <v>-4.2339337506956047E-6</v>
      </c>
      <c r="BA222" s="41">
        <f t="shared" si="278"/>
        <v>2.9483114545057179E-4</v>
      </c>
      <c r="BB222" s="41">
        <f t="shared" si="279"/>
        <v>2.3394128556810902E-4</v>
      </c>
      <c r="BC222" s="41">
        <f t="shared" si="280"/>
        <v>-3.1843004544072229E-3</v>
      </c>
      <c r="BD222" s="41">
        <f t="shared" si="281"/>
        <v>5.2689937868971026E-2</v>
      </c>
      <c r="BE222" s="41">
        <f t="shared" si="231"/>
        <v>-46.960952274024237</v>
      </c>
      <c r="BF222" s="41">
        <f t="shared" si="232"/>
        <v>-41.382580431815505</v>
      </c>
      <c r="BG222" s="41">
        <f t="shared" si="282"/>
        <v>68.203960192684193</v>
      </c>
      <c r="BH222" s="41">
        <f t="shared" si="283"/>
        <v>57.565801933338477</v>
      </c>
      <c r="BI222" s="41">
        <f t="shared" si="284"/>
        <v>-5.0310504841183232E-6</v>
      </c>
      <c r="BJ222" s="41">
        <f t="shared" si="285"/>
        <v>-5.0256037498092482E-6</v>
      </c>
      <c r="BK222" s="41">
        <f t="shared" si="286"/>
        <v>5.2742627806839991E-2</v>
      </c>
      <c r="BL222" s="41">
        <f t="shared" si="233"/>
        <v>-47.007913226298257</v>
      </c>
      <c r="BM222" s="41">
        <f t="shared" si="234"/>
        <v>-41.42396301224732</v>
      </c>
      <c r="BN222" s="41">
        <f t="shared" si="287"/>
        <v>68.239772722056259</v>
      </c>
      <c r="BO222" s="41">
        <f t="shared" si="288"/>
        <v>57.598107644687246</v>
      </c>
      <c r="BP222" s="41">
        <f t="shared" si="289"/>
        <v>-5.0142247737487638E-6</v>
      </c>
      <c r="BQ222" s="41">
        <f t="shared" si="290"/>
        <v>-5.0121644751051516E-6</v>
      </c>
      <c r="BR222" s="41">
        <f t="shared" si="291"/>
        <v>3.1933441279440478E-4</v>
      </c>
      <c r="BS222" s="41">
        <f t="shared" si="292"/>
        <v>2.5506340010343149E-4</v>
      </c>
      <c r="BT222" s="41">
        <f t="shared" si="293"/>
        <v>8.4746358910881055E-5</v>
      </c>
      <c r="BU222" s="41">
        <f t="shared" si="294"/>
        <v>5.277468422788191E-2</v>
      </c>
      <c r="BV222" s="41">
        <f t="shared" si="235"/>
        <v>-47.036484147417376</v>
      </c>
      <c r="BW222" s="41">
        <f t="shared" si="236"/>
        <v>-41.449140066458739</v>
      </c>
      <c r="BX222" s="41">
        <f t="shared" si="295"/>
        <v>68.261565337573657</v>
      </c>
      <c r="BY222" s="41">
        <f t="shared" si="296"/>
        <v>57.617766244214458</v>
      </c>
      <c r="BZ222" s="41">
        <f t="shared" si="297"/>
        <v>-5.0039989622087023E-6</v>
      </c>
      <c r="CA222" s="41">
        <f t="shared" si="298"/>
        <v>-5.0039974987109087E-6</v>
      </c>
      <c r="CB222" s="41">
        <f t="shared" si="299"/>
        <v>5.2827458912109784E-2</v>
      </c>
      <c r="CC222" s="41">
        <f t="shared" si="237"/>
        <v>-47.083520631564788</v>
      </c>
      <c r="CD222" s="41">
        <f t="shared" si="238"/>
        <v>-41.490589206525186</v>
      </c>
      <c r="CE222" s="41">
        <f t="shared" si="300"/>
        <v>68.297449844856857</v>
      </c>
      <c r="CF222" s="41">
        <f t="shared" si="301"/>
        <v>57.650136721556116</v>
      </c>
      <c r="CG222" s="41">
        <f t="shared" si="302"/>
        <v>-4.987182096721543E-6</v>
      </c>
      <c r="CH222" s="41">
        <f t="shared" si="303"/>
        <v>-4.9905676954825059E-6</v>
      </c>
      <c r="CI222" s="41">
        <f t="shared" si="304"/>
        <v>3.186540238601178E-4</v>
      </c>
      <c r="CJ222" s="41">
        <f t="shared" si="305"/>
        <v>2.5447434551033343E-4</v>
      </c>
      <c r="CK222" s="41">
        <f t="shared" si="306"/>
        <v>2.2803133813959201E-8</v>
      </c>
      <c r="CL222" s="41" t="str">
        <f t="shared" si="239"/>
        <v/>
      </c>
      <c r="CM222" s="41">
        <f t="shared" si="240"/>
        <v>7.3626410917264478E-5</v>
      </c>
      <c r="CN222" s="41">
        <f t="shared" si="241"/>
        <v>-0.18471139479758666</v>
      </c>
      <c r="CO222" s="41">
        <f t="shared" si="242"/>
        <v>0</v>
      </c>
      <c r="CP222" s="41">
        <f t="shared" si="307"/>
        <v>0</v>
      </c>
      <c r="CQ222" s="41"/>
      <c r="CR222" s="41"/>
      <c r="CS222" s="41"/>
      <c r="CT222" s="41"/>
      <c r="CU222" s="41"/>
      <c r="CV222" s="41"/>
      <c r="CW222" s="41"/>
      <c r="CX222" s="41"/>
      <c r="CY222" s="41"/>
      <c r="CZ222" s="41"/>
      <c r="DA222" s="41"/>
      <c r="DB222" s="14"/>
      <c r="DC222" s="41"/>
      <c r="DD222" s="41"/>
      <c r="DE222" s="41"/>
    </row>
    <row r="223" spans="1:109" x14ac:dyDescent="0.15">
      <c r="A223" s="41">
        <f t="shared" si="308"/>
        <v>0.74000000000000044</v>
      </c>
      <c r="B223" s="41">
        <f t="shared" si="215"/>
        <v>11.763805566460004</v>
      </c>
      <c r="C223" s="41">
        <f t="shared" si="216"/>
        <v>-1443.2251742168455</v>
      </c>
      <c r="D223" s="41">
        <f t="shared" si="217"/>
        <v>-925.96803135970276</v>
      </c>
      <c r="E223" s="41">
        <f t="shared" si="218"/>
        <v>0.12739352921814204</v>
      </c>
      <c r="F223" s="41">
        <f t="shared" si="219"/>
        <v>-113.54200987122007</v>
      </c>
      <c r="G223" s="41">
        <f t="shared" si="220"/>
        <v>-100.05464387664793</v>
      </c>
      <c r="H223" s="41">
        <f t="shared" si="243"/>
        <v>125.08039064223094</v>
      </c>
      <c r="I223" s="41">
        <f t="shared" si="244"/>
        <v>108.58243248967048</v>
      </c>
      <c r="J223" s="41">
        <f t="shared" si="245"/>
        <v>6.0728781233210588E-6</v>
      </c>
      <c r="K223" s="41">
        <f t="shared" si="246"/>
        <v>3.3728745894932217E-6</v>
      </c>
      <c r="L223" s="41">
        <f t="shared" si="247"/>
        <v>0.12752092274736015</v>
      </c>
      <c r="M223" s="41">
        <f t="shared" si="221"/>
        <v>-113.65555188109127</v>
      </c>
      <c r="N223" s="41">
        <f t="shared" si="222"/>
        <v>-100.15469852052456</v>
      </c>
      <c r="O223" s="41">
        <f t="shared" si="248"/>
        <v>125.18435055166627</v>
      </c>
      <c r="P223" s="41">
        <f t="shared" si="249"/>
        <v>108.67520707344514</v>
      </c>
      <c r="Q223" s="41">
        <f t="shared" si="250"/>
        <v>6.0807319833116672E-6</v>
      </c>
      <c r="R223" s="41">
        <f t="shared" si="251"/>
        <v>3.3785537294042349E-6</v>
      </c>
      <c r="S223" s="41">
        <f t="shared" si="252"/>
        <v>6.1650383962292063E-5</v>
      </c>
      <c r="T223" s="41">
        <f t="shared" si="253"/>
        <v>4.4579500590564824E-5</v>
      </c>
      <c r="U223" s="41">
        <f t="shared" si="254"/>
        <v>-0.15816425401274647</v>
      </c>
      <c r="V223" s="41">
        <f t="shared" si="255"/>
        <v>-3.0770724794604437E-2</v>
      </c>
      <c r="W223" s="41">
        <f t="shared" si="223"/>
        <v>27.425018835854871</v>
      </c>
      <c r="X223" s="41">
        <f t="shared" si="224"/>
        <v>24.16727074009065</v>
      </c>
      <c r="Y223" s="41">
        <f t="shared" si="256"/>
        <v>26.676326771712816</v>
      </c>
      <c r="Z223" s="41">
        <f t="shared" si="257"/>
        <v>20.657505036420563</v>
      </c>
      <c r="AA223" s="41">
        <f t="shared" si="258"/>
        <v>-9.3199077290730389E-5</v>
      </c>
      <c r="AB223" s="41">
        <f t="shared" si="259"/>
        <v>-8.5239111964650619E-5</v>
      </c>
      <c r="AC223" s="41">
        <f t="shared" si="260"/>
        <v>-3.0801495519399039E-2</v>
      </c>
      <c r="AD223" s="41">
        <f t="shared" si="225"/>
        <v>27.452443854690724</v>
      </c>
      <c r="AE223" s="41">
        <f t="shared" si="226"/>
        <v>24.191438010830741</v>
      </c>
      <c r="AF223" s="41">
        <f t="shared" si="261"/>
        <v>26.667271888064839</v>
      </c>
      <c r="AG223" s="41">
        <f t="shared" si="262"/>
        <v>20.649882983518495</v>
      </c>
      <c r="AH223" s="41">
        <f t="shared" si="263"/>
        <v>-9.3269717517280472E-5</v>
      </c>
      <c r="AI223" s="41">
        <f t="shared" si="264"/>
        <v>-8.5306995953121433E-5</v>
      </c>
      <c r="AJ223" s="41">
        <f t="shared" si="265"/>
        <v>2.2956958934706347E-3</v>
      </c>
      <c r="AK223" s="41">
        <f t="shared" si="266"/>
        <v>2.2061225052040978E-3</v>
      </c>
      <c r="AL223" s="41">
        <f t="shared" si="267"/>
        <v>8.8865292249455732E-2</v>
      </c>
      <c r="AM223" s="41">
        <f t="shared" si="268"/>
        <v>5.8094567454851295E-2</v>
      </c>
      <c r="AN223" s="41">
        <f t="shared" si="227"/>
        <v>-51.777935597718169</v>
      </c>
      <c r="AO223" s="41">
        <f t="shared" si="228"/>
        <v>-45.62736658240938</v>
      </c>
      <c r="AP223" s="41">
        <f t="shared" si="269"/>
        <v>71.861392445675449</v>
      </c>
      <c r="AQ223" s="41">
        <f t="shared" si="270"/>
        <v>60.845672151519302</v>
      </c>
      <c r="AR223" s="41">
        <f t="shared" si="271"/>
        <v>-3.5284426633833496E-6</v>
      </c>
      <c r="AS223" s="41">
        <f t="shared" si="272"/>
        <v>-3.896858369886093E-6</v>
      </c>
      <c r="AT223" s="41">
        <f t="shared" si="273"/>
        <v>5.8152662022306137E-2</v>
      </c>
      <c r="AU223" s="41">
        <f t="shared" si="229"/>
        <v>-51.829713533315875</v>
      </c>
      <c r="AV223" s="41">
        <f t="shared" si="230"/>
        <v>-45.672993948991781</v>
      </c>
      <c r="AW223" s="41">
        <f t="shared" si="274"/>
        <v>71.901865534931204</v>
      </c>
      <c r="AX223" s="41">
        <f t="shared" si="275"/>
        <v>60.88217511835164</v>
      </c>
      <c r="AY223" s="41">
        <f t="shared" si="276"/>
        <v>-3.5123124979694666E-6</v>
      </c>
      <c r="AZ223" s="41">
        <f t="shared" si="277"/>
        <v>-3.8841544723517787E-6</v>
      </c>
      <c r="BA223" s="41">
        <f t="shared" si="278"/>
        <v>2.7765359345211275E-4</v>
      </c>
      <c r="BB223" s="41">
        <f t="shared" si="279"/>
        <v>2.1867617043864416E-4</v>
      </c>
      <c r="BC223" s="41">
        <f t="shared" si="280"/>
        <v>-6.2467243850008311E-3</v>
      </c>
      <c r="BD223" s="41">
        <f t="shared" si="281"/>
        <v>5.1847843069850463E-2</v>
      </c>
      <c r="BE223" s="41">
        <f t="shared" si="231"/>
        <v>-46.210418580664296</v>
      </c>
      <c r="BF223" s="41">
        <f t="shared" si="232"/>
        <v>-40.72120072317967</v>
      </c>
      <c r="BG223" s="41">
        <f t="shared" si="282"/>
        <v>67.569530611666806</v>
      </c>
      <c r="BH223" s="41">
        <f t="shared" si="283"/>
        <v>56.973741150711916</v>
      </c>
      <c r="BI223" s="41">
        <f t="shared" si="284"/>
        <v>-5.4069284272749966E-6</v>
      </c>
      <c r="BJ223" s="41">
        <f t="shared" si="285"/>
        <v>-5.3861995078618224E-6</v>
      </c>
      <c r="BK223" s="41">
        <f t="shared" si="286"/>
        <v>5.1899690912920307E-2</v>
      </c>
      <c r="BL223" s="41">
        <f t="shared" si="233"/>
        <v>-46.256628999244953</v>
      </c>
      <c r="BM223" s="41">
        <f t="shared" si="234"/>
        <v>-40.761921923902847</v>
      </c>
      <c r="BN223" s="41">
        <f t="shared" si="287"/>
        <v>67.604646473047325</v>
      </c>
      <c r="BO223" s="41">
        <f t="shared" si="288"/>
        <v>57.005428208483359</v>
      </c>
      <c r="BP223" s="41">
        <f t="shared" si="289"/>
        <v>-5.3900924512835817E-6</v>
      </c>
      <c r="BQ223" s="41">
        <f t="shared" si="290"/>
        <v>-5.3727661654433773E-6</v>
      </c>
      <c r="BR223" s="41">
        <f t="shared" si="291"/>
        <v>3.2471892743417204E-4</v>
      </c>
      <c r="BS223" s="41">
        <f t="shared" si="292"/>
        <v>2.5909163473491294E-4</v>
      </c>
      <c r="BT223" s="41">
        <f t="shared" si="293"/>
        <v>3.1585821326145106E-4</v>
      </c>
      <c r="BU223" s="41">
        <f t="shared" si="294"/>
        <v>5.2163701283111916E-2</v>
      </c>
      <c r="BV223" s="41">
        <f t="shared" si="235"/>
        <v>-46.491933478541306</v>
      </c>
      <c r="BW223" s="41">
        <f t="shared" si="236"/>
        <v>-40.96927518376922</v>
      </c>
      <c r="BX223" s="41">
        <f t="shared" si="295"/>
        <v>67.783592898060519</v>
      </c>
      <c r="BY223" s="41">
        <f t="shared" si="296"/>
        <v>57.16690045325339</v>
      </c>
      <c r="BZ223" s="41">
        <f t="shared" si="297"/>
        <v>-5.3047042552724618E-6</v>
      </c>
      <c r="CA223" s="41">
        <f t="shared" si="298"/>
        <v>-5.3046585604684861E-6</v>
      </c>
      <c r="CB223" s="41">
        <f t="shared" si="299"/>
        <v>5.2215864984395025E-2</v>
      </c>
      <c r="CC223" s="41">
        <f t="shared" si="237"/>
        <v>-46.538425412019848</v>
      </c>
      <c r="CD223" s="41">
        <f t="shared" si="238"/>
        <v>-41.010244458952982</v>
      </c>
      <c r="CE223" s="41">
        <f t="shared" si="300"/>
        <v>67.81897627636323</v>
      </c>
      <c r="CF223" s="41">
        <f t="shared" si="301"/>
        <v>57.198828351991203</v>
      </c>
      <c r="CG223" s="41">
        <f t="shared" si="302"/>
        <v>-5.2879002922431184E-6</v>
      </c>
      <c r="CH223" s="41">
        <f t="shared" si="303"/>
        <v>-5.2912599036163295E-6</v>
      </c>
      <c r="CI223" s="41">
        <f t="shared" si="304"/>
        <v>3.2213900885105909E-4</v>
      </c>
      <c r="CJ223" s="41">
        <f t="shared" si="305"/>
        <v>2.5685786327618609E-4</v>
      </c>
      <c r="CK223" s="41">
        <f t="shared" si="306"/>
        <v>6.9996939504164545E-7</v>
      </c>
      <c r="CL223" s="41" t="str">
        <f t="shared" si="239"/>
        <v/>
      </c>
      <c r="CM223" s="41">
        <f t="shared" si="240"/>
        <v>7.1515979227418657E-5</v>
      </c>
      <c r="CN223" s="41">
        <f t="shared" si="241"/>
        <v>-0.1825729544908917</v>
      </c>
      <c r="CO223" s="41">
        <f t="shared" si="242"/>
        <v>0</v>
      </c>
      <c r="CP223" s="41">
        <f t="shared" si="307"/>
        <v>0</v>
      </c>
      <c r="CQ223" s="41"/>
      <c r="CR223" s="41"/>
      <c r="CS223" s="41"/>
      <c r="CT223" s="41"/>
      <c r="CU223" s="41"/>
      <c r="CV223" s="41"/>
      <c r="CW223" s="41"/>
      <c r="CX223" s="41"/>
      <c r="CY223" s="41"/>
      <c r="CZ223" s="41"/>
      <c r="DA223" s="41"/>
      <c r="DB223" s="14"/>
      <c r="DC223" s="41"/>
      <c r="DD223" s="41"/>
      <c r="DE223" s="41"/>
    </row>
    <row r="224" spans="1:109" x14ac:dyDescent="0.15">
      <c r="A224" s="41">
        <f t="shared" si="308"/>
        <v>0.75000000000000044</v>
      </c>
      <c r="B224" s="41">
        <f t="shared" si="215"/>
        <v>11.922775911952707</v>
      </c>
      <c r="C224" s="41">
        <f t="shared" si="216"/>
        <v>-1437.5930819765329</v>
      </c>
      <c r="D224" s="41">
        <f t="shared" si="217"/>
        <v>-920.33593911938988</v>
      </c>
      <c r="E224" s="41">
        <f t="shared" si="218"/>
        <v>0.12739352921814204</v>
      </c>
      <c r="F224" s="41">
        <f t="shared" si="219"/>
        <v>-113.54200987122007</v>
      </c>
      <c r="G224" s="41">
        <f t="shared" si="220"/>
        <v>-100.05464387664793</v>
      </c>
      <c r="H224" s="41">
        <f t="shared" si="243"/>
        <v>125.03915331664929</v>
      </c>
      <c r="I224" s="41">
        <f t="shared" si="244"/>
        <v>108.53432048926743</v>
      </c>
      <c r="J224" s="41">
        <f t="shared" si="245"/>
        <v>5.906508125274408E-6</v>
      </c>
      <c r="K224" s="41">
        <f t="shared" si="246"/>
        <v>3.1526036209704407E-6</v>
      </c>
      <c r="L224" s="41">
        <f t="shared" si="247"/>
        <v>0.12752092274736015</v>
      </c>
      <c r="M224" s="41">
        <f t="shared" si="221"/>
        <v>-113.65555188109127</v>
      </c>
      <c r="N224" s="41">
        <f t="shared" si="222"/>
        <v>-100.15469852052456</v>
      </c>
      <c r="O224" s="41">
        <f t="shared" si="248"/>
        <v>125.1431417108128</v>
      </c>
      <c r="P224" s="41">
        <f t="shared" si="249"/>
        <v>108.62713019967896</v>
      </c>
      <c r="Q224" s="41">
        <f t="shared" si="250"/>
        <v>5.9143106504470891E-6</v>
      </c>
      <c r="R224" s="41">
        <f t="shared" si="251"/>
        <v>3.1582234708666412E-6</v>
      </c>
      <c r="S224" s="41">
        <f t="shared" si="252"/>
        <v>6.124742143945162E-5</v>
      </c>
      <c r="T224" s="41">
        <f t="shared" si="253"/>
        <v>4.411409222032402E-5</v>
      </c>
      <c r="U224" s="41">
        <f t="shared" si="254"/>
        <v>-0.16073376452893443</v>
      </c>
      <c r="V224" s="41">
        <f t="shared" si="255"/>
        <v>-3.3340235310792388E-2</v>
      </c>
      <c r="W224" s="41">
        <f t="shared" si="223"/>
        <v>29.715146051764268</v>
      </c>
      <c r="X224" s="41">
        <f t="shared" si="224"/>
        <v>26.185359580335096</v>
      </c>
      <c r="Y224" s="41">
        <f t="shared" si="256"/>
        <v>25.865154758439402</v>
      </c>
      <c r="Z224" s="41">
        <f t="shared" si="257"/>
        <v>19.949024209584817</v>
      </c>
      <c r="AA224" s="41">
        <f t="shared" si="258"/>
        <v>-9.9163107050864998E-5</v>
      </c>
      <c r="AB224" s="41">
        <f t="shared" si="259"/>
        <v>-9.0947551082345957E-5</v>
      </c>
      <c r="AC224" s="41">
        <f t="shared" si="260"/>
        <v>-3.3373575546103179E-2</v>
      </c>
      <c r="AD224" s="41">
        <f t="shared" si="225"/>
        <v>29.744861197816032</v>
      </c>
      <c r="AE224" s="41">
        <f t="shared" si="226"/>
        <v>26.211544939915431</v>
      </c>
      <c r="AF224" s="41">
        <f t="shared" si="261"/>
        <v>25.855720278536296</v>
      </c>
      <c r="AG224" s="41">
        <f t="shared" si="262"/>
        <v>19.941121652693077</v>
      </c>
      <c r="AH224" s="41">
        <f t="shared" si="263"/>
        <v>-9.9243226927931549E-5</v>
      </c>
      <c r="AI224" s="41">
        <f t="shared" si="264"/>
        <v>-9.1024756919123639E-5</v>
      </c>
      <c r="AJ224" s="41">
        <f t="shared" si="265"/>
        <v>2.4030987279990423E-3</v>
      </c>
      <c r="AK224" s="41">
        <f t="shared" si="266"/>
        <v>2.3156956169620288E-3</v>
      </c>
      <c r="AL224" s="41">
        <f t="shared" si="267"/>
        <v>9.3996150377758381E-2</v>
      </c>
      <c r="AM224" s="41">
        <f t="shared" si="268"/>
        <v>6.0655915066965993E-2</v>
      </c>
      <c r="AN224" s="41">
        <f t="shared" si="227"/>
        <v>-54.060787463454353</v>
      </c>
      <c r="AO224" s="41">
        <f t="shared" si="228"/>
        <v>-47.639044292786707</v>
      </c>
      <c r="AP224" s="41">
        <f t="shared" si="269"/>
        <v>73.594706969105957</v>
      </c>
      <c r="AQ224" s="41">
        <f t="shared" si="270"/>
        <v>62.39030868752981</v>
      </c>
      <c r="AR224" s="41">
        <f t="shared" si="271"/>
        <v>-2.9549759570049352E-6</v>
      </c>
      <c r="AS224" s="41">
        <f t="shared" si="272"/>
        <v>-3.5140962468646251E-6</v>
      </c>
      <c r="AT224" s="41">
        <f t="shared" si="273"/>
        <v>6.0716570982032952E-2</v>
      </c>
      <c r="AU224" s="41">
        <f t="shared" si="229"/>
        <v>-54.114848250917802</v>
      </c>
      <c r="AV224" s="41">
        <f t="shared" si="230"/>
        <v>-47.686683337079486</v>
      </c>
      <c r="AW224" s="41">
        <f t="shared" si="274"/>
        <v>73.637433596062266</v>
      </c>
      <c r="AX224" s="41">
        <f t="shared" si="275"/>
        <v>62.428842585880616</v>
      </c>
      <c r="AY224" s="41">
        <f t="shared" si="276"/>
        <v>-2.9392466106111775E-6</v>
      </c>
      <c r="AZ224" s="41">
        <f t="shared" si="277"/>
        <v>-3.5018083177661138E-6</v>
      </c>
      <c r="BA224" s="41">
        <f t="shared" si="278"/>
        <v>2.5932089848770297E-4</v>
      </c>
      <c r="BB224" s="41">
        <f t="shared" si="279"/>
        <v>2.0258418465777487E-4</v>
      </c>
      <c r="BC224" s="41">
        <f t="shared" si="280"/>
        <v>-9.8546470550918471E-3</v>
      </c>
      <c r="BD224" s="41">
        <f t="shared" si="281"/>
        <v>5.0801268011874144E-2</v>
      </c>
      <c r="BE224" s="41">
        <f t="shared" si="231"/>
        <v>-45.277637800564847</v>
      </c>
      <c r="BF224" s="41">
        <f t="shared" si="232"/>
        <v>-39.899222594787496</v>
      </c>
      <c r="BG224" s="41">
        <f t="shared" si="282"/>
        <v>66.798859697096887</v>
      </c>
      <c r="BH224" s="41">
        <f t="shared" si="283"/>
        <v>56.258328295333655</v>
      </c>
      <c r="BI224" s="41">
        <f t="shared" si="284"/>
        <v>-5.8540509481069751E-6</v>
      </c>
      <c r="BJ224" s="41">
        <f t="shared" si="285"/>
        <v>-5.8029337224417718E-6</v>
      </c>
      <c r="BK224" s="41">
        <f t="shared" si="286"/>
        <v>5.085206927988601E-2</v>
      </c>
      <c r="BL224" s="41">
        <f t="shared" si="233"/>
        <v>-45.322915438365406</v>
      </c>
      <c r="BM224" s="41">
        <f t="shared" si="234"/>
        <v>-39.939121817382272</v>
      </c>
      <c r="BN224" s="41">
        <f t="shared" si="287"/>
        <v>66.83310867242237</v>
      </c>
      <c r="BO224" s="41">
        <f t="shared" si="288"/>
        <v>56.289242928297462</v>
      </c>
      <c r="BP224" s="41">
        <f t="shared" si="289"/>
        <v>-5.8371878868997287E-6</v>
      </c>
      <c r="BQ224" s="41">
        <f t="shared" si="290"/>
        <v>-5.7894864216197105E-6</v>
      </c>
      <c r="BR224" s="41">
        <f t="shared" si="291"/>
        <v>3.3194173821227656E-4</v>
      </c>
      <c r="BS224" s="41">
        <f t="shared" si="292"/>
        <v>2.647040388621882E-4</v>
      </c>
      <c r="BT224" s="41">
        <f t="shared" si="293"/>
        <v>7.602465009852559E-4</v>
      </c>
      <c r="BU224" s="41">
        <f t="shared" si="294"/>
        <v>5.1561514512859397E-2</v>
      </c>
      <c r="BV224" s="41">
        <f t="shared" si="235"/>
        <v>-45.955222574683312</v>
      </c>
      <c r="BW224" s="41">
        <f t="shared" si="236"/>
        <v>-40.496318800390647</v>
      </c>
      <c r="BX224" s="41">
        <f t="shared" si="295"/>
        <v>67.312289615358239</v>
      </c>
      <c r="BY224" s="41">
        <f t="shared" si="296"/>
        <v>56.721764900818755</v>
      </c>
      <c r="BZ224" s="41">
        <f t="shared" si="297"/>
        <v>-5.6039478204792005E-6</v>
      </c>
      <c r="CA224" s="41">
        <f t="shared" si="298"/>
        <v>-5.6036469353086179E-6</v>
      </c>
      <c r="CB224" s="41">
        <f t="shared" si="299"/>
        <v>5.1613076027372251E-2</v>
      </c>
      <c r="CC224" s="41">
        <f t="shared" si="237"/>
        <v>-46.001177797257988</v>
      </c>
      <c r="CD224" s="41">
        <f t="shared" si="238"/>
        <v>-40.536815119191033</v>
      </c>
      <c r="CE224" s="41">
        <f t="shared" si="300"/>
        <v>67.347180330894318</v>
      </c>
      <c r="CF224" s="41">
        <f t="shared" si="301"/>
        <v>56.753257622618371</v>
      </c>
      <c r="CG224" s="41">
        <f t="shared" si="302"/>
        <v>-5.5871590417365329E-6</v>
      </c>
      <c r="CH224" s="41">
        <f t="shared" si="303"/>
        <v>-5.5902813256635491E-6</v>
      </c>
      <c r="CI224" s="41">
        <f t="shared" si="304"/>
        <v>3.2560678058597589E-4</v>
      </c>
      <c r="CJ224" s="41">
        <f t="shared" si="305"/>
        <v>2.5921677769446942E-4</v>
      </c>
      <c r="CK224" s="41">
        <f t="shared" si="306"/>
        <v>4.5320855170671893E-6</v>
      </c>
      <c r="CL224" s="41" t="str">
        <f t="shared" si="239"/>
        <v/>
      </c>
      <c r="CM224" s="41">
        <f t="shared" si="240"/>
        <v>6.9453681490596811E-5</v>
      </c>
      <c r="CN224" s="41">
        <f t="shared" si="241"/>
        <v>-0.18046530079500789</v>
      </c>
      <c r="CO224" s="41">
        <f t="shared" si="242"/>
        <v>0</v>
      </c>
      <c r="CP224" s="41">
        <f t="shared" si="307"/>
        <v>0</v>
      </c>
      <c r="CQ224" s="41"/>
      <c r="CR224" s="41"/>
      <c r="CS224" s="41"/>
      <c r="CT224" s="41"/>
      <c r="CU224" s="41"/>
      <c r="CV224" s="41"/>
      <c r="CW224" s="41"/>
      <c r="CX224" s="41"/>
      <c r="CY224" s="41"/>
      <c r="CZ224" s="41"/>
      <c r="DA224" s="41"/>
      <c r="DB224" s="14"/>
      <c r="DC224" s="41"/>
      <c r="DD224" s="41"/>
      <c r="DE224" s="41"/>
    </row>
    <row r="225" spans="1:109" x14ac:dyDescent="0.15">
      <c r="A225" s="41">
        <f t="shared" si="308"/>
        <v>0.76000000000000045</v>
      </c>
      <c r="B225" s="41">
        <f t="shared" si="215"/>
        <v>12.08174625744541</v>
      </c>
      <c r="C225" s="41">
        <f t="shared" si="216"/>
        <v>-1431.9609897362197</v>
      </c>
      <c r="D225" s="41">
        <f t="shared" si="217"/>
        <v>-914.70384687907688</v>
      </c>
      <c r="E225" s="41">
        <f t="shared" si="218"/>
        <v>0.12739352921814204</v>
      </c>
      <c r="F225" s="41">
        <f t="shared" si="219"/>
        <v>-113.54200987122007</v>
      </c>
      <c r="G225" s="41">
        <f t="shared" si="220"/>
        <v>-100.05464387664793</v>
      </c>
      <c r="H225" s="41">
        <f t="shared" si="243"/>
        <v>124.99789106663084</v>
      </c>
      <c r="I225" s="41">
        <f t="shared" si="244"/>
        <v>108.48616889239746</v>
      </c>
      <c r="J225" s="41">
        <f t="shared" si="245"/>
        <v>5.7400375707915462E-6</v>
      </c>
      <c r="K225" s="41">
        <f t="shared" si="246"/>
        <v>2.9321513681102238E-6</v>
      </c>
      <c r="L225" s="41">
        <f t="shared" si="247"/>
        <v>0.12752092274736015</v>
      </c>
      <c r="M225" s="41">
        <f t="shared" si="221"/>
        <v>-113.65555188109127</v>
      </c>
      <c r="N225" s="41">
        <f t="shared" si="222"/>
        <v>-100.15469852052456</v>
      </c>
      <c r="O225" s="41">
        <f t="shared" si="248"/>
        <v>125.10190799716776</v>
      </c>
      <c r="P225" s="41">
        <f t="shared" si="249"/>
        <v>108.57901381618213</v>
      </c>
      <c r="Q225" s="41">
        <f t="shared" si="250"/>
        <v>5.74778886915841E-6</v>
      </c>
      <c r="R225" s="41">
        <f t="shared" si="251"/>
        <v>2.9377121442084877E-6</v>
      </c>
      <c r="S225" s="41">
        <f t="shared" si="252"/>
        <v>6.0845306778434786E-5</v>
      </c>
      <c r="T225" s="41">
        <f t="shared" si="253"/>
        <v>4.3650381086020342E-5</v>
      </c>
      <c r="U225" s="41">
        <f t="shared" si="254"/>
        <v>-0.1632973734757123</v>
      </c>
      <c r="V225" s="41">
        <f t="shared" si="255"/>
        <v>-3.5903844257570261E-2</v>
      </c>
      <c r="W225" s="41">
        <f t="shared" si="223"/>
        <v>32.000013376874442</v>
      </c>
      <c r="X225" s="41">
        <f t="shared" si="224"/>
        <v>28.198813338803706</v>
      </c>
      <c r="Y225" s="41">
        <f t="shared" si="256"/>
        <v>25.08479833442075</v>
      </c>
      <c r="Z225" s="41">
        <f t="shared" si="257"/>
        <v>19.26969753356186</v>
      </c>
      <c r="AA225" s="41">
        <f t="shared" si="258"/>
        <v>-1.0538622860533343E-4</v>
      </c>
      <c r="AB225" s="41">
        <f t="shared" si="259"/>
        <v>-9.6919433040165194E-5</v>
      </c>
      <c r="AC225" s="41">
        <f t="shared" si="260"/>
        <v>-3.5939748101827824E-2</v>
      </c>
      <c r="AD225" s="41">
        <f t="shared" si="225"/>
        <v>32.032013390251315</v>
      </c>
      <c r="AE225" s="41">
        <f t="shared" si="226"/>
        <v>28.227012152142503</v>
      </c>
      <c r="AF225" s="41">
        <f t="shared" si="261"/>
        <v>25.075031989659738</v>
      </c>
      <c r="AG225" s="41">
        <f t="shared" si="262"/>
        <v>19.261557978374803</v>
      </c>
      <c r="AH225" s="41">
        <f t="shared" si="263"/>
        <v>-1.0547644266080797E-4</v>
      </c>
      <c r="AI225" s="41">
        <f t="shared" si="264"/>
        <v>-9.7006591354013527E-5</v>
      </c>
      <c r="AJ225" s="41">
        <f t="shared" si="265"/>
        <v>2.5126572750084879E-3</v>
      </c>
      <c r="AK225" s="41">
        <f t="shared" si="266"/>
        <v>2.4275482375392728E-3</v>
      </c>
      <c r="AL225" s="41">
        <f t="shared" si="267"/>
        <v>9.9481745028908025E-2</v>
      </c>
      <c r="AM225" s="41">
        <f t="shared" si="268"/>
        <v>6.3577900771337764E-2</v>
      </c>
      <c r="AN225" s="41">
        <f t="shared" si="227"/>
        <v>-56.665065182468176</v>
      </c>
      <c r="AO225" s="41">
        <f t="shared" si="228"/>
        <v>-49.933966498473893</v>
      </c>
      <c r="AP225" s="41">
        <f t="shared" si="269"/>
        <v>75.605076343073392</v>
      </c>
      <c r="AQ225" s="41">
        <f t="shared" si="270"/>
        <v>64.185016084232061</v>
      </c>
      <c r="AR225" s="41">
        <f t="shared" si="271"/>
        <v>-2.3431779910610797E-6</v>
      </c>
      <c r="AS225" s="41">
        <f t="shared" si="272"/>
        <v>-3.1079809207604331E-6</v>
      </c>
      <c r="AT225" s="41">
        <f t="shared" si="273"/>
        <v>6.3641478672109092E-2</v>
      </c>
      <c r="AU225" s="41">
        <f t="shared" si="229"/>
        <v>-56.721730247650633</v>
      </c>
      <c r="AV225" s="41">
        <f t="shared" si="230"/>
        <v>-49.983900464972358</v>
      </c>
      <c r="AW225" s="41">
        <f t="shared" si="274"/>
        <v>75.650395257968441</v>
      </c>
      <c r="AX225" s="41">
        <f t="shared" si="275"/>
        <v>64.225882272267043</v>
      </c>
      <c r="AY225" s="41">
        <f t="shared" si="276"/>
        <v>-2.3279108894127187E-6</v>
      </c>
      <c r="AZ225" s="41">
        <f t="shared" si="277"/>
        <v>-3.0961585070110094E-6</v>
      </c>
      <c r="BA225" s="41">
        <f t="shared" si="278"/>
        <v>2.4013220731009341E-4</v>
      </c>
      <c r="BB225" s="41">
        <f t="shared" si="279"/>
        <v>1.8595162164831037E-4</v>
      </c>
      <c r="BC225" s="41">
        <f t="shared" si="280"/>
        <v>-1.411581141764617E-2</v>
      </c>
      <c r="BD225" s="41">
        <f t="shared" si="281"/>
        <v>4.9462089353691591E-2</v>
      </c>
      <c r="BE225" s="41">
        <f t="shared" si="231"/>
        <v>-44.08406825774825</v>
      </c>
      <c r="BF225" s="41">
        <f t="shared" si="232"/>
        <v>-38.847434136189861</v>
      </c>
      <c r="BG225" s="41">
        <f t="shared" si="282"/>
        <v>65.834867541142302</v>
      </c>
      <c r="BH225" s="41">
        <f t="shared" si="283"/>
        <v>55.367904798804318</v>
      </c>
      <c r="BI225" s="41">
        <f t="shared" si="284"/>
        <v>-6.4071657558077287E-6</v>
      </c>
      <c r="BJ225" s="41">
        <f t="shared" si="285"/>
        <v>-6.3034206702356627E-6</v>
      </c>
      <c r="BK225" s="41">
        <f t="shared" si="286"/>
        <v>4.9511551443045275E-2</v>
      </c>
      <c r="BL225" s="41">
        <f t="shared" si="233"/>
        <v>-44.128152326005996</v>
      </c>
      <c r="BM225" s="41">
        <f t="shared" si="234"/>
        <v>-38.886281570326041</v>
      </c>
      <c r="BN225" s="41">
        <f t="shared" si="287"/>
        <v>65.868008026056302</v>
      </c>
      <c r="BO225" s="41">
        <f t="shared" si="288"/>
        <v>55.397828525021737</v>
      </c>
      <c r="BP225" s="41">
        <f t="shared" si="289"/>
        <v>-6.3902542047825406E-6</v>
      </c>
      <c r="BQ225" s="41">
        <f t="shared" si="290"/>
        <v>-6.2899326861477902E-6</v>
      </c>
      <c r="BR225" s="41">
        <f t="shared" si="291"/>
        <v>3.4190935413706683E-4</v>
      </c>
      <c r="BS225" s="41">
        <f t="shared" si="292"/>
        <v>2.7269337515091799E-4</v>
      </c>
      <c r="BT225" s="41">
        <f t="shared" si="293"/>
        <v>1.498860336755867E-3</v>
      </c>
      <c r="BU225" s="41">
        <f t="shared" si="294"/>
        <v>5.0960949690447455E-2</v>
      </c>
      <c r="BV225" s="41">
        <f t="shared" si="235"/>
        <v>-45.41995726401089</v>
      </c>
      <c r="BW225" s="41">
        <f t="shared" si="236"/>
        <v>-40.024636291867196</v>
      </c>
      <c r="BX225" s="41">
        <f t="shared" si="295"/>
        <v>66.842779576454504</v>
      </c>
      <c r="BY225" s="41">
        <f t="shared" si="296"/>
        <v>56.277959246748843</v>
      </c>
      <c r="BZ225" s="41">
        <f t="shared" si="297"/>
        <v>-5.9040246805565789E-6</v>
      </c>
      <c r="CA225" s="41">
        <f t="shared" si="298"/>
        <v>-5.9027894746677569E-6</v>
      </c>
      <c r="CB225" s="41">
        <f t="shared" si="299"/>
        <v>5.1011910640137895E-2</v>
      </c>
      <c r="CC225" s="41">
        <f t="shared" si="237"/>
        <v>-45.465377221274899</v>
      </c>
      <c r="CD225" s="41">
        <f t="shared" si="238"/>
        <v>-40.064660928159057</v>
      </c>
      <c r="CE225" s="41">
        <f t="shared" si="300"/>
        <v>66.877180013352984</v>
      </c>
      <c r="CF225" s="41">
        <f t="shared" si="301"/>
        <v>56.309018718400175</v>
      </c>
      <c r="CG225" s="41">
        <f t="shared" si="302"/>
        <v>-5.8872526515696549E-6</v>
      </c>
      <c r="CH225" s="41">
        <f t="shared" si="303"/>
        <v>-5.8894580294035936E-6</v>
      </c>
      <c r="CI225" s="41">
        <f t="shared" si="304"/>
        <v>3.2911531454584163E-4</v>
      </c>
      <c r="CJ225" s="41">
        <f t="shared" si="305"/>
        <v>2.6160119356378835E-4</v>
      </c>
      <c r="CK225" s="41">
        <f t="shared" si="306"/>
        <v>1.8295519083338101E-5</v>
      </c>
      <c r="CL225" s="41" t="str">
        <f t="shared" si="239"/>
        <v/>
      </c>
      <c r="CM225" s="41">
        <f t="shared" si="240"/>
        <v>6.7415685870471533E-5</v>
      </c>
      <c r="CN225" s="41">
        <f t="shared" si="241"/>
        <v>-0.17836332391656606</v>
      </c>
      <c r="CO225" s="41">
        <f t="shared" si="242"/>
        <v>0</v>
      </c>
      <c r="CP225" s="41">
        <f t="shared" si="307"/>
        <v>0</v>
      </c>
      <c r="CQ225" s="41"/>
      <c r="CR225" s="41"/>
      <c r="CS225" s="41"/>
      <c r="CT225" s="41"/>
      <c r="CU225" s="41"/>
      <c r="CV225" s="41"/>
      <c r="CW225" s="41"/>
      <c r="CX225" s="41"/>
      <c r="CY225" s="41"/>
      <c r="CZ225" s="41"/>
      <c r="DA225" s="41"/>
      <c r="DB225" s="14"/>
      <c r="DC225" s="41"/>
      <c r="DD225" s="41"/>
      <c r="DE225" s="41"/>
    </row>
    <row r="226" spans="1:109" x14ac:dyDescent="0.15">
      <c r="A226" s="41">
        <f t="shared" si="308"/>
        <v>0.77000000000000046</v>
      </c>
      <c r="B226" s="41">
        <f t="shared" si="215"/>
        <v>12.240716602938113</v>
      </c>
      <c r="C226" s="41">
        <f t="shared" si="216"/>
        <v>-1426.3288974959069</v>
      </c>
      <c r="D226" s="41">
        <f t="shared" si="217"/>
        <v>-909.07175463876399</v>
      </c>
      <c r="E226" s="41">
        <f t="shared" si="218"/>
        <v>0.12739352921814204</v>
      </c>
      <c r="F226" s="41">
        <f t="shared" si="219"/>
        <v>-113.54200987122007</v>
      </c>
      <c r="G226" s="41">
        <f t="shared" si="220"/>
        <v>-100.05464387664793</v>
      </c>
      <c r="H226" s="41">
        <f t="shared" si="243"/>
        <v>124.95660384692684</v>
      </c>
      <c r="I226" s="41">
        <f t="shared" si="244"/>
        <v>108.43797760113496</v>
      </c>
      <c r="J226" s="41">
        <f t="shared" si="245"/>
        <v>5.5734662773184552E-6</v>
      </c>
      <c r="K226" s="41">
        <f t="shared" si="246"/>
        <v>2.7115173825801531E-6</v>
      </c>
      <c r="L226" s="41">
        <f t="shared" si="247"/>
        <v>0.12752092274736015</v>
      </c>
      <c r="M226" s="41">
        <f t="shared" si="221"/>
        <v>-113.65555188109127</v>
      </c>
      <c r="N226" s="41">
        <f t="shared" si="222"/>
        <v>-100.15469852052456</v>
      </c>
      <c r="O226" s="41">
        <f t="shared" si="248"/>
        <v>125.06064936563865</v>
      </c>
      <c r="P226" s="41">
        <f t="shared" si="249"/>
        <v>108.53085782538653</v>
      </c>
      <c r="Q226" s="41">
        <f t="shared" si="250"/>
        <v>5.5811664573400852E-6</v>
      </c>
      <c r="R226" s="41">
        <f t="shared" si="251"/>
        <v>2.7170193022876273E-6</v>
      </c>
      <c r="S226" s="41">
        <f t="shared" si="252"/>
        <v>6.0444043499620145E-5</v>
      </c>
      <c r="T226" s="41">
        <f t="shared" si="253"/>
        <v>4.318837653091505E-5</v>
      </c>
      <c r="U226" s="41">
        <f t="shared" si="254"/>
        <v>-0.16585559398710795</v>
      </c>
      <c r="V226" s="41">
        <f t="shared" si="255"/>
        <v>-3.8462064768965909E-2</v>
      </c>
      <c r="W226" s="41">
        <f t="shared" si="223"/>
        <v>34.28007815206616</v>
      </c>
      <c r="X226" s="41">
        <f t="shared" si="224"/>
        <v>30.208035030019527</v>
      </c>
      <c r="Y226" s="41">
        <f t="shared" si="256"/>
        <v>24.334167812391538</v>
      </c>
      <c r="Z226" s="41">
        <f t="shared" si="257"/>
        <v>18.618424563411629</v>
      </c>
      <c r="AA226" s="41">
        <f t="shared" si="258"/>
        <v>-1.1187400507631786E-4</v>
      </c>
      <c r="AB226" s="41">
        <f t="shared" si="259"/>
        <v>-1.0316062230201876E-4</v>
      </c>
      <c r="AC226" s="41">
        <f t="shared" si="260"/>
        <v>-3.8500526833734873E-2</v>
      </c>
      <c r="AD226" s="41">
        <f t="shared" si="225"/>
        <v>34.314358230218225</v>
      </c>
      <c r="AE226" s="41">
        <f t="shared" si="226"/>
        <v>30.238243065049545</v>
      </c>
      <c r="AF226" s="41">
        <f t="shared" si="261"/>
        <v>24.324114170947471</v>
      </c>
      <c r="AG226" s="41">
        <f t="shared" si="262"/>
        <v>18.610088220358826</v>
      </c>
      <c r="AH226" s="41">
        <f t="shared" si="263"/>
        <v>-1.1197493975478798E-4</v>
      </c>
      <c r="AI226" s="41">
        <f t="shared" si="264"/>
        <v>-1.0325837561105153E-4</v>
      </c>
      <c r="AJ226" s="41">
        <f t="shared" si="265"/>
        <v>2.624265729789123E-3</v>
      </c>
      <c r="AK226" s="41">
        <f t="shared" si="266"/>
        <v>2.541551256282258E-3</v>
      </c>
      <c r="AL226" s="41">
        <f t="shared" si="267"/>
        <v>0.10534290318097612</v>
      </c>
      <c r="AM226" s="41">
        <f t="shared" si="268"/>
        <v>6.6880838412010216E-2</v>
      </c>
      <c r="AN226" s="41">
        <f t="shared" si="227"/>
        <v>-59.608873871205319</v>
      </c>
      <c r="AO226" s="41">
        <f t="shared" si="228"/>
        <v>-52.528087655274341</v>
      </c>
      <c r="AP226" s="41">
        <f t="shared" si="269"/>
        <v>77.915073582234385</v>
      </c>
      <c r="AQ226" s="41">
        <f t="shared" si="270"/>
        <v>66.249938250781071</v>
      </c>
      <c r="AR226" s="41">
        <f t="shared" si="271"/>
        <v>-1.7044787172200424E-6</v>
      </c>
      <c r="AS226" s="41">
        <f t="shared" si="272"/>
        <v>-2.6883283976478868E-6</v>
      </c>
      <c r="AT226" s="41">
        <f t="shared" si="273"/>
        <v>6.6947719250422213E-2</v>
      </c>
      <c r="AU226" s="41">
        <f t="shared" si="229"/>
        <v>-59.668482745076517</v>
      </c>
      <c r="AV226" s="41">
        <f t="shared" si="230"/>
        <v>-52.580615742929602</v>
      </c>
      <c r="AW226" s="41">
        <f t="shared" si="274"/>
        <v>77.96334749108965</v>
      </c>
      <c r="AX226" s="41">
        <f t="shared" si="275"/>
        <v>66.293458280090974</v>
      </c>
      <c r="AY226" s="41">
        <f t="shared" si="276"/>
        <v>-1.6897372116017048E-6</v>
      </c>
      <c r="AZ226" s="41">
        <f t="shared" si="277"/>
        <v>-2.6770200827469634E-6</v>
      </c>
      <c r="BA226" s="41">
        <f t="shared" si="278"/>
        <v>2.2041448594778805E-4</v>
      </c>
      <c r="BB226" s="41">
        <f t="shared" si="279"/>
        <v>1.6908153619818816E-4</v>
      </c>
      <c r="BC226" s="41">
        <f t="shared" si="280"/>
        <v>-1.9166046082039399E-2</v>
      </c>
      <c r="BD226" s="41">
        <f t="shared" si="281"/>
        <v>4.771479232997082E-2</v>
      </c>
      <c r="BE226" s="41">
        <f t="shared" si="231"/>
        <v>-42.526755126281884</v>
      </c>
      <c r="BF226" s="41">
        <f t="shared" si="232"/>
        <v>-37.475110262849739</v>
      </c>
      <c r="BG226" s="41">
        <f t="shared" si="282"/>
        <v>64.604583394181134</v>
      </c>
      <c r="BH226" s="41">
        <f t="shared" si="283"/>
        <v>54.236396337046642</v>
      </c>
      <c r="BI226" s="41">
        <f t="shared" si="284"/>
        <v>-7.1165871806980706E-6</v>
      </c>
      <c r="BJ226" s="41">
        <f t="shared" si="285"/>
        <v>-6.9278727035327845E-6</v>
      </c>
      <c r="BK226" s="41">
        <f t="shared" si="286"/>
        <v>4.7762507122300783E-2</v>
      </c>
      <c r="BL226" s="41">
        <f t="shared" si="233"/>
        <v>-42.569281881408159</v>
      </c>
      <c r="BM226" s="41">
        <f t="shared" si="234"/>
        <v>-37.512585373112579</v>
      </c>
      <c r="BN226" s="41">
        <f t="shared" si="287"/>
        <v>64.636282633615821</v>
      </c>
      <c r="BO226" s="41">
        <f t="shared" si="288"/>
        <v>54.265027808812178</v>
      </c>
      <c r="BP226" s="41">
        <f t="shared" si="289"/>
        <v>-7.0996033128047312E-6</v>
      </c>
      <c r="BQ226" s="41">
        <f t="shared" si="290"/>
        <v>-6.914310810170307E-6</v>
      </c>
      <c r="BR226" s="41">
        <f t="shared" si="291"/>
        <v>3.5594554778506891E-4</v>
      </c>
      <c r="BS226" s="41">
        <f t="shared" si="292"/>
        <v>2.8422828016713805E-4</v>
      </c>
      <c r="BT226" s="41">
        <f t="shared" si="293"/>
        <v>2.6313673600986912E-3</v>
      </c>
      <c r="BU226" s="41">
        <f t="shared" si="294"/>
        <v>5.034615969006951E-2</v>
      </c>
      <c r="BV226" s="41">
        <f t="shared" si="235"/>
        <v>-44.872013481308159</v>
      </c>
      <c r="BW226" s="41">
        <f t="shared" si="236"/>
        <v>-39.541781354695239</v>
      </c>
      <c r="BX226" s="41">
        <f t="shared" si="295"/>
        <v>66.364395010229629</v>
      </c>
      <c r="BY226" s="41">
        <f t="shared" si="296"/>
        <v>55.825846963750124</v>
      </c>
      <c r="BZ226" s="41">
        <f t="shared" si="297"/>
        <v>-6.2102183029812588E-6</v>
      </c>
      <c r="CA226" s="41">
        <f t="shared" si="298"/>
        <v>-6.2062735180103796E-6</v>
      </c>
      <c r="CB226" s="41">
        <f t="shared" si="299"/>
        <v>5.0396505849759576E-2</v>
      </c>
      <c r="CC226" s="41">
        <f t="shared" si="237"/>
        <v>-44.916885494789462</v>
      </c>
      <c r="CD226" s="41">
        <f t="shared" si="238"/>
        <v>-39.581323136049932</v>
      </c>
      <c r="CE226" s="41">
        <f t="shared" si="300"/>
        <v>66.398294227957493</v>
      </c>
      <c r="CF226" s="41">
        <f t="shared" si="301"/>
        <v>55.856463097158688</v>
      </c>
      <c r="CG226" s="41">
        <f t="shared" si="302"/>
        <v>-6.193463130710797E-6</v>
      </c>
      <c r="CH226" s="41">
        <f t="shared" si="303"/>
        <v>-6.1929757072213178E-6</v>
      </c>
      <c r="CI226" s="41">
        <f t="shared" si="304"/>
        <v>3.327994105927357E-4</v>
      </c>
      <c r="CJ226" s="41">
        <f t="shared" si="305"/>
        <v>2.6412760915477666E-4</v>
      </c>
      <c r="CK226" s="41">
        <f t="shared" si="306"/>
        <v>5.7444029256216842E-5</v>
      </c>
      <c r="CL226" s="41" t="str">
        <f t="shared" si="239"/>
        <v/>
      </c>
      <c r="CM226" s="41">
        <f t="shared" si="240"/>
        <v>6.5351498840119282E-5</v>
      </c>
      <c r="CN226" s="41">
        <f t="shared" si="241"/>
        <v>-0.17621155891524326</v>
      </c>
      <c r="CO226" s="41">
        <f t="shared" si="242"/>
        <v>0</v>
      </c>
      <c r="CP226" s="41">
        <f t="shared" si="307"/>
        <v>0</v>
      </c>
      <c r="CQ226" s="41"/>
      <c r="CR226" s="41"/>
      <c r="CS226" s="41"/>
      <c r="CT226" s="41"/>
      <c r="CU226" s="41"/>
      <c r="CV226" s="41"/>
      <c r="CW226" s="41"/>
      <c r="CX226" s="41"/>
      <c r="CY226" s="41"/>
      <c r="CZ226" s="41"/>
      <c r="DA226" s="41"/>
      <c r="DB226" s="14"/>
      <c r="DC226" s="41"/>
      <c r="DD226" s="41"/>
      <c r="DE226" s="41"/>
    </row>
    <row r="227" spans="1:109" x14ac:dyDescent="0.15">
      <c r="A227" s="41">
        <f t="shared" si="308"/>
        <v>0.78000000000000047</v>
      </c>
      <c r="B227" s="41">
        <f t="shared" si="215"/>
        <v>12.399686948430816</v>
      </c>
      <c r="C227" s="41">
        <f t="shared" si="216"/>
        <v>-1420.6968052555942</v>
      </c>
      <c r="D227" s="41">
        <f t="shared" si="217"/>
        <v>-903.43966239845111</v>
      </c>
      <c r="E227" s="41">
        <f t="shared" si="218"/>
        <v>0.12739352921814204</v>
      </c>
      <c r="F227" s="41">
        <f t="shared" si="219"/>
        <v>-113.54200987122007</v>
      </c>
      <c r="G227" s="41">
        <f t="shared" si="220"/>
        <v>-100.05464387664793</v>
      </c>
      <c r="H227" s="41">
        <f t="shared" si="243"/>
        <v>124.91529161215141</v>
      </c>
      <c r="I227" s="41">
        <f t="shared" si="244"/>
        <v>108.38974651715003</v>
      </c>
      <c r="J227" s="41">
        <f t="shared" si="245"/>
        <v>5.4067940617481063E-6</v>
      </c>
      <c r="K227" s="41">
        <f t="shared" si="246"/>
        <v>2.490701214196793E-6</v>
      </c>
      <c r="L227" s="41">
        <f t="shared" si="247"/>
        <v>0.12752092274736015</v>
      </c>
      <c r="M227" s="41">
        <f t="shared" si="221"/>
        <v>-113.65555188109127</v>
      </c>
      <c r="N227" s="41">
        <f t="shared" si="222"/>
        <v>-100.15469852052456</v>
      </c>
      <c r="O227" s="41">
        <f t="shared" si="248"/>
        <v>125.01936577099652</v>
      </c>
      <c r="P227" s="41">
        <f t="shared" si="249"/>
        <v>108.48266212932191</v>
      </c>
      <c r="Q227" s="41">
        <f t="shared" si="250"/>
        <v>5.4144432323356803E-6</v>
      </c>
      <c r="R227" s="41">
        <f t="shared" si="251"/>
        <v>2.4961444961184848E-6</v>
      </c>
      <c r="S227" s="41">
        <f t="shared" si="252"/>
        <v>6.0043635140035252E-5</v>
      </c>
      <c r="T227" s="41">
        <f t="shared" si="253"/>
        <v>4.2728087957843979E-5</v>
      </c>
      <c r="U227" s="41">
        <f t="shared" si="254"/>
        <v>-0.16840893428712791</v>
      </c>
      <c r="V227" s="41">
        <f t="shared" si="255"/>
        <v>-4.1015405068985877E-2</v>
      </c>
      <c r="W227" s="41">
        <f t="shared" si="223"/>
        <v>36.555793342066295</v>
      </c>
      <c r="X227" s="41">
        <f t="shared" si="224"/>
        <v>32.213423812183898</v>
      </c>
      <c r="Y227" s="41">
        <f t="shared" si="256"/>
        <v>23.612177475148059</v>
      </c>
      <c r="Z227" s="41">
        <f t="shared" si="257"/>
        <v>17.994106717869197</v>
      </c>
      <c r="AA227" s="41">
        <f t="shared" si="258"/>
        <v>-1.1863185763139146E-4</v>
      </c>
      <c r="AB227" s="41">
        <f t="shared" si="259"/>
        <v>-1.0967678636952688E-4</v>
      </c>
      <c r="AC227" s="41">
        <f t="shared" si="260"/>
        <v>-4.1056420474054861E-2</v>
      </c>
      <c r="AD227" s="41">
        <f t="shared" si="225"/>
        <v>36.592349135408355</v>
      </c>
      <c r="AE227" s="41">
        <f t="shared" si="226"/>
        <v>32.245637235996085</v>
      </c>
      <c r="AF227" s="41">
        <f t="shared" si="261"/>
        <v>23.601878001210039</v>
      </c>
      <c r="AG227" s="41">
        <f t="shared" si="262"/>
        <v>17.985610583407812</v>
      </c>
      <c r="AH227" s="41">
        <f t="shared" si="263"/>
        <v>-1.1874415042826711E-4</v>
      </c>
      <c r="AI227" s="41">
        <f t="shared" si="264"/>
        <v>-1.0978578801904518E-4</v>
      </c>
      <c r="AJ227" s="41">
        <f t="shared" si="265"/>
        <v>2.737820013889317E-3</v>
      </c>
      <c r="AK227" s="41">
        <f t="shared" si="266"/>
        <v>2.6575782766248318E-3</v>
      </c>
      <c r="AL227" s="41">
        <f t="shared" si="267"/>
        <v>0.11160116377276001</v>
      </c>
      <c r="AM227" s="41">
        <f t="shared" si="268"/>
        <v>7.0585758703774135E-2</v>
      </c>
      <c r="AN227" s="41">
        <f t="shared" si="227"/>
        <v>-62.910957571384621</v>
      </c>
      <c r="AO227" s="41">
        <f t="shared" si="228"/>
        <v>-55.437925247959662</v>
      </c>
      <c r="AP227" s="41">
        <f t="shared" si="269"/>
        <v>80.548695739694551</v>
      </c>
      <c r="AQ227" s="41">
        <f t="shared" si="270"/>
        <v>68.606375740341718</v>
      </c>
      <c r="AR227" s="41">
        <f t="shared" si="271"/>
        <v>-1.0508533996036817E-6</v>
      </c>
      <c r="AS227" s="41">
        <f t="shared" si="272"/>
        <v>-2.2651129376429204E-6</v>
      </c>
      <c r="AT227" s="41">
        <f t="shared" si="273"/>
        <v>7.0656344462477899E-2</v>
      </c>
      <c r="AU227" s="41">
        <f t="shared" si="229"/>
        <v>-62.973868528955997</v>
      </c>
      <c r="AV227" s="41">
        <f t="shared" si="230"/>
        <v>-55.493363173207612</v>
      </c>
      <c r="AW227" s="41">
        <f t="shared" si="274"/>
        <v>80.600311613537926</v>
      </c>
      <c r="AX227" s="41">
        <f t="shared" si="275"/>
        <v>68.652891402068619</v>
      </c>
      <c r="AY227" s="41">
        <f t="shared" si="276"/>
        <v>-1.0367003117712215E-6</v>
      </c>
      <c r="AZ227" s="41">
        <f t="shared" si="277"/>
        <v>-2.2543641579711956E-6</v>
      </c>
      <c r="BA227" s="41">
        <f t="shared" si="278"/>
        <v>2.0050911249474654E-4</v>
      </c>
      <c r="BB227" s="41">
        <f t="shared" si="279"/>
        <v>1.5227972142136358E-4</v>
      </c>
      <c r="BC227" s="41">
        <f t="shared" si="280"/>
        <v>-2.5176754485489852E-2</v>
      </c>
      <c r="BD227" s="41">
        <f t="shared" si="281"/>
        <v>4.5409004218284282E-2</v>
      </c>
      <c r="BE227" s="41">
        <f t="shared" si="231"/>
        <v>-40.471675734535417</v>
      </c>
      <c r="BF227" s="41">
        <f t="shared" si="232"/>
        <v>-35.66414851474746</v>
      </c>
      <c r="BG227" s="41">
        <f t="shared" si="282"/>
        <v>63.01651036602513</v>
      </c>
      <c r="BH227" s="41">
        <f t="shared" si="283"/>
        <v>52.78093024321312</v>
      </c>
      <c r="BI227" s="41">
        <f t="shared" si="284"/>
        <v>-8.0571783813889185E-6</v>
      </c>
      <c r="BJ227" s="41">
        <f t="shared" si="285"/>
        <v>-7.7366719074780932E-6</v>
      </c>
      <c r="BK227" s="41">
        <f t="shared" si="286"/>
        <v>4.5454413222502564E-2</v>
      </c>
      <c r="BL227" s="41">
        <f t="shared" si="233"/>
        <v>-40.512147410269954</v>
      </c>
      <c r="BM227" s="41">
        <f t="shared" si="234"/>
        <v>-35.699812663262207</v>
      </c>
      <c r="BN227" s="41">
        <f t="shared" si="287"/>
        <v>63.046321743717954</v>
      </c>
      <c r="BO227" s="41">
        <f t="shared" si="288"/>
        <v>52.807864201713492</v>
      </c>
      <c r="BP227" s="41">
        <f t="shared" si="289"/>
        <v>-8.0401029513955277E-6</v>
      </c>
      <c r="BQ227" s="41">
        <f t="shared" si="290"/>
        <v>-7.7229999205704141E-6</v>
      </c>
      <c r="BR227" s="41">
        <f t="shared" si="291"/>
        <v>3.760362132432816E-4</v>
      </c>
      <c r="BS227" s="41">
        <f t="shared" si="292"/>
        <v>3.010853715698673E-4</v>
      </c>
      <c r="BT227" s="41">
        <f t="shared" si="293"/>
        <v>4.2762224780260438E-3</v>
      </c>
      <c r="BU227" s="41">
        <f t="shared" si="294"/>
        <v>4.9685226696310328E-2</v>
      </c>
      <c r="BV227" s="41">
        <f t="shared" si="235"/>
        <v>-44.282943840470125</v>
      </c>
      <c r="BW227" s="41">
        <f t="shared" si="236"/>
        <v>-39.022685795268004</v>
      </c>
      <c r="BX227" s="41">
        <f t="shared" si="295"/>
        <v>65.855789758331909</v>
      </c>
      <c r="BY227" s="41">
        <f t="shared" si="296"/>
        <v>55.346132754245467</v>
      </c>
      <c r="BZ227" s="41">
        <f t="shared" si="297"/>
        <v>-6.5334700718035443E-6</v>
      </c>
      <c r="CA227" s="41">
        <f t="shared" si="298"/>
        <v>-6.522745598659974E-6</v>
      </c>
      <c r="CB227" s="41">
        <f t="shared" si="299"/>
        <v>4.9734911923006636E-2</v>
      </c>
      <c r="CC227" s="41">
        <f t="shared" si="237"/>
        <v>-44.327226784310596</v>
      </c>
      <c r="CD227" s="41">
        <f t="shared" si="238"/>
        <v>-39.06170848106327</v>
      </c>
      <c r="CE227" s="41">
        <f t="shared" si="300"/>
        <v>65.889150139604382</v>
      </c>
      <c r="CF227" s="41">
        <f t="shared" si="301"/>
        <v>55.376271378059045</v>
      </c>
      <c r="CG227" s="41">
        <f t="shared" si="302"/>
        <v>-6.5167291270680922E-6</v>
      </c>
      <c r="CH227" s="41">
        <f t="shared" si="303"/>
        <v>-6.5094777091710909E-6</v>
      </c>
      <c r="CI227" s="41">
        <f t="shared" si="304"/>
        <v>3.3694008961210976E-4</v>
      </c>
      <c r="CJ227" s="41">
        <f t="shared" si="305"/>
        <v>2.6703892426577041E-4</v>
      </c>
      <c r="CK227" s="41">
        <f t="shared" si="306"/>
        <v>1.5342338129033665E-4</v>
      </c>
      <c r="CL227" s="41" t="str">
        <f t="shared" si="239"/>
        <v/>
      </c>
      <c r="CM227" s="41">
        <f t="shared" si="240"/>
        <v>6.3162110643279643E-5</v>
      </c>
      <c r="CN227" s="41">
        <f t="shared" si="241"/>
        <v>-0.17389829343708613</v>
      </c>
      <c r="CO227" s="41">
        <f t="shared" si="242"/>
        <v>0</v>
      </c>
      <c r="CP227" s="41">
        <f t="shared" si="307"/>
        <v>0</v>
      </c>
      <c r="CQ227" s="41"/>
      <c r="CR227" s="41"/>
      <c r="CS227" s="41"/>
      <c r="CT227" s="41"/>
      <c r="CU227" s="41"/>
      <c r="CV227" s="41"/>
      <c r="CW227" s="41"/>
      <c r="CX227" s="41"/>
      <c r="CY227" s="41"/>
      <c r="CZ227" s="41"/>
      <c r="DA227" s="41"/>
      <c r="DB227" s="14"/>
      <c r="DC227" s="41"/>
      <c r="DD227" s="41"/>
      <c r="DE227" s="41"/>
    </row>
    <row r="228" spans="1:109" x14ac:dyDescent="0.15">
      <c r="A228" s="41">
        <f t="shared" si="308"/>
        <v>0.79000000000000048</v>
      </c>
      <c r="B228" s="41">
        <f t="shared" si="215"/>
        <v>12.558657293923519</v>
      </c>
      <c r="C228" s="41">
        <f t="shared" si="216"/>
        <v>-1415.0647130152811</v>
      </c>
      <c r="D228" s="41">
        <f t="shared" si="217"/>
        <v>-897.80757015813822</v>
      </c>
      <c r="E228" s="41">
        <f t="shared" si="218"/>
        <v>0.12739352921814204</v>
      </c>
      <c r="F228" s="41">
        <f t="shared" si="219"/>
        <v>-113.54200987122007</v>
      </c>
      <c r="G228" s="41">
        <f t="shared" si="220"/>
        <v>-100.05464387664793</v>
      </c>
      <c r="H228" s="41">
        <f t="shared" si="243"/>
        <v>124.87395431678104</v>
      </c>
      <c r="I228" s="41">
        <f t="shared" si="244"/>
        <v>108.34147554170613</v>
      </c>
      <c r="J228" s="41">
        <f t="shared" si="245"/>
        <v>5.2400207404180879E-6</v>
      </c>
      <c r="K228" s="41">
        <f t="shared" si="246"/>
        <v>2.2697024109150172E-6</v>
      </c>
      <c r="L228" s="41">
        <f t="shared" si="247"/>
        <v>0.12752092274736015</v>
      </c>
      <c r="M228" s="41">
        <f t="shared" si="221"/>
        <v>-113.65555188109127</v>
      </c>
      <c r="N228" s="41">
        <f t="shared" si="222"/>
        <v>-100.15469852052456</v>
      </c>
      <c r="O228" s="41">
        <f t="shared" si="248"/>
        <v>124.97805716787542</v>
      </c>
      <c r="P228" s="41">
        <f t="shared" si="249"/>
        <v>108.43442662961337</v>
      </c>
      <c r="Q228" s="41">
        <f t="shared" si="250"/>
        <v>5.2476190109354925E-6</v>
      </c>
      <c r="R228" s="41">
        <f t="shared" si="251"/>
        <v>2.2750872748614721E-6</v>
      </c>
      <c r="S228" s="41">
        <f t="shared" si="252"/>
        <v>5.9644085253303427E-5</v>
      </c>
      <c r="T228" s="41">
        <f t="shared" si="253"/>
        <v>4.2269524829909029E-5</v>
      </c>
      <c r="U228" s="41">
        <f t="shared" si="254"/>
        <v>-0.1709578980486674</v>
      </c>
      <c r="V228" s="41">
        <f t="shared" si="255"/>
        <v>-4.3564368830525363E-2</v>
      </c>
      <c r="W228" s="41">
        <f t="shared" si="223"/>
        <v>38.827607855333447</v>
      </c>
      <c r="X228" s="41">
        <f t="shared" si="224"/>
        <v>34.215375269063664</v>
      </c>
      <c r="Y228" s="41">
        <f t="shared" si="256"/>
        <v>22.917750449147373</v>
      </c>
      <c r="Z228" s="41">
        <f t="shared" si="257"/>
        <v>17.395653455264846</v>
      </c>
      <c r="AA228" s="41">
        <f t="shared" si="258"/>
        <v>-1.2566507698673565E-4</v>
      </c>
      <c r="AB228" s="41">
        <f t="shared" si="259"/>
        <v>-1.1647341002220578E-4</v>
      </c>
      <c r="AC228" s="41">
        <f t="shared" si="260"/>
        <v>-4.3607933199355881E-2</v>
      </c>
      <c r="AD228" s="41">
        <f t="shared" si="225"/>
        <v>38.866435463188772</v>
      </c>
      <c r="AE228" s="41">
        <f t="shared" si="226"/>
        <v>34.24959064433272</v>
      </c>
      <c r="AF228" s="41">
        <f t="shared" si="261"/>
        <v>22.907243584017603</v>
      </c>
      <c r="AG228" s="41">
        <f t="shared" si="262"/>
        <v>17.387031418593526</v>
      </c>
      <c r="AH228" s="41">
        <f t="shared" si="263"/>
        <v>-1.2578937565604429E-4</v>
      </c>
      <c r="AI228" s="41">
        <f t="shared" si="264"/>
        <v>-1.1659432322294873E-4</v>
      </c>
      <c r="AJ228" s="41">
        <f t="shared" si="265"/>
        <v>2.85321864279046E-3</v>
      </c>
      <c r="AK228" s="41">
        <f t="shared" si="266"/>
        <v>2.7755067728250263E-3</v>
      </c>
      <c r="AL228" s="41">
        <f t="shared" si="267"/>
        <v>0.11827880307883888</v>
      </c>
      <c r="AM228" s="41">
        <f t="shared" si="268"/>
        <v>7.4714434248313519E-2</v>
      </c>
      <c r="AN228" s="41">
        <f t="shared" si="227"/>
        <v>-66.590721546134432</v>
      </c>
      <c r="AO228" s="41">
        <f t="shared" si="228"/>
        <v>-58.680579437904854</v>
      </c>
      <c r="AP228" s="41">
        <f t="shared" si="269"/>
        <v>83.531261899890694</v>
      </c>
      <c r="AQ228" s="41">
        <f t="shared" si="270"/>
        <v>71.276672144600496</v>
      </c>
      <c r="AR228" s="41">
        <f t="shared" si="271"/>
        <v>-3.9435846110901141E-7</v>
      </c>
      <c r="AS228" s="41">
        <f t="shared" si="272"/>
        <v>-1.8480545992985726E-6</v>
      </c>
      <c r="AT228" s="41">
        <f t="shared" si="273"/>
        <v>7.4789148682561826E-2</v>
      </c>
      <c r="AU228" s="41">
        <f t="shared" si="229"/>
        <v>-66.657312267680553</v>
      </c>
      <c r="AV228" s="41">
        <f t="shared" si="230"/>
        <v>-58.739260017342751</v>
      </c>
      <c r="AW228" s="41">
        <f t="shared" si="274"/>
        <v>83.586630950808882</v>
      </c>
      <c r="AX228" s="41">
        <f t="shared" si="275"/>
        <v>71.326545255200031</v>
      </c>
      <c r="AY228" s="41">
        <f t="shared" si="276"/>
        <v>-3.8085332863042643E-7</v>
      </c>
      <c r="AZ228" s="41">
        <f t="shared" si="277"/>
        <v>-1.837905402003963E-6</v>
      </c>
      <c r="BA228" s="41">
        <f t="shared" si="278"/>
        <v>1.8075667191297672E-4</v>
      </c>
      <c r="BB228" s="41">
        <f t="shared" si="279"/>
        <v>1.358398467005669E-4</v>
      </c>
      <c r="BC228" s="41">
        <f t="shared" si="280"/>
        <v>-3.2364178263158454E-2</v>
      </c>
      <c r="BD228" s="41">
        <f t="shared" si="281"/>
        <v>4.2350255985155065E-2</v>
      </c>
      <c r="BE228" s="41">
        <f t="shared" si="231"/>
        <v>-37.745505698969154</v>
      </c>
      <c r="BF228" s="41">
        <f t="shared" si="232"/>
        <v>-33.261813270152579</v>
      </c>
      <c r="BG228" s="41">
        <f t="shared" si="282"/>
        <v>60.958920566835715</v>
      </c>
      <c r="BH228" s="41">
        <f t="shared" si="283"/>
        <v>50.900348207164427</v>
      </c>
      <c r="BI228" s="41">
        <f t="shared" si="284"/>
        <v>-9.3443551020986631E-6</v>
      </c>
      <c r="BJ228" s="41">
        <f t="shared" si="285"/>
        <v>-8.8241458410418719E-6</v>
      </c>
      <c r="BK228" s="41">
        <f t="shared" si="286"/>
        <v>4.2392606241140218E-2</v>
      </c>
      <c r="BL228" s="41">
        <f t="shared" si="233"/>
        <v>-37.783251204668119</v>
      </c>
      <c r="BM228" s="41">
        <f t="shared" si="234"/>
        <v>-33.295075083422731</v>
      </c>
      <c r="BN228" s="41">
        <f t="shared" si="287"/>
        <v>60.986259831818046</v>
      </c>
      <c r="BO228" s="41">
        <f t="shared" si="288"/>
        <v>50.925053151230493</v>
      </c>
      <c r="BP228" s="41">
        <f t="shared" si="289"/>
        <v>-9.3271920909788187E-6</v>
      </c>
      <c r="BQ228" s="41">
        <f t="shared" si="290"/>
        <v>-8.8103366372331602E-6</v>
      </c>
      <c r="BR228" s="41">
        <f t="shared" si="291"/>
        <v>4.0526345639708066E-4</v>
      </c>
      <c r="BS228" s="41">
        <f t="shared" si="292"/>
        <v>3.2607131851936875E-4</v>
      </c>
      <c r="BT228" s="41">
        <f t="shared" si="293"/>
        <v>6.5689508453490118E-3</v>
      </c>
      <c r="BU228" s="41">
        <f t="shared" si="294"/>
        <v>4.8919206830504075E-2</v>
      </c>
      <c r="BV228" s="41">
        <f t="shared" si="235"/>
        <v>-43.60021344043551</v>
      </c>
      <c r="BW228" s="41">
        <f t="shared" si="236"/>
        <v>-38.421055199537811</v>
      </c>
      <c r="BX228" s="41">
        <f t="shared" si="295"/>
        <v>65.277794860552035</v>
      </c>
      <c r="BY228" s="41">
        <f t="shared" si="296"/>
        <v>54.803391221843782</v>
      </c>
      <c r="BZ228" s="41">
        <f t="shared" si="297"/>
        <v>-6.8945512807039194E-6</v>
      </c>
      <c r="CA228" s="41">
        <f t="shared" si="298"/>
        <v>-6.868589026417159E-6</v>
      </c>
      <c r="CB228" s="41">
        <f t="shared" si="299"/>
        <v>4.8968126037334574E-2</v>
      </c>
      <c r="CC228" s="41">
        <f t="shared" si="237"/>
        <v>-43.643813653875938</v>
      </c>
      <c r="CD228" s="41">
        <f t="shared" si="238"/>
        <v>-38.459476254737346</v>
      </c>
      <c r="CE228" s="41">
        <f t="shared" si="300"/>
        <v>65.31052982857878</v>
      </c>
      <c r="CF228" s="41">
        <f t="shared" si="301"/>
        <v>54.832973915781423</v>
      </c>
      <c r="CG228" s="41">
        <f t="shared" si="302"/>
        <v>-6.8778172927548513E-6</v>
      </c>
      <c r="CH228" s="41">
        <f t="shared" si="303"/>
        <v>-6.8553417376620752E-6</v>
      </c>
      <c r="CI228" s="41">
        <f t="shared" si="304"/>
        <v>3.4207398347749522E-4</v>
      </c>
      <c r="CJ228" s="41">
        <f t="shared" si="305"/>
        <v>2.7079933656702019E-4</v>
      </c>
      <c r="CK228" s="41">
        <f t="shared" si="306"/>
        <v>3.6425651212794414E-4</v>
      </c>
      <c r="CL228" s="41" t="str">
        <f t="shared" si="239"/>
        <v/>
      </c>
      <c r="CM228" s="41">
        <f t="shared" si="240"/>
        <v>6.0669043910791335E-5</v>
      </c>
      <c r="CN228" s="41">
        <f t="shared" si="241"/>
        <v>-0.17121722390676425</v>
      </c>
      <c r="CO228" s="41">
        <f t="shared" si="242"/>
        <v>0</v>
      </c>
      <c r="CP228" s="41">
        <f t="shared" si="307"/>
        <v>0</v>
      </c>
      <c r="CQ228" s="41"/>
      <c r="CR228" s="41"/>
      <c r="CS228" s="41"/>
      <c r="CT228" s="41"/>
      <c r="CU228" s="41"/>
      <c r="CV228" s="41"/>
      <c r="CW228" s="41"/>
      <c r="CX228" s="41"/>
      <c r="CY228" s="41"/>
      <c r="CZ228" s="41"/>
      <c r="DA228" s="41"/>
      <c r="DB228" s="14"/>
      <c r="DC228" s="41"/>
      <c r="DD228" s="41"/>
      <c r="DE228" s="41"/>
    </row>
    <row r="229" spans="1:109" x14ac:dyDescent="0.15">
      <c r="A229" s="41">
        <f t="shared" si="308"/>
        <v>0.80000000000000049</v>
      </c>
      <c r="B229" s="41">
        <f t="shared" si="215"/>
        <v>12.717627639416222</v>
      </c>
      <c r="C229" s="41">
        <f t="shared" si="216"/>
        <v>-1409.4326207749682</v>
      </c>
      <c r="D229" s="41">
        <f t="shared" si="217"/>
        <v>-892.17547791782533</v>
      </c>
      <c r="E229" s="41">
        <f t="shared" si="218"/>
        <v>0.12739352921814204</v>
      </c>
      <c r="F229" s="41">
        <f t="shared" si="219"/>
        <v>-113.54200987122007</v>
      </c>
      <c r="G229" s="41">
        <f t="shared" si="220"/>
        <v>-100.05464387664793</v>
      </c>
      <c r="H229" s="41">
        <f t="shared" si="243"/>
        <v>124.83259191515398</v>
      </c>
      <c r="I229" s="41">
        <f t="shared" si="244"/>
        <v>108.29316457565768</v>
      </c>
      <c r="J229" s="41">
        <f t="shared" si="245"/>
        <v>5.0731461291082412E-6</v>
      </c>
      <c r="K229" s="41">
        <f t="shared" si="246"/>
        <v>2.0485205188171742E-6</v>
      </c>
      <c r="L229" s="41">
        <f t="shared" si="247"/>
        <v>0.12752092274736015</v>
      </c>
      <c r="M229" s="41">
        <f t="shared" si="221"/>
        <v>-113.65555188109127</v>
      </c>
      <c r="N229" s="41">
        <f t="shared" si="222"/>
        <v>-100.15469852052456</v>
      </c>
      <c r="O229" s="41">
        <f t="shared" si="248"/>
        <v>124.93672351077187</v>
      </c>
      <c r="P229" s="41">
        <f t="shared" si="249"/>
        <v>108.38615122747917</v>
      </c>
      <c r="Q229" s="41">
        <f t="shared" si="250"/>
        <v>5.0806936093742263E-6</v>
      </c>
      <c r="R229" s="41">
        <f t="shared" si="251"/>
        <v>2.0538471858122276E-6</v>
      </c>
      <c r="S229" s="41">
        <f t="shared" si="252"/>
        <v>5.9245397409962922E-5</v>
      </c>
      <c r="T229" s="41">
        <f t="shared" si="253"/>
        <v>4.1812696671063258E-5</v>
      </c>
      <c r="U229" s="41">
        <f t="shared" si="254"/>
        <v>-0.17350298474073264</v>
      </c>
      <c r="V229" s="41">
        <f t="shared" si="255"/>
        <v>-4.6109455522590603E-2</v>
      </c>
      <c r="W229" s="41">
        <f t="shared" si="223"/>
        <v>41.095966853526818</v>
      </c>
      <c r="X229" s="41">
        <f t="shared" si="224"/>
        <v>36.214281682698989</v>
      </c>
      <c r="Y229" s="41">
        <f t="shared" si="256"/>
        <v>22.249823102094027</v>
      </c>
      <c r="Z229" s="41">
        <f t="shared" si="257"/>
        <v>16.821987796025528</v>
      </c>
      <c r="AA229" s="41">
        <f t="shared" si="258"/>
        <v>-1.329788365388651E-4</v>
      </c>
      <c r="AB229" s="41">
        <f t="shared" si="259"/>
        <v>-1.235558117811278E-4</v>
      </c>
      <c r="AC229" s="41">
        <f t="shared" si="260"/>
        <v>-4.6155564978113191E-2</v>
      </c>
      <c r="AD229" s="41">
        <f t="shared" si="225"/>
        <v>41.137062820380343</v>
      </c>
      <c r="AE229" s="41">
        <f t="shared" si="226"/>
        <v>36.250495964381685</v>
      </c>
      <c r="AF229" s="41">
        <f t="shared" si="261"/>
        <v>22.23914436351831</v>
      </c>
      <c r="AG229" s="41">
        <f t="shared" si="262"/>
        <v>16.81327076622977</v>
      </c>
      <c r="AH229" s="41">
        <f t="shared" si="263"/>
        <v>-1.3311579838083632E-4</v>
      </c>
      <c r="AI229" s="41">
        <f t="shared" si="264"/>
        <v>-1.2368930875482134E-4</v>
      </c>
      <c r="AJ229" s="41">
        <f t="shared" si="265"/>
        <v>2.9703634627420397E-3</v>
      </c>
      <c r="AK229" s="41">
        <f t="shared" si="266"/>
        <v>2.8952190430473874E-3</v>
      </c>
      <c r="AL229" s="41">
        <f t="shared" si="267"/>
        <v>0.12539886256394753</v>
      </c>
      <c r="AM229" s="41">
        <f t="shared" si="268"/>
        <v>7.9289407041356924E-2</v>
      </c>
      <c r="AN229" s="41">
        <f t="shared" si="227"/>
        <v>-70.668256796286855</v>
      </c>
      <c r="AO229" s="41">
        <f t="shared" si="228"/>
        <v>-62.273754667154435</v>
      </c>
      <c r="AP229" s="41">
        <f t="shared" si="269"/>
        <v>86.88927605995751</v>
      </c>
      <c r="AQ229" s="41">
        <f t="shared" si="270"/>
        <v>74.284074322536526</v>
      </c>
      <c r="AR229" s="41">
        <f t="shared" si="271"/>
        <v>2.5334360733506852E-7</v>
      </c>
      <c r="AS229" s="41">
        <f t="shared" si="272"/>
        <v>-1.4462228444110076E-6</v>
      </c>
      <c r="AT229" s="41">
        <f t="shared" si="273"/>
        <v>7.9368696448398265E-2</v>
      </c>
      <c r="AU229" s="41">
        <f t="shared" si="229"/>
        <v>-70.738925053083122</v>
      </c>
      <c r="AV229" s="41">
        <f t="shared" si="230"/>
        <v>-62.336028421821581</v>
      </c>
      <c r="AW229" s="41">
        <f t="shared" si="274"/>
        <v>86.94883340474631</v>
      </c>
      <c r="AX229" s="41">
        <f t="shared" si="275"/>
        <v>74.337686294091611</v>
      </c>
      <c r="AY229" s="41">
        <f t="shared" si="276"/>
        <v>2.6614735248820323E-7</v>
      </c>
      <c r="AZ229" s="41">
        <f t="shared" si="277"/>
        <v>-1.4367058058355276E-6</v>
      </c>
      <c r="BA229" s="41">
        <f t="shared" si="278"/>
        <v>1.6148115657440665E-4</v>
      </c>
      <c r="BB229" s="41">
        <f t="shared" si="279"/>
        <v>1.2002913037951949E-4</v>
      </c>
      <c r="BC229" s="41">
        <f t="shared" si="280"/>
        <v>-4.1000805214093654E-2</v>
      </c>
      <c r="BD229" s="41">
        <f t="shared" si="281"/>
        <v>3.828860182726327E-2</v>
      </c>
      <c r="BE229" s="41">
        <f t="shared" si="231"/>
        <v>-34.125475864493403</v>
      </c>
      <c r="BF229" s="41">
        <f t="shared" si="232"/>
        <v>-30.071797554188755</v>
      </c>
      <c r="BG229" s="41">
        <f t="shared" si="282"/>
        <v>58.300701588560997</v>
      </c>
      <c r="BH229" s="41">
        <f t="shared" si="283"/>
        <v>48.476199761876998</v>
      </c>
      <c r="BI229" s="41">
        <f t="shared" si="284"/>
        <v>-1.1164019126577323E-5</v>
      </c>
      <c r="BJ229" s="41">
        <f t="shared" si="285"/>
        <v>-1.0344966263373366E-5</v>
      </c>
      <c r="BK229" s="41">
        <f t="shared" si="286"/>
        <v>3.8326890429090529E-2</v>
      </c>
      <c r="BL229" s="41">
        <f t="shared" si="233"/>
        <v>-34.159601340357895</v>
      </c>
      <c r="BM229" s="41">
        <f t="shared" si="234"/>
        <v>-30.101869351742941</v>
      </c>
      <c r="BN229" s="41">
        <f t="shared" si="287"/>
        <v>58.324827178935294</v>
      </c>
      <c r="BO229" s="41">
        <f t="shared" si="288"/>
        <v>48.497999009459491</v>
      </c>
      <c r="BP229" s="41">
        <f t="shared" si="289"/>
        <v>-1.1146842666193949E-5</v>
      </c>
      <c r="BQ229" s="41">
        <f t="shared" si="290"/>
        <v>-1.0331035975505964E-5</v>
      </c>
      <c r="BR229" s="41">
        <f t="shared" si="291"/>
        <v>4.4860505643080212E-4</v>
      </c>
      <c r="BS229" s="41">
        <f t="shared" si="292"/>
        <v>3.6382336263541301E-4</v>
      </c>
      <c r="BT229" s="41">
        <f t="shared" si="293"/>
        <v>9.6607277648951828E-3</v>
      </c>
      <c r="BU229" s="41">
        <f t="shared" si="294"/>
        <v>4.7949329592158453E-2</v>
      </c>
      <c r="BV229" s="41">
        <f t="shared" si="235"/>
        <v>-42.735791113446332</v>
      </c>
      <c r="BW229" s="41">
        <f t="shared" si="236"/>
        <v>-37.659315397820173</v>
      </c>
      <c r="BX229" s="41">
        <f t="shared" si="295"/>
        <v>64.565344339006572</v>
      </c>
      <c r="BY229" s="41">
        <f t="shared" si="296"/>
        <v>54.138742747604695</v>
      </c>
      <c r="BZ229" s="41">
        <f t="shared" si="297"/>
        <v>-7.3296116169084834E-6</v>
      </c>
      <c r="CA229" s="41">
        <f t="shared" si="298"/>
        <v>-7.2722970156683883E-6</v>
      </c>
      <c r="CB229" s="41">
        <f t="shared" si="299"/>
        <v>4.7997278921750604E-2</v>
      </c>
      <c r="CC229" s="41">
        <f t="shared" si="237"/>
        <v>-42.778526904559769</v>
      </c>
      <c r="CD229" s="41">
        <f t="shared" si="238"/>
        <v>-37.696974713217983</v>
      </c>
      <c r="CE229" s="41">
        <f t="shared" si="300"/>
        <v>64.59728599215093</v>
      </c>
      <c r="CF229" s="41">
        <f t="shared" si="301"/>
        <v>54.167617492416049</v>
      </c>
      <c r="CG229" s="41">
        <f t="shared" si="302"/>
        <v>-7.3128705410935578E-6</v>
      </c>
      <c r="CH229" s="41">
        <f t="shared" si="303"/>
        <v>-7.2590522744714195E-6</v>
      </c>
      <c r="CI229" s="41">
        <f t="shared" si="304"/>
        <v>3.4914097772215883E-4</v>
      </c>
      <c r="CJ229" s="41">
        <f t="shared" si="305"/>
        <v>2.7622369925974752E-4</v>
      </c>
      <c r="CK229" s="41">
        <f t="shared" si="306"/>
        <v>7.8602222201203825E-4</v>
      </c>
      <c r="CL229" s="41" t="str">
        <f t="shared" si="239"/>
        <v/>
      </c>
      <c r="CM229" s="41">
        <f t="shared" si="240"/>
        <v>5.7582159532947147E-5</v>
      </c>
      <c r="CN229" s="41">
        <f t="shared" si="241"/>
        <v>-0.16782265357255458</v>
      </c>
      <c r="CO229" s="41">
        <f t="shared" si="242"/>
        <v>0</v>
      </c>
      <c r="CP229" s="41">
        <f t="shared" si="307"/>
        <v>0</v>
      </c>
      <c r="CQ229" s="41"/>
      <c r="CR229" s="41"/>
      <c r="CS229" s="41"/>
      <c r="CT229" s="41"/>
      <c r="CU229" s="41"/>
      <c r="CV229" s="41"/>
      <c r="CW229" s="41"/>
      <c r="CX229" s="41"/>
      <c r="CY229" s="41"/>
      <c r="CZ229" s="41"/>
      <c r="DA229" s="41"/>
      <c r="DB229" s="14"/>
      <c r="DC229" s="41"/>
      <c r="DD229" s="41"/>
      <c r="DE229" s="41"/>
    </row>
    <row r="230" spans="1:109" x14ac:dyDescent="0.15">
      <c r="A230" s="41">
        <f t="shared" si="308"/>
        <v>0.8100000000000005</v>
      </c>
      <c r="B230" s="41">
        <f t="shared" si="215"/>
        <v>12.876597984908923</v>
      </c>
      <c r="C230" s="41">
        <f t="shared" si="216"/>
        <v>-1403.8005285346553</v>
      </c>
      <c r="D230" s="41">
        <f t="shared" si="217"/>
        <v>-886.54338567751245</v>
      </c>
      <c r="E230" s="41">
        <f t="shared" si="218"/>
        <v>0.12739352921814204</v>
      </c>
      <c r="F230" s="41">
        <f t="shared" si="219"/>
        <v>-113.54200987122007</v>
      </c>
      <c r="G230" s="41">
        <f t="shared" si="220"/>
        <v>-100.05464387664793</v>
      </c>
      <c r="H230" s="41">
        <f t="shared" si="243"/>
        <v>124.79120436146967</v>
      </c>
      <c r="I230" s="41">
        <f t="shared" si="244"/>
        <v>108.24481351944779</v>
      </c>
      <c r="J230" s="41">
        <f t="shared" si="245"/>
        <v>4.9061700430382948E-6</v>
      </c>
      <c r="K230" s="41">
        <f t="shared" si="246"/>
        <v>1.8271550821022381E-6</v>
      </c>
      <c r="L230" s="41">
        <f t="shared" si="247"/>
        <v>0.12752092274736015</v>
      </c>
      <c r="M230" s="41">
        <f t="shared" si="221"/>
        <v>-113.65555188109127</v>
      </c>
      <c r="N230" s="41">
        <f t="shared" si="222"/>
        <v>-100.15469852052456</v>
      </c>
      <c r="O230" s="41">
        <f t="shared" si="248"/>
        <v>124.89536475404418</v>
      </c>
      <c r="P230" s="41">
        <f t="shared" si="249"/>
        <v>108.3378358237283</v>
      </c>
      <c r="Q230" s="41">
        <f t="shared" si="250"/>
        <v>4.9136668433286557E-6</v>
      </c>
      <c r="R230" s="41">
        <f t="shared" si="251"/>
        <v>1.8324237743908215E-6</v>
      </c>
      <c r="S230" s="41">
        <f t="shared" si="252"/>
        <v>5.8847575197679682E-5</v>
      </c>
      <c r="T230" s="41">
        <f t="shared" si="253"/>
        <v>4.1357613066536451E-5</v>
      </c>
      <c r="U230" s="41">
        <f t="shared" si="254"/>
        <v>-0.1760446899683937</v>
      </c>
      <c r="V230" s="41">
        <f t="shared" si="255"/>
        <v>-4.8651160750251665E-2</v>
      </c>
      <c r="W230" s="41">
        <f t="shared" si="223"/>
        <v>43.361312054495833</v>
      </c>
      <c r="X230" s="41">
        <f t="shared" si="224"/>
        <v>38.210532300401681</v>
      </c>
      <c r="Y230" s="41">
        <f t="shared" si="256"/>
        <v>21.607348943026434</v>
      </c>
      <c r="Z230" s="41">
        <f t="shared" si="257"/>
        <v>16.272051163969863</v>
      </c>
      <c r="AA230" s="41">
        <f t="shared" si="258"/>
        <v>-1.4057820682550814E-4</v>
      </c>
      <c r="AB230" s="41">
        <f t="shared" si="259"/>
        <v>-1.3092916212654478E-4</v>
      </c>
      <c r="AC230" s="41">
        <f t="shared" si="260"/>
        <v>-4.8699811911001908E-2</v>
      </c>
      <c r="AD230" s="41">
        <f t="shared" si="225"/>
        <v>43.40467336655032</v>
      </c>
      <c r="AE230" s="41">
        <f t="shared" si="226"/>
        <v>38.248742832702078</v>
      </c>
      <c r="AF230" s="41">
        <f t="shared" si="261"/>
        <v>21.596531039205598</v>
      </c>
      <c r="AG230" s="41">
        <f t="shared" si="262"/>
        <v>16.263267212809531</v>
      </c>
      <c r="AH230" s="41">
        <f t="shared" si="263"/>
        <v>-1.4072849805784585E-4</v>
      </c>
      <c r="AI230" s="41">
        <f t="shared" si="264"/>
        <v>-1.3107592336232792E-4</v>
      </c>
      <c r="AJ230" s="41">
        <f t="shared" si="265"/>
        <v>3.0891602588731678E-3</v>
      </c>
      <c r="AK230" s="41">
        <f t="shared" si="266"/>
        <v>3.0166029652727287E-3</v>
      </c>
      <c r="AL230" s="41">
        <f t="shared" si="267"/>
        <v>0.13298517929981019</v>
      </c>
      <c r="AM230" s="41">
        <f t="shared" si="268"/>
        <v>8.433401854955852E-2</v>
      </c>
      <c r="AN230" s="41">
        <f t="shared" si="227"/>
        <v>-75.164366866994655</v>
      </c>
      <c r="AO230" s="41">
        <f t="shared" si="228"/>
        <v>-66.235783280749601</v>
      </c>
      <c r="AP230" s="41">
        <f t="shared" si="269"/>
        <v>90.650262729470498</v>
      </c>
      <c r="AQ230" s="41">
        <f t="shared" si="270"/>
        <v>77.6525762399217</v>
      </c>
      <c r="AR230" s="41">
        <f t="shared" si="271"/>
        <v>8.8143354781798774E-7</v>
      </c>
      <c r="AS230" s="41">
        <f t="shared" si="272"/>
        <v>-1.0676890491504554E-6</v>
      </c>
      <c r="AT230" s="41">
        <f t="shared" si="273"/>
        <v>8.4418352568108077E-2</v>
      </c>
      <c r="AU230" s="41">
        <f t="shared" si="229"/>
        <v>-75.239531233861641</v>
      </c>
      <c r="AV230" s="41">
        <f t="shared" si="230"/>
        <v>-66.302019064030347</v>
      </c>
      <c r="AW230" s="41">
        <f t="shared" si="274"/>
        <v>90.714466798945836</v>
      </c>
      <c r="AX230" s="41">
        <f t="shared" si="275"/>
        <v>77.710327510068566</v>
      </c>
      <c r="AY230" s="41">
        <f t="shared" si="276"/>
        <v>8.934912039786758E-7</v>
      </c>
      <c r="AZ230" s="41">
        <f t="shared" si="277"/>
        <v>-1.0588275696246676E-6</v>
      </c>
      <c r="BA230" s="41">
        <f t="shared" si="278"/>
        <v>1.4297499832292203E-4</v>
      </c>
      <c r="BB230" s="41">
        <f t="shared" si="279"/>
        <v>1.0507597856943887E-4</v>
      </c>
      <c r="BC230" s="41">
        <f t="shared" si="280"/>
        <v>-5.1429367029718662E-2</v>
      </c>
      <c r="BD230" s="41">
        <f t="shared" si="281"/>
        <v>3.2904651519839859E-2</v>
      </c>
      <c r="BE230" s="41">
        <f t="shared" si="231"/>
        <v>-29.326923357914662</v>
      </c>
      <c r="BF230" s="41">
        <f t="shared" si="232"/>
        <v>-25.843252870915283</v>
      </c>
      <c r="BG230" s="41">
        <f t="shared" si="282"/>
        <v>54.897994569807516</v>
      </c>
      <c r="BH230" s="41">
        <f t="shared" si="283"/>
        <v>45.379473181892166</v>
      </c>
      <c r="BI230" s="41">
        <f t="shared" si="284"/>
        <v>-1.3831465674055811E-5</v>
      </c>
      <c r="BJ230" s="41">
        <f t="shared" si="285"/>
        <v>-1.2567612002370416E-5</v>
      </c>
      <c r="BK230" s="41">
        <f t="shared" si="286"/>
        <v>3.2937556171359697E-2</v>
      </c>
      <c r="BL230" s="41">
        <f t="shared" si="233"/>
        <v>-29.356250281272576</v>
      </c>
      <c r="BM230" s="41">
        <f t="shared" si="234"/>
        <v>-25.869096123786196</v>
      </c>
      <c r="BN230" s="41">
        <f t="shared" si="287"/>
        <v>54.91800444188214</v>
      </c>
      <c r="BO230" s="41">
        <f t="shared" si="288"/>
        <v>45.397541134666518</v>
      </c>
      <c r="BP230" s="41">
        <f t="shared" si="289"/>
        <v>-1.3814537651901363E-5</v>
      </c>
      <c r="BQ230" s="41">
        <f t="shared" si="290"/>
        <v>-1.2553713504511682E-5</v>
      </c>
      <c r="BR230" s="41">
        <f t="shared" si="291"/>
        <v>5.144568130205549E-4</v>
      </c>
      <c r="BS230" s="41">
        <f t="shared" si="292"/>
        <v>4.2238702483611882E-4</v>
      </c>
      <c r="BT230" s="41">
        <f t="shared" si="293"/>
        <v>1.3727126961057171E-2</v>
      </c>
      <c r="BU230" s="41">
        <f t="shared" si="294"/>
        <v>4.6631778480897029E-2</v>
      </c>
      <c r="BV230" s="41">
        <f t="shared" si="235"/>
        <v>-41.56149755082339</v>
      </c>
      <c r="BW230" s="41">
        <f t="shared" si="236"/>
        <v>-36.624513174853178</v>
      </c>
      <c r="BX230" s="41">
        <f t="shared" si="295"/>
        <v>63.625118862990647</v>
      </c>
      <c r="BY230" s="41">
        <f t="shared" si="296"/>
        <v>53.267687166969743</v>
      </c>
      <c r="BZ230" s="41">
        <f t="shared" si="297"/>
        <v>-7.8947973668820715E-6</v>
      </c>
      <c r="CA230" s="41">
        <f t="shared" si="298"/>
        <v>-7.7781881225220724E-6</v>
      </c>
      <c r="CB230" s="41">
        <f t="shared" si="299"/>
        <v>4.6678410259377918E-2</v>
      </c>
      <c r="CC230" s="41">
        <f t="shared" si="237"/>
        <v>-41.603059048374206</v>
      </c>
      <c r="CD230" s="41">
        <f t="shared" si="238"/>
        <v>-36.661137688028028</v>
      </c>
      <c r="CE230" s="41">
        <f t="shared" si="300"/>
        <v>63.655982724295527</v>
      </c>
      <c r="CF230" s="41">
        <f t="shared" si="301"/>
        <v>53.295596225994558</v>
      </c>
      <c r="CG230" s="41">
        <f t="shared" si="302"/>
        <v>-7.8780279770130214E-6</v>
      </c>
      <c r="CH230" s="41">
        <f t="shared" si="303"/>
        <v>-7.7649169577695366E-6</v>
      </c>
      <c r="CI230" s="41">
        <f t="shared" si="304"/>
        <v>3.5961291667060443E-4</v>
      </c>
      <c r="CJ230" s="41">
        <f t="shared" si="305"/>
        <v>2.8459486609490152E-4</v>
      </c>
      <c r="CK230" s="41">
        <f t="shared" si="306"/>
        <v>1.5544158167949901E-3</v>
      </c>
      <c r="CL230" s="41" t="str">
        <f t="shared" si="239"/>
        <v/>
      </c>
      <c r="CM230" s="41">
        <f t="shared" si="240"/>
        <v>5.349963069250374E-5</v>
      </c>
      <c r="CN230" s="41">
        <f t="shared" si="241"/>
        <v>-0.16321122468313962</v>
      </c>
      <c r="CO230" s="41">
        <f t="shared" si="242"/>
        <v>0</v>
      </c>
      <c r="CP230" s="41">
        <f t="shared" si="307"/>
        <v>0</v>
      </c>
      <c r="CQ230" s="41"/>
      <c r="CR230" s="41"/>
      <c r="CS230" s="41"/>
      <c r="CT230" s="41"/>
      <c r="CU230" s="41"/>
      <c r="CV230" s="41"/>
      <c r="CW230" s="41"/>
      <c r="CX230" s="41"/>
      <c r="CY230" s="41"/>
      <c r="CZ230" s="41"/>
      <c r="DA230" s="41"/>
      <c r="DB230" s="14"/>
      <c r="DC230" s="41"/>
      <c r="DD230" s="41"/>
      <c r="DE230" s="41"/>
    </row>
    <row r="231" spans="1:109" x14ac:dyDescent="0.15">
      <c r="A231" s="41">
        <f t="shared" si="308"/>
        <v>0.82000000000000051</v>
      </c>
      <c r="B231" s="41">
        <f t="shared" si="215"/>
        <v>13.035568330401626</v>
      </c>
      <c r="C231" s="41">
        <f t="shared" si="216"/>
        <v>-1398.1684362943427</v>
      </c>
      <c r="D231" s="41">
        <f t="shared" si="217"/>
        <v>-880.91129343719956</v>
      </c>
      <c r="E231" s="41">
        <f t="shared" si="218"/>
        <v>0.12739352921814204</v>
      </c>
      <c r="F231" s="41">
        <f t="shared" si="219"/>
        <v>-113.54200987122007</v>
      </c>
      <c r="G231" s="41">
        <f t="shared" si="220"/>
        <v>-100.05464387664793</v>
      </c>
      <c r="H231" s="41">
        <f t="shared" si="243"/>
        <v>124.74979160978805</v>
      </c>
      <c r="I231" s="41">
        <f t="shared" si="244"/>
        <v>108.19642227310575</v>
      </c>
      <c r="J231" s="41">
        <f t="shared" si="245"/>
        <v>4.7390922968655E-6</v>
      </c>
      <c r="K231" s="41">
        <f t="shared" si="246"/>
        <v>1.6056056430748309E-6</v>
      </c>
      <c r="L231" s="41">
        <f t="shared" si="247"/>
        <v>0.12752092274736015</v>
      </c>
      <c r="M231" s="41">
        <f t="shared" si="221"/>
        <v>-113.65555188109127</v>
      </c>
      <c r="N231" s="41">
        <f t="shared" si="222"/>
        <v>-100.15469852052456</v>
      </c>
      <c r="O231" s="41">
        <f t="shared" si="248"/>
        <v>124.85398085191196</v>
      </c>
      <c r="P231" s="41">
        <f t="shared" si="249"/>
        <v>108.28948031875808</v>
      </c>
      <c r="Q231" s="41">
        <f t="shared" si="250"/>
        <v>4.7465385279152325E-6</v>
      </c>
      <c r="R231" s="41">
        <f t="shared" si="251"/>
        <v>1.6108165841308326E-6</v>
      </c>
      <c r="S231" s="41">
        <f t="shared" si="252"/>
        <v>5.8450622221034568E-5</v>
      </c>
      <c r="T231" s="41">
        <f t="shared" si="253"/>
        <v>4.0904283663260619E-5</v>
      </c>
      <c r="U231" s="41">
        <f t="shared" si="254"/>
        <v>-0.17858350581081031</v>
      </c>
      <c r="V231" s="41">
        <f t="shared" si="255"/>
        <v>-5.1189976592668274E-2</v>
      </c>
      <c r="W231" s="41">
        <f t="shared" si="223"/>
        <v>45.624082033552391</v>
      </c>
      <c r="X231" s="41">
        <f t="shared" si="224"/>
        <v>40.204513600240034</v>
      </c>
      <c r="Y231" s="41">
        <f t="shared" si="256"/>
        <v>20.989302017946176</v>
      </c>
      <c r="Z231" s="41">
        <f t="shared" si="257"/>
        <v>15.744807541261842</v>
      </c>
      <c r="AA231" s="41">
        <f t="shared" si="258"/>
        <v>-1.4846817103883957E-4</v>
      </c>
      <c r="AB231" s="41">
        <f t="shared" si="259"/>
        <v>-1.3859850303654355E-4</v>
      </c>
      <c r="AC231" s="41">
        <f t="shared" si="260"/>
        <v>-5.1241166569260935E-2</v>
      </c>
      <c r="AD231" s="41">
        <f t="shared" si="225"/>
        <v>45.669706115585939</v>
      </c>
      <c r="AE231" s="41">
        <f t="shared" si="226"/>
        <v>40.244718113840264</v>
      </c>
      <c r="AF231" s="41">
        <f t="shared" si="261"/>
        <v>20.978374972852521</v>
      </c>
      <c r="AG231" s="41">
        <f t="shared" si="262"/>
        <v>15.735982057147247</v>
      </c>
      <c r="AH231" s="41">
        <f t="shared" si="263"/>
        <v>-1.4863246625361899E-4</v>
      </c>
      <c r="AI231" s="41">
        <f t="shared" si="264"/>
        <v>-1.3875921665902109E-4</v>
      </c>
      <c r="AJ231" s="41">
        <f t="shared" si="265"/>
        <v>3.20951924019768E-3</v>
      </c>
      <c r="AK231" s="41">
        <f t="shared" si="266"/>
        <v>3.1395525681991343E-3</v>
      </c>
      <c r="AL231" s="41">
        <f t="shared" si="267"/>
        <v>0.14106241901145705</v>
      </c>
      <c r="AM231" s="41">
        <f t="shared" si="268"/>
        <v>8.9872442418788778E-2</v>
      </c>
      <c r="AN231" s="41">
        <f t="shared" si="227"/>
        <v>-80.10059699964404</v>
      </c>
      <c r="AO231" s="41">
        <f t="shared" si="228"/>
        <v>-70.58565121575964</v>
      </c>
      <c r="AP231" s="41">
        <f t="shared" si="269"/>
        <v>94.842586700071408</v>
      </c>
      <c r="AQ231" s="41">
        <f t="shared" si="270"/>
        <v>81.406758782414144</v>
      </c>
      <c r="AR231" s="41">
        <f t="shared" si="271"/>
        <v>1.4803232680529033E-6</v>
      </c>
      <c r="AS231" s="41">
        <f t="shared" si="272"/>
        <v>-7.1925594552270806E-7</v>
      </c>
      <c r="AT231" s="41">
        <f t="shared" si="273"/>
        <v>8.9962314861207551E-2</v>
      </c>
      <c r="AU231" s="41">
        <f t="shared" si="229"/>
        <v>-80.180697596643668</v>
      </c>
      <c r="AV231" s="41">
        <f t="shared" si="230"/>
        <v>-70.656236866975377</v>
      </c>
      <c r="AW231" s="41">
        <f t="shared" si="274"/>
        <v>94.91191848640581</v>
      </c>
      <c r="AX231" s="41">
        <f t="shared" si="275"/>
        <v>81.469068201429536</v>
      </c>
      <c r="AY231" s="41">
        <f t="shared" si="276"/>
        <v>1.4916010353906498E-6</v>
      </c>
      <c r="AZ231" s="41">
        <f t="shared" si="277"/>
        <v>-7.1106309819100638E-7</v>
      </c>
      <c r="BA231" s="41">
        <f t="shared" si="278"/>
        <v>1.2548637862979365E-4</v>
      </c>
      <c r="BB231" s="41">
        <f t="shared" si="279"/>
        <v>9.1160839865973332E-5</v>
      </c>
      <c r="BC231" s="41">
        <f t="shared" si="280"/>
        <v>-6.4079961824051651E-2</v>
      </c>
      <c r="BD231" s="41">
        <f t="shared" si="281"/>
        <v>2.5792480594737127E-2</v>
      </c>
      <c r="BE231" s="41">
        <f t="shared" si="231"/>
        <v>-22.988059945150219</v>
      </c>
      <c r="BF231" s="41">
        <f t="shared" si="232"/>
        <v>-20.257366888570864</v>
      </c>
      <c r="BG231" s="41">
        <f t="shared" si="282"/>
        <v>50.61283825330878</v>
      </c>
      <c r="BH231" s="41">
        <f t="shared" si="283"/>
        <v>41.489511267411231</v>
      </c>
      <c r="BI231" s="41">
        <f t="shared" si="284"/>
        <v>-1.7913487665452527E-5</v>
      </c>
      <c r="BJ231" s="41">
        <f t="shared" si="285"/>
        <v>-1.598903228072163E-5</v>
      </c>
      <c r="BK231" s="41">
        <f t="shared" si="286"/>
        <v>2.5818273075331861E-2</v>
      </c>
      <c r="BL231" s="41">
        <f t="shared" si="233"/>
        <v>-23.011048005095365</v>
      </c>
      <c r="BM231" s="41">
        <f t="shared" si="234"/>
        <v>-20.277624255459436</v>
      </c>
      <c r="BN231" s="41">
        <f t="shared" si="287"/>
        <v>50.627711043503652</v>
      </c>
      <c r="BO231" s="41">
        <f t="shared" si="288"/>
        <v>41.502912701452516</v>
      </c>
      <c r="BP231" s="41">
        <f t="shared" si="289"/>
        <v>-1.7897558394335173E-5</v>
      </c>
      <c r="BQ231" s="41">
        <f t="shared" si="290"/>
        <v>-1.5975712812601905E-5</v>
      </c>
      <c r="BR231" s="41">
        <f t="shared" si="291"/>
        <v>6.1759360674312346E-4</v>
      </c>
      <c r="BS231" s="41">
        <f t="shared" si="292"/>
        <v>5.1640896154998828E-4</v>
      </c>
      <c r="BT231" s="41">
        <f t="shared" si="293"/>
        <v>1.9019243295834196E-2</v>
      </c>
      <c r="BU231" s="41">
        <f t="shared" si="294"/>
        <v>4.4811723890571323E-2</v>
      </c>
      <c r="BV231" s="41">
        <f t="shared" si="235"/>
        <v>-39.939337794914124</v>
      </c>
      <c r="BW231" s="41">
        <f t="shared" si="236"/>
        <v>-35.195045642328274</v>
      </c>
      <c r="BX231" s="41">
        <f t="shared" si="295"/>
        <v>62.360188028135404</v>
      </c>
      <c r="BY231" s="41">
        <f t="shared" si="296"/>
        <v>52.102364552124044</v>
      </c>
      <c r="BZ231" s="41">
        <f t="shared" si="297"/>
        <v>-8.6595754429179793E-6</v>
      </c>
      <c r="CA231" s="41">
        <f t="shared" si="298"/>
        <v>-8.4414169211431402E-6</v>
      </c>
      <c r="CB231" s="41">
        <f t="shared" si="299"/>
        <v>4.4856535614461887E-2</v>
      </c>
      <c r="CC231" s="41">
        <f t="shared" si="237"/>
        <v>-39.979277132709036</v>
      </c>
      <c r="CD231" s="41">
        <f t="shared" si="238"/>
        <v>-35.2302406879706</v>
      </c>
      <c r="CE231" s="41">
        <f t="shared" si="300"/>
        <v>62.38956882936121</v>
      </c>
      <c r="CF231" s="41">
        <f t="shared" si="301"/>
        <v>52.128940158231941</v>
      </c>
      <c r="CG231" s="41">
        <f t="shared" si="302"/>
        <v>-8.6427560052436194E-6</v>
      </c>
      <c r="CH231" s="41">
        <f t="shared" si="303"/>
        <v>-8.4280835598556608E-6</v>
      </c>
      <c r="CI231" s="41">
        <f t="shared" si="304"/>
        <v>3.7533565357661711E-4</v>
      </c>
      <c r="CJ231" s="41">
        <f t="shared" si="305"/>
        <v>2.9754180669418147E-4</v>
      </c>
      <c r="CK231" s="41">
        <f t="shared" si="306"/>
        <v>2.8043159005175142E-3</v>
      </c>
      <c r="CL231" s="41" t="str">
        <f t="shared" si="239"/>
        <v/>
      </c>
      <c r="CM231" s="41">
        <f t="shared" si="240"/>
        <v>4.803722055247252E-5</v>
      </c>
      <c r="CN231" s="41">
        <f t="shared" si="241"/>
        <v>-0.15684103361699961</v>
      </c>
      <c r="CO231" s="41">
        <f t="shared" si="242"/>
        <v>0</v>
      </c>
      <c r="CP231" s="41">
        <f t="shared" si="307"/>
        <v>0</v>
      </c>
      <c r="CQ231" s="41"/>
      <c r="CR231" s="41"/>
      <c r="CS231" s="41"/>
      <c r="CT231" s="41"/>
      <c r="CU231" s="41"/>
      <c r="CV231" s="41"/>
      <c r="CW231" s="41"/>
      <c r="CX231" s="41"/>
      <c r="CY231" s="41"/>
      <c r="CZ231" s="41"/>
      <c r="DA231" s="41"/>
      <c r="DB231" s="14"/>
      <c r="DC231" s="41"/>
      <c r="DD231" s="41"/>
      <c r="DE231" s="41"/>
    </row>
    <row r="232" spans="1:109" x14ac:dyDescent="0.15">
      <c r="A232" s="41">
        <f t="shared" si="308"/>
        <v>0.83000000000000052</v>
      </c>
      <c r="B232" s="41">
        <f t="shared" si="215"/>
        <v>13.194538675894329</v>
      </c>
      <c r="C232" s="41">
        <f t="shared" si="216"/>
        <v>-1392.5363440540295</v>
      </c>
      <c r="D232" s="41">
        <f t="shared" si="217"/>
        <v>-875.27920119688667</v>
      </c>
      <c r="E232" s="41">
        <f t="shared" si="218"/>
        <v>0.12739352921814204</v>
      </c>
      <c r="F232" s="41">
        <f t="shared" si="219"/>
        <v>-113.54200987122007</v>
      </c>
      <c r="G232" s="41">
        <f t="shared" si="220"/>
        <v>-100.05464387664793</v>
      </c>
      <c r="H232" s="41">
        <f t="shared" si="243"/>
        <v>124.70835361402911</v>
      </c>
      <c r="I232" s="41">
        <f t="shared" si="244"/>
        <v>108.14799073624471</v>
      </c>
      <c r="J232" s="41">
        <f t="shared" si="245"/>
        <v>4.5719127046821713E-6</v>
      </c>
      <c r="K232" s="41">
        <f t="shared" si="246"/>
        <v>1.383871742134191E-6</v>
      </c>
      <c r="L232" s="41">
        <f t="shared" si="247"/>
        <v>0.12752092274736015</v>
      </c>
      <c r="M232" s="41">
        <f t="shared" si="221"/>
        <v>-113.65555188109127</v>
      </c>
      <c r="N232" s="41">
        <f t="shared" si="222"/>
        <v>-100.15469852052456</v>
      </c>
      <c r="O232" s="41">
        <f t="shared" si="248"/>
        <v>124.81257175845545</v>
      </c>
      <c r="P232" s="41">
        <f t="shared" si="249"/>
        <v>108.24108461255184</v>
      </c>
      <c r="Q232" s="41">
        <f t="shared" si="250"/>
        <v>4.57930847768766E-6</v>
      </c>
      <c r="R232" s="41">
        <f t="shared" si="251"/>
        <v>1.3890251566683504E-6</v>
      </c>
      <c r="S232" s="41">
        <f t="shared" si="252"/>
        <v>5.8054542101789324E-5</v>
      </c>
      <c r="T232" s="41">
        <f t="shared" si="253"/>
        <v>4.0452718170135969E-5</v>
      </c>
      <c r="U232" s="41">
        <f t="shared" si="254"/>
        <v>-0.18111992114720152</v>
      </c>
      <c r="V232" s="41">
        <f t="shared" si="255"/>
        <v>-5.372639192905948E-2</v>
      </c>
      <c r="W232" s="41">
        <f t="shared" si="223"/>
        <v>47.884712513997798</v>
      </c>
      <c r="X232" s="41">
        <f t="shared" si="224"/>
        <v>42.196609547054805</v>
      </c>
      <c r="Y232" s="41">
        <f t="shared" si="256"/>
        <v>20.394679809827714</v>
      </c>
      <c r="Z232" s="41">
        <f t="shared" si="257"/>
        <v>15.23924695348822</v>
      </c>
      <c r="AA232" s="41">
        <f t="shared" si="258"/>
        <v>-1.566536412896565E-4</v>
      </c>
      <c r="AB232" s="41">
        <f t="shared" si="259"/>
        <v>-1.4656876840839859E-4</v>
      </c>
      <c r="AC232" s="41">
        <f t="shared" si="260"/>
        <v>-5.3780118320988536E-2</v>
      </c>
      <c r="AD232" s="41">
        <f t="shared" si="225"/>
        <v>47.932597226511788</v>
      </c>
      <c r="AE232" s="41">
        <f t="shared" si="226"/>
        <v>42.238806156601861</v>
      </c>
      <c r="AF232" s="41">
        <f t="shared" si="261"/>
        <v>20.383671096697469</v>
      </c>
      <c r="AG232" s="41">
        <f t="shared" si="262"/>
        <v>15.230402802619995</v>
      </c>
      <c r="AH232" s="41">
        <f t="shared" si="263"/>
        <v>-1.5683262299601868E-4</v>
      </c>
      <c r="AI232" s="41">
        <f t="shared" si="264"/>
        <v>-1.4674412965565346E-4</v>
      </c>
      <c r="AJ232" s="41">
        <f t="shared" si="265"/>
        <v>3.3313554090608323E-3</v>
      </c>
      <c r="AK232" s="41">
        <f t="shared" si="266"/>
        <v>3.2639684326173498E-3</v>
      </c>
      <c r="AL232" s="41">
        <f t="shared" si="267"/>
        <v>0.14965611181139871</v>
      </c>
      <c r="AM232" s="41">
        <f t="shared" si="268"/>
        <v>9.5929719882339226E-2</v>
      </c>
      <c r="AN232" s="41">
        <f t="shared" si="227"/>
        <v>-85.499265690119572</v>
      </c>
      <c r="AO232" s="41">
        <f t="shared" si="228"/>
        <v>-75.343025810820919</v>
      </c>
      <c r="AP232" s="41">
        <f t="shared" si="269"/>
        <v>99.495271024936159</v>
      </c>
      <c r="AQ232" s="41">
        <f t="shared" si="270"/>
        <v>85.571639061605424</v>
      </c>
      <c r="AR232" s="41">
        <f t="shared" si="271"/>
        <v>2.0419528768790887E-6</v>
      </c>
      <c r="AS232" s="41">
        <f t="shared" si="272"/>
        <v>-4.0628308580190661E-7</v>
      </c>
      <c r="AT232" s="41">
        <f t="shared" si="273"/>
        <v>9.6025649602221555E-2</v>
      </c>
      <c r="AU232" s="41">
        <f t="shared" si="229"/>
        <v>-85.584764955809689</v>
      </c>
      <c r="AV232" s="41">
        <f t="shared" si="230"/>
        <v>-75.418368836631728</v>
      </c>
      <c r="AW232" s="41">
        <f t="shared" si="274"/>
        <v>99.570233284265299</v>
      </c>
      <c r="AX232" s="41">
        <f t="shared" si="275"/>
        <v>85.638943344179893</v>
      </c>
      <c r="AY232" s="41">
        <f t="shared" si="276"/>
        <v>2.0524293660304483E-6</v>
      </c>
      <c r="AZ232" s="41">
        <f t="shared" si="277"/>
        <v>-3.9876112932595291E-7</v>
      </c>
      <c r="BA232" s="41">
        <f t="shared" si="278"/>
        <v>1.0921004631526559E-4</v>
      </c>
      <c r="BB232" s="41">
        <f t="shared" si="279"/>
        <v>7.841111685909661E-5</v>
      </c>
      <c r="BC232" s="41">
        <f t="shared" si="280"/>
        <v>-7.9490943546111373E-2</v>
      </c>
      <c r="BD232" s="41">
        <f t="shared" si="281"/>
        <v>1.6438776336227853E-2</v>
      </c>
      <c r="BE232" s="41">
        <f t="shared" si="231"/>
        <v>-14.651385486327793</v>
      </c>
      <c r="BF232" s="41">
        <f t="shared" si="232"/>
        <v>-12.91098474297479</v>
      </c>
      <c r="BG232" s="41">
        <f t="shared" si="282"/>
        <v>45.354656944431248</v>
      </c>
      <c r="BH232" s="41">
        <f t="shared" si="283"/>
        <v>36.736717296434179</v>
      </c>
      <c r="BI232" s="41">
        <f t="shared" si="284"/>
        <v>-2.4493947566576474E-5</v>
      </c>
      <c r="BJ232" s="41">
        <f t="shared" si="285"/>
        <v>-2.1594091941392546E-5</v>
      </c>
      <c r="BK232" s="41">
        <f t="shared" si="286"/>
        <v>1.6455215112564078E-2</v>
      </c>
      <c r="BL232" s="41">
        <f t="shared" si="233"/>
        <v>-14.666036871814118</v>
      </c>
      <c r="BM232" s="41">
        <f t="shared" si="234"/>
        <v>-12.923895727717763</v>
      </c>
      <c r="BN232" s="41">
        <f t="shared" si="287"/>
        <v>45.36339449814686</v>
      </c>
      <c r="BO232" s="41">
        <f t="shared" si="288"/>
        <v>36.744549657498027</v>
      </c>
      <c r="BP232" s="41">
        <f t="shared" si="289"/>
        <v>-2.4481045189532243E-5</v>
      </c>
      <c r="BQ232" s="41">
        <f t="shared" si="290"/>
        <v>-2.1583019520174678E-5</v>
      </c>
      <c r="BR232" s="41">
        <f t="shared" si="291"/>
        <v>7.8487454177468563E-4</v>
      </c>
      <c r="BS232" s="41">
        <f t="shared" si="292"/>
        <v>6.7355507438031782E-4</v>
      </c>
      <c r="BT232" s="41">
        <f t="shared" si="293"/>
        <v>2.6049851774000189E-2</v>
      </c>
      <c r="BU232" s="41">
        <f t="shared" si="294"/>
        <v>4.2488628110228042E-2</v>
      </c>
      <c r="BV232" s="41">
        <f t="shared" si="235"/>
        <v>-37.868832600165483</v>
      </c>
      <c r="BW232" s="41">
        <f t="shared" si="236"/>
        <v>-33.370490483050304</v>
      </c>
      <c r="BX232" s="41">
        <f t="shared" si="295"/>
        <v>60.779947300165276</v>
      </c>
      <c r="BY232" s="41">
        <f t="shared" si="296"/>
        <v>50.651060555848524</v>
      </c>
      <c r="BZ232" s="41">
        <f t="shared" si="297"/>
        <v>-9.6494001568399302E-6</v>
      </c>
      <c r="CA232" s="41">
        <f t="shared" si="298"/>
        <v>-9.2830320569220336E-6</v>
      </c>
      <c r="CB232" s="41">
        <f t="shared" si="299"/>
        <v>4.2531116738338266E-2</v>
      </c>
      <c r="CC232" s="41">
        <f t="shared" si="237"/>
        <v>-37.906701432765644</v>
      </c>
      <c r="CD232" s="41">
        <f t="shared" si="238"/>
        <v>-33.403860973533348</v>
      </c>
      <c r="CE232" s="41">
        <f t="shared" si="300"/>
        <v>60.807452635217956</v>
      </c>
      <c r="CF232" s="41">
        <f t="shared" si="301"/>
        <v>50.675945309593729</v>
      </c>
      <c r="CG232" s="41">
        <f t="shared" si="302"/>
        <v>-9.6325302660165197E-6</v>
      </c>
      <c r="CH232" s="41">
        <f t="shared" si="303"/>
        <v>-9.2696156084525629E-6</v>
      </c>
      <c r="CI232" s="41">
        <f t="shared" si="304"/>
        <v>3.9704484643859807E-4</v>
      </c>
      <c r="CJ232" s="41">
        <f t="shared" si="305"/>
        <v>3.1576563109229536E-4</v>
      </c>
      <c r="CK232" s="41">
        <f t="shared" si="306"/>
        <v>4.5075250586134284E-3</v>
      </c>
      <c r="CL232" s="41" t="str">
        <f t="shared" si="239"/>
        <v/>
      </c>
      <c r="CM232" s="41">
        <f t="shared" si="240"/>
        <v>4.1323052922793254E-5</v>
      </c>
      <c r="CN232" s="41">
        <f t="shared" si="241"/>
        <v>-0.14871019838579813</v>
      </c>
      <c r="CO232" s="41">
        <f t="shared" si="242"/>
        <v>0</v>
      </c>
      <c r="CP232" s="41">
        <f t="shared" si="307"/>
        <v>0</v>
      </c>
      <c r="CQ232" s="41"/>
      <c r="CR232" s="41"/>
      <c r="CS232" s="41"/>
      <c r="CT232" s="41"/>
      <c r="CU232" s="41"/>
      <c r="CV232" s="41"/>
      <c r="CW232" s="41"/>
      <c r="CX232" s="41"/>
      <c r="CY232" s="41"/>
      <c r="CZ232" s="41"/>
      <c r="DA232" s="41"/>
      <c r="DB232" s="14"/>
      <c r="DC232" s="41"/>
      <c r="DD232" s="41"/>
      <c r="DE232" s="41"/>
    </row>
    <row r="233" spans="1:109" x14ac:dyDescent="0.15">
      <c r="A233" s="41">
        <f t="shared" si="308"/>
        <v>0.84000000000000052</v>
      </c>
      <c r="B233" s="41">
        <f t="shared" si="215"/>
        <v>13.353509021387032</v>
      </c>
      <c r="C233" s="41">
        <f t="shared" si="216"/>
        <v>-1386.9042518137167</v>
      </c>
      <c r="D233" s="41">
        <f t="shared" si="217"/>
        <v>-869.64710895657367</v>
      </c>
      <c r="E233" s="41">
        <f t="shared" si="218"/>
        <v>0.12739352921814204</v>
      </c>
      <c r="F233" s="41">
        <f t="shared" si="219"/>
        <v>-113.54200987122007</v>
      </c>
      <c r="G233" s="41">
        <f t="shared" si="220"/>
        <v>-100.05464387664793</v>
      </c>
      <c r="H233" s="41">
        <f t="shared" si="243"/>
        <v>124.66689032797218</v>
      </c>
      <c r="I233" s="41">
        <f t="shared" si="244"/>
        <v>108.09951880805917</v>
      </c>
      <c r="J233" s="41">
        <f t="shared" si="245"/>
        <v>4.4046310800133546E-6</v>
      </c>
      <c r="K233" s="41">
        <f t="shared" si="246"/>
        <v>1.1619529177630465E-6</v>
      </c>
      <c r="L233" s="41">
        <f t="shared" si="247"/>
        <v>0.12752092274736015</v>
      </c>
      <c r="M233" s="41">
        <f t="shared" si="221"/>
        <v>-113.65555188109127</v>
      </c>
      <c r="N233" s="41">
        <f t="shared" si="222"/>
        <v>-100.15469852052456</v>
      </c>
      <c r="O233" s="41">
        <f t="shared" si="248"/>
        <v>124.77113742761495</v>
      </c>
      <c r="P233" s="41">
        <f t="shared" si="249"/>
        <v>108.19264860467644</v>
      </c>
      <c r="Q233" s="41">
        <f t="shared" si="250"/>
        <v>4.4119765066345483E-6</v>
      </c>
      <c r="R233" s="41">
        <f t="shared" si="251"/>
        <v>1.1670490317310044E-6</v>
      </c>
      <c r="S233" s="41">
        <f t="shared" si="252"/>
        <v>5.7659338478780199E-5</v>
      </c>
      <c r="T233" s="41">
        <f t="shared" si="253"/>
        <v>4.00029263592543E-5</v>
      </c>
      <c r="U233" s="41">
        <f t="shared" si="254"/>
        <v>-0.18365442199122042</v>
      </c>
      <c r="V233" s="41">
        <f t="shared" si="255"/>
        <v>-5.6260892773078386E-2</v>
      </c>
      <c r="W233" s="41">
        <f t="shared" si="223"/>
        <v>50.143636665140853</v>
      </c>
      <c r="X233" s="41">
        <f t="shared" si="224"/>
        <v>44.187201855076538</v>
      </c>
      <c r="Y233" s="41">
        <f t="shared" si="256"/>
        <v>19.822505655158036</v>
      </c>
      <c r="Z233" s="41">
        <f t="shared" si="257"/>
        <v>14.754388310707739</v>
      </c>
      <c r="AA233" s="41">
        <f t="shared" si="258"/>
        <v>-1.6513947544290691E-4</v>
      </c>
      <c r="AB233" s="41">
        <f t="shared" si="259"/>
        <v>-1.5484480506418948E-4</v>
      </c>
      <c r="AC233" s="41">
        <f t="shared" si="260"/>
        <v>-5.6317153665851459E-2</v>
      </c>
      <c r="AD233" s="41">
        <f t="shared" si="225"/>
        <v>50.193780301805994</v>
      </c>
      <c r="AE233" s="41">
        <f t="shared" si="226"/>
        <v>44.231389056931611</v>
      </c>
      <c r="AF233" s="41">
        <f t="shared" si="261"/>
        <v>19.81144033532426</v>
      </c>
      <c r="AG233" s="41">
        <f t="shared" si="262"/>
        <v>14.745546001839006</v>
      </c>
      <c r="AH233" s="41">
        <f t="shared" si="263"/>
        <v>-1.6533383369441248E-4</v>
      </c>
      <c r="AI233" s="41">
        <f t="shared" si="264"/>
        <v>-1.5503551587233078E-4</v>
      </c>
      <c r="AJ233" s="41">
        <f t="shared" si="265"/>
        <v>3.4545888258388116E-3</v>
      </c>
      <c r="AK233" s="41">
        <f t="shared" si="266"/>
        <v>3.389757942706904E-3</v>
      </c>
      <c r="AL233" s="41">
        <f t="shared" si="267"/>
        <v>0.1587926907886088</v>
      </c>
      <c r="AM233" s="41">
        <f t="shared" si="268"/>
        <v>0.10253179801553042</v>
      </c>
      <c r="AN233" s="41">
        <f t="shared" si="227"/>
        <v>-91.383498783982304</v>
      </c>
      <c r="AO233" s="41">
        <f t="shared" si="228"/>
        <v>-80.528285851235722</v>
      </c>
      <c r="AP233" s="41">
        <f t="shared" si="269"/>
        <v>104.63782826339906</v>
      </c>
      <c r="AQ233" s="41">
        <f t="shared" si="270"/>
        <v>90.172542163533279</v>
      </c>
      <c r="AR233" s="41">
        <f t="shared" si="271"/>
        <v>2.5599775075119466E-6</v>
      </c>
      <c r="AS233" s="41">
        <f t="shared" si="272"/>
        <v>-1.3261588376530393E-7</v>
      </c>
      <c r="AT233" s="41">
        <f t="shared" si="273"/>
        <v>0.10263432981354594</v>
      </c>
      <c r="AU233" s="41">
        <f t="shared" si="229"/>
        <v>-91.474882282766274</v>
      </c>
      <c r="AV233" s="41">
        <f t="shared" si="230"/>
        <v>-80.608814137086952</v>
      </c>
      <c r="AW233" s="41">
        <f t="shared" si="274"/>
        <v>104.71894480121877</v>
      </c>
      <c r="AX233" s="41">
        <f t="shared" si="275"/>
        <v>90.245295507811662</v>
      </c>
      <c r="AY233" s="41">
        <f t="shared" si="276"/>
        <v>2.5696444553114379E-6</v>
      </c>
      <c r="AZ233" s="41">
        <f t="shared" si="277"/>
        <v>-1.2575646406244091E-7</v>
      </c>
      <c r="BA233" s="41">
        <f t="shared" si="278"/>
        <v>9.428243712285445E-5</v>
      </c>
      <c r="BB233" s="41">
        <f t="shared" si="279"/>
        <v>6.690041368264001E-5</v>
      </c>
      <c r="BC233" s="41">
        <f t="shared" si="280"/>
        <v>-9.8334346881128951E-2</v>
      </c>
      <c r="BD233" s="41">
        <f t="shared" si="281"/>
        <v>4.197451134401467E-3</v>
      </c>
      <c r="BE233" s="41">
        <f t="shared" si="231"/>
        <v>-3.741061583434842</v>
      </c>
      <c r="BF233" s="41">
        <f t="shared" si="232"/>
        <v>-3.2966704119094481</v>
      </c>
      <c r="BG233" s="41">
        <f t="shared" si="282"/>
        <v>39.158640656076052</v>
      </c>
      <c r="BH233" s="41">
        <f t="shared" si="283"/>
        <v>31.184145977080735</v>
      </c>
      <c r="BI233" s="41">
        <f t="shared" si="284"/>
        <v>-3.5770105161537693E-5</v>
      </c>
      <c r="BJ233" s="41">
        <f t="shared" si="285"/>
        <v>-3.1463069239388467E-5</v>
      </c>
      <c r="BK233" s="41">
        <f t="shared" si="286"/>
        <v>4.2016485855358677E-3</v>
      </c>
      <c r="BL233" s="41">
        <f t="shared" si="233"/>
        <v>-3.7448026450182761</v>
      </c>
      <c r="BM233" s="41">
        <f t="shared" si="234"/>
        <v>-3.2999670823213569</v>
      </c>
      <c r="BN233" s="41">
        <f t="shared" si="287"/>
        <v>39.160605067477206</v>
      </c>
      <c r="BO233" s="41">
        <f t="shared" si="288"/>
        <v>31.185886348467498</v>
      </c>
      <c r="BP233" s="41">
        <f t="shared" si="289"/>
        <v>-3.5765633511142742E-5</v>
      </c>
      <c r="BQ233" s="41">
        <f t="shared" si="290"/>
        <v>-3.1459097445328809E-5</v>
      </c>
      <c r="BR233" s="41">
        <f t="shared" si="291"/>
        <v>1.065325182299877E-3</v>
      </c>
      <c r="BS233" s="41">
        <f t="shared" si="292"/>
        <v>9.4623949927782663E-4</v>
      </c>
      <c r="BT233" s="41">
        <f t="shared" si="293"/>
        <v>3.6167537632141034E-2</v>
      </c>
      <c r="BU233" s="41">
        <f t="shared" si="294"/>
        <v>4.0364988766542501E-2</v>
      </c>
      <c r="BV233" s="41">
        <f t="shared" si="235"/>
        <v>-35.976096910970703</v>
      </c>
      <c r="BW233" s="41">
        <f t="shared" si="236"/>
        <v>-31.702588042801114</v>
      </c>
      <c r="BX233" s="41">
        <f t="shared" si="295"/>
        <v>59.345927258086022</v>
      </c>
      <c r="BY233" s="41">
        <f t="shared" si="296"/>
        <v>49.331297472855915</v>
      </c>
      <c r="BZ233" s="41">
        <f t="shared" si="297"/>
        <v>-1.060387490307234E-5</v>
      </c>
      <c r="CA233" s="41">
        <f t="shared" si="298"/>
        <v>-1.0096854946529109E-5</v>
      </c>
      <c r="CB233" s="41">
        <f t="shared" si="299"/>
        <v>4.0405353755309036E-2</v>
      </c>
      <c r="CC233" s="41">
        <f t="shared" si="237"/>
        <v>-36.012073007881668</v>
      </c>
      <c r="CD233" s="41">
        <f t="shared" si="238"/>
        <v>-31.734290630843908</v>
      </c>
      <c r="CE233" s="41">
        <f t="shared" si="300"/>
        <v>59.371742135477767</v>
      </c>
      <c r="CF233" s="41">
        <f t="shared" si="301"/>
        <v>49.354656560918997</v>
      </c>
      <c r="CG233" s="41">
        <f t="shared" si="302"/>
        <v>-1.0587002967618327E-5</v>
      </c>
      <c r="CH233" s="41">
        <f t="shared" si="303"/>
        <v>-1.0083397502106475E-5</v>
      </c>
      <c r="CI233" s="41">
        <f t="shared" si="304"/>
        <v>4.1798439612103169E-4</v>
      </c>
      <c r="CJ233" s="41">
        <f t="shared" si="305"/>
        <v>3.3339398409026845E-4</v>
      </c>
      <c r="CK233" s="41">
        <f t="shared" si="306"/>
        <v>5.9938229921239908E-3</v>
      </c>
      <c r="CL233" s="41" t="str">
        <f t="shared" si="239"/>
        <v/>
      </c>
      <c r="CM233" s="41">
        <f t="shared" si="240"/>
        <v>3.5402215689082139E-5</v>
      </c>
      <c r="CN233" s="41">
        <f t="shared" si="241"/>
        <v>-0.14127746068289876</v>
      </c>
      <c r="CO233" s="41">
        <f t="shared" si="242"/>
        <v>0</v>
      </c>
      <c r="CP233" s="41">
        <f t="shared" si="307"/>
        <v>0</v>
      </c>
      <c r="CQ233" s="41"/>
      <c r="CR233" s="41"/>
      <c r="CS233" s="41"/>
      <c r="CT233" s="41"/>
      <c r="CU233" s="41"/>
      <c r="CV233" s="41"/>
      <c r="CW233" s="41"/>
      <c r="CX233" s="41"/>
      <c r="CY233" s="41"/>
      <c r="CZ233" s="41"/>
      <c r="DA233" s="41"/>
      <c r="DB233" s="14"/>
      <c r="DC233" s="41"/>
      <c r="DD233" s="41"/>
      <c r="DE233" s="41"/>
    </row>
    <row r="234" spans="1:109" x14ac:dyDescent="0.15">
      <c r="A234" s="41">
        <f t="shared" si="308"/>
        <v>0.85000000000000053</v>
      </c>
      <c r="B234" s="41">
        <f t="shared" si="215"/>
        <v>13.512479366879734</v>
      </c>
      <c r="C234" s="41">
        <f t="shared" si="216"/>
        <v>-1381.272159573404</v>
      </c>
      <c r="D234" s="41">
        <f t="shared" si="217"/>
        <v>-864.01501671626079</v>
      </c>
      <c r="E234" s="41">
        <f t="shared" si="218"/>
        <v>0.12739352921814204</v>
      </c>
      <c r="F234" s="41">
        <f t="shared" si="219"/>
        <v>-113.54200987122007</v>
      </c>
      <c r="G234" s="41">
        <f t="shared" si="220"/>
        <v>-100.05464387664793</v>
      </c>
      <c r="H234" s="41">
        <f t="shared" si="243"/>
        <v>124.62540170525543</v>
      </c>
      <c r="I234" s="41">
        <f t="shared" si="244"/>
        <v>108.05100638732264</v>
      </c>
      <c r="J234" s="41">
        <f t="shared" si="245"/>
        <v>4.2372472358143275E-6</v>
      </c>
      <c r="K234" s="41">
        <f t="shared" si="246"/>
        <v>9.3984870651640735E-7</v>
      </c>
      <c r="L234" s="41">
        <f t="shared" si="247"/>
        <v>0.12752092274736015</v>
      </c>
      <c r="M234" s="41">
        <f t="shared" si="221"/>
        <v>-113.65555188109127</v>
      </c>
      <c r="N234" s="41">
        <f t="shared" si="222"/>
        <v>-100.15469852052456</v>
      </c>
      <c r="O234" s="41">
        <f t="shared" si="248"/>
        <v>124.72967781319026</v>
      </c>
      <c r="P234" s="41">
        <f t="shared" si="249"/>
        <v>108.14417219427988</v>
      </c>
      <c r="Q234" s="41">
        <f t="shared" si="250"/>
        <v>4.2445424281769824E-6</v>
      </c>
      <c r="R234" s="41">
        <f t="shared" si="251"/>
        <v>9.4488774712670826E-7</v>
      </c>
      <c r="S234" s="41">
        <f t="shared" si="252"/>
        <v>5.7265015008449847E-5</v>
      </c>
      <c r="T234" s="41">
        <f t="shared" si="253"/>
        <v>3.9554918065526691E-5</v>
      </c>
      <c r="U234" s="41">
        <f t="shared" si="254"/>
        <v>-0.18618749179775326</v>
      </c>
      <c r="V234" s="41">
        <f t="shared" si="255"/>
        <v>-5.8793962579611225E-2</v>
      </c>
      <c r="W234" s="41">
        <f t="shared" si="223"/>
        <v>52.401285375738652</v>
      </c>
      <c r="X234" s="41">
        <f t="shared" si="224"/>
        <v>46.176670228884959</v>
      </c>
      <c r="Y234" s="41">
        <f t="shared" si="256"/>
        <v>19.271830709019966</v>
      </c>
      <c r="Z234" s="41">
        <f t="shared" si="257"/>
        <v>14.289281651117342</v>
      </c>
      <c r="AA234" s="41">
        <f t="shared" si="258"/>
        <v>-1.7393049419168468E-4</v>
      </c>
      <c r="AB234" s="41">
        <f t="shared" si="259"/>
        <v>-1.6343139391386129E-4</v>
      </c>
      <c r="AC234" s="41">
        <f t="shared" si="260"/>
        <v>-5.8852756542190833E-2</v>
      </c>
      <c r="AD234" s="41">
        <f t="shared" si="225"/>
        <v>52.453686661114389</v>
      </c>
      <c r="AE234" s="41">
        <f t="shared" si="226"/>
        <v>46.22284689911384</v>
      </c>
      <c r="AF234" s="41">
        <f t="shared" si="261"/>
        <v>19.260731573574553</v>
      </c>
      <c r="AG234" s="41">
        <f t="shared" si="262"/>
        <v>14.280459500904268</v>
      </c>
      <c r="AH234" s="41">
        <f t="shared" si="263"/>
        <v>-1.7414092629584096E-4</v>
      </c>
      <c r="AI234" s="41">
        <f t="shared" si="264"/>
        <v>-1.6363816260307133E-4</v>
      </c>
      <c r="AJ234" s="41">
        <f t="shared" si="265"/>
        <v>3.5791447781963596E-3</v>
      </c>
      <c r="AK234" s="41">
        <f t="shared" si="266"/>
        <v>3.5168354051672034E-3</v>
      </c>
      <c r="AL234" s="41">
        <f t="shared" si="267"/>
        <v>0.16849953333522705</v>
      </c>
      <c r="AM234" s="41">
        <f t="shared" si="268"/>
        <v>0.10970557075561582</v>
      </c>
      <c r="AN234" s="41">
        <f t="shared" si="227"/>
        <v>-97.777266036272778</v>
      </c>
      <c r="AO234" s="41">
        <f t="shared" si="228"/>
        <v>-86.162553785929489</v>
      </c>
      <c r="AP234" s="41">
        <f t="shared" si="269"/>
        <v>110.30011889785941</v>
      </c>
      <c r="AQ234" s="41">
        <f t="shared" si="270"/>
        <v>95.235005766790806</v>
      </c>
      <c r="AR234" s="41">
        <f t="shared" si="271"/>
        <v>3.0298372650339298E-6</v>
      </c>
      <c r="AS234" s="41">
        <f t="shared" si="272"/>
        <v>9.9386214546014825E-8</v>
      </c>
      <c r="AT234" s="41">
        <f t="shared" si="273"/>
        <v>0.10981527632637142</v>
      </c>
      <c r="AU234" s="41">
        <f t="shared" si="229"/>
        <v>-97.875043302309038</v>
      </c>
      <c r="AV234" s="41">
        <f t="shared" si="230"/>
        <v>-86.248716339715401</v>
      </c>
      <c r="AW234" s="41">
        <f t="shared" si="274"/>
        <v>110.38793405766829</v>
      </c>
      <c r="AX234" s="41">
        <f t="shared" si="275"/>
        <v>95.313679723969074</v>
      </c>
      <c r="AY234" s="41">
        <f t="shared" si="276"/>
        <v>3.0386994254290257E-6</v>
      </c>
      <c r="AZ234" s="41">
        <f t="shared" si="277"/>
        <v>1.0560123313849075E-7</v>
      </c>
      <c r="BA234" s="41">
        <f t="shared" si="278"/>
        <v>8.0781316154301291E-5</v>
      </c>
      <c r="BB234" s="41">
        <f t="shared" si="279"/>
        <v>5.6651804914463176E-5</v>
      </c>
      <c r="BC234" s="41">
        <f t="shared" si="280"/>
        <v>-0.12144676373094972</v>
      </c>
      <c r="BD234" s="41">
        <f t="shared" si="281"/>
        <v>-1.1741192975333894E-2</v>
      </c>
      <c r="BE234" s="41">
        <f t="shared" si="231"/>
        <v>10.464571135496984</v>
      </c>
      <c r="BF234" s="41">
        <f t="shared" si="232"/>
        <v>9.2215113989222619</v>
      </c>
      <c r="BG234" s="41">
        <f t="shared" si="282"/>
        <v>32.299687093382353</v>
      </c>
      <c r="BH234" s="41">
        <f t="shared" si="283"/>
        <v>25.142800135705432</v>
      </c>
      <c r="BI234" s="41">
        <f t="shared" si="284"/>
        <v>-5.6379377104321155E-5</v>
      </c>
      <c r="BJ234" s="41">
        <f t="shared" si="285"/>
        <v>-5.0170142811022857E-5</v>
      </c>
      <c r="BK234" s="41">
        <f t="shared" si="286"/>
        <v>-1.1752934168309227E-2</v>
      </c>
      <c r="BL234" s="41">
        <f t="shared" si="233"/>
        <v>10.475035706632481</v>
      </c>
      <c r="BM234" s="41">
        <f t="shared" si="234"/>
        <v>9.2307329103211835</v>
      </c>
      <c r="BN234" s="41">
        <f t="shared" si="287"/>
        <v>32.295184591847637</v>
      </c>
      <c r="BO234" s="41">
        <f t="shared" si="288"/>
        <v>25.138904233795685</v>
      </c>
      <c r="BP234" s="41">
        <f t="shared" si="289"/>
        <v>-5.6397497438211515E-5</v>
      </c>
      <c r="BQ234" s="41">
        <f t="shared" si="290"/>
        <v>-5.0186892517796408E-5</v>
      </c>
      <c r="BR234" s="41">
        <f t="shared" si="291"/>
        <v>1.5433128412443795E-3</v>
      </c>
      <c r="BS234" s="41">
        <f t="shared" si="292"/>
        <v>1.4265762268570752E-3</v>
      </c>
      <c r="BT234" s="41">
        <f t="shared" si="293"/>
        <v>5.3190117992436663E-2</v>
      </c>
      <c r="BU234" s="41">
        <f t="shared" si="294"/>
        <v>4.1448925017102768E-2</v>
      </c>
      <c r="BV234" s="41">
        <f t="shared" si="235"/>
        <v>-36.942176595050611</v>
      </c>
      <c r="BW234" s="41">
        <f t="shared" si="236"/>
        <v>-32.553909583231061</v>
      </c>
      <c r="BX234" s="41">
        <f t="shared" si="295"/>
        <v>59.97353717067471</v>
      </c>
      <c r="BY234" s="41">
        <f t="shared" si="296"/>
        <v>49.876869583241962</v>
      </c>
      <c r="BZ234" s="41">
        <f t="shared" si="297"/>
        <v>-1.0245943283121475E-5</v>
      </c>
      <c r="CA234" s="41">
        <f t="shared" si="298"/>
        <v>-9.8655777395430564E-6</v>
      </c>
      <c r="CB234" s="41">
        <f t="shared" si="299"/>
        <v>4.1490373942119865E-2</v>
      </c>
      <c r="CC234" s="41">
        <f t="shared" si="237"/>
        <v>-36.979118771645659</v>
      </c>
      <c r="CD234" s="41">
        <f t="shared" si="238"/>
        <v>-32.586463492814289</v>
      </c>
      <c r="CE234" s="41">
        <f t="shared" si="300"/>
        <v>60.000232300812691</v>
      </c>
      <c r="CF234" s="41">
        <f t="shared" si="301"/>
        <v>49.901034671596861</v>
      </c>
      <c r="CG234" s="41">
        <f t="shared" si="302"/>
        <v>-1.0229175346862145E-5</v>
      </c>
      <c r="CH234" s="41">
        <f t="shared" si="303"/>
        <v>-9.8522819397920558E-6</v>
      </c>
      <c r="CI234" s="41">
        <f t="shared" si="304"/>
        <v>4.0454453890934202E-4</v>
      </c>
      <c r="CJ234" s="41">
        <f t="shared" si="305"/>
        <v>3.2077550251342587E-4</v>
      </c>
      <c r="CK234" s="41">
        <f t="shared" si="306"/>
        <v>4.540646042300203E-3</v>
      </c>
      <c r="CL234" s="41" t="str">
        <f t="shared" si="239"/>
        <v/>
      </c>
      <c r="CM234" s="41">
        <f t="shared" si="240"/>
        <v>3.8263137941500164E-5</v>
      </c>
      <c r="CN234" s="41">
        <f t="shared" si="241"/>
        <v>-0.14507123755985968</v>
      </c>
      <c r="CO234" s="41">
        <f t="shared" si="242"/>
        <v>0</v>
      </c>
      <c r="CP234" s="41">
        <f t="shared" si="307"/>
        <v>0</v>
      </c>
      <c r="CQ234" s="41"/>
      <c r="CR234" s="41"/>
      <c r="CS234" s="41"/>
      <c r="CT234" s="41"/>
      <c r="CU234" s="41"/>
      <c r="CV234" s="41"/>
      <c r="CW234" s="41"/>
      <c r="CX234" s="41"/>
      <c r="CY234" s="41"/>
      <c r="CZ234" s="41"/>
      <c r="DA234" s="41"/>
      <c r="DB234" s="14"/>
      <c r="DC234" s="41"/>
      <c r="DD234" s="41"/>
      <c r="DE234" s="41"/>
    </row>
    <row r="235" spans="1:109" x14ac:dyDescent="0.15">
      <c r="A235" s="41">
        <f t="shared" si="308"/>
        <v>0.86000000000000054</v>
      </c>
      <c r="B235" s="41">
        <f t="shared" si="215"/>
        <v>13.671449712372437</v>
      </c>
      <c r="C235" s="41">
        <f t="shared" si="216"/>
        <v>-1375.6400673330909</v>
      </c>
      <c r="D235" s="41">
        <f t="shared" si="217"/>
        <v>-858.38292447594802</v>
      </c>
      <c r="E235" s="41">
        <f t="shared" si="218"/>
        <v>0.12739352921814204</v>
      </c>
      <c r="F235" s="41">
        <f t="shared" si="219"/>
        <v>-113.54200987122007</v>
      </c>
      <c r="G235" s="41">
        <f t="shared" si="220"/>
        <v>-100.05464387664793</v>
      </c>
      <c r="H235" s="41">
        <f t="shared" si="243"/>
        <v>124.58388769937514</v>
      </c>
      <c r="I235" s="41">
        <f t="shared" si="244"/>
        <v>108.00245337238505</v>
      </c>
      <c r="J235" s="41">
        <f t="shared" si="245"/>
        <v>4.0697609844681732E-6</v>
      </c>
      <c r="K235" s="41">
        <f t="shared" si="246"/>
        <v>7.1755864301028269E-7</v>
      </c>
      <c r="L235" s="41">
        <f t="shared" si="247"/>
        <v>0.12752092274736015</v>
      </c>
      <c r="M235" s="41">
        <f t="shared" si="221"/>
        <v>-113.65555188109127</v>
      </c>
      <c r="N235" s="41">
        <f t="shared" si="222"/>
        <v>-100.15469852052456</v>
      </c>
      <c r="O235" s="41">
        <f t="shared" si="248"/>
        <v>124.68819286884006</v>
      </c>
      <c r="P235" s="41">
        <f t="shared" si="249"/>
        <v>108.09565528008881</v>
      </c>
      <c r="Q235" s="41">
        <f t="shared" si="250"/>
        <v>4.0770060551660682E-6</v>
      </c>
      <c r="R235" s="41">
        <f t="shared" si="251"/>
        <v>7.2254083873250687E-7</v>
      </c>
      <c r="S235" s="41">
        <f t="shared" si="252"/>
        <v>5.6871575364634576E-5</v>
      </c>
      <c r="T235" s="41">
        <f t="shared" si="253"/>
        <v>3.9108703187694101E-5</v>
      </c>
      <c r="U235" s="41">
        <f t="shared" si="254"/>
        <v>-0.18871961178720156</v>
      </c>
      <c r="V235" s="41">
        <f t="shared" si="255"/>
        <v>-6.1326082569059526E-2</v>
      </c>
      <c r="W235" s="41">
        <f t="shared" si="223"/>
        <v>54.658087543019448</v>
      </c>
      <c r="X235" s="41">
        <f t="shared" si="224"/>
        <v>48.165392618099624</v>
      </c>
      <c r="Y235" s="41">
        <f t="shared" si="256"/>
        <v>18.741735479531663</v>
      </c>
      <c r="Z235" s="41">
        <f t="shared" si="257"/>
        <v>13.843009827947423</v>
      </c>
      <c r="AA235" s="41">
        <f t="shared" si="258"/>
        <v>-1.8303149833076674E-4</v>
      </c>
      <c r="AB235" s="41">
        <f t="shared" si="259"/>
        <v>-1.7233327115774805E-4</v>
      </c>
      <c r="AC235" s="41">
        <f t="shared" si="260"/>
        <v>-6.1387408651628582E-2</v>
      </c>
      <c r="AD235" s="41">
        <f t="shared" si="225"/>
        <v>54.712745630562466</v>
      </c>
      <c r="AE235" s="41">
        <f t="shared" si="226"/>
        <v>48.213558010717719</v>
      </c>
      <c r="AF235" s="41">
        <f t="shared" si="261"/>
        <v>18.730623191637562</v>
      </c>
      <c r="AG235" s="41">
        <f t="shared" si="262"/>
        <v>13.834224124357661</v>
      </c>
      <c r="AH235" s="41">
        <f t="shared" si="263"/>
        <v>-1.8325870863762715E-4</v>
      </c>
      <c r="AI235" s="41">
        <f t="shared" si="264"/>
        <v>-1.7255681221406866E-4</v>
      </c>
      <c r="AJ235" s="41">
        <f t="shared" si="265"/>
        <v>3.7049538686016697E-3</v>
      </c>
      <c r="AK235" s="41">
        <f t="shared" si="266"/>
        <v>3.6451220582839694E-3</v>
      </c>
      <c r="AL235" s="41">
        <f t="shared" si="267"/>
        <v>0.17880500550145961</v>
      </c>
      <c r="AM235" s="41">
        <f t="shared" si="268"/>
        <v>0.11747892293240009</v>
      </c>
      <c r="AN235" s="41">
        <f t="shared" si="227"/>
        <v>-104.70542035467295</v>
      </c>
      <c r="AO235" s="41">
        <f t="shared" si="228"/>
        <v>-92.267730309017409</v>
      </c>
      <c r="AP235" s="41">
        <f t="shared" si="269"/>
        <v>116.51224828544072</v>
      </c>
      <c r="AQ235" s="41">
        <f t="shared" si="270"/>
        <v>100.78472460402094</v>
      </c>
      <c r="AR235" s="41">
        <f t="shared" si="271"/>
        <v>3.4487165783141809E-6</v>
      </c>
      <c r="AS235" s="41">
        <f t="shared" si="272"/>
        <v>2.8873724402366386E-7</v>
      </c>
      <c r="AT235" s="41">
        <f t="shared" si="273"/>
        <v>0.11759640185533247</v>
      </c>
      <c r="AU235" s="41">
        <f t="shared" si="229"/>
        <v>-104.81012577502761</v>
      </c>
      <c r="AV235" s="41">
        <f t="shared" si="230"/>
        <v>-92.359998039326413</v>
      </c>
      <c r="AW235" s="41">
        <f t="shared" si="274"/>
        <v>116.60732673838878</v>
      </c>
      <c r="AX235" s="41">
        <f t="shared" si="275"/>
        <v>100.8698082525728</v>
      </c>
      <c r="AY235" s="41">
        <f t="shared" si="276"/>
        <v>3.456790854139462E-6</v>
      </c>
      <c r="AZ235" s="41">
        <f t="shared" si="277"/>
        <v>2.9433444643162988E-7</v>
      </c>
      <c r="BA235" s="41">
        <f t="shared" si="278"/>
        <v>6.8729569728248667E-5</v>
      </c>
      <c r="BB235" s="41">
        <f t="shared" si="279"/>
        <v>4.7644311577382872E-5</v>
      </c>
      <c r="BC235" s="41">
        <f t="shared" si="280"/>
        <v>-0.14986676054334971</v>
      </c>
      <c r="BD235" s="41">
        <f t="shared" si="281"/>
        <v>-3.2387837610949627E-2</v>
      </c>
      <c r="BE235" s="41">
        <f t="shared" si="231"/>
        <v>28.866302710186805</v>
      </c>
      <c r="BF235" s="41">
        <f t="shared" si="232"/>
        <v>25.437348176054638</v>
      </c>
      <c r="BG235" s="41">
        <f t="shared" si="282"/>
        <v>25.365792416973285</v>
      </c>
      <c r="BH235" s="41">
        <f t="shared" si="283"/>
        <v>19.221075363610609</v>
      </c>
      <c r="BI235" s="41">
        <f t="shared" si="284"/>
        <v>-9.6103861372276049E-5</v>
      </c>
      <c r="BJ235" s="41">
        <f t="shared" si="285"/>
        <v>-8.765052760604909E-5</v>
      </c>
      <c r="BK235" s="41">
        <f t="shared" si="286"/>
        <v>-3.2420225448560575E-2</v>
      </c>
      <c r="BL235" s="41">
        <f t="shared" si="233"/>
        <v>28.895169012896989</v>
      </c>
      <c r="BM235" s="41">
        <f t="shared" si="234"/>
        <v>25.462785524230693</v>
      </c>
      <c r="BN235" s="41">
        <f t="shared" si="287"/>
        <v>25.356595743922966</v>
      </c>
      <c r="BO235" s="41">
        <f t="shared" si="288"/>
        <v>19.213423501860738</v>
      </c>
      <c r="BP235" s="41">
        <f t="shared" si="289"/>
        <v>-9.6179682327999578E-5</v>
      </c>
      <c r="BQ235" s="41">
        <f t="shared" si="290"/>
        <v>-8.7723230583877594E-5</v>
      </c>
      <c r="BR235" s="41">
        <f t="shared" si="291"/>
        <v>2.3410317364904914E-3</v>
      </c>
      <c r="BS235" s="41">
        <f t="shared" si="292"/>
        <v>2.2447617127711391E-3</v>
      </c>
      <c r="BT235" s="41">
        <f t="shared" si="293"/>
        <v>8.7808576747318914E-2</v>
      </c>
      <c r="BU235" s="41">
        <f t="shared" si="294"/>
        <v>5.5420739136369288E-2</v>
      </c>
      <c r="BV235" s="41">
        <f t="shared" si="235"/>
        <v>-49.394833071284687</v>
      </c>
      <c r="BW235" s="41">
        <f t="shared" si="236"/>
        <v>-43.527346731833525</v>
      </c>
      <c r="BX235" s="41">
        <f t="shared" si="295"/>
        <v>69.257515849581381</v>
      </c>
      <c r="BY235" s="41">
        <f t="shared" si="296"/>
        <v>58.260802059202518</v>
      </c>
      <c r="BZ235" s="41">
        <f t="shared" si="297"/>
        <v>-5.6165572740762791E-6</v>
      </c>
      <c r="CA235" s="41">
        <f t="shared" si="298"/>
        <v>-6.3249121457913046E-6</v>
      </c>
      <c r="CB235" s="41">
        <f t="shared" si="299"/>
        <v>5.5476159875505651E-2</v>
      </c>
      <c r="CC235" s="41">
        <f t="shared" si="237"/>
        <v>-49.444227904355962</v>
      </c>
      <c r="CD235" s="41">
        <f t="shared" si="238"/>
        <v>-43.570874078565353</v>
      </c>
      <c r="CE235" s="41">
        <f t="shared" si="300"/>
        <v>69.295906539275208</v>
      </c>
      <c r="CF235" s="41">
        <f t="shared" si="301"/>
        <v>58.295547850789362</v>
      </c>
      <c r="CG235" s="41">
        <f t="shared" si="302"/>
        <v>-5.6010286932726481E-6</v>
      </c>
      <c r="CH235" s="41">
        <f t="shared" si="303"/>
        <v>-6.3130751037396764E-6</v>
      </c>
      <c r="CI235" s="41">
        <f t="shared" si="304"/>
        <v>2.80194400970053E-4</v>
      </c>
      <c r="CJ235" s="41">
        <f t="shared" si="305"/>
        <v>2.1358506284990258E-4</v>
      </c>
      <c r="CK235" s="41">
        <f t="shared" si="306"/>
        <v>-1.0634467954587536E-2</v>
      </c>
      <c r="CL235" s="41" t="str">
        <f t="shared" si="239"/>
        <v/>
      </c>
      <c r="CM235" s="41">
        <f t="shared" si="240"/>
        <v>8.1093359552495325E-5</v>
      </c>
      <c r="CN235" s="41">
        <f t="shared" si="241"/>
        <v>-0.1939725869772925</v>
      </c>
      <c r="CO235" s="41">
        <f t="shared" si="242"/>
        <v>0</v>
      </c>
      <c r="CP235" s="41">
        <f t="shared" si="307"/>
        <v>0</v>
      </c>
      <c r="CQ235" s="41"/>
      <c r="CR235" s="41"/>
      <c r="CS235" s="41"/>
      <c r="CT235" s="41"/>
      <c r="CU235" s="41"/>
      <c r="CV235" s="41"/>
      <c r="CW235" s="41"/>
      <c r="CX235" s="41"/>
      <c r="CY235" s="41"/>
      <c r="CZ235" s="41"/>
      <c r="DA235" s="41"/>
      <c r="DB235" s="14"/>
      <c r="DC235" s="41"/>
      <c r="DD235" s="41"/>
      <c r="DE235" s="41"/>
    </row>
    <row r="236" spans="1:109" x14ac:dyDescent="0.15">
      <c r="A236" s="41">
        <f t="shared" si="308"/>
        <v>0.87000000000000055</v>
      </c>
      <c r="B236" s="41">
        <f t="shared" si="215"/>
        <v>13.83042005786514</v>
      </c>
      <c r="C236" s="41">
        <f t="shared" si="216"/>
        <v>-1370.007975092778</v>
      </c>
      <c r="D236" s="41">
        <f t="shared" si="217"/>
        <v>-852.75083223563502</v>
      </c>
      <c r="E236" s="41">
        <f t="shared" si="218"/>
        <v>0.12739352921814204</v>
      </c>
      <c r="F236" s="41">
        <f t="shared" si="219"/>
        <v>-113.54200987122007</v>
      </c>
      <c r="G236" s="41">
        <f t="shared" si="220"/>
        <v>-100.05464387664793</v>
      </c>
      <c r="H236" s="41">
        <f t="shared" si="243"/>
        <v>124.5423482636852</v>
      </c>
      <c r="I236" s="41">
        <f t="shared" si="244"/>
        <v>107.95385966117036</v>
      </c>
      <c r="J236" s="41">
        <f t="shared" si="245"/>
        <v>3.9021721377833883E-6</v>
      </c>
      <c r="K236" s="41">
        <f t="shared" si="246"/>
        <v>4.9508225991028328E-7</v>
      </c>
      <c r="L236" s="41">
        <f t="shared" si="247"/>
        <v>0.12752092274736015</v>
      </c>
      <c r="M236" s="41">
        <f t="shared" si="221"/>
        <v>-113.65555188109127</v>
      </c>
      <c r="N236" s="41">
        <f t="shared" si="222"/>
        <v>-100.15469852052456</v>
      </c>
      <c r="O236" s="41">
        <f t="shared" si="248"/>
        <v>124.64668254808123</v>
      </c>
      <c r="P236" s="41">
        <f t="shared" si="249"/>
        <v>108.0470977604061</v>
      </c>
      <c r="Q236" s="41">
        <f t="shared" si="250"/>
        <v>3.9093671998805546E-6</v>
      </c>
      <c r="R236" s="41">
        <f t="shared" si="251"/>
        <v>5.0000784048321868E-7</v>
      </c>
      <c r="S236" s="41">
        <f t="shared" si="252"/>
        <v>5.6479023238670719E-5</v>
      </c>
      <c r="T236" s="41">
        <f t="shared" si="253"/>
        <v>3.8664291688646552E-5</v>
      </c>
      <c r="U236" s="41">
        <f t="shared" si="254"/>
        <v>-0.19125126125565911</v>
      </c>
      <c r="V236" s="41">
        <f t="shared" si="255"/>
        <v>-6.3857732037517073E-2</v>
      </c>
      <c r="W236" s="41">
        <f t="shared" si="223"/>
        <v>56.914470349134071</v>
      </c>
      <c r="X236" s="41">
        <f t="shared" si="224"/>
        <v>50.153745460992305</v>
      </c>
      <c r="Y236" s="41">
        <f t="shared" si="256"/>
        <v>18.23133097254647</v>
      </c>
      <c r="Z236" s="41">
        <f t="shared" si="257"/>
        <v>13.414689697874255</v>
      </c>
      <c r="AA236" s="41">
        <f t="shared" si="258"/>
        <v>-1.9244728597148466E-4</v>
      </c>
      <c r="AB236" s="41">
        <f t="shared" si="259"/>
        <v>-1.815551492156687E-4</v>
      </c>
      <c r="AC236" s="41">
        <f t="shared" si="260"/>
        <v>-6.3921589769554588E-2</v>
      </c>
      <c r="AD236" s="41">
        <f t="shared" si="225"/>
        <v>56.971384819483198</v>
      </c>
      <c r="AE236" s="41">
        <f t="shared" si="226"/>
        <v>50.203899206453293</v>
      </c>
      <c r="AF236" s="41">
        <f t="shared" si="261"/>
        <v>18.220224208554075</v>
      </c>
      <c r="AG236" s="41">
        <f t="shared" si="262"/>
        <v>13.40595485960495</v>
      </c>
      <c r="AH236" s="41">
        <f t="shared" si="263"/>
        <v>-1.9269198573740895E-4</v>
      </c>
      <c r="AI236" s="41">
        <f t="shared" si="264"/>
        <v>-1.8179618316197264E-4</v>
      </c>
      <c r="AJ236" s="41">
        <f t="shared" si="265"/>
        <v>3.8319520301869771E-3</v>
      </c>
      <c r="AK236" s="41">
        <f t="shared" si="266"/>
        <v>3.7745459886100925E-3</v>
      </c>
      <c r="AL236" s="41">
        <f t="shared" si="267"/>
        <v>0.18973850933839412</v>
      </c>
      <c r="AM236" s="41">
        <f t="shared" si="268"/>
        <v>0.12588077730087704</v>
      </c>
      <c r="AN236" s="41">
        <f t="shared" si="227"/>
        <v>-112.19373971827773</v>
      </c>
      <c r="AO236" s="41">
        <f t="shared" si="228"/>
        <v>-98.86653129915203</v>
      </c>
      <c r="AP236" s="41">
        <f t="shared" si="269"/>
        <v>123.30450918002218</v>
      </c>
      <c r="AQ236" s="41">
        <f t="shared" si="270"/>
        <v>106.84753726402033</v>
      </c>
      <c r="AR236" s="41">
        <f t="shared" si="271"/>
        <v>3.8154101042317594E-6</v>
      </c>
      <c r="AS236" s="41">
        <f t="shared" si="272"/>
        <v>4.3564971532630392E-7</v>
      </c>
      <c r="AT236" s="41">
        <f t="shared" si="273"/>
        <v>0.1260066580781779</v>
      </c>
      <c r="AU236" s="41">
        <f t="shared" si="229"/>
        <v>-112.30593345799599</v>
      </c>
      <c r="AV236" s="41">
        <f t="shared" si="230"/>
        <v>-98.965397830451167</v>
      </c>
      <c r="AW236" s="41">
        <f t="shared" si="274"/>
        <v>123.40743607907713</v>
      </c>
      <c r="AX236" s="41">
        <f t="shared" si="275"/>
        <v>106.93953770897147</v>
      </c>
      <c r="AY236" s="41">
        <f t="shared" si="276"/>
        <v>3.8227240649332599E-6</v>
      </c>
      <c r="AZ236" s="41">
        <f t="shared" si="277"/>
        <v>4.4066247213597515E-7</v>
      </c>
      <c r="BA236" s="41">
        <f t="shared" si="278"/>
        <v>5.8102284227400778E-5</v>
      </c>
      <c r="BB236" s="41">
        <f t="shared" si="279"/>
        <v>3.982146374653096E-5</v>
      </c>
      <c r="BC236" s="41">
        <f t="shared" si="280"/>
        <v>-0.18488012572752116</v>
      </c>
      <c r="BD236" s="41">
        <f t="shared" si="281"/>
        <v>-5.8999348426644116E-2</v>
      </c>
      <c r="BE236" s="41">
        <f t="shared" si="231"/>
        <v>52.584339585904111</v>
      </c>
      <c r="BF236" s="41">
        <f t="shared" si="232"/>
        <v>46.337979895932421</v>
      </c>
      <c r="BG236" s="41">
        <f t="shared" si="282"/>
        <v>19.109219695853223</v>
      </c>
      <c r="BH236" s="41">
        <f t="shared" si="283"/>
        <v>14.107717624519246</v>
      </c>
      <c r="BI236" s="41">
        <f t="shared" si="284"/>
        <v>-1.7443488260721507E-4</v>
      </c>
      <c r="BJ236" s="41">
        <f t="shared" si="285"/>
        <v>-1.6383475926711502E-4</v>
      </c>
      <c r="BK236" s="41">
        <f t="shared" si="286"/>
        <v>-5.9058347775070755E-2</v>
      </c>
      <c r="BL236" s="41">
        <f t="shared" si="233"/>
        <v>52.636923925490009</v>
      </c>
      <c r="BM236" s="41">
        <f t="shared" si="234"/>
        <v>46.384317875828351</v>
      </c>
      <c r="BN236" s="41">
        <f t="shared" si="287"/>
        <v>19.098158510130709</v>
      </c>
      <c r="BO236" s="41">
        <f t="shared" si="288"/>
        <v>14.098953521184004</v>
      </c>
      <c r="BP236" s="41">
        <f t="shared" si="289"/>
        <v>-1.7464650136487847E-4</v>
      </c>
      <c r="BQ236" s="41">
        <f t="shared" si="290"/>
        <v>-1.640426728922173E-4</v>
      </c>
      <c r="BR236" s="41">
        <f t="shared" si="291"/>
        <v>3.5867982156875234E-3</v>
      </c>
      <c r="BS236" s="41">
        <f t="shared" si="292"/>
        <v>3.523998665185385E-3</v>
      </c>
      <c r="BT236" s="41">
        <f t="shared" si="293"/>
        <v>0.16879298108573437</v>
      </c>
      <c r="BU236" s="41">
        <f t="shared" si="294"/>
        <v>0.10979363265909026</v>
      </c>
      <c r="BV236" s="41">
        <f t="shared" si="235"/>
        <v>-97.855752954524732</v>
      </c>
      <c r="BW236" s="41">
        <f t="shared" si="236"/>
        <v>-86.231717443183584</v>
      </c>
      <c r="BX236" s="41">
        <f t="shared" si="295"/>
        <v>110.27887542322104</v>
      </c>
      <c r="BY236" s="41">
        <f t="shared" si="296"/>
        <v>95.190114410328221</v>
      </c>
      <c r="BZ236" s="41">
        <f t="shared" si="297"/>
        <v>2.7179913754460109E-6</v>
      </c>
      <c r="CA236" s="41">
        <f t="shared" si="298"/>
        <v>-3.2193818827531734E-7</v>
      </c>
      <c r="CB236" s="41">
        <f t="shared" si="299"/>
        <v>0.10990342629174933</v>
      </c>
      <c r="CC236" s="41">
        <f t="shared" si="237"/>
        <v>-97.953608707479248</v>
      </c>
      <c r="CD236" s="41">
        <f t="shared" si="238"/>
        <v>-86.317949160626767</v>
      </c>
      <c r="CE236" s="41">
        <f t="shared" si="300"/>
        <v>110.3668307407454</v>
      </c>
      <c r="CF236" s="41">
        <f t="shared" si="301"/>
        <v>95.268934463811405</v>
      </c>
      <c r="CG236" s="41">
        <f t="shared" si="302"/>
        <v>2.7267285278879467E-6</v>
      </c>
      <c r="CH236" s="41">
        <f t="shared" si="303"/>
        <v>-3.1586435420488868E-7</v>
      </c>
      <c r="CI236" s="41">
        <f t="shared" si="304"/>
        <v>7.9577952111903113E-5</v>
      </c>
      <c r="CJ236" s="41">
        <f t="shared" si="305"/>
        <v>5.5320458239038273E-5</v>
      </c>
      <c r="CK236" s="41">
        <f t="shared" si="306"/>
        <v>-0.12531919330388391</v>
      </c>
      <c r="CL236" s="41" t="str">
        <f t="shared" si="239"/>
        <v/>
      </c>
      <c r="CM236" s="41">
        <f t="shared" si="240"/>
        <v>3.4297871404141516E-4</v>
      </c>
      <c r="CN236" s="41">
        <f t="shared" si="241"/>
        <v>-0.3842777143068159</v>
      </c>
      <c r="CO236" s="41">
        <f t="shared" si="242"/>
        <v>0</v>
      </c>
      <c r="CP236" s="41">
        <f t="shared" si="307"/>
        <v>0</v>
      </c>
      <c r="CQ236" s="41"/>
      <c r="CR236" s="41"/>
      <c r="CS236" s="41"/>
      <c r="CT236" s="41"/>
      <c r="CU236" s="41"/>
      <c r="CV236" s="41"/>
      <c r="CW236" s="41"/>
      <c r="CX236" s="41"/>
      <c r="CY236" s="41"/>
      <c r="CZ236" s="41"/>
      <c r="DA236" s="41"/>
      <c r="DB236" s="14"/>
      <c r="DC236" s="41"/>
      <c r="DD236" s="41"/>
      <c r="DE236" s="41"/>
    </row>
    <row r="237" spans="1:109" x14ac:dyDescent="0.15">
      <c r="A237" s="41">
        <f t="shared" si="308"/>
        <v>0.88000000000000056</v>
      </c>
      <c r="B237" s="41">
        <f t="shared" si="215"/>
        <v>13.989390403357843</v>
      </c>
      <c r="C237" s="41">
        <f t="shared" si="216"/>
        <v>-1364.3758828524649</v>
      </c>
      <c r="D237" s="41">
        <f t="shared" si="217"/>
        <v>-847.11873999532202</v>
      </c>
      <c r="E237" s="41">
        <f t="shared" si="218"/>
        <v>0.12739352921814204</v>
      </c>
      <c r="F237" s="41">
        <f t="shared" si="219"/>
        <v>-113.54200987122007</v>
      </c>
      <c r="G237" s="41">
        <f t="shared" si="220"/>
        <v>-100.05464387664793</v>
      </c>
      <c r="H237" s="41">
        <f t="shared" si="243"/>
        <v>124.50078335139642</v>
      </c>
      <c r="I237" s="41">
        <f t="shared" si="244"/>
        <v>107.90522515117397</v>
      </c>
      <c r="J237" s="41">
        <f t="shared" si="245"/>
        <v>3.7344805069913417E-6</v>
      </c>
      <c r="K237" s="41">
        <f t="shared" si="246"/>
        <v>2.7241908792019671E-7</v>
      </c>
      <c r="L237" s="41">
        <f t="shared" si="247"/>
        <v>0.12752092274736015</v>
      </c>
      <c r="M237" s="41">
        <f t="shared" si="221"/>
        <v>-113.65555188109127</v>
      </c>
      <c r="N237" s="41">
        <f t="shared" si="222"/>
        <v>-100.15469852052456</v>
      </c>
      <c r="O237" s="41">
        <f t="shared" si="248"/>
        <v>124.60514680428837</v>
      </c>
      <c r="P237" s="41">
        <f t="shared" si="249"/>
        <v>107.99849953310832</v>
      </c>
      <c r="Q237" s="41">
        <f t="shared" si="250"/>
        <v>3.7416256740242993E-6</v>
      </c>
      <c r="R237" s="41">
        <f t="shared" si="251"/>
        <v>2.7728828436009926E-7</v>
      </c>
      <c r="S237" s="41">
        <f t="shared" si="252"/>
        <v>5.6087362339447841E-5</v>
      </c>
      <c r="T237" s="41">
        <f t="shared" si="253"/>
        <v>3.822169359611461E-5</v>
      </c>
      <c r="U237" s="41">
        <f t="shared" si="254"/>
        <v>-0.1937829178861861</v>
      </c>
      <c r="V237" s="41">
        <f t="shared" si="255"/>
        <v>-6.6389388668044058E-2</v>
      </c>
      <c r="W237" s="41">
        <f t="shared" si="223"/>
        <v>59.170859538585141</v>
      </c>
      <c r="X237" s="41">
        <f t="shared" si="224"/>
        <v>52.14210392896117</v>
      </c>
      <c r="Y237" s="41">
        <f t="shared" si="256"/>
        <v>17.739759480051251</v>
      </c>
      <c r="Z237" s="41">
        <f t="shared" si="257"/>
        <v>13.00347286346798</v>
      </c>
      <c r="AA237" s="41">
        <f t="shared" si="258"/>
        <v>-2.0218266962151912E-4</v>
      </c>
      <c r="AB237" s="41">
        <f t="shared" si="259"/>
        <v>-1.9110173726540189E-4</v>
      </c>
      <c r="AC237" s="41">
        <f t="shared" si="260"/>
        <v>-6.64557780567121E-2</v>
      </c>
      <c r="AD237" s="41">
        <f t="shared" si="225"/>
        <v>59.230030398123724</v>
      </c>
      <c r="AE237" s="41">
        <f t="shared" si="226"/>
        <v>52.194246032890135</v>
      </c>
      <c r="AF237" s="41">
        <f t="shared" si="261"/>
        <v>17.728675067890602</v>
      </c>
      <c r="AG237" s="41">
        <f t="shared" si="262"/>
        <v>12.994801593770646</v>
      </c>
      <c r="AH237" s="41">
        <f t="shared" si="263"/>
        <v>-2.0244557694385846E-4</v>
      </c>
      <c r="AI237" s="41">
        <f t="shared" si="264"/>
        <v>-1.9136099061478027E-4</v>
      </c>
      <c r="AJ237" s="41">
        <f t="shared" si="265"/>
        <v>3.9600804829506096E-3</v>
      </c>
      <c r="AK237" s="41">
        <f t="shared" si="266"/>
        <v>3.9050419740222337E-3</v>
      </c>
      <c r="AL237" s="41">
        <f t="shared" si="267"/>
        <v>0.20133053332780793</v>
      </c>
      <c r="AM237" s="41">
        <f t="shared" si="268"/>
        <v>0.13494114465976387</v>
      </c>
      <c r="AN237" s="41">
        <f t="shared" si="227"/>
        <v>-120.2689718467327</v>
      </c>
      <c r="AO237" s="41">
        <f t="shared" si="228"/>
        <v>-105.98252718252793</v>
      </c>
      <c r="AP237" s="41">
        <f t="shared" si="269"/>
        <v>130.70737221916701</v>
      </c>
      <c r="AQ237" s="41">
        <f t="shared" si="270"/>
        <v>113.44945374771953</v>
      </c>
      <c r="AR237" s="41">
        <f t="shared" si="271"/>
        <v>4.130119604210104E-6</v>
      </c>
      <c r="AS237" s="41">
        <f t="shared" si="272"/>
        <v>5.4132183641944671E-7</v>
      </c>
      <c r="AT237" s="41">
        <f t="shared" si="273"/>
        <v>0.13507608580442362</v>
      </c>
      <c r="AU237" s="41">
        <f t="shared" si="229"/>
        <v>-120.38924081857942</v>
      </c>
      <c r="AV237" s="41">
        <f t="shared" si="230"/>
        <v>-106.08850970971045</v>
      </c>
      <c r="AW237" s="41">
        <f t="shared" si="274"/>
        <v>130.81875374252746</v>
      </c>
      <c r="AX237" s="41">
        <f t="shared" si="275"/>
        <v>113.54889693380775</v>
      </c>
      <c r="AY237" s="41">
        <f t="shared" si="276"/>
        <v>4.136709583690311E-6</v>
      </c>
      <c r="AZ237" s="41">
        <f t="shared" si="277"/>
        <v>5.4578848977746697E-7</v>
      </c>
      <c r="BA237" s="41">
        <f t="shared" si="278"/>
        <v>4.8835953606463674E-5</v>
      </c>
      <c r="BB237" s="41">
        <f t="shared" si="279"/>
        <v>3.310075195584408E-5</v>
      </c>
      <c r="BC237" s="41">
        <f t="shared" si="280"/>
        <v>-0.22807446942691983</v>
      </c>
      <c r="BD237" s="41">
        <f t="shared" si="281"/>
        <v>-9.3133324767155967E-2</v>
      </c>
      <c r="BE237" s="41">
        <f t="shared" si="231"/>
        <v>83.006923074912763</v>
      </c>
      <c r="BF237" s="41">
        <f t="shared" si="232"/>
        <v>73.14674222322239</v>
      </c>
      <c r="BG237" s="41">
        <f t="shared" si="282"/>
        <v>14.056534884821993</v>
      </c>
      <c r="BH237" s="41">
        <f t="shared" si="283"/>
        <v>10.167726591191617</v>
      </c>
      <c r="BI237" s="41">
        <f t="shared" si="284"/>
        <v>-3.2676278171596418E-4</v>
      </c>
      <c r="BJ237" s="41">
        <f t="shared" si="285"/>
        <v>-3.1452716188482466E-4</v>
      </c>
      <c r="BK237" s="41">
        <f t="shared" si="286"/>
        <v>-9.3226458091923106E-2</v>
      </c>
      <c r="BL237" s="41">
        <f t="shared" si="233"/>
        <v>83.089929997987667</v>
      </c>
      <c r="BM237" s="41">
        <f t="shared" si="234"/>
        <v>73.219888965445591</v>
      </c>
      <c r="BN237" s="41">
        <f t="shared" si="287"/>
        <v>14.046041464462888</v>
      </c>
      <c r="BO237" s="41">
        <f t="shared" si="288"/>
        <v>10.159776224411722</v>
      </c>
      <c r="BP237" s="41">
        <f t="shared" si="289"/>
        <v>-3.2726315576267451E-4</v>
      </c>
      <c r="BQ237" s="41">
        <f t="shared" si="290"/>
        <v>-3.1502445261719775E-4</v>
      </c>
      <c r="BR237" s="41">
        <f t="shared" si="291"/>
        <v>5.3726638446702328E-3</v>
      </c>
      <c r="BS237" s="41">
        <f t="shared" si="292"/>
        <v>5.3395573884693348E-3</v>
      </c>
      <c r="BT237" s="41">
        <f t="shared" si="293"/>
        <v>0.36958410036069139</v>
      </c>
      <c r="BU237" s="41">
        <f t="shared" si="294"/>
        <v>0.27645077559353542</v>
      </c>
      <c r="BV237" s="41">
        <f t="shared" si="235"/>
        <v>-246.39223737650866</v>
      </c>
      <c r="BW237" s="41">
        <f t="shared" si="236"/>
        <v>-217.12393142096286</v>
      </c>
      <c r="BX237" s="41">
        <f t="shared" si="295"/>
        <v>251.81050179800965</v>
      </c>
      <c r="BY237" s="41">
        <f t="shared" si="296"/>
        <v>220.95778030746305</v>
      </c>
      <c r="BZ237" s="41">
        <f t="shared" si="297"/>
        <v>6.9586136321034939E-6</v>
      </c>
      <c r="CA237" s="41">
        <f t="shared" si="298"/>
        <v>2.4199876199226973E-6</v>
      </c>
      <c r="CB237" s="41">
        <f t="shared" si="299"/>
        <v>0.27672722636912894</v>
      </c>
      <c r="CC237" s="41">
        <f t="shared" si="237"/>
        <v>-246.63862961388514</v>
      </c>
      <c r="CD237" s="41">
        <f t="shared" si="238"/>
        <v>-217.34105535238382</v>
      </c>
      <c r="CE237" s="41">
        <f t="shared" si="300"/>
        <v>252.05170889369245</v>
      </c>
      <c r="CF237" s="41">
        <f t="shared" si="301"/>
        <v>221.17120467600961</v>
      </c>
      <c r="CG237" s="41">
        <f t="shared" si="302"/>
        <v>6.9606092202155562E-6</v>
      </c>
      <c r="CH237" s="41">
        <f t="shared" si="303"/>
        <v>2.4212850154718181E-6</v>
      </c>
      <c r="CI237" s="41">
        <f t="shared" si="304"/>
        <v>7.2186019654960573E-6</v>
      </c>
      <c r="CJ237" s="41">
        <f t="shared" si="305"/>
        <v>4.6930436217273323E-6</v>
      </c>
      <c r="CK237" s="41">
        <f t="shared" si="306"/>
        <v>-1.7970782672191619</v>
      </c>
      <c r="CL237" s="41" t="str">
        <f t="shared" si="239"/>
        <v/>
      </c>
      <c r="CM237" s="41">
        <f t="shared" si="240"/>
        <v>2.1641187514938884E-3</v>
      </c>
      <c r="CN237" s="41">
        <f t="shared" si="241"/>
        <v>-0.96757771457737396</v>
      </c>
      <c r="CO237" s="41">
        <f t="shared" si="242"/>
        <v>0</v>
      </c>
      <c r="CP237" s="41">
        <f t="shared" si="307"/>
        <v>0</v>
      </c>
      <c r="CQ237" s="41"/>
      <c r="CR237" s="41"/>
      <c r="CS237" s="41"/>
      <c r="CT237" s="41"/>
      <c r="CU237" s="41"/>
      <c r="CV237" s="41"/>
      <c r="CW237" s="41"/>
      <c r="CX237" s="41"/>
      <c r="CY237" s="41"/>
      <c r="CZ237" s="41"/>
      <c r="DA237" s="41"/>
      <c r="DB237" s="14"/>
      <c r="DC237" s="41"/>
      <c r="DD237" s="41"/>
      <c r="DE237" s="41"/>
    </row>
    <row r="238" spans="1:109" x14ac:dyDescent="0.15">
      <c r="A238" s="41">
        <f t="shared" si="308"/>
        <v>0.89000000000000057</v>
      </c>
      <c r="B238" s="41">
        <f t="shared" si="215"/>
        <v>14.148360748850546</v>
      </c>
      <c r="C238" s="41">
        <f t="shared" si="216"/>
        <v>-1358.743790612152</v>
      </c>
      <c r="D238" s="41">
        <f t="shared" si="217"/>
        <v>-841.48664775500924</v>
      </c>
      <c r="E238" s="41">
        <f t="shared" si="218"/>
        <v>0.12739352921814204</v>
      </c>
      <c r="F238" s="41">
        <f t="shared" si="219"/>
        <v>-113.54200987122007</v>
      </c>
      <c r="G238" s="41">
        <f t="shared" si="220"/>
        <v>-100.05464387664793</v>
      </c>
      <c r="H238" s="41">
        <f t="shared" si="243"/>
        <v>124.45919291557601</v>
      </c>
      <c r="I238" s="41">
        <f t="shared" si="244"/>
        <v>107.85654973946031</v>
      </c>
      <c r="J238" s="41">
        <f t="shared" si="245"/>
        <v>3.5666859027438152E-6</v>
      </c>
      <c r="K238" s="41">
        <f t="shared" si="246"/>
        <v>4.9568655770400002E-8</v>
      </c>
      <c r="L238" s="41">
        <f t="shared" si="247"/>
        <v>0.12752092274736015</v>
      </c>
      <c r="M238" s="41">
        <f t="shared" si="221"/>
        <v>-113.65555188109127</v>
      </c>
      <c r="N238" s="41">
        <f t="shared" si="222"/>
        <v>-100.15469852052456</v>
      </c>
      <c r="O238" s="41">
        <f t="shared" si="248"/>
        <v>124.56358559069309</v>
      </c>
      <c r="P238" s="41">
        <f t="shared" si="249"/>
        <v>107.94986049564329</v>
      </c>
      <c r="Q238" s="41">
        <f t="shared" si="250"/>
        <v>3.5737812887238696E-6</v>
      </c>
      <c r="R238" s="41">
        <f t="shared" si="251"/>
        <v>5.438170037927421E-8</v>
      </c>
      <c r="S238" s="41">
        <f t="shared" si="252"/>
        <v>5.5696596393887444E-5</v>
      </c>
      <c r="T238" s="41">
        <f t="shared" si="253"/>
        <v>3.7780919002828942E-5</v>
      </c>
      <c r="U238" s="41">
        <f t="shared" si="254"/>
        <v>-0.19631505804680127</v>
      </c>
      <c r="V238" s="41">
        <f t="shared" si="255"/>
        <v>-6.8921528828659234E-2</v>
      </c>
      <c r="W238" s="41">
        <f t="shared" si="223"/>
        <v>61.427679683818525</v>
      </c>
      <c r="X238" s="41">
        <f t="shared" si="224"/>
        <v>54.130842160573252</v>
      </c>
      <c r="Y238" s="41">
        <f t="shared" si="256"/>
        <v>17.266195052269424</v>
      </c>
      <c r="Z238" s="41">
        <f t="shared" si="257"/>
        <v>12.608546026724902</v>
      </c>
      <c r="AA238" s="41">
        <f t="shared" si="258"/>
        <v>-2.1224249297404301E-4</v>
      </c>
      <c r="AB238" s="41">
        <f t="shared" si="259"/>
        <v>-2.0097776121085528E-4</v>
      </c>
      <c r="AC238" s="41">
        <f t="shared" si="260"/>
        <v>-6.8990450357487881E-2</v>
      </c>
      <c r="AD238" s="41">
        <f t="shared" si="225"/>
        <v>61.489107363502335</v>
      </c>
      <c r="AE238" s="41">
        <f t="shared" si="226"/>
        <v>54.184973002733813</v>
      </c>
      <c r="AF238" s="41">
        <f t="shared" si="261"/>
        <v>17.255148105887383</v>
      </c>
      <c r="AG238" s="41">
        <f t="shared" si="262"/>
        <v>12.599949460435148</v>
      </c>
      <c r="AH238" s="41">
        <f t="shared" si="263"/>
        <v>-2.1252433279217832E-4</v>
      </c>
      <c r="AI238" s="41">
        <f t="shared" si="264"/>
        <v>-2.0125596649549622E-4</v>
      </c>
      <c r="AJ238" s="41">
        <f t="shared" si="265"/>
        <v>4.0892856401375825E-3</v>
      </c>
      <c r="AK238" s="41">
        <f t="shared" si="266"/>
        <v>4.0365512688004656E-3</v>
      </c>
      <c r="AL238" s="41">
        <f t="shared" si="267"/>
        <v>0.21361270605039123</v>
      </c>
      <c r="AM238" s="41">
        <f t="shared" si="268"/>
        <v>0.144691177221732</v>
      </c>
      <c r="AN238" s="41">
        <f t="shared" si="227"/>
        <v>-128.95888176751109</v>
      </c>
      <c r="AO238" s="41">
        <f t="shared" si="228"/>
        <v>-113.64018484976302</v>
      </c>
      <c r="AP238" s="41">
        <f t="shared" si="269"/>
        <v>138.75152236323123</v>
      </c>
      <c r="AQ238" s="41">
        <f t="shared" si="270"/>
        <v>120.61671891035553</v>
      </c>
      <c r="AR238" s="41">
        <f t="shared" si="271"/>
        <v>4.3942091372358892E-6</v>
      </c>
      <c r="AS238" s="41">
        <f t="shared" si="272"/>
        <v>6.0771079755953325E-7</v>
      </c>
      <c r="AT238" s="41">
        <f t="shared" si="273"/>
        <v>0.14483586839895371</v>
      </c>
      <c r="AU238" s="41">
        <f t="shared" si="229"/>
        <v>-129.08784064927858</v>
      </c>
      <c r="AV238" s="41">
        <f t="shared" si="230"/>
        <v>-113.75382503461277</v>
      </c>
      <c r="AW238" s="41">
        <f t="shared" si="274"/>
        <v>138.87198663532394</v>
      </c>
      <c r="AX238" s="41">
        <f t="shared" si="275"/>
        <v>120.72415071330303</v>
      </c>
      <c r="AY238" s="41">
        <f t="shared" si="276"/>
        <v>4.4001181207252627E-6</v>
      </c>
      <c r="AZ238" s="41">
        <f t="shared" si="277"/>
        <v>6.1167286126319868E-7</v>
      </c>
      <c r="BA238" s="41">
        <f t="shared" si="278"/>
        <v>4.0838588798812506E-5</v>
      </c>
      <c r="BB238" s="41">
        <f t="shared" si="279"/>
        <v>2.7382897698000736E-5</v>
      </c>
      <c r="BC238" s="41">
        <f t="shared" si="280"/>
        <v>-0.28140496919165453</v>
      </c>
      <c r="BD238" s="41">
        <f t="shared" si="281"/>
        <v>-0.13671379196992253</v>
      </c>
      <c r="BE238" s="41">
        <f t="shared" si="231"/>
        <v>121.84887892383065</v>
      </c>
      <c r="BF238" s="41">
        <f t="shared" si="232"/>
        <v>107.37476112427798</v>
      </c>
      <c r="BG238" s="41">
        <f t="shared" si="282"/>
        <v>10.283222445780652</v>
      </c>
      <c r="BH238" s="41">
        <f t="shared" si="283"/>
        <v>7.3357419356400655</v>
      </c>
      <c r="BI238" s="41">
        <f t="shared" si="284"/>
        <v>-6.1255955385774541E-4</v>
      </c>
      <c r="BJ238" s="41">
        <f t="shared" si="285"/>
        <v>-5.9927117092629576E-4</v>
      </c>
      <c r="BK238" s="41">
        <f t="shared" si="286"/>
        <v>-0.13685050576189245</v>
      </c>
      <c r="BL238" s="41">
        <f t="shared" si="233"/>
        <v>121.97072780275448</v>
      </c>
      <c r="BM238" s="41">
        <f t="shared" si="234"/>
        <v>107.48213588540226</v>
      </c>
      <c r="BN238" s="41">
        <f t="shared" si="287"/>
        <v>10.274431220385196</v>
      </c>
      <c r="BO238" s="41">
        <f t="shared" si="288"/>
        <v>7.329293374201427</v>
      </c>
      <c r="BP238" s="41">
        <f t="shared" si="289"/>
        <v>-6.1362162108474208E-4</v>
      </c>
      <c r="BQ238" s="41">
        <f t="shared" si="290"/>
        <v>-6.0033114369576791E-4</v>
      </c>
      <c r="BR238" s="41">
        <f t="shared" si="291"/>
        <v>7.7685448680289296E-3</v>
      </c>
      <c r="BS238" s="41">
        <f t="shared" si="292"/>
        <v>7.7532248517062407E-3</v>
      </c>
      <c r="BT238" s="41">
        <f t="shared" si="293"/>
        <v>0.86738699565022981</v>
      </c>
      <c r="BU238" s="41">
        <f t="shared" si="294"/>
        <v>0.7306732036803073</v>
      </c>
      <c r="BV238" s="41">
        <f t="shared" si="235"/>
        <v>-651.22698628472301</v>
      </c>
      <c r="BW238" s="41">
        <f t="shared" si="236"/>
        <v>-573.86939221424302</v>
      </c>
      <c r="BX238" s="41">
        <f t="shared" si="295"/>
        <v>653.30678069488806</v>
      </c>
      <c r="BY238" s="41">
        <f t="shared" si="296"/>
        <v>575.33200274822241</v>
      </c>
      <c r="BZ238" s="41">
        <f t="shared" si="297"/>
        <v>7.647945893863869E-6</v>
      </c>
      <c r="CA238" s="41">
        <f t="shared" si="298"/>
        <v>2.736956419966007E-6</v>
      </c>
      <c r="CB238" s="41">
        <f t="shared" si="299"/>
        <v>0.73140387688398756</v>
      </c>
      <c r="CC238" s="41">
        <f t="shared" si="237"/>
        <v>-651.87821327100767</v>
      </c>
      <c r="CD238" s="41">
        <f t="shared" si="238"/>
        <v>-574.44326160645721</v>
      </c>
      <c r="CE238" s="41">
        <f t="shared" si="300"/>
        <v>653.95594313168499</v>
      </c>
      <c r="CF238" s="41">
        <f t="shared" si="301"/>
        <v>575.90441839026357</v>
      </c>
      <c r="CG238" s="41">
        <f t="shared" si="302"/>
        <v>7.6482508855724542E-6</v>
      </c>
      <c r="CH238" s="41">
        <f t="shared" si="303"/>
        <v>2.7371509108199099E-6</v>
      </c>
      <c r="CI238" s="41">
        <f t="shared" si="304"/>
        <v>4.1741192512472091E-7</v>
      </c>
      <c r="CJ238" s="41">
        <f t="shared" si="305"/>
        <v>2.6618035658532585E-7</v>
      </c>
      <c r="CK238" s="41">
        <f t="shared" si="306"/>
        <v>-32.473309120103281</v>
      </c>
      <c r="CL238" s="41" t="str">
        <f t="shared" si="239"/>
        <v/>
      </c>
      <c r="CM238" s="41">
        <f t="shared" si="240"/>
        <v>1.5076935807478745E-2</v>
      </c>
      <c r="CN238" s="41">
        <f t="shared" si="241"/>
        <v>-2.5573562128810754</v>
      </c>
      <c r="CO238" s="41">
        <f t="shared" si="242"/>
        <v>0</v>
      </c>
      <c r="CP238" s="41">
        <f t="shared" si="307"/>
        <v>0</v>
      </c>
      <c r="CQ238" s="41"/>
      <c r="CR238" s="41"/>
      <c r="CS238" s="41"/>
      <c r="CT238" s="41"/>
      <c r="CU238" s="41"/>
      <c r="CV238" s="41"/>
      <c r="CW238" s="41"/>
      <c r="CX238" s="41"/>
      <c r="CY238" s="41"/>
      <c r="CZ238" s="41"/>
      <c r="DA238" s="41"/>
      <c r="DB238" s="14"/>
      <c r="DC238" s="41"/>
      <c r="DD238" s="41"/>
      <c r="DE238" s="41"/>
    </row>
    <row r="239" spans="1:109" x14ac:dyDescent="0.15">
      <c r="A239" s="41">
        <f t="shared" si="308"/>
        <v>0.90000000000000058</v>
      </c>
      <c r="B239" s="41">
        <f t="shared" si="215"/>
        <v>14.307331094343249</v>
      </c>
      <c r="C239" s="41">
        <f t="shared" si="216"/>
        <v>-1353.1116983718393</v>
      </c>
      <c r="D239" s="41">
        <f t="shared" si="217"/>
        <v>-835.85455551469636</v>
      </c>
      <c r="E239" s="41">
        <f t="shared" si="218"/>
        <v>0.12739352921814204</v>
      </c>
      <c r="F239" s="41">
        <f t="shared" si="219"/>
        <v>-113.54200987122007</v>
      </c>
      <c r="G239" s="41">
        <f t="shared" si="220"/>
        <v>-100.05464387664793</v>
      </c>
      <c r="H239" s="41">
        <f t="shared" si="243"/>
        <v>124.41757690914686</v>
      </c>
      <c r="I239" s="41">
        <f t="shared" si="244"/>
        <v>107.80783332266017</v>
      </c>
      <c r="J239" s="41">
        <f t="shared" si="245"/>
        <v>3.3987881351105296E-6</v>
      </c>
      <c r="K239" s="41">
        <f t="shared" si="246"/>
        <v>-1.7346950979377527E-7</v>
      </c>
      <c r="L239" s="41">
        <f t="shared" si="247"/>
        <v>0.12752092274736015</v>
      </c>
      <c r="M239" s="41">
        <f t="shared" si="221"/>
        <v>-113.65555188109127</v>
      </c>
      <c r="N239" s="41">
        <f t="shared" si="222"/>
        <v>-100.15469852052456</v>
      </c>
      <c r="O239" s="41">
        <f t="shared" si="248"/>
        <v>124.52199886038346</v>
      </c>
      <c r="P239" s="41">
        <f t="shared" si="249"/>
        <v>107.90118054502744</v>
      </c>
      <c r="Q239" s="41">
        <f t="shared" si="250"/>
        <v>3.4058338545260285E-6</v>
      </c>
      <c r="R239" s="41">
        <f t="shared" si="251"/>
        <v>-1.6871238341973309E-7</v>
      </c>
      <c r="S239" s="41">
        <f t="shared" si="252"/>
        <v>5.5306729146623846E-5</v>
      </c>
      <c r="T239" s="41">
        <f t="shared" si="253"/>
        <v>3.7341978067796933E-5</v>
      </c>
      <c r="U239" s="41">
        <f t="shared" si="254"/>
        <v>-0.1988481571066428</v>
      </c>
      <c r="V239" s="41">
        <f t="shared" si="255"/>
        <v>-7.1454627888500766E-2</v>
      </c>
      <c r="W239" s="41">
        <f t="shared" si="223"/>
        <v>63.685354467007961</v>
      </c>
      <c r="X239" s="41">
        <f t="shared" si="224"/>
        <v>56.120333509876595</v>
      </c>
      <c r="Y239" s="41">
        <f t="shared" si="256"/>
        <v>16.809843685446889</v>
      </c>
      <c r="Z239" s="41">
        <f t="shared" si="257"/>
        <v>12.229131003022697</v>
      </c>
      <c r="AA239" s="41">
        <f t="shared" si="258"/>
        <v>-2.226316474531847E-4</v>
      </c>
      <c r="AB239" s="41">
        <f t="shared" si="259"/>
        <v>-2.1118798311264229E-4</v>
      </c>
      <c r="AC239" s="41">
        <f t="shared" si="260"/>
        <v>-7.1526082516389256E-2</v>
      </c>
      <c r="AD239" s="41">
        <f t="shared" si="225"/>
        <v>63.749039821474959</v>
      </c>
      <c r="AE239" s="41">
        <f t="shared" si="226"/>
        <v>56.176453843386462</v>
      </c>
      <c r="AF239" s="41">
        <f t="shared" si="261"/>
        <v>16.79884773432936</v>
      </c>
      <c r="AG239" s="41">
        <f t="shared" si="262"/>
        <v>12.220618845944781</v>
      </c>
      <c r="AH239" s="41">
        <f t="shared" si="263"/>
        <v>-2.2293315161150214E-4</v>
      </c>
      <c r="AI239" s="41">
        <f t="shared" si="264"/>
        <v>-2.1148587898164861E-4</v>
      </c>
      <c r="AJ239" s="41">
        <f t="shared" si="265"/>
        <v>4.2195189762650265E-3</v>
      </c>
      <c r="AK239" s="41">
        <f t="shared" si="266"/>
        <v>4.1690213469618015E-3</v>
      </c>
      <c r="AL239" s="41">
        <f t="shared" si="267"/>
        <v>0.22661785312388041</v>
      </c>
      <c r="AM239" s="41">
        <f t="shared" si="268"/>
        <v>0.15516322523537965</v>
      </c>
      <c r="AN239" s="41">
        <f t="shared" si="227"/>
        <v>-138.29230228136984</v>
      </c>
      <c r="AO239" s="41">
        <f t="shared" si="228"/>
        <v>-121.86491212669179</v>
      </c>
      <c r="AP239" s="41">
        <f t="shared" si="269"/>
        <v>147.46793556840515</v>
      </c>
      <c r="AQ239" s="41">
        <f t="shared" si="270"/>
        <v>128.37590465122781</v>
      </c>
      <c r="AR239" s="41">
        <f t="shared" si="271"/>
        <v>4.6099447756611499E-6</v>
      </c>
      <c r="AS239" s="41">
        <f t="shared" si="272"/>
        <v>6.3731214890234191E-7</v>
      </c>
      <c r="AT239" s="41">
        <f t="shared" si="273"/>
        <v>0.15531838846061502</v>
      </c>
      <c r="AU239" s="41">
        <f t="shared" si="229"/>
        <v>-138.43059458365121</v>
      </c>
      <c r="AV239" s="41">
        <f t="shared" si="230"/>
        <v>-121.98677703881847</v>
      </c>
      <c r="AW239" s="41">
        <f t="shared" si="274"/>
        <v>147.59813391801336</v>
      </c>
      <c r="AX239" s="41">
        <f t="shared" si="275"/>
        <v>128.49189219611529</v>
      </c>
      <c r="AY239" s="41">
        <f t="shared" si="276"/>
        <v>4.6152202687199193E-6</v>
      </c>
      <c r="AZ239" s="41">
        <f t="shared" si="277"/>
        <v>6.4081265273232564E-7</v>
      </c>
      <c r="BA239" s="41">
        <f t="shared" si="278"/>
        <v>3.3999635227785619E-5</v>
      </c>
      <c r="BB239" s="41">
        <f t="shared" si="279"/>
        <v>2.2560138361868354E-5</v>
      </c>
      <c r="BC239" s="41">
        <f t="shared" si="280"/>
        <v>-0.34727336991496838</v>
      </c>
      <c r="BD239" s="41">
        <f t="shared" si="281"/>
        <v>-0.19211014467958873</v>
      </c>
      <c r="BE239" s="41">
        <f t="shared" si="231"/>
        <v>171.22197710859135</v>
      </c>
      <c r="BF239" s="41">
        <f t="shared" si="232"/>
        <v>150.88295480136708</v>
      </c>
      <c r="BG239" s="41">
        <f t="shared" si="282"/>
        <v>7.5681564279136353</v>
      </c>
      <c r="BH239" s="41">
        <f t="shared" si="283"/>
        <v>5.3500510408092765</v>
      </c>
      <c r="BI239" s="41">
        <f t="shared" si="284"/>
        <v>-1.1282329369667354E-3</v>
      </c>
      <c r="BJ239" s="41">
        <f t="shared" si="285"/>
        <v>-1.1143174239128875E-3</v>
      </c>
      <c r="BK239" s="41">
        <f t="shared" si="286"/>
        <v>-0.1923022548242683</v>
      </c>
      <c r="BL239" s="41">
        <f t="shared" si="233"/>
        <v>171.39319908569993</v>
      </c>
      <c r="BM239" s="41">
        <f t="shared" si="234"/>
        <v>151.03383775616842</v>
      </c>
      <c r="BN239" s="41">
        <f t="shared" si="287"/>
        <v>7.5612090930998335</v>
      </c>
      <c r="BO239" s="41">
        <f t="shared" si="288"/>
        <v>5.345059779093404</v>
      </c>
      <c r="BP239" s="41">
        <f t="shared" si="289"/>
        <v>-1.1303211340683845E-3</v>
      </c>
      <c r="BQ239" s="41">
        <f t="shared" si="290"/>
        <v>-1.1164043288740641E-3</v>
      </c>
      <c r="BR239" s="41">
        <f t="shared" si="291"/>
        <v>1.0869790895905939E-2</v>
      </c>
      <c r="BS239" s="41">
        <f t="shared" si="292"/>
        <v>1.0863064856140144E-2</v>
      </c>
      <c r="BT239" s="41">
        <f t="shared" si="293"/>
        <v>2.0689013949358994</v>
      </c>
      <c r="BU239" s="41">
        <f t="shared" si="294"/>
        <v>1.8767912502563107</v>
      </c>
      <c r="BV239" s="41">
        <f t="shared" si="235"/>
        <v>-1672.7274294907813</v>
      </c>
      <c r="BW239" s="41">
        <f t="shared" si="236"/>
        <v>-1474.0284010317073</v>
      </c>
      <c r="BX239" s="41">
        <f t="shared" si="295"/>
        <v>1673.5359640711081</v>
      </c>
      <c r="BY239" s="41">
        <f t="shared" si="296"/>
        <v>1474.5952376348523</v>
      </c>
      <c r="BZ239" s="41">
        <f t="shared" si="297"/>
        <v>7.5782920511846286E-6</v>
      </c>
      <c r="CA239" s="41">
        <f t="shared" si="298"/>
        <v>2.562427969616648E-6</v>
      </c>
      <c r="CB239" s="41">
        <f t="shared" si="299"/>
        <v>1.8786680415065669</v>
      </c>
      <c r="CC239" s="41">
        <f t="shared" si="237"/>
        <v>-1674.4001569202721</v>
      </c>
      <c r="CD239" s="41">
        <f t="shared" si="238"/>
        <v>-1475.5024294327388</v>
      </c>
      <c r="CE239" s="41">
        <f t="shared" si="300"/>
        <v>1675.2078845526748</v>
      </c>
      <c r="CF239" s="41">
        <f t="shared" si="301"/>
        <v>1476.0687002000827</v>
      </c>
      <c r="CG239" s="41">
        <f t="shared" si="302"/>
        <v>7.5783383943047863E-6</v>
      </c>
      <c r="CH239" s="41">
        <f t="shared" si="303"/>
        <v>2.5624573074531023E-6</v>
      </c>
      <c r="CI239" s="41">
        <f t="shared" si="304"/>
        <v>2.4692740948843119E-8</v>
      </c>
      <c r="CJ239" s="41">
        <f t="shared" si="305"/>
        <v>1.5631912419859828E-8</v>
      </c>
      <c r="CK239" s="41">
        <f t="shared" si="306"/>
        <v>-553.57675796683543</v>
      </c>
      <c r="CL239" s="41" t="str">
        <f t="shared" si="239"/>
        <v/>
      </c>
      <c r="CM239" s="41">
        <f t="shared" si="240"/>
        <v>9.9428617770936714E-2</v>
      </c>
      <c r="CN239" s="41">
        <f t="shared" si="241"/>
        <v>-6.5687693758970873</v>
      </c>
      <c r="CO239" s="41">
        <f t="shared" si="242"/>
        <v>0</v>
      </c>
      <c r="CP239" s="41">
        <f t="shared" si="307"/>
        <v>0</v>
      </c>
      <c r="CQ239" s="41"/>
      <c r="CR239" s="41"/>
      <c r="CS239" s="41"/>
      <c r="CT239" s="41"/>
      <c r="CU239" s="41"/>
      <c r="CV239" s="41"/>
      <c r="CW239" s="41"/>
      <c r="CX239" s="41"/>
      <c r="CY239" s="41"/>
      <c r="CZ239" s="41"/>
      <c r="DA239" s="41"/>
      <c r="DB239" s="14"/>
      <c r="DC239" s="41"/>
      <c r="DD239" s="41"/>
      <c r="DE239" s="41"/>
    </row>
    <row r="240" spans="1:109" x14ac:dyDescent="0.15">
      <c r="A240" s="41">
        <f t="shared" si="308"/>
        <v>0.91000000000000059</v>
      </c>
      <c r="B240" s="41">
        <f t="shared" si="215"/>
        <v>14.466301439835952</v>
      </c>
      <c r="C240" s="41">
        <f t="shared" si="216"/>
        <v>-1347.4796061315265</v>
      </c>
      <c r="D240" s="41">
        <f t="shared" si="217"/>
        <v>-830.22246327438336</v>
      </c>
      <c r="E240" s="41">
        <f t="shared" si="218"/>
        <v>0.12739352921814204</v>
      </c>
      <c r="F240" s="41">
        <f t="shared" si="219"/>
        <v>-113.54200987122007</v>
      </c>
      <c r="G240" s="41">
        <f t="shared" si="220"/>
        <v>-100.05464387664793</v>
      </c>
      <c r="H240" s="41">
        <f t="shared" si="243"/>
        <v>124.37593528488698</v>
      </c>
      <c r="I240" s="41">
        <f t="shared" si="244"/>
        <v>107.75907579696829</v>
      </c>
      <c r="J240" s="41">
        <f t="shared" si="245"/>
        <v>3.2307870135765972E-6</v>
      </c>
      <c r="K240" s="41">
        <f t="shared" si="246"/>
        <v>-3.9669588402374556E-7</v>
      </c>
      <c r="L240" s="41">
        <f t="shared" si="247"/>
        <v>0.12752092274736015</v>
      </c>
      <c r="M240" s="41">
        <f t="shared" si="221"/>
        <v>-113.65555188109127</v>
      </c>
      <c r="N240" s="41">
        <f t="shared" si="222"/>
        <v>-100.15469852052456</v>
      </c>
      <c r="O240" s="41">
        <f t="shared" si="248"/>
        <v>124.48038656630334</v>
      </c>
      <c r="P240" s="41">
        <f t="shared" si="249"/>
        <v>107.85245957784346</v>
      </c>
      <c r="Q240" s="41">
        <f t="shared" si="250"/>
        <v>3.2377831813952345E-6</v>
      </c>
      <c r="R240" s="41">
        <f t="shared" si="251"/>
        <v>-3.9199444098579893E-7</v>
      </c>
      <c r="S240" s="41">
        <f t="shared" si="252"/>
        <v>5.4917764360376469E-5</v>
      </c>
      <c r="T240" s="41">
        <f t="shared" si="253"/>
        <v>3.6904881015558011E-5</v>
      </c>
      <c r="U240" s="41">
        <f t="shared" si="254"/>
        <v>-0.20138268972045587</v>
      </c>
      <c r="V240" s="41">
        <f t="shared" si="255"/>
        <v>-7.3989160502313828E-2</v>
      </c>
      <c r="W240" s="41">
        <f t="shared" si="223"/>
        <v>65.944306933610235</v>
      </c>
      <c r="X240" s="41">
        <f t="shared" si="224"/>
        <v>58.110950769836307</v>
      </c>
      <c r="Y240" s="41">
        <f t="shared" si="256"/>
        <v>16.36994326985652</v>
      </c>
      <c r="Z240" s="41">
        <f t="shared" si="257"/>
        <v>11.864484452769467</v>
      </c>
      <c r="AA240" s="41">
        <f t="shared" si="258"/>
        <v>-2.3335508826351285E-4</v>
      </c>
      <c r="AB240" s="41">
        <f t="shared" si="259"/>
        <v>-2.2173721982908441E-4</v>
      </c>
      <c r="AC240" s="41">
        <f t="shared" si="260"/>
        <v>-7.406314966281613E-2</v>
      </c>
      <c r="AD240" s="41">
        <f t="shared" si="225"/>
        <v>66.010251240543838</v>
      </c>
      <c r="AE240" s="41">
        <f t="shared" si="226"/>
        <v>58.169061720606138</v>
      </c>
      <c r="AF240" s="41">
        <f t="shared" si="261"/>
        <v>16.359010382918257</v>
      </c>
      <c r="AG240" s="41">
        <f t="shared" si="262"/>
        <v>11.85606511286646</v>
      </c>
      <c r="AH240" s="41">
        <f t="shared" si="263"/>
        <v>-2.3367699563156975E-4</v>
      </c>
      <c r="AI240" s="41">
        <f t="shared" si="264"/>
        <v>-2.2205555120859713E-4</v>
      </c>
      <c r="AJ240" s="41">
        <f t="shared" si="265"/>
        <v>4.3507368629608868E-3</v>
      </c>
      <c r="AK240" s="41">
        <f t="shared" si="266"/>
        <v>4.3024056138981481E-3</v>
      </c>
      <c r="AL240" s="41">
        <f t="shared" si="267"/>
        <v>0.2403800576175322</v>
      </c>
      <c r="AM240" s="41">
        <f t="shared" si="268"/>
        <v>0.16639089711521837</v>
      </c>
      <c r="AN240" s="41">
        <f t="shared" si="227"/>
        <v>-148.29918755439297</v>
      </c>
      <c r="AO240" s="41">
        <f t="shared" si="228"/>
        <v>-130.6831050003463</v>
      </c>
      <c r="AP240" s="41">
        <f t="shared" si="269"/>
        <v>156.88798790866838</v>
      </c>
      <c r="AQ240" s="41">
        <f t="shared" si="270"/>
        <v>136.75402302463596</v>
      </c>
      <c r="AR240" s="41">
        <f t="shared" si="271"/>
        <v>4.7802409080870158E-6</v>
      </c>
      <c r="AS240" s="41">
        <f t="shared" si="272"/>
        <v>6.3295991573760569E-7</v>
      </c>
      <c r="AT240" s="41">
        <f t="shared" si="273"/>
        <v>0.16655728801233358</v>
      </c>
      <c r="AU240" s="41">
        <f t="shared" si="229"/>
        <v>-148.44748674194736</v>
      </c>
      <c r="AV240" s="41">
        <f t="shared" si="230"/>
        <v>-130.81378810534662</v>
      </c>
      <c r="AW240" s="41">
        <f t="shared" si="274"/>
        <v>157.02859640587548</v>
      </c>
      <c r="AX240" s="41">
        <f t="shared" si="275"/>
        <v>136.87915617506604</v>
      </c>
      <c r="AY240" s="41">
        <f t="shared" si="276"/>
        <v>4.7849329435612723E-6</v>
      </c>
      <c r="AZ240" s="41">
        <f t="shared" si="277"/>
        <v>6.3604198099804257E-7</v>
      </c>
      <c r="BA240" s="41">
        <f t="shared" si="278"/>
        <v>2.8198871185890778E-5</v>
      </c>
      <c r="BB240" s="41">
        <f t="shared" si="279"/>
        <v>1.8523040105390785E-5</v>
      </c>
      <c r="BC240" s="41">
        <f t="shared" si="280"/>
        <v>-0.42862271549030617</v>
      </c>
      <c r="BD240" s="41">
        <f t="shared" si="281"/>
        <v>-0.2622318183750878</v>
      </c>
      <c r="BE240" s="41">
        <f t="shared" si="231"/>
        <v>233.71930971084254</v>
      </c>
      <c r="BF240" s="41">
        <f t="shared" si="232"/>
        <v>205.9563885361672</v>
      </c>
      <c r="BG240" s="41">
        <f t="shared" si="282"/>
        <v>5.6297672962882643</v>
      </c>
      <c r="BH240" s="41">
        <f t="shared" si="283"/>
        <v>3.9551071772077506</v>
      </c>
      <c r="BI240" s="41">
        <f t="shared" si="284"/>
        <v>-2.0281939817064919E-3</v>
      </c>
      <c r="BJ240" s="41">
        <f t="shared" si="285"/>
        <v>-2.0139058028619868E-3</v>
      </c>
      <c r="BK240" s="41">
        <f t="shared" si="286"/>
        <v>-0.26249405019346284</v>
      </c>
      <c r="BL240" s="41">
        <f t="shared" si="233"/>
        <v>233.95302902055334</v>
      </c>
      <c r="BM240" s="41">
        <f t="shared" si="234"/>
        <v>206.16234492470332</v>
      </c>
      <c r="BN240" s="41">
        <f t="shared" si="287"/>
        <v>5.6244012819982885</v>
      </c>
      <c r="BO240" s="41">
        <f t="shared" si="288"/>
        <v>3.9513019530680253</v>
      </c>
      <c r="BP240" s="41">
        <f t="shared" si="289"/>
        <v>-2.0320799933753329E-3</v>
      </c>
      <c r="BQ240" s="41">
        <f t="shared" si="290"/>
        <v>-2.0177910453695416E-3</v>
      </c>
      <c r="BR240" s="41">
        <f t="shared" si="291"/>
        <v>1.4818993716786128E-2</v>
      </c>
      <c r="BS240" s="41">
        <f t="shared" si="292"/>
        <v>1.4816060581932097E-2</v>
      </c>
      <c r="BT240" s="41">
        <f t="shared" si="293"/>
        <v>4.871299669317871</v>
      </c>
      <c r="BU240" s="41">
        <f t="shared" si="294"/>
        <v>4.6090678509427834</v>
      </c>
      <c r="BV240" s="41">
        <f t="shared" si="235"/>
        <v>-4107.9231468087983</v>
      </c>
      <c r="BW240" s="41">
        <f t="shared" si="236"/>
        <v>-3619.9534251046862</v>
      </c>
      <c r="BX240" s="41">
        <f t="shared" si="295"/>
        <v>4108.2511402931577</v>
      </c>
      <c r="BY240" s="41">
        <f t="shared" si="296"/>
        <v>3620.1827567487107</v>
      </c>
      <c r="BZ240" s="41">
        <f t="shared" si="297"/>
        <v>7.3975748470723926E-6</v>
      </c>
      <c r="CA240" s="41">
        <f t="shared" si="298"/>
        <v>2.3170106057820183E-6</v>
      </c>
      <c r="CB240" s="41">
        <f t="shared" si="299"/>
        <v>4.6136769187937254</v>
      </c>
      <c r="CC240" s="41">
        <f t="shared" si="237"/>
        <v>-4112.0310699556057</v>
      </c>
      <c r="CD240" s="41">
        <f t="shared" si="238"/>
        <v>-3623.5733785297903</v>
      </c>
      <c r="CE240" s="41">
        <f t="shared" si="300"/>
        <v>4112.3587358263849</v>
      </c>
      <c r="CF240" s="41">
        <f t="shared" si="301"/>
        <v>3623.8024811002542</v>
      </c>
      <c r="CG240" s="41">
        <f t="shared" si="302"/>
        <v>7.3975824795950379E-6</v>
      </c>
      <c r="CH240" s="41">
        <f t="shared" si="303"/>
        <v>2.3170154110607654E-6</v>
      </c>
      <c r="CI240" s="41">
        <f t="shared" si="304"/>
        <v>1.6559796670728958E-9</v>
      </c>
      <c r="CJ240" s="41">
        <f t="shared" si="305"/>
        <v>1.0425706243586507E-9</v>
      </c>
      <c r="CK240" s="41">
        <f t="shared" si="306"/>
        <v>-8282.5062682637072</v>
      </c>
      <c r="CL240" s="41" t="str">
        <f t="shared" si="239"/>
        <v/>
      </c>
      <c r="CM240" s="41">
        <f t="shared" si="240"/>
        <v>0.59962249912344845</v>
      </c>
      <c r="CN240" s="41">
        <f t="shared" si="241"/>
        <v>-16.13173747829974</v>
      </c>
      <c r="CO240" s="41">
        <f t="shared" si="242"/>
        <v>0</v>
      </c>
      <c r="CP240" s="41">
        <f t="shared" si="307"/>
        <v>0</v>
      </c>
      <c r="CQ240" s="41"/>
      <c r="CR240" s="41"/>
      <c r="CS240" s="41"/>
      <c r="CT240" s="41"/>
      <c r="CU240" s="41"/>
      <c r="CV240" s="41"/>
      <c r="CW240" s="41"/>
      <c r="CX240" s="41"/>
      <c r="CY240" s="41"/>
      <c r="CZ240" s="41"/>
      <c r="DA240" s="41"/>
      <c r="DB240" s="14"/>
      <c r="DC240" s="41"/>
      <c r="DD240" s="41"/>
      <c r="DE240" s="41"/>
    </row>
    <row r="241" spans="1:109" x14ac:dyDescent="0.15">
      <c r="A241" s="41">
        <f t="shared" si="308"/>
        <v>0.9200000000000006</v>
      </c>
      <c r="B241" s="41">
        <f t="shared" si="215"/>
        <v>14.625271785328655</v>
      </c>
      <c r="C241" s="41">
        <f t="shared" si="216"/>
        <v>-1341.8475138912133</v>
      </c>
      <c r="D241" s="41">
        <f t="shared" si="217"/>
        <v>-824.59037103407047</v>
      </c>
      <c r="E241" s="41">
        <f t="shared" si="218"/>
        <v>0.12739352921814204</v>
      </c>
      <c r="F241" s="41">
        <f t="shared" si="219"/>
        <v>-113.54200987122007</v>
      </c>
      <c r="G241" s="41">
        <f t="shared" si="220"/>
        <v>-100.05464387664793</v>
      </c>
      <c r="H241" s="41">
        <f t="shared" si="243"/>
        <v>124.33426799542882</v>
      </c>
      <c r="I241" s="41">
        <f t="shared" si="244"/>
        <v>107.7102770581406</v>
      </c>
      <c r="J241" s="41">
        <f t="shared" si="245"/>
        <v>3.0626823470400756E-6</v>
      </c>
      <c r="K241" s="41">
        <f t="shared" si="246"/>
        <v>-6.2011094417949316E-7</v>
      </c>
      <c r="L241" s="41">
        <f t="shared" si="247"/>
        <v>0.12752092274736015</v>
      </c>
      <c r="M241" s="41">
        <f t="shared" si="221"/>
        <v>-113.65555188109127</v>
      </c>
      <c r="N241" s="41">
        <f t="shared" si="222"/>
        <v>-100.15469852052456</v>
      </c>
      <c r="O241" s="41">
        <f t="shared" si="248"/>
        <v>124.43874866125178</v>
      </c>
      <c r="P241" s="41">
        <f t="shared" si="249"/>
        <v>107.80369749023748</v>
      </c>
      <c r="Q241" s="41">
        <f t="shared" si="250"/>
        <v>3.0696290787111342E-6</v>
      </c>
      <c r="R241" s="41">
        <f t="shared" si="251"/>
        <v>-6.1546494826776637E-7</v>
      </c>
      <c r="S241" s="41">
        <f t="shared" si="252"/>
        <v>5.4529705815471179E-5</v>
      </c>
      <c r="T241" s="41">
        <f t="shared" si="253"/>
        <v>3.6469638138151715E-5</v>
      </c>
      <c r="U241" s="41">
        <f t="shared" si="254"/>
        <v>-0.20391913015057878</v>
      </c>
      <c r="V241" s="41">
        <f t="shared" si="255"/>
        <v>-7.6525600932436738E-2</v>
      </c>
      <c r="W241" s="41">
        <f t="shared" si="223"/>
        <v>68.204959779341777</v>
      </c>
      <c r="X241" s="41">
        <f t="shared" si="224"/>
        <v>60.103066425221876</v>
      </c>
      <c r="Y241" s="41">
        <f t="shared" si="256"/>
        <v>15.945763321421154</v>
      </c>
      <c r="Z241" s="41">
        <f t="shared" si="257"/>
        <v>11.513897369336949</v>
      </c>
      <c r="AA241" s="41">
        <f t="shared" si="258"/>
        <v>-2.4441785019131121E-4</v>
      </c>
      <c r="AB241" s="41">
        <f t="shared" si="259"/>
        <v>-2.326303611172393E-4</v>
      </c>
      <c r="AC241" s="41">
        <f t="shared" si="260"/>
        <v>-7.6602126533369161E-2</v>
      </c>
      <c r="AD241" s="41">
        <f t="shared" si="225"/>
        <v>68.273164739121114</v>
      </c>
      <c r="AE241" s="41">
        <f t="shared" si="226"/>
        <v>60.163169491647082</v>
      </c>
      <c r="AF241" s="41">
        <f t="shared" si="261"/>
        <v>15.93490422475783</v>
      </c>
      <c r="AG241" s="41">
        <f t="shared" si="262"/>
        <v>11.505578079431011</v>
      </c>
      <c r="AH241" s="41">
        <f t="shared" si="263"/>
        <v>-2.4476090683712488E-4</v>
      </c>
      <c r="AI241" s="41">
        <f t="shared" si="264"/>
        <v>-2.3296987942715829E-4</v>
      </c>
      <c r="AJ241" s="41">
        <f t="shared" si="265"/>
        <v>4.4829003841029922E-3</v>
      </c>
      <c r="AK241" s="41">
        <f t="shared" si="266"/>
        <v>4.4366631007420219E-3</v>
      </c>
      <c r="AL241" s="41">
        <f t="shared" si="267"/>
        <v>0.25493472404180934</v>
      </c>
      <c r="AM241" s="41">
        <f t="shared" si="268"/>
        <v>0.1784091231093726</v>
      </c>
      <c r="AN241" s="41">
        <f t="shared" si="227"/>
        <v>-159.01066986309164</v>
      </c>
      <c r="AO241" s="41">
        <f t="shared" si="228"/>
        <v>-140.12219762345049</v>
      </c>
      <c r="AP241" s="41">
        <f t="shared" si="269"/>
        <v>167.04358826383759</v>
      </c>
      <c r="AQ241" s="41">
        <f t="shared" si="270"/>
        <v>145.77865250794815</v>
      </c>
      <c r="AR241" s="41">
        <f t="shared" si="271"/>
        <v>4.9084293529519355E-6</v>
      </c>
      <c r="AS241" s="41">
        <f t="shared" si="272"/>
        <v>5.9765635280680933E-7</v>
      </c>
      <c r="AT241" s="41">
        <f t="shared" si="273"/>
        <v>0.17858753223248194</v>
      </c>
      <c r="AU241" s="41">
        <f t="shared" si="229"/>
        <v>-159.16968053295469</v>
      </c>
      <c r="AV241" s="41">
        <f t="shared" si="230"/>
        <v>-140.26231982107393</v>
      </c>
      <c r="AW241" s="41">
        <f t="shared" si="274"/>
        <v>167.19530947040255</v>
      </c>
      <c r="AX241" s="41">
        <f t="shared" si="275"/>
        <v>145.91354547229781</v>
      </c>
      <c r="AY241" s="41">
        <f t="shared" si="276"/>
        <v>4.9125887439939963E-6</v>
      </c>
      <c r="AZ241" s="41">
        <f t="shared" si="277"/>
        <v>6.0036204346833284E-7</v>
      </c>
      <c r="BA241" s="41">
        <f t="shared" si="278"/>
        <v>2.3313779976999737E-5</v>
      </c>
      <c r="BB241" s="41">
        <f t="shared" si="279"/>
        <v>1.5165651926136052E-5</v>
      </c>
      <c r="BC241" s="41">
        <f t="shared" si="280"/>
        <v>-0.52905071854978925</v>
      </c>
      <c r="BD241" s="41">
        <f t="shared" si="281"/>
        <v>-0.35064159544041662</v>
      </c>
      <c r="BE241" s="41">
        <f t="shared" si="231"/>
        <v>312.51627720104369</v>
      </c>
      <c r="BF241" s="41">
        <f t="shared" si="232"/>
        <v>275.39326506965432</v>
      </c>
      <c r="BG241" s="41">
        <f t="shared" si="282"/>
        <v>4.2362643946951266</v>
      </c>
      <c r="BH241" s="41">
        <f t="shared" si="283"/>
        <v>2.9623628492765022</v>
      </c>
      <c r="BI241" s="41">
        <f t="shared" si="284"/>
        <v>-3.5578695238318364E-3</v>
      </c>
      <c r="BJ241" s="41">
        <f t="shared" si="285"/>
        <v>-3.5433494724580938E-3</v>
      </c>
      <c r="BK241" s="41">
        <f t="shared" si="286"/>
        <v>-0.35099223703585702</v>
      </c>
      <c r="BL241" s="41">
        <f t="shared" si="233"/>
        <v>312.82879347824473</v>
      </c>
      <c r="BM241" s="41">
        <f t="shared" si="234"/>
        <v>275.66865833472394</v>
      </c>
      <c r="BN241" s="41">
        <f t="shared" si="287"/>
        <v>4.2321439057193686</v>
      </c>
      <c r="BO241" s="41">
        <f t="shared" si="288"/>
        <v>2.95946568188117</v>
      </c>
      <c r="BP241" s="41">
        <f t="shared" si="289"/>
        <v>-3.5648149332449647E-3</v>
      </c>
      <c r="BQ241" s="41">
        <f t="shared" si="290"/>
        <v>-3.550294427042194E-3</v>
      </c>
      <c r="BR241" s="41">
        <f t="shared" si="291"/>
        <v>1.9807716778167617E-2</v>
      </c>
      <c r="BS241" s="41">
        <f t="shared" si="292"/>
        <v>1.9806419644473022E-2</v>
      </c>
      <c r="BT241" s="41">
        <f t="shared" si="293"/>
        <v>11.193951274454383</v>
      </c>
      <c r="BU241" s="41">
        <f t="shared" si="294"/>
        <v>10.843309679013966</v>
      </c>
      <c r="BV241" s="41">
        <f t="shared" si="235"/>
        <v>-9664.3148373973272</v>
      </c>
      <c r="BW241" s="41">
        <f t="shared" si="236"/>
        <v>-8516.315507047344</v>
      </c>
      <c r="BX241" s="41">
        <f t="shared" si="295"/>
        <v>9664.453680994513</v>
      </c>
      <c r="BY241" s="41">
        <f t="shared" si="296"/>
        <v>8516.412330726027</v>
      </c>
      <c r="BZ241" s="41">
        <f t="shared" si="297"/>
        <v>7.2005891391409402E-6</v>
      </c>
      <c r="CA241" s="41">
        <f t="shared" si="298"/>
        <v>2.0612751640781068E-6</v>
      </c>
      <c r="CB241" s="41">
        <f t="shared" si="299"/>
        <v>10.854152988692979</v>
      </c>
      <c r="CC241" s="41">
        <f t="shared" si="237"/>
        <v>-9673.9791522347223</v>
      </c>
      <c r="CD241" s="41">
        <f t="shared" si="238"/>
        <v>-8524.8318225543899</v>
      </c>
      <c r="CE241" s="41">
        <f t="shared" si="300"/>
        <v>9674.1178571309938</v>
      </c>
      <c r="CF241" s="41">
        <f t="shared" si="301"/>
        <v>8524.9285495083168</v>
      </c>
      <c r="CG241" s="41">
        <f t="shared" si="302"/>
        <v>7.2005905070150769E-6</v>
      </c>
      <c r="CH241" s="41">
        <f t="shared" si="303"/>
        <v>2.0612760207190707E-6</v>
      </c>
      <c r="CI241" s="41">
        <f t="shared" si="304"/>
        <v>1.2614913501557793E-10</v>
      </c>
      <c r="CJ241" s="41">
        <f t="shared" si="305"/>
        <v>7.9001798279891723E-11</v>
      </c>
      <c r="CK241" s="41">
        <f t="shared" si="306"/>
        <v>-109005.39311211708</v>
      </c>
      <c r="CL241" s="41" t="str">
        <f t="shared" si="239"/>
        <v/>
      </c>
      <c r="CM241" s="41">
        <f t="shared" si="240"/>
        <v>3.3187231423848043</v>
      </c>
      <c r="CN241" s="41">
        <f t="shared" si="241"/>
        <v>-37.951583876548881</v>
      </c>
      <c r="CO241" s="41">
        <f t="shared" si="242"/>
        <v>0</v>
      </c>
      <c r="CP241" s="41">
        <f t="shared" si="307"/>
        <v>0</v>
      </c>
      <c r="CQ241" s="41"/>
      <c r="CR241" s="41"/>
      <c r="CS241" s="41"/>
      <c r="CT241" s="41"/>
      <c r="CU241" s="41"/>
      <c r="CV241" s="41"/>
      <c r="CW241" s="41"/>
      <c r="CX241" s="41"/>
      <c r="CY241" s="41"/>
      <c r="CZ241" s="41"/>
      <c r="DA241" s="41"/>
      <c r="DB241" s="14"/>
      <c r="DC241" s="41"/>
      <c r="DD241" s="41"/>
      <c r="DE241" s="41"/>
    </row>
    <row r="242" spans="1:109" x14ac:dyDescent="0.15">
      <c r="A242" s="41">
        <f t="shared" si="308"/>
        <v>0.9300000000000006</v>
      </c>
      <c r="B242" s="41">
        <f t="shared" si="215"/>
        <v>14.784242130821358</v>
      </c>
      <c r="C242" s="41">
        <f t="shared" si="216"/>
        <v>-1336.2154216509007</v>
      </c>
      <c r="D242" s="41">
        <f t="shared" si="217"/>
        <v>-818.95827879375759</v>
      </c>
      <c r="E242" s="41">
        <f t="shared" si="218"/>
        <v>0.12739352921814204</v>
      </c>
      <c r="F242" s="41">
        <f t="shared" si="219"/>
        <v>-113.54200987122007</v>
      </c>
      <c r="G242" s="41">
        <f t="shared" si="220"/>
        <v>-100.05464387664793</v>
      </c>
      <c r="H242" s="41">
        <f t="shared" si="243"/>
        <v>124.29257499325873</v>
      </c>
      <c r="I242" s="41">
        <f t="shared" si="244"/>
        <v>107.66143700149178</v>
      </c>
      <c r="J242" s="41">
        <f t="shared" si="245"/>
        <v>2.8944739438093383E-6</v>
      </c>
      <c r="K242" s="41">
        <f t="shared" si="246"/>
        <v>-8.4371516954147887E-7</v>
      </c>
      <c r="L242" s="41">
        <f t="shared" si="247"/>
        <v>0.12752092274736015</v>
      </c>
      <c r="M242" s="41">
        <f t="shared" si="221"/>
        <v>-113.65555188109127</v>
      </c>
      <c r="N242" s="41">
        <f t="shared" si="222"/>
        <v>-100.15469852052456</v>
      </c>
      <c r="O242" s="41">
        <f t="shared" si="248"/>
        <v>124.39708509788242</v>
      </c>
      <c r="P242" s="41">
        <f t="shared" si="249"/>
        <v>107.75489417791675</v>
      </c>
      <c r="Q242" s="41">
        <f t="shared" si="250"/>
        <v>2.9013713552660889E-6</v>
      </c>
      <c r="R242" s="41">
        <f t="shared" si="251"/>
        <v>-8.3912438322644598E-7</v>
      </c>
      <c r="S242" s="41">
        <f t="shared" si="252"/>
        <v>5.4142557311063663E-5</v>
      </c>
      <c r="T242" s="41">
        <f t="shared" si="253"/>
        <v>3.6036259794426205E-5</v>
      </c>
      <c r="U242" s="41">
        <f t="shared" si="254"/>
        <v>-0.20645795253921359</v>
      </c>
      <c r="V242" s="41">
        <f t="shared" si="255"/>
        <v>-7.9064423321071553E-2</v>
      </c>
      <c r="W242" s="41">
        <f t="shared" si="223"/>
        <v>70.467735592845173</v>
      </c>
      <c r="X242" s="41">
        <f t="shared" si="224"/>
        <v>62.097052866447982</v>
      </c>
      <c r="Y242" s="41">
        <f t="shared" si="256"/>
        <v>15.536604542789362</v>
      </c>
      <c r="Z242" s="41">
        <f t="shared" si="257"/>
        <v>11.17669437695492</v>
      </c>
      <c r="AA242" s="41">
        <f t="shared" si="258"/>
        <v>-2.5582506277293865E-4</v>
      </c>
      <c r="AB242" s="41">
        <f t="shared" si="259"/>
        <v>-2.4387238682510755E-4</v>
      </c>
      <c r="AC242" s="41">
        <f t="shared" si="260"/>
        <v>-7.9143487744392615E-2</v>
      </c>
      <c r="AD242" s="41">
        <f t="shared" si="225"/>
        <v>70.538203328438001</v>
      </c>
      <c r="AE242" s="41">
        <f t="shared" si="226"/>
        <v>62.159149919314423</v>
      </c>
      <c r="AF242" s="41">
        <f t="shared" si="261"/>
        <v>15.525828730968236</v>
      </c>
      <c r="AG242" s="41">
        <f t="shared" si="262"/>
        <v>11.168481308847131</v>
      </c>
      <c r="AH242" s="41">
        <f t="shared" si="263"/>
        <v>-2.5619002218484982E-4</v>
      </c>
      <c r="AI242" s="41">
        <f t="shared" si="264"/>
        <v>-2.4423385024647176E-4</v>
      </c>
      <c r="AJ242" s="41">
        <f t="shared" si="265"/>
        <v>4.6159751324455905E-3</v>
      </c>
      <c r="AK242" s="41">
        <f t="shared" si="266"/>
        <v>4.571758145839995E-3</v>
      </c>
      <c r="AL242" s="41">
        <f t="shared" si="267"/>
        <v>0.27031864596395905</v>
      </c>
      <c r="AM242" s="41">
        <f t="shared" si="268"/>
        <v>0.19125422264288749</v>
      </c>
      <c r="AN242" s="41">
        <f t="shared" si="227"/>
        <v>-170.45911961546298</v>
      </c>
      <c r="AO242" s="41">
        <f t="shared" si="228"/>
        <v>-150.21071520573051</v>
      </c>
      <c r="AP242" s="41">
        <f t="shared" si="269"/>
        <v>177.96732604495861</v>
      </c>
      <c r="AQ242" s="41">
        <f t="shared" si="270"/>
        <v>155.47807075507899</v>
      </c>
      <c r="AR242" s="41">
        <f t="shared" si="271"/>
        <v>4.9980613154904202E-6</v>
      </c>
      <c r="AS242" s="41">
        <f t="shared" si="272"/>
        <v>5.344351108458505E-7</v>
      </c>
      <c r="AT242" s="41">
        <f t="shared" si="273"/>
        <v>0.19144547686553037</v>
      </c>
      <c r="AU242" s="41">
        <f t="shared" si="229"/>
        <v>-170.62957873507844</v>
      </c>
      <c r="AV242" s="41">
        <f t="shared" si="230"/>
        <v>-150.36092592093624</v>
      </c>
      <c r="AW242" s="41">
        <f t="shared" si="274"/>
        <v>178.1308909150535</v>
      </c>
      <c r="AX242" s="41">
        <f t="shared" si="275"/>
        <v>155.62336376435559</v>
      </c>
      <c r="AY242" s="41">
        <f t="shared" si="276"/>
        <v>5.0017382145152415E-6</v>
      </c>
      <c r="AZ242" s="41">
        <f t="shared" si="277"/>
        <v>5.3680456877181149E-7</v>
      </c>
      <c r="BA242" s="41">
        <f t="shared" si="278"/>
        <v>1.9225191339628589E-5</v>
      </c>
      <c r="BB242" s="41">
        <f t="shared" si="279"/>
        <v>1.2389048948662372E-5</v>
      </c>
      <c r="BC242" s="41">
        <f t="shared" si="280"/>
        <v>-0.65294517717230915</v>
      </c>
      <c r="BD242" s="41">
        <f t="shared" si="281"/>
        <v>-0.46169095452942166</v>
      </c>
      <c r="BE242" s="41">
        <f t="shared" si="231"/>
        <v>411.49122124459774</v>
      </c>
      <c r="BF242" s="41">
        <f t="shared" si="232"/>
        <v>362.61122774462262</v>
      </c>
      <c r="BG242" s="41">
        <f t="shared" si="282"/>
        <v>3.2220225460784775</v>
      </c>
      <c r="BH242" s="41">
        <f t="shared" si="283"/>
        <v>2.2446078666160361</v>
      </c>
      <c r="BI242" s="41">
        <f t="shared" si="284"/>
        <v>-6.104160217085315E-3</v>
      </c>
      <c r="BJ242" s="41">
        <f t="shared" si="285"/>
        <v>-6.0894848013683641E-3</v>
      </c>
      <c r="BK242" s="41">
        <f t="shared" si="286"/>
        <v>-0.46215264548395102</v>
      </c>
      <c r="BL242" s="41">
        <f t="shared" si="233"/>
        <v>411.90271246584228</v>
      </c>
      <c r="BM242" s="41">
        <f t="shared" si="234"/>
        <v>362.97383897236716</v>
      </c>
      <c r="BN242" s="41">
        <f t="shared" si="287"/>
        <v>3.2188532994845218</v>
      </c>
      <c r="BO242" s="41">
        <f t="shared" si="288"/>
        <v>2.2423928822521759</v>
      </c>
      <c r="BP242" s="41">
        <f t="shared" si="289"/>
        <v>-6.1162001022213083E-3</v>
      </c>
      <c r="BQ242" s="41">
        <f t="shared" si="290"/>
        <v>-6.1015244159572631E-3</v>
      </c>
      <c r="BR242" s="41">
        <f t="shared" si="291"/>
        <v>2.6077801650384456E-2</v>
      </c>
      <c r="BS242" s="41">
        <f t="shared" si="292"/>
        <v>2.6077215658626068E-2</v>
      </c>
      <c r="BT242" s="41">
        <f t="shared" si="293"/>
        <v>25.043723750175797</v>
      </c>
      <c r="BU242" s="41">
        <f t="shared" si="294"/>
        <v>24.582032795646377</v>
      </c>
      <c r="BV242" s="41">
        <f t="shared" si="235"/>
        <v>-21909.22433398178</v>
      </c>
      <c r="BW242" s="41">
        <f t="shared" si="236"/>
        <v>-19306.683410276506</v>
      </c>
      <c r="BX242" s="41">
        <f t="shared" si="295"/>
        <v>21909.285322526222</v>
      </c>
      <c r="BY242" s="41">
        <f t="shared" si="296"/>
        <v>19306.725828565657</v>
      </c>
      <c r="BZ242" s="41">
        <f t="shared" si="297"/>
        <v>7.001018633563994E-6</v>
      </c>
      <c r="CA242" s="41">
        <f t="shared" si="298"/>
        <v>1.803908786965965E-6</v>
      </c>
      <c r="CB242" s="41">
        <f t="shared" si="299"/>
        <v>24.606614828442019</v>
      </c>
      <c r="CC242" s="41">
        <f t="shared" si="237"/>
        <v>-21931.13355831576</v>
      </c>
      <c r="CD242" s="41">
        <f t="shared" si="238"/>
        <v>-19325.990093686782</v>
      </c>
      <c r="CE242" s="41">
        <f t="shared" si="300"/>
        <v>21931.194485932927</v>
      </c>
      <c r="CF242" s="41">
        <f t="shared" si="301"/>
        <v>19326.032469600206</v>
      </c>
      <c r="CG242" s="41">
        <f t="shared" si="302"/>
        <v>7.0010188975014187E-6</v>
      </c>
      <c r="CH242" s="41">
        <f t="shared" si="303"/>
        <v>1.8039089513841741E-6</v>
      </c>
      <c r="CI242" s="41">
        <f t="shared" si="304"/>
        <v>1.0737005637361391E-11</v>
      </c>
      <c r="CJ242" s="41">
        <f t="shared" si="305"/>
        <v>6.6885521837607679E-12</v>
      </c>
      <c r="CK242" s="41">
        <f t="shared" si="306"/>
        <v>-1283727.2074786511</v>
      </c>
      <c r="CL242" s="41" t="str">
        <f t="shared" si="239"/>
        <v/>
      </c>
      <c r="CM242" s="41">
        <f t="shared" si="240"/>
        <v>17.056193914581954</v>
      </c>
      <c r="CN242" s="41">
        <f t="shared" si="241"/>
        <v>-86.037114784762323</v>
      </c>
      <c r="CO242" s="41">
        <f t="shared" si="242"/>
        <v>0</v>
      </c>
      <c r="CP242" s="41">
        <f t="shared" si="307"/>
        <v>0</v>
      </c>
      <c r="CQ242" s="41"/>
      <c r="CR242" s="41"/>
      <c r="CS242" s="41"/>
      <c r="CT242" s="41"/>
      <c r="CU242" s="41"/>
      <c r="CV242" s="41"/>
      <c r="CW242" s="41"/>
      <c r="CX242" s="41"/>
      <c r="CY242" s="41"/>
      <c r="CZ242" s="41"/>
      <c r="DA242" s="41"/>
      <c r="DB242" s="14"/>
      <c r="DC242" s="41"/>
      <c r="DD242" s="41"/>
      <c r="DE242" s="41"/>
    </row>
    <row r="243" spans="1:109" x14ac:dyDescent="0.15">
      <c r="A243" s="41">
        <f t="shared" si="308"/>
        <v>0.94000000000000061</v>
      </c>
      <c r="B243" s="41">
        <f t="shared" si="215"/>
        <v>14.943212476314059</v>
      </c>
      <c r="C243" s="41">
        <f t="shared" si="216"/>
        <v>-1330.5833294105878</v>
      </c>
      <c r="D243" s="41">
        <f t="shared" si="217"/>
        <v>-813.3261865534447</v>
      </c>
      <c r="E243" s="41">
        <f t="shared" si="218"/>
        <v>0.12739352921814204</v>
      </c>
      <c r="F243" s="41">
        <f t="shared" si="219"/>
        <v>-113.54200987122007</v>
      </c>
      <c r="G243" s="41">
        <f t="shared" si="220"/>
        <v>-100.05464387664793</v>
      </c>
      <c r="H243" s="41">
        <f t="shared" si="243"/>
        <v>124.25085623071624</v>
      </c>
      <c r="I243" s="41">
        <f t="shared" si="244"/>
        <v>107.61255552189255</v>
      </c>
      <c r="J243" s="41">
        <f t="shared" si="245"/>
        <v>2.7261616116005811E-6</v>
      </c>
      <c r="K243" s="41">
        <f t="shared" si="246"/>
        <v>-1.0675090414226631E-6</v>
      </c>
      <c r="L243" s="41">
        <f t="shared" si="247"/>
        <v>0.12752092274736015</v>
      </c>
      <c r="M243" s="41">
        <f t="shared" si="221"/>
        <v>-113.65555188109127</v>
      </c>
      <c r="N243" s="41">
        <f t="shared" si="222"/>
        <v>-100.15469852052456</v>
      </c>
      <c r="O243" s="41">
        <f t="shared" si="248"/>
        <v>124.35539582870284</v>
      </c>
      <c r="P243" s="41">
        <f t="shared" si="249"/>
        <v>107.70604953614682</v>
      </c>
      <c r="Q243" s="41">
        <f t="shared" si="250"/>
        <v>2.7330098192625591E-6</v>
      </c>
      <c r="R243" s="41">
        <f t="shared" si="251"/>
        <v>-1.0629732258464269E-6</v>
      </c>
      <c r="S243" s="41">
        <f t="shared" si="252"/>
        <v>5.3756322664181952E-5</v>
      </c>
      <c r="T243" s="41">
        <f t="shared" si="253"/>
        <v>3.5604756411687226E-5</v>
      </c>
      <c r="U243" s="41">
        <f t="shared" si="254"/>
        <v>-0.20899963123027179</v>
      </c>
      <c r="V243" s="41">
        <f t="shared" si="255"/>
        <v>-8.1606102012129755E-2</v>
      </c>
      <c r="W243" s="41">
        <f t="shared" si="223"/>
        <v>72.733057142540503</v>
      </c>
      <c r="X243" s="41">
        <f t="shared" si="224"/>
        <v>64.093282642351525</v>
      </c>
      <c r="Y243" s="41">
        <f t="shared" si="256"/>
        <v>15.141798228729797</v>
      </c>
      <c r="Z243" s="41">
        <f t="shared" si="257"/>
        <v>10.852232865934724</v>
      </c>
      <c r="AA243" s="41">
        <f t="shared" si="258"/>
        <v>-2.6758196525235724E-4</v>
      </c>
      <c r="AB243" s="41">
        <f t="shared" si="259"/>
        <v>-2.5546838360785237E-4</v>
      </c>
      <c r="AC243" s="41">
        <f t="shared" si="260"/>
        <v>-8.1687708114141874E-2</v>
      </c>
      <c r="AD243" s="41">
        <f t="shared" si="225"/>
        <v>72.805790199683045</v>
      </c>
      <c r="AE243" s="41">
        <f t="shared" si="226"/>
        <v>64.157375924993872</v>
      </c>
      <c r="AF243" s="41">
        <f t="shared" si="261"/>
        <v>15.131114069450298</v>
      </c>
      <c r="AG243" s="41">
        <f t="shared" si="262"/>
        <v>10.844131236021362</v>
      </c>
      <c r="AH243" s="41">
        <f t="shared" si="263"/>
        <v>-2.6796958860599588E-4</v>
      </c>
      <c r="AI243" s="41">
        <f t="shared" si="264"/>
        <v>-2.5585255739624753E-4</v>
      </c>
      <c r="AJ243" s="41">
        <f t="shared" si="265"/>
        <v>4.7499309988005027E-3</v>
      </c>
      <c r="AK243" s="41">
        <f t="shared" si="266"/>
        <v>4.7076600759353767E-3</v>
      </c>
      <c r="AL243" s="41">
        <f t="shared" si="267"/>
        <v>0.28657007757213465</v>
      </c>
      <c r="AM243" s="41">
        <f t="shared" si="268"/>
        <v>0.2049639755600049</v>
      </c>
      <c r="AN243" s="41">
        <f t="shared" si="227"/>
        <v>-182.67820884708192</v>
      </c>
      <c r="AO243" s="41">
        <f t="shared" si="228"/>
        <v>-160.97832996746735</v>
      </c>
      <c r="AP243" s="41">
        <f t="shared" si="269"/>
        <v>189.69262660909925</v>
      </c>
      <c r="AQ243" s="41">
        <f t="shared" si="270"/>
        <v>165.88138867144511</v>
      </c>
      <c r="AR243" s="41">
        <f t="shared" si="271"/>
        <v>5.0527466404293184E-6</v>
      </c>
      <c r="AS243" s="41">
        <f t="shared" si="272"/>
        <v>4.4625759300158488E-7</v>
      </c>
      <c r="AT243" s="41">
        <f t="shared" si="273"/>
        <v>0.20516893953556486</v>
      </c>
      <c r="AU243" s="41">
        <f t="shared" si="229"/>
        <v>-182.86088705592897</v>
      </c>
      <c r="AV243" s="41">
        <f t="shared" si="230"/>
        <v>-161.13930829743478</v>
      </c>
      <c r="AW243" s="41">
        <f t="shared" si="274"/>
        <v>189.86879648620373</v>
      </c>
      <c r="AX243" s="41">
        <f t="shared" si="275"/>
        <v>166.03774969434994</v>
      </c>
      <c r="AY243" s="41">
        <f t="shared" si="276"/>
        <v>5.0559894221813365E-6</v>
      </c>
      <c r="AZ243" s="41">
        <f t="shared" si="277"/>
        <v>4.4832843947320252E-7</v>
      </c>
      <c r="BA243" s="41">
        <f t="shared" si="278"/>
        <v>1.5821227818980376E-5</v>
      </c>
      <c r="BB243" s="41">
        <f t="shared" si="279"/>
        <v>1.0103465577109415E-5</v>
      </c>
      <c r="BC243" s="41">
        <f t="shared" si="280"/>
        <v>-0.80564543479870243</v>
      </c>
      <c r="BD243" s="41">
        <f t="shared" si="281"/>
        <v>-0.60068145923869753</v>
      </c>
      <c r="BE243" s="41">
        <f t="shared" si="231"/>
        <v>535.36926555784896</v>
      </c>
      <c r="BF243" s="41">
        <f t="shared" si="232"/>
        <v>471.77411487297229</v>
      </c>
      <c r="BG243" s="41">
        <f t="shared" si="282"/>
        <v>2.4739242859928936</v>
      </c>
      <c r="BH243" s="41">
        <f t="shared" si="283"/>
        <v>1.7177195622045929</v>
      </c>
      <c r="BI243" s="41">
        <f t="shared" si="284"/>
        <v>-1.0271924994389618E-2</v>
      </c>
      <c r="BJ243" s="41">
        <f t="shared" si="285"/>
        <v>-1.0257136108752065E-2</v>
      </c>
      <c r="BK243" s="41">
        <f t="shared" si="286"/>
        <v>-0.60128214069793617</v>
      </c>
      <c r="BL243" s="41">
        <f t="shared" si="233"/>
        <v>535.9046348234067</v>
      </c>
      <c r="BM243" s="41">
        <f t="shared" si="234"/>
        <v>472.24588898784521</v>
      </c>
      <c r="BN243" s="41">
        <f t="shared" si="287"/>
        <v>2.4714754315167511</v>
      </c>
      <c r="BO243" s="41">
        <f t="shared" si="288"/>
        <v>1.7160159457696409</v>
      </c>
      <c r="BP243" s="41">
        <f t="shared" si="289"/>
        <v>-1.0292304379323599E-2</v>
      </c>
      <c r="BQ243" s="41">
        <f t="shared" si="290"/>
        <v>-1.0277515331038973E-2</v>
      </c>
      <c r="BR243" s="41">
        <f t="shared" si="291"/>
        <v>3.3927108320959715E-2</v>
      </c>
      <c r="BS243" s="41">
        <f t="shared" si="292"/>
        <v>3.3926837550037135E-2</v>
      </c>
      <c r="BT243" s="41">
        <f t="shared" si="293"/>
        <v>54.61770228750251</v>
      </c>
      <c r="BU243" s="41">
        <f t="shared" si="294"/>
        <v>54.01702082826381</v>
      </c>
      <c r="BV243" s="41">
        <f t="shared" si="235"/>
        <v>-48143.741285277181</v>
      </c>
      <c r="BW243" s="41">
        <f t="shared" si="236"/>
        <v>-42424.868950720112</v>
      </c>
      <c r="BX243" s="41">
        <f t="shared" si="295"/>
        <v>48143.768922983145</v>
      </c>
      <c r="BY243" s="41">
        <f t="shared" si="296"/>
        <v>42424.88812168844</v>
      </c>
      <c r="BZ243" s="41">
        <f t="shared" si="297"/>
        <v>6.8010003387041604E-6</v>
      </c>
      <c r="CA243" s="41">
        <f t="shared" si="298"/>
        <v>1.5462612854187858E-6</v>
      </c>
      <c r="CB243" s="41">
        <f t="shared" si="299"/>
        <v>54.071037849092065</v>
      </c>
      <c r="CC243" s="41">
        <f t="shared" si="237"/>
        <v>-48191.88502656245</v>
      </c>
      <c r="CD243" s="41">
        <f t="shared" si="238"/>
        <v>-42467.29381967082</v>
      </c>
      <c r="CE243" s="41">
        <f t="shared" si="300"/>
        <v>48191.912636658351</v>
      </c>
      <c r="CF243" s="41">
        <f t="shared" si="301"/>
        <v>42467.31297148735</v>
      </c>
      <c r="CG243" s="41">
        <f t="shared" si="302"/>
        <v>6.8010003929055345E-6</v>
      </c>
      <c r="CH243" s="41">
        <f t="shared" si="303"/>
        <v>1.5462613190028493E-6</v>
      </c>
      <c r="CI243" s="41">
        <f t="shared" si="304"/>
        <v>1.0034128722658479E-12</v>
      </c>
      <c r="CJ243" s="41">
        <f t="shared" si="305"/>
        <v>6.2173113253642414E-13</v>
      </c>
      <c r="CK243" s="41">
        <f t="shared" si="306"/>
        <v>-13767331.539125994</v>
      </c>
      <c r="CL243" s="41" t="str">
        <f t="shared" si="239"/>
        <v/>
      </c>
      <c r="CM243" s="41">
        <f t="shared" si="240"/>
        <v>82.358352664418149</v>
      </c>
      <c r="CN243" s="41">
        <f t="shared" si="241"/>
        <v>-189.05957289892331</v>
      </c>
      <c r="CO243" s="41">
        <f t="shared" si="242"/>
        <v>0</v>
      </c>
      <c r="CP243" s="41">
        <f t="shared" si="307"/>
        <v>0</v>
      </c>
      <c r="CQ243" s="41"/>
      <c r="CR243" s="41"/>
      <c r="CS243" s="41"/>
      <c r="CT243" s="41"/>
      <c r="CU243" s="41"/>
      <c r="CV243" s="41"/>
      <c r="CW243" s="41"/>
      <c r="CX243" s="41"/>
      <c r="CY243" s="41"/>
      <c r="CZ243" s="41"/>
      <c r="DA243" s="41"/>
      <c r="DB243" s="14"/>
      <c r="DC243" s="41"/>
      <c r="DD243" s="41"/>
      <c r="DE243" s="41"/>
    </row>
    <row r="244" spans="1:109" x14ac:dyDescent="0.15">
      <c r="A244" s="41">
        <f t="shared" si="308"/>
        <v>0.95000000000000062</v>
      </c>
      <c r="B244" s="41">
        <f t="shared" si="215"/>
        <v>15.102182821806762</v>
      </c>
      <c r="C244" s="41">
        <f t="shared" si="216"/>
        <v>-1324.9512371702747</v>
      </c>
      <c r="D244" s="41">
        <f t="shared" si="217"/>
        <v>-807.69409431313181</v>
      </c>
      <c r="E244" s="41">
        <f t="shared" si="218"/>
        <v>0.12739352921814204</v>
      </c>
      <c r="F244" s="41">
        <f t="shared" si="219"/>
        <v>-113.54200987122007</v>
      </c>
      <c r="G244" s="41">
        <f t="shared" si="220"/>
        <v>-100.05464387664793</v>
      </c>
      <c r="H244" s="41">
        <f t="shared" si="243"/>
        <v>124.2091116599935</v>
      </c>
      <c r="I244" s="41">
        <f t="shared" si="244"/>
        <v>107.56363251376703</v>
      </c>
      <c r="J244" s="41">
        <f t="shared" si="245"/>
        <v>2.5577451575352201E-6</v>
      </c>
      <c r="K244" s="41">
        <f t="shared" si="246"/>
        <v>-1.2914930431805338E-6</v>
      </c>
      <c r="L244" s="41">
        <f t="shared" si="247"/>
        <v>0.12752092274736015</v>
      </c>
      <c r="M244" s="41">
        <f t="shared" si="221"/>
        <v>-113.65555188109127</v>
      </c>
      <c r="N244" s="41">
        <f t="shared" si="222"/>
        <v>-100.15469852052456</v>
      </c>
      <c r="O244" s="41">
        <f t="shared" si="248"/>
        <v>124.3136808060739</v>
      </c>
      <c r="P244" s="41">
        <f t="shared" si="249"/>
        <v>107.65716345974909</v>
      </c>
      <c r="Q244" s="41">
        <f t="shared" si="250"/>
        <v>2.5645442783106041E-6</v>
      </c>
      <c r="R244" s="41">
        <f t="shared" si="251"/>
        <v>-1.2870119581481724E-6</v>
      </c>
      <c r="S244" s="41">
        <f t="shared" si="252"/>
        <v>5.3371005710524353E-5</v>
      </c>
      <c r="T244" s="41">
        <f t="shared" si="253"/>
        <v>3.5175138485166153E-5</v>
      </c>
      <c r="U244" s="41">
        <f t="shared" si="254"/>
        <v>-0.21154464104636697</v>
      </c>
      <c r="V244" s="41">
        <f t="shared" si="255"/>
        <v>-8.4151111828224934E-2</v>
      </c>
      <c r="W244" s="41">
        <f t="shared" si="223"/>
        <v>75.001347623500664</v>
      </c>
      <c r="X244" s="41">
        <f t="shared" si="224"/>
        <v>66.092128677741158</v>
      </c>
      <c r="Y244" s="41">
        <f t="shared" si="256"/>
        <v>14.760705556819453</v>
      </c>
      <c r="Z244" s="41">
        <f t="shared" si="257"/>
        <v>10.539902010424761</v>
      </c>
      <c r="AA244" s="41">
        <f t="shared" si="258"/>
        <v>-2.7969392092127941E-4</v>
      </c>
      <c r="AB244" s="41">
        <f t="shared" si="259"/>
        <v>-2.674235607844404E-4</v>
      </c>
      <c r="AC244" s="41">
        <f t="shared" si="260"/>
        <v>-8.4235262940053152E-2</v>
      </c>
      <c r="AD244" s="41">
        <f t="shared" si="225"/>
        <v>75.076348971124162</v>
      </c>
      <c r="AE244" s="41">
        <f t="shared" si="226"/>
        <v>66.158220806418896</v>
      </c>
      <c r="AF244" s="41">
        <f t="shared" si="261"/>
        <v>14.750120388900775</v>
      </c>
      <c r="AG244" s="41">
        <f t="shared" si="262"/>
        <v>10.531916177012803</v>
      </c>
      <c r="AH244" s="41">
        <f t="shared" si="263"/>
        <v>-2.8010497738767474E-4</v>
      </c>
      <c r="AI244" s="41">
        <f t="shared" si="264"/>
        <v>-2.6783121762453531E-4</v>
      </c>
      <c r="AJ244" s="41">
        <f t="shared" si="265"/>
        <v>4.8847419536706656E-3</v>
      </c>
      <c r="AK244" s="41">
        <f t="shared" si="266"/>
        <v>4.8443428879119807E-3</v>
      </c>
      <c r="AL244" s="41">
        <f t="shared" si="267"/>
        <v>0.30372880922874179</v>
      </c>
      <c r="AM244" s="41">
        <f t="shared" si="268"/>
        <v>0.21957769740051686</v>
      </c>
      <c r="AN244" s="41">
        <f t="shared" si="227"/>
        <v>-195.70297831264423</v>
      </c>
      <c r="AO244" s="41">
        <f t="shared" si="228"/>
        <v>-172.45592026140662</v>
      </c>
      <c r="AP244" s="41">
        <f t="shared" si="269"/>
        <v>202.25390851181453</v>
      </c>
      <c r="AQ244" s="41">
        <f t="shared" si="270"/>
        <v>177.01868213804991</v>
      </c>
      <c r="AR244" s="41">
        <f t="shared" si="271"/>
        <v>5.0760304165016777E-6</v>
      </c>
      <c r="AS244" s="41">
        <f t="shared" si="272"/>
        <v>3.3593958047488186E-7</v>
      </c>
      <c r="AT244" s="41">
        <f t="shared" si="273"/>
        <v>0.21979727509791736</v>
      </c>
      <c r="AU244" s="41">
        <f t="shared" si="229"/>
        <v>-195.89868129095686</v>
      </c>
      <c r="AV244" s="41">
        <f t="shared" si="230"/>
        <v>-172.62837618166799</v>
      </c>
      <c r="AW244" s="41">
        <f t="shared" si="274"/>
        <v>202.44347717980389</v>
      </c>
      <c r="AX244" s="41">
        <f t="shared" si="275"/>
        <v>177.18680861039974</v>
      </c>
      <c r="AY244" s="41">
        <f t="shared" si="276"/>
        <v>5.0788848719385884E-6</v>
      </c>
      <c r="AZ244" s="41">
        <f t="shared" si="277"/>
        <v>3.3774654997776183E-7</v>
      </c>
      <c r="BA244" s="41">
        <f t="shared" si="278"/>
        <v>1.2999751207447598E-5</v>
      </c>
      <c r="BB244" s="41">
        <f t="shared" si="279"/>
        <v>8.2292943421487976E-6</v>
      </c>
      <c r="BC244" s="41">
        <f t="shared" si="280"/>
        <v>-0.99363456580167564</v>
      </c>
      <c r="BD244" s="41">
        <f t="shared" si="281"/>
        <v>-0.77405686840115884</v>
      </c>
      <c r="BE244" s="41">
        <f t="shared" si="231"/>
        <v>689.8935380178948</v>
      </c>
      <c r="BF244" s="41">
        <f t="shared" si="232"/>
        <v>607.94284280745046</v>
      </c>
      <c r="BG244" s="41">
        <f t="shared" si="282"/>
        <v>1.9151987633674707</v>
      </c>
      <c r="BH244" s="41">
        <f t="shared" si="283"/>
        <v>1.3256783606096292</v>
      </c>
      <c r="BI244" s="41">
        <f t="shared" si="284"/>
        <v>-1.6999314993556409E-2</v>
      </c>
      <c r="BJ244" s="41">
        <f t="shared" si="285"/>
        <v>-1.6984435976426088E-2</v>
      </c>
      <c r="BK244" s="41">
        <f t="shared" si="286"/>
        <v>-0.77483092526955988</v>
      </c>
      <c r="BL244" s="41">
        <f t="shared" si="233"/>
        <v>690.58343155591263</v>
      </c>
      <c r="BM244" s="41">
        <f t="shared" si="234"/>
        <v>608.55078565025792</v>
      </c>
      <c r="BN244" s="41">
        <f t="shared" si="287"/>
        <v>1.9132960263885366</v>
      </c>
      <c r="BO244" s="41">
        <f t="shared" si="288"/>
        <v>1.324359748723225</v>
      </c>
      <c r="BP244" s="41">
        <f t="shared" si="289"/>
        <v>-1.7033155940485212E-2</v>
      </c>
      <c r="BQ244" s="41">
        <f t="shared" si="290"/>
        <v>-1.7018276824407975E-2</v>
      </c>
      <c r="BR244" s="41">
        <f t="shared" si="291"/>
        <v>4.3718941476106006E-2</v>
      </c>
      <c r="BS244" s="41">
        <f t="shared" si="292"/>
        <v>4.3718813647104456E-2</v>
      </c>
      <c r="BT244" s="41">
        <f t="shared" si="293"/>
        <v>116.3978201334977</v>
      </c>
      <c r="BU244" s="41">
        <f t="shared" si="294"/>
        <v>115.62376326509654</v>
      </c>
      <c r="BV244" s="41">
        <f t="shared" si="235"/>
        <v>-103051.97250256909</v>
      </c>
      <c r="BW244" s="41">
        <f t="shared" si="236"/>
        <v>-90810.691313508185</v>
      </c>
      <c r="BX244" s="41">
        <f t="shared" si="295"/>
        <v>103051.98535968419</v>
      </c>
      <c r="BY244" s="41">
        <f t="shared" si="296"/>
        <v>90810.700207769463</v>
      </c>
      <c r="BZ244" s="41">
        <f t="shared" si="297"/>
        <v>6.6008982854201396E-6</v>
      </c>
      <c r="CA244" s="41">
        <f t="shared" si="298"/>
        <v>1.2885614657332393E-6</v>
      </c>
      <c r="CB244" s="41">
        <f t="shared" si="299"/>
        <v>115.73938702836162</v>
      </c>
      <c r="CC244" s="41">
        <f t="shared" si="237"/>
        <v>-103155.02447507164</v>
      </c>
      <c r="CD244" s="41">
        <f t="shared" si="238"/>
        <v>-90901.502004821668</v>
      </c>
      <c r="CE244" s="41">
        <f t="shared" si="300"/>
        <v>103155.03731934247</v>
      </c>
      <c r="CF244" s="41">
        <f t="shared" si="301"/>
        <v>90901.510890197562</v>
      </c>
      <c r="CG244" s="41">
        <f t="shared" si="302"/>
        <v>6.600898297150028E-6</v>
      </c>
      <c r="CH244" s="41">
        <f t="shared" si="303"/>
        <v>1.2885614729620353E-6</v>
      </c>
      <c r="CI244" s="41">
        <f t="shared" si="304"/>
        <v>1.0144876887927292E-13</v>
      </c>
      <c r="CJ244" s="41">
        <f t="shared" si="305"/>
        <v>6.2519985582289641E-14</v>
      </c>
      <c r="CK244" s="41">
        <f t="shared" si="306"/>
        <v>-136462955.42194796</v>
      </c>
      <c r="CL244" s="41" t="str">
        <f t="shared" si="239"/>
        <v/>
      </c>
      <c r="CM244" s="41">
        <f t="shared" si="240"/>
        <v>377.34670991171123</v>
      </c>
      <c r="CN244" s="41">
        <f t="shared" si="241"/>
        <v>-404.68317142783792</v>
      </c>
      <c r="CO244" s="41">
        <f t="shared" si="242"/>
        <v>0</v>
      </c>
      <c r="CP244" s="41">
        <f t="shared" si="307"/>
        <v>0</v>
      </c>
      <c r="CQ244" s="41"/>
      <c r="CR244" s="41"/>
      <c r="CS244" s="41"/>
      <c r="CT244" s="41"/>
      <c r="CU244" s="41"/>
      <c r="CV244" s="41"/>
      <c r="CW244" s="41"/>
      <c r="CX244" s="41"/>
      <c r="CY244" s="41"/>
      <c r="CZ244" s="41"/>
      <c r="DA244" s="41"/>
      <c r="DB244" s="14"/>
      <c r="DC244" s="41"/>
      <c r="DD244" s="41"/>
      <c r="DE244" s="41"/>
    </row>
    <row r="245" spans="1:109" x14ac:dyDescent="0.15">
      <c r="A245" s="41">
        <f t="shared" si="308"/>
        <v>0.96000000000000063</v>
      </c>
      <c r="B245" s="41">
        <f t="shared" ref="B245:B249" si="309">A245*$AC$68</f>
        <v>15.261153167299465</v>
      </c>
      <c r="C245" s="41">
        <f t="shared" si="216"/>
        <v>-1319.3191449299618</v>
      </c>
      <c r="D245" s="41">
        <f t="shared" si="217"/>
        <v>-802.06200207281893</v>
      </c>
      <c r="E245" s="41">
        <f t="shared" si="218"/>
        <v>0.12739352921814204</v>
      </c>
      <c r="F245" s="41">
        <f t="shared" ref="F245:F249" si="310">-E245*$AC$51</f>
        <v>-113.54200987122007</v>
      </c>
      <c r="G245" s="41">
        <f t="shared" ref="G245:G249" si="311">-E245*$AD$51</f>
        <v>-100.05464387664793</v>
      </c>
      <c r="H245" s="41">
        <f t="shared" si="243"/>
        <v>124.16734123313455</v>
      </c>
      <c r="I245" s="41">
        <f t="shared" si="244"/>
        <v>107.51466787109015</v>
      </c>
      <c r="J245" s="41">
        <f t="shared" si="245"/>
        <v>2.3892243881373912E-6</v>
      </c>
      <c r="K245" s="41">
        <f t="shared" si="246"/>
        <v>-1.5156676602293373E-6</v>
      </c>
      <c r="L245" s="41">
        <f t="shared" si="247"/>
        <v>0.12752092274736015</v>
      </c>
      <c r="M245" s="41">
        <f t="shared" ref="M245:M249" si="312">-L245*$AC$51</f>
        <v>-113.65555188109127</v>
      </c>
      <c r="N245" s="41">
        <f t="shared" ref="N245:N249" si="313">-L245*$AD$51</f>
        <v>-100.15469852052456</v>
      </c>
      <c r="O245" s="41">
        <f t="shared" si="248"/>
        <v>124.27193998220916</v>
      </c>
      <c r="P245" s="41">
        <f t="shared" si="249"/>
        <v>107.60823584309803</v>
      </c>
      <c r="Q245" s="41">
        <f t="shared" si="250"/>
        <v>2.3959745394253E-6</v>
      </c>
      <c r="R245" s="41">
        <f t="shared" si="251"/>
        <v>-1.5112410642000954E-6</v>
      </c>
      <c r="S245" s="41">
        <f t="shared" si="252"/>
        <v>5.2986610303821109E-5</v>
      </c>
      <c r="T245" s="41">
        <f t="shared" si="253"/>
        <v>3.474741657924345E-5</v>
      </c>
      <c r="U245" s="41">
        <f t="shared" si="254"/>
        <v>-0.21409345760195597</v>
      </c>
      <c r="V245" s="41">
        <f t="shared" si="255"/>
        <v>-8.6699928383813935E-2</v>
      </c>
      <c r="W245" s="41">
        <f t="shared" ref="W245:W249" si="314">-V245*$AC$51</f>
        <v>77.273030936544501</v>
      </c>
      <c r="X245" s="41">
        <f t="shared" ref="X245:X249" si="315">-V245*$AD$51</f>
        <v>68.09396451933776</v>
      </c>
      <c r="Y245" s="41">
        <f t="shared" si="256"/>
        <v>14.392716776405805</v>
      </c>
      <c r="Z245" s="41">
        <f t="shared" si="257"/>
        <v>10.239121690250066</v>
      </c>
      <c r="AA245" s="41">
        <f t="shared" si="258"/>
        <v>-2.921664312237292E-4</v>
      </c>
      <c r="AB245" s="41">
        <f t="shared" si="259"/>
        <v>-2.7974326573282089E-4</v>
      </c>
      <c r="AC245" s="41">
        <f t="shared" si="260"/>
        <v>-8.6786628312197744E-2</v>
      </c>
      <c r="AD245" s="41">
        <f t="shared" ref="AD245:AD249" si="316">-AC245*$AC$51</f>
        <v>77.35030396748104</v>
      </c>
      <c r="AE245" s="41">
        <f t="shared" ref="AE245:AE249" si="317">-AC245*$AD$51</f>
        <v>68.162058483857095</v>
      </c>
      <c r="AF245" s="41">
        <f t="shared" si="261"/>
        <v>14.382237001163269</v>
      </c>
      <c r="AG245" s="41">
        <f t="shared" si="262"/>
        <v>10.231255242873267</v>
      </c>
      <c r="AH245" s="41">
        <f t="shared" si="263"/>
        <v>-2.926016983156215E-4</v>
      </c>
      <c r="AI245" s="41">
        <f t="shared" si="264"/>
        <v>-2.8017518613033816E-4</v>
      </c>
      <c r="AJ245" s="41">
        <f t="shared" si="265"/>
        <v>5.0203858296793752E-3</v>
      </c>
      <c r="AK245" s="41">
        <f t="shared" si="266"/>
        <v>4.981784939950734E-3</v>
      </c>
      <c r="AL245" s="41">
        <f t="shared" si="267"/>
        <v>0.32183624725340304</v>
      </c>
      <c r="AM245" s="41">
        <f t="shared" si="268"/>
        <v>0.23513631886958911</v>
      </c>
      <c r="AN245" s="41">
        <f t="shared" ref="AN245:AN249" si="318">-AM245*$AC$51</f>
        <v>-209.56990831502304</v>
      </c>
      <c r="AO245" s="41">
        <f t="shared" ref="AO245:AO249" si="319">-AM245*$AD$51</f>
        <v>-184.67563298821207</v>
      </c>
      <c r="AP245" s="41">
        <f t="shared" si="269"/>
        <v>215.68673846561791</v>
      </c>
      <c r="AQ245" s="41">
        <f t="shared" si="270"/>
        <v>188.92111917615361</v>
      </c>
      <c r="AR245" s="41">
        <f t="shared" si="271"/>
        <v>5.0713039713276749E-6</v>
      </c>
      <c r="AS245" s="41">
        <f t="shared" si="272"/>
        <v>2.0610370760515721E-7</v>
      </c>
      <c r="AT245" s="41">
        <f t="shared" si="273"/>
        <v>0.23537145518845867</v>
      </c>
      <c r="AU245" s="41">
        <f t="shared" ref="AU245:AU249" si="320">-AT245*$AC$51</f>
        <v>-209.77947822333806</v>
      </c>
      <c r="AV245" s="41">
        <f t="shared" ref="AV245:AV249" si="321">-AT245*$AD$51</f>
        <v>-184.86030862120026</v>
      </c>
      <c r="AW245" s="41">
        <f t="shared" si="274"/>
        <v>215.89053422523546</v>
      </c>
      <c r="AX245" s="41">
        <f t="shared" si="275"/>
        <v>189.10173973234737</v>
      </c>
      <c r="AY245" s="41">
        <f t="shared" si="276"/>
        <v>5.0738127785575145E-6</v>
      </c>
      <c r="AZ245" s="41">
        <f t="shared" si="277"/>
        <v>2.0767847222839776E-7</v>
      </c>
      <c r="BA245" s="41">
        <f t="shared" si="278"/>
        <v>1.0669586229387908E-5</v>
      </c>
      <c r="BB245" s="41">
        <f t="shared" si="279"/>
        <v>6.6972411187320257E-6</v>
      </c>
      <c r="BC245" s="41">
        <f t="shared" si="280"/>
        <v>-1.2247677702200486</v>
      </c>
      <c r="BD245" s="41">
        <f t="shared" si="281"/>
        <v>-0.98963145135045949</v>
      </c>
      <c r="BE245" s="41">
        <f t="shared" ref="BE245:BE249" si="322">-BD245*$AC$51</f>
        <v>882.02866117082124</v>
      </c>
      <c r="BF245" s="41">
        <f t="shared" ref="BF245:BF249" si="323">-BD245*$AD$51</f>
        <v>777.25472433100208</v>
      </c>
      <c r="BG245" s="41">
        <f t="shared" si="282"/>
        <v>1.493250057709929</v>
      </c>
      <c r="BH245" s="41">
        <f t="shared" si="283"/>
        <v>1.0305501444998413</v>
      </c>
      <c r="BI245" s="41">
        <f t="shared" si="284"/>
        <v>-2.7730797496711545E-2</v>
      </c>
      <c r="BJ245" s="41">
        <f t="shared" si="285"/>
        <v>-2.7715841606723926E-2</v>
      </c>
      <c r="BK245" s="41">
        <f t="shared" si="286"/>
        <v>-0.99062108280180983</v>
      </c>
      <c r="BL245" s="41">
        <f t="shared" ref="BL245:BL249" si="324">-BK245*$AC$51</f>
        <v>882.91068983199193</v>
      </c>
      <c r="BM245" s="41">
        <f t="shared" ref="BM245:BM249" si="325">-BK245*$AD$51</f>
        <v>778.03197905533307</v>
      </c>
      <c r="BN245" s="41">
        <f t="shared" si="287"/>
        <v>1.491763325869556</v>
      </c>
      <c r="BO245" s="41">
        <f t="shared" si="288"/>
        <v>1.0295233426424488</v>
      </c>
      <c r="BP245" s="41">
        <f t="shared" si="289"/>
        <v>-2.7786112337168756E-2</v>
      </c>
      <c r="BQ245" s="41">
        <f t="shared" si="290"/>
        <v>-2.7771156386281373E-2</v>
      </c>
      <c r="BR245" s="41">
        <f t="shared" si="291"/>
        <v>5.5894384097974328E-2</v>
      </c>
      <c r="BS245" s="41">
        <f t="shared" si="292"/>
        <v>5.5894322560152025E-2</v>
      </c>
      <c r="BT245" s="41">
        <f t="shared" si="293"/>
        <v>243.03573685038134</v>
      </c>
      <c r="BU245" s="41">
        <f t="shared" si="294"/>
        <v>242.04610539903089</v>
      </c>
      <c r="BV245" s="41">
        <f t="shared" ref="BV245:BV249" si="326">-BU245*$AC$51</f>
        <v>-215728.39262069354</v>
      </c>
      <c r="BW245" s="41">
        <f t="shared" ref="BW245:BW249" si="327">-BU245*$AD$51</f>
        <v>-190102.56663790406</v>
      </c>
      <c r="BX245" s="41">
        <f t="shared" si="295"/>
        <v>215728.39873634244</v>
      </c>
      <c r="BY245" s="41">
        <f t="shared" si="296"/>
        <v>190102.57085700537</v>
      </c>
      <c r="BZ245" s="41">
        <f t="shared" si="297"/>
        <v>6.4007795092804135E-6</v>
      </c>
      <c r="CA245" s="41">
        <f t="shared" si="298"/>
        <v>1.0308512539096014E-6</v>
      </c>
      <c r="CB245" s="41">
        <f t="shared" si="299"/>
        <v>242.28815150442989</v>
      </c>
      <c r="CC245" s="41">
        <f t="shared" ref="CC245:CC249" si="328">-CB245*$AC$51</f>
        <v>-215944.1210133142</v>
      </c>
      <c r="CD245" s="41">
        <f t="shared" ref="CD245:CD249" si="329">-CB245*$AD$51</f>
        <v>-190292.66920454195</v>
      </c>
      <c r="CE245" s="41">
        <f t="shared" si="300"/>
        <v>215944.12712285356</v>
      </c>
      <c r="CF245" s="41">
        <f t="shared" si="301"/>
        <v>190292.67341942835</v>
      </c>
      <c r="CG245" s="41">
        <f t="shared" si="302"/>
        <v>6.4007795119343643E-6</v>
      </c>
      <c r="CH245" s="41">
        <f t="shared" si="303"/>
        <v>1.0308512555362231E-6</v>
      </c>
      <c r="CI245" s="41">
        <f t="shared" si="304"/>
        <v>1.0964649610935118E-14</v>
      </c>
      <c r="CJ245" s="41">
        <f t="shared" si="305"/>
        <v>6.7202971121350533E-15</v>
      </c>
      <c r="CK245" s="41">
        <f t="shared" si="306"/>
        <v>-1265193750.2573037</v>
      </c>
      <c r="CL245" s="41" t="str">
        <f t="shared" ref="CL245:CL249" si="330">IF(AND(BU245&gt;0,CE245&gt;0,CE245&lt;$C$15,CF245&lt;$C$15,CG245&gt;0,ABS(CK245)&lt;0.1*BU245),B245,"")</f>
        <v/>
      </c>
      <c r="CM245" s="41">
        <f t="shared" si="240"/>
        <v>1653.6460546744545</v>
      </c>
      <c r="CN245" s="41">
        <f t="shared" si="241"/>
        <v>-847.161368896608</v>
      </c>
      <c r="CO245" s="41">
        <f t="shared" ref="CO245:CO249" si="331">IF(CL245&lt;&gt;"",(-CM245+SQRT(CM245^2-4*$AC$60*CN245))/2/$AC$60,0)</f>
        <v>0</v>
      </c>
      <c r="CP245" s="41">
        <f t="shared" si="307"/>
        <v>0</v>
      </c>
      <c r="CQ245" s="41"/>
      <c r="CR245" s="41"/>
      <c r="CS245" s="41"/>
      <c r="CT245" s="41"/>
      <c r="CU245" s="41"/>
      <c r="CV245" s="41"/>
      <c r="CW245" s="41"/>
      <c r="CX245" s="41"/>
      <c r="CY245" s="41"/>
      <c r="CZ245" s="41"/>
      <c r="DA245" s="41"/>
      <c r="DB245" s="14"/>
      <c r="DC245" s="41"/>
      <c r="DD245" s="41"/>
      <c r="DE245" s="41"/>
    </row>
    <row r="246" spans="1:109" x14ac:dyDescent="0.15">
      <c r="A246" s="41">
        <f t="shared" si="308"/>
        <v>0.97000000000000064</v>
      </c>
      <c r="B246" s="41">
        <f t="shared" si="309"/>
        <v>15.420123512792168</v>
      </c>
      <c r="C246" s="41">
        <f t="shared" si="216"/>
        <v>-1313.6870526896491</v>
      </c>
      <c r="D246" s="41">
        <f t="shared" si="217"/>
        <v>-796.42990983250615</v>
      </c>
      <c r="E246" s="41">
        <f t="shared" si="218"/>
        <v>0.12739352921814204</v>
      </c>
      <c r="F246" s="41">
        <f t="shared" si="310"/>
        <v>-113.54200987122007</v>
      </c>
      <c r="G246" s="41">
        <f t="shared" si="311"/>
        <v>-100.05464387664793</v>
      </c>
      <c r="H246" s="41">
        <f t="shared" si="243"/>
        <v>124.12554490203479</v>
      </c>
      <c r="I246" s="41">
        <f t="shared" si="244"/>
        <v>107.46566148738489</v>
      </c>
      <c r="J246" s="41">
        <f t="shared" si="245"/>
        <v>2.2205991093312462E-6</v>
      </c>
      <c r="K246" s="41">
        <f t="shared" si="246"/>
        <v>-1.7400333800523236E-6</v>
      </c>
      <c r="L246" s="41">
        <f t="shared" si="247"/>
        <v>0.12752092274736015</v>
      </c>
      <c r="M246" s="41">
        <f t="shared" si="312"/>
        <v>-113.65555188109127</v>
      </c>
      <c r="N246" s="41">
        <f t="shared" si="313"/>
        <v>-100.15469852052456</v>
      </c>
      <c r="O246" s="41">
        <f t="shared" si="248"/>
        <v>124.23017330917419</v>
      </c>
      <c r="P246" s="41">
        <f t="shared" si="249"/>
        <v>107.55926658011859</v>
      </c>
      <c r="Q246" s="41">
        <f t="shared" si="250"/>
        <v>2.2273004090242124E-6</v>
      </c>
      <c r="R246" s="41">
        <f t="shared" si="251"/>
        <v>-1.7356610301307349E-6</v>
      </c>
      <c r="S246" s="41">
        <f t="shared" si="252"/>
        <v>5.260314031721739E-5</v>
      </c>
      <c r="T246" s="41">
        <f t="shared" si="253"/>
        <v>3.4321601327980532E-5</v>
      </c>
      <c r="U246" s="41">
        <f t="shared" si="254"/>
        <v>-0.2166465575855166</v>
      </c>
      <c r="V246" s="41">
        <f t="shared" si="255"/>
        <v>-8.9253028367374559E-2</v>
      </c>
      <c r="W246" s="41">
        <f t="shared" si="314"/>
        <v>79.548531939733365</v>
      </c>
      <c r="X246" s="41">
        <f t="shared" si="315"/>
        <v>70.099164557396335</v>
      </c>
      <c r="Y246" s="41">
        <f t="shared" si="256"/>
        <v>14.037250326659887</v>
      </c>
      <c r="Z246" s="41">
        <f t="shared" si="257"/>
        <v>9.9493413500258754</v>
      </c>
      <c r="AA246" s="41">
        <f t="shared" si="258"/>
        <v>-3.0500514933802687E-4</v>
      </c>
      <c r="AB246" s="41">
        <f t="shared" si="259"/>
        <v>-2.9243299856031963E-4</v>
      </c>
      <c r="AC246" s="41">
        <f t="shared" si="260"/>
        <v>-8.9342281395741921E-2</v>
      </c>
      <c r="AD246" s="41">
        <f t="shared" si="316"/>
        <v>79.628080471673087</v>
      </c>
      <c r="AE246" s="41">
        <f t="shared" si="317"/>
        <v>70.169263721953726</v>
      </c>
      <c r="AF246" s="41">
        <f t="shared" si="261"/>
        <v>14.026881492812016</v>
      </c>
      <c r="AG246" s="41">
        <f t="shared" si="262"/>
        <v>9.9415971911298513</v>
      </c>
      <c r="AH246" s="41">
        <f t="shared" si="263"/>
        <v>-3.0546541329116994E-4</v>
      </c>
      <c r="AI246" s="41">
        <f t="shared" si="264"/>
        <v>-2.9288997126765203E-4</v>
      </c>
      <c r="AJ246" s="41">
        <f t="shared" si="265"/>
        <v>5.1568441044783486E-3</v>
      </c>
      <c r="AK246" s="41">
        <f t="shared" si="266"/>
        <v>5.1199686519489617E-3</v>
      </c>
      <c r="AL246" s="41">
        <f t="shared" si="267"/>
        <v>0.34093549815255109</v>
      </c>
      <c r="AM246" s="41">
        <f t="shared" si="268"/>
        <v>0.2516824697851765</v>
      </c>
      <c r="AN246" s="41">
        <f t="shared" si="318"/>
        <v>-224.31699352506823</v>
      </c>
      <c r="AO246" s="41">
        <f t="shared" si="319"/>
        <v>-197.6709495286114</v>
      </c>
      <c r="AP246" s="41">
        <f t="shared" si="269"/>
        <v>230.02798156976073</v>
      </c>
      <c r="AQ246" s="41">
        <f t="shared" si="270"/>
        <v>201.62108164444342</v>
      </c>
      <c r="AR246" s="41">
        <f t="shared" si="271"/>
        <v>5.0417455588463306E-6</v>
      </c>
      <c r="AS246" s="41">
        <f t="shared" si="272"/>
        <v>5.9152816492574376E-8</v>
      </c>
      <c r="AT246" s="41">
        <f t="shared" si="273"/>
        <v>0.25193415225496163</v>
      </c>
      <c r="AU246" s="41">
        <f t="shared" si="320"/>
        <v>-224.54131051859326</v>
      </c>
      <c r="AV246" s="41">
        <f t="shared" si="321"/>
        <v>-197.86862047813997</v>
      </c>
      <c r="AW246" s="41">
        <f t="shared" si="274"/>
        <v>230.24686932400323</v>
      </c>
      <c r="AX246" s="41">
        <f t="shared" si="275"/>
        <v>201.81495784741787</v>
      </c>
      <c r="AY246" s="41">
        <f t="shared" si="276"/>
        <v>5.0439479866861927E-6</v>
      </c>
      <c r="AZ246" s="41">
        <f t="shared" si="277"/>
        <v>6.0523958173936071E-8</v>
      </c>
      <c r="BA246" s="41">
        <f t="shared" si="278"/>
        <v>8.7508194024893004E-6</v>
      </c>
      <c r="BB246" s="41">
        <f t="shared" si="279"/>
        <v>5.447902996709636E-6</v>
      </c>
      <c r="BC246" s="41">
        <f t="shared" si="280"/>
        <v>-1.5085433992924804</v>
      </c>
      <c r="BD246" s="41">
        <f t="shared" si="281"/>
        <v>-1.2568609295073039</v>
      </c>
      <c r="BE246" s="41">
        <f t="shared" si="322"/>
        <v>1120.2022342948512</v>
      </c>
      <c r="BF246" s="41">
        <f t="shared" si="323"/>
        <v>987.13626568104621</v>
      </c>
      <c r="BG246" s="41">
        <f t="shared" si="282"/>
        <v>1.1714979715411573</v>
      </c>
      <c r="BH246" s="41">
        <f t="shared" si="283"/>
        <v>0.80615013292685944</v>
      </c>
      <c r="BI246" s="41">
        <f t="shared" si="284"/>
        <v>-4.4675397622320208E-2</v>
      </c>
      <c r="BJ246" s="41">
        <f t="shared" si="285"/>
        <v>-4.4660372536729297E-2</v>
      </c>
      <c r="BK246" s="41">
        <f t="shared" si="286"/>
        <v>-1.258117790436811</v>
      </c>
      <c r="BL246" s="41">
        <f t="shared" si="324"/>
        <v>1121.322436529146</v>
      </c>
      <c r="BM246" s="41">
        <f t="shared" si="325"/>
        <v>988.1234019467272</v>
      </c>
      <c r="BN246" s="41">
        <f t="shared" si="287"/>
        <v>1.1703300829764203</v>
      </c>
      <c r="BO246" s="41">
        <f t="shared" si="288"/>
        <v>0.80534609940912105</v>
      </c>
      <c r="BP246" s="41">
        <f t="shared" si="289"/>
        <v>-4.4764618886605247E-2</v>
      </c>
      <c r="BQ246" s="41">
        <f t="shared" si="290"/>
        <v>-4.4749593763121355E-2</v>
      </c>
      <c r="BR246" s="41">
        <f t="shared" si="291"/>
        <v>7.0987379900514416E-2</v>
      </c>
      <c r="BS246" s="41">
        <f t="shared" si="292"/>
        <v>7.0987349751609696E-2</v>
      </c>
      <c r="BT246" s="41">
        <f t="shared" si="293"/>
        <v>498.36256840724616</v>
      </c>
      <c r="BU246" s="41">
        <f t="shared" si="294"/>
        <v>497.10570747773886</v>
      </c>
      <c r="BV246" s="41">
        <f t="shared" si="326"/>
        <v>-443055.32229057152</v>
      </c>
      <c r="BW246" s="41">
        <f t="shared" si="327"/>
        <v>-390425.9096674053</v>
      </c>
      <c r="BX246" s="41">
        <f t="shared" si="295"/>
        <v>443055.32525563473</v>
      </c>
      <c r="BY246" s="41">
        <f t="shared" si="296"/>
        <v>390425.91170730552</v>
      </c>
      <c r="BZ246" s="41">
        <f t="shared" si="297"/>
        <v>6.2006572049345856E-6</v>
      </c>
      <c r="CA246" s="41">
        <f t="shared" si="298"/>
        <v>7.7313886092119597E-7</v>
      </c>
      <c r="CB246" s="41">
        <f t="shared" si="299"/>
        <v>497.60281318521652</v>
      </c>
      <c r="CC246" s="41">
        <f t="shared" si="328"/>
        <v>-443498.37761286204</v>
      </c>
      <c r="CD246" s="41">
        <f t="shared" si="329"/>
        <v>-390816.33557707263</v>
      </c>
      <c r="CE246" s="41">
        <f t="shared" si="300"/>
        <v>443498.38057496317</v>
      </c>
      <c r="CF246" s="41">
        <f t="shared" si="301"/>
        <v>390816.33761493501</v>
      </c>
      <c r="CG246" s="41">
        <f t="shared" si="302"/>
        <v>6.200657205558422E-6</v>
      </c>
      <c r="CH246" s="41">
        <f t="shared" si="303"/>
        <v>7.73138861301446E-7</v>
      </c>
      <c r="CI246" s="41">
        <f t="shared" si="304"/>
        <v>1.2549370649683012E-15</v>
      </c>
      <c r="CJ246" s="41">
        <f t="shared" si="305"/>
        <v>7.6492791163233709E-16</v>
      </c>
      <c r="CK246" s="41">
        <f t="shared" si="306"/>
        <v>-11076361139.507387</v>
      </c>
      <c r="CL246" s="41" t="str">
        <f t="shared" si="330"/>
        <v/>
      </c>
      <c r="CM246" s="41">
        <f t="shared" si="240"/>
        <v>6974.9943241385718</v>
      </c>
      <c r="CN246" s="41">
        <f t="shared" si="241"/>
        <v>-1739.8699761720859</v>
      </c>
      <c r="CO246" s="41">
        <f t="shared" si="331"/>
        <v>0</v>
      </c>
      <c r="CP246" s="41">
        <f t="shared" si="307"/>
        <v>0</v>
      </c>
      <c r="CQ246" s="41"/>
      <c r="CR246" s="41"/>
      <c r="CS246" s="41"/>
      <c r="CT246" s="41"/>
      <c r="CU246" s="41"/>
      <c r="CV246" s="41"/>
      <c r="CW246" s="41"/>
      <c r="CX246" s="41"/>
      <c r="CY246" s="41"/>
      <c r="CZ246" s="41"/>
      <c r="DA246" s="41"/>
      <c r="DB246" s="14"/>
      <c r="DC246" s="41"/>
      <c r="DD246" s="41"/>
      <c r="DE246" s="41"/>
    </row>
    <row r="247" spans="1:109" x14ac:dyDescent="0.15">
      <c r="A247" s="41">
        <f t="shared" si="308"/>
        <v>0.98000000000000065</v>
      </c>
      <c r="B247" s="41">
        <f t="shared" si="309"/>
        <v>15.579093858284871</v>
      </c>
      <c r="C247" s="41">
        <f t="shared" si="216"/>
        <v>-1308.054960449336</v>
      </c>
      <c r="D247" s="41">
        <f t="shared" si="217"/>
        <v>-790.79781759219316</v>
      </c>
      <c r="E247" s="41">
        <f t="shared" si="218"/>
        <v>0.12739352921814204</v>
      </c>
      <c r="F247" s="41">
        <f t="shared" si="310"/>
        <v>-113.54200987122007</v>
      </c>
      <c r="G247" s="41">
        <f t="shared" si="311"/>
        <v>-100.05464387664793</v>
      </c>
      <c r="H247" s="41">
        <f t="shared" si="243"/>
        <v>124.08372261844019</v>
      </c>
      <c r="I247" s="41">
        <f t="shared" si="244"/>
        <v>107.41661325571961</v>
      </c>
      <c r="J247" s="41">
        <f t="shared" si="245"/>
        <v>2.0518691264384393E-6</v>
      </c>
      <c r="K247" s="41">
        <f t="shared" si="246"/>
        <v>-1.9645906922141464E-6</v>
      </c>
      <c r="L247" s="41">
        <f t="shared" si="247"/>
        <v>0.12752092274736015</v>
      </c>
      <c r="M247" s="41">
        <f t="shared" si="312"/>
        <v>-113.65555188109127</v>
      </c>
      <c r="N247" s="41">
        <f t="shared" si="313"/>
        <v>-100.15469852052456</v>
      </c>
      <c r="O247" s="41">
        <f t="shared" si="248"/>
        <v>124.18838073888598</v>
      </c>
      <c r="P247" s="41">
        <f t="shared" si="249"/>
        <v>107.51025556428354</v>
      </c>
      <c r="Q247" s="41">
        <f t="shared" si="250"/>
        <v>2.058521692924679E-6</v>
      </c>
      <c r="R247" s="41">
        <f t="shared" si="251"/>
        <v>-1.9602723441411235E-6</v>
      </c>
      <c r="S247" s="41">
        <f t="shared" si="252"/>
        <v>5.2220599641677538E-5</v>
      </c>
      <c r="T247" s="41">
        <f t="shared" si="253"/>
        <v>3.3897703435385757E-5</v>
      </c>
      <c r="U247" s="41">
        <f t="shared" si="254"/>
        <v>-0.21920441907395621</v>
      </c>
      <c r="V247" s="41">
        <f t="shared" si="255"/>
        <v>-9.1810889855814176E-2</v>
      </c>
      <c r="W247" s="41">
        <f t="shared" si="314"/>
        <v>81.828276728594005</v>
      </c>
      <c r="X247" s="41">
        <f t="shared" si="315"/>
        <v>72.108104272641881</v>
      </c>
      <c r="Y247" s="41">
        <f t="shared" si="256"/>
        <v>13.693751894732195</v>
      </c>
      <c r="Z247" s="41">
        <f t="shared" si="257"/>
        <v>9.6700388118952034</v>
      </c>
      <c r="AA247" s="41">
        <f t="shared" si="258"/>
        <v>-3.182158935715612E-4</v>
      </c>
      <c r="AB247" s="41">
        <f t="shared" si="259"/>
        <v>-3.0549842640267632E-4</v>
      </c>
      <c r="AC247" s="41">
        <f t="shared" si="260"/>
        <v>-9.1902700745669974E-2</v>
      </c>
      <c r="AD247" s="41">
        <f t="shared" si="316"/>
        <v>81.910105005322578</v>
      </c>
      <c r="AE247" s="41">
        <f t="shared" si="317"/>
        <v>72.180212376914497</v>
      </c>
      <c r="AF247" s="41">
        <f t="shared" si="261"/>
        <v>13.683498777044861</v>
      </c>
      <c r="AG247" s="41">
        <f t="shared" si="262"/>
        <v>9.662419231308526</v>
      </c>
      <c r="AH247" s="41">
        <f t="shared" si="263"/>
        <v>-3.1870194975872128E-4</v>
      </c>
      <c r="AI247" s="41">
        <f t="shared" si="264"/>
        <v>-3.0598124887541988E-4</v>
      </c>
      <c r="AJ247" s="41">
        <f t="shared" si="265"/>
        <v>5.2941016901535002E-3</v>
      </c>
      <c r="AK247" s="41">
        <f t="shared" si="266"/>
        <v>5.2588802210924929E-3</v>
      </c>
      <c r="AL247" s="41">
        <f t="shared" si="267"/>
        <v>0.36107145749249986</v>
      </c>
      <c r="AM247" s="41">
        <f t="shared" si="268"/>
        <v>0.26926056763668571</v>
      </c>
      <c r="AN247" s="41">
        <f t="shared" si="318"/>
        <v>-239.98382191127092</v>
      </c>
      <c r="AO247" s="41">
        <f t="shared" si="319"/>
        <v>-211.47675529720738</v>
      </c>
      <c r="AP247" s="41">
        <f t="shared" si="269"/>
        <v>245.31594558281495</v>
      </c>
      <c r="AQ247" s="41">
        <f t="shared" si="270"/>
        <v>215.15228135992788</v>
      </c>
      <c r="AR247" s="41">
        <f t="shared" si="271"/>
        <v>4.990285334883052E-6</v>
      </c>
      <c r="AS247" s="41">
        <f t="shared" si="272"/>
        <v>-1.0274067054480082E-7</v>
      </c>
      <c r="AT247" s="41">
        <f t="shared" si="273"/>
        <v>0.26952982820432236</v>
      </c>
      <c r="AU247" s="41">
        <f t="shared" si="320"/>
        <v>-240.22380573318216</v>
      </c>
      <c r="AV247" s="41">
        <f t="shared" si="321"/>
        <v>-211.68823205250456</v>
      </c>
      <c r="AW247" s="41">
        <f t="shared" si="274"/>
        <v>245.55082892498314</v>
      </c>
      <c r="AX247" s="41">
        <f t="shared" si="275"/>
        <v>215.36020943252271</v>
      </c>
      <c r="AY247" s="41">
        <f t="shared" si="276"/>
        <v>4.9922171315628473E-6</v>
      </c>
      <c r="AZ247" s="41">
        <f t="shared" si="277"/>
        <v>-1.0154757955950646E-7</v>
      </c>
      <c r="BA247" s="41">
        <f t="shared" si="278"/>
        <v>7.1744507439428453E-6</v>
      </c>
      <c r="BB247" s="41">
        <f t="shared" si="279"/>
        <v>4.430990381422446E-6</v>
      </c>
      <c r="BC247" s="41">
        <f t="shared" si="280"/>
        <v>-1.8564241258980403</v>
      </c>
      <c r="BD247" s="41">
        <f t="shared" si="281"/>
        <v>-1.5871635582613546</v>
      </c>
      <c r="BE247" s="41">
        <f t="shared" si="322"/>
        <v>1414.5910039965195</v>
      </c>
      <c r="BF247" s="41">
        <f t="shared" si="323"/>
        <v>1246.5553436698269</v>
      </c>
      <c r="BG247" s="41">
        <f t="shared" si="282"/>
        <v>0.92408408180597235</v>
      </c>
      <c r="BH247" s="41">
        <f t="shared" si="283"/>
        <v>0.63406393028458297</v>
      </c>
      <c r="BI247" s="41">
        <f t="shared" si="284"/>
        <v>-7.1190221372874438E-2</v>
      </c>
      <c r="BJ247" s="41">
        <f t="shared" si="285"/>
        <v>-7.1175131615438272E-2</v>
      </c>
      <c r="BK247" s="41">
        <f t="shared" si="286"/>
        <v>-1.5887507218196157</v>
      </c>
      <c r="BL247" s="41">
        <f t="shared" si="324"/>
        <v>1416.005595000516</v>
      </c>
      <c r="BM247" s="41">
        <f t="shared" si="325"/>
        <v>1247.8018990134965</v>
      </c>
      <c r="BN247" s="41">
        <f t="shared" si="287"/>
        <v>0.92316212362311489</v>
      </c>
      <c r="BO247" s="41">
        <f t="shared" si="288"/>
        <v>0.63343114255940236</v>
      </c>
      <c r="BP247" s="41">
        <f t="shared" si="289"/>
        <v>-7.1332499126398635E-2</v>
      </c>
      <c r="BQ247" s="41">
        <f t="shared" si="290"/>
        <v>-7.1317409345144619E-2</v>
      </c>
      <c r="BR247" s="41">
        <f t="shared" si="291"/>
        <v>8.9642779903585892E-2</v>
      </c>
      <c r="BS247" s="41">
        <f t="shared" si="292"/>
        <v>8.9642764897035154E-2</v>
      </c>
      <c r="BT247" s="41">
        <f t="shared" si="293"/>
        <v>1005.544691745338</v>
      </c>
      <c r="BU247" s="41">
        <f t="shared" si="294"/>
        <v>1003.9575281870766</v>
      </c>
      <c r="BV247" s="41">
        <f t="shared" si="326"/>
        <v>-894797.06132098672</v>
      </c>
      <c r="BW247" s="41">
        <f t="shared" si="327"/>
        <v>-788506.39876717189</v>
      </c>
      <c r="BX247" s="41">
        <f t="shared" si="295"/>
        <v>894797.06278283219</v>
      </c>
      <c r="BY247" s="41">
        <f t="shared" si="296"/>
        <v>788506.3997700779</v>
      </c>
      <c r="BZ247" s="41">
        <f t="shared" si="297"/>
        <v>6.0005341204704375E-6</v>
      </c>
      <c r="CA247" s="41">
        <f t="shared" si="298"/>
        <v>5.1542598819495904E-7</v>
      </c>
      <c r="CB247" s="41">
        <f t="shared" si="299"/>
        <v>1004.9614857152636</v>
      </c>
      <c r="CC247" s="41">
        <f t="shared" si="328"/>
        <v>-895691.85838230769</v>
      </c>
      <c r="CD247" s="41">
        <f t="shared" si="329"/>
        <v>-789294.90516593901</v>
      </c>
      <c r="CE247" s="41">
        <f t="shared" si="300"/>
        <v>895691.85984269273</v>
      </c>
      <c r="CF247" s="41">
        <f t="shared" si="301"/>
        <v>789294.90616784315</v>
      </c>
      <c r="CG247" s="41">
        <f t="shared" si="302"/>
        <v>6.0005341206220767E-6</v>
      </c>
      <c r="CH247" s="41">
        <f t="shared" si="303"/>
        <v>5.154259882868655E-7</v>
      </c>
      <c r="CI247" s="41">
        <f t="shared" si="304"/>
        <v>1.5104147545274122E-16</v>
      </c>
      <c r="CJ247" s="41">
        <f t="shared" si="305"/>
        <v>9.1544174258893953E-17</v>
      </c>
      <c r="CK247" s="41">
        <f t="shared" si="306"/>
        <v>-92190872900.34433</v>
      </c>
      <c r="CL247" s="41" t="str">
        <f t="shared" si="330"/>
        <v/>
      </c>
      <c r="CM247" s="41">
        <f t="shared" si="240"/>
        <v>28449.657380293003</v>
      </c>
      <c r="CN247" s="41">
        <f t="shared" si="241"/>
        <v>-3513.8513486547677</v>
      </c>
      <c r="CO247" s="41">
        <f t="shared" si="331"/>
        <v>0</v>
      </c>
      <c r="CP247" s="41">
        <f t="shared" si="307"/>
        <v>0</v>
      </c>
      <c r="CQ247" s="41"/>
      <c r="CR247" s="41"/>
      <c r="CS247" s="41"/>
      <c r="CT247" s="41"/>
      <c r="CU247" s="41"/>
      <c r="CV247" s="41"/>
      <c r="CW247" s="41"/>
      <c r="CX247" s="41"/>
      <c r="CY247" s="41"/>
      <c r="CZ247" s="41"/>
      <c r="DA247" s="41"/>
      <c r="DB247" s="14"/>
      <c r="DC247" s="41"/>
      <c r="DD247" s="41"/>
      <c r="DE247" s="41"/>
    </row>
    <row r="248" spans="1:109" x14ac:dyDescent="0.15">
      <c r="A248" s="41">
        <f t="shared" si="308"/>
        <v>0.99000000000000066</v>
      </c>
      <c r="B248" s="41">
        <f t="shared" si="309"/>
        <v>15.738064203777574</v>
      </c>
      <c r="C248" s="41">
        <f t="shared" si="216"/>
        <v>-1302.4228682090231</v>
      </c>
      <c r="D248" s="41">
        <f t="shared" si="217"/>
        <v>-785.16572535188016</v>
      </c>
      <c r="E248" s="41">
        <f t="shared" si="218"/>
        <v>0.12739352921814204</v>
      </c>
      <c r="F248" s="41">
        <f t="shared" si="310"/>
        <v>-113.54200987122007</v>
      </c>
      <c r="G248" s="41">
        <f t="shared" si="311"/>
        <v>-100.05464387664793</v>
      </c>
      <c r="H248" s="41">
        <f t="shared" si="243"/>
        <v>124.04187433394681</v>
      </c>
      <c r="I248" s="41">
        <f t="shared" si="244"/>
        <v>107.36752306870535</v>
      </c>
      <c r="J248" s="41">
        <f t="shared" si="245"/>
        <v>1.8830342441754431E-6</v>
      </c>
      <c r="K248" s="41">
        <f t="shared" si="246"/>
        <v>-2.1893400883732706E-6</v>
      </c>
      <c r="L248" s="41">
        <f t="shared" si="247"/>
        <v>0.12752092274736015</v>
      </c>
      <c r="M248" s="41">
        <f t="shared" si="312"/>
        <v>-113.65555188109127</v>
      </c>
      <c r="N248" s="41">
        <f t="shared" si="313"/>
        <v>-100.15469852052456</v>
      </c>
      <c r="O248" s="41">
        <f t="shared" si="248"/>
        <v>124.14656222311226</v>
      </c>
      <c r="P248" s="41">
        <f t="shared" si="249"/>
        <v>107.46120268861068</v>
      </c>
      <c r="Q248" s="41">
        <f t="shared" si="250"/>
        <v>1.8896381963413294E-6</v>
      </c>
      <c r="R248" s="41">
        <f t="shared" si="251"/>
        <v>-2.1850754965170853E-6</v>
      </c>
      <c r="S248" s="41">
        <f t="shared" si="252"/>
        <v>5.1838992187580841E-5</v>
      </c>
      <c r="T248" s="41">
        <f t="shared" si="253"/>
        <v>3.3475733676265473E-5</v>
      </c>
      <c r="U248" s="41">
        <f t="shared" si="254"/>
        <v>-0.22176752181751036</v>
      </c>
      <c r="V248" s="41">
        <f t="shared" si="255"/>
        <v>-9.4373992599368323E-2</v>
      </c>
      <c r="W248" s="41">
        <f t="shared" si="314"/>
        <v>84.11269289004008</v>
      </c>
      <c r="X248" s="41">
        <f t="shared" si="315"/>
        <v>74.121160460028264</v>
      </c>
      <c r="Y248" s="41">
        <f t="shared" si="256"/>
        <v>13.361693438329979</v>
      </c>
      <c r="Z248" s="41">
        <f t="shared" si="257"/>
        <v>9.4007190666821998</v>
      </c>
      <c r="AA248" s="41">
        <f t="shared" si="258"/>
        <v>-3.3180466029863185E-4</v>
      </c>
      <c r="AB248" s="41">
        <f t="shared" si="259"/>
        <v>-3.1894539710454413E-4</v>
      </c>
      <c r="AC248" s="41">
        <f t="shared" si="260"/>
        <v>-9.4468366591967681E-2</v>
      </c>
      <c r="AD248" s="41">
        <f t="shared" si="316"/>
        <v>84.196805582930111</v>
      </c>
      <c r="AE248" s="41">
        <f t="shared" si="317"/>
        <v>74.195281620488288</v>
      </c>
      <c r="AF248" s="41">
        <f t="shared" si="261"/>
        <v>13.351560110248919</v>
      </c>
      <c r="AG248" s="41">
        <f t="shared" si="262"/>
        <v>9.3932258093164265</v>
      </c>
      <c r="AH248" s="41">
        <f t="shared" si="263"/>
        <v>-3.3231731367371818E-4</v>
      </c>
      <c r="AI248" s="41">
        <f t="shared" si="264"/>
        <v>-3.1945487598607729E-4</v>
      </c>
      <c r="AJ248" s="41">
        <f t="shared" si="265"/>
        <v>5.4321467277820383E-3</v>
      </c>
      <c r="AK248" s="41">
        <f t="shared" si="266"/>
        <v>5.3985093509397947E-3</v>
      </c>
      <c r="AL248" s="41">
        <f t="shared" si="267"/>
        <v>0.3822909037882638</v>
      </c>
      <c r="AM248" s="41">
        <f t="shared" si="268"/>
        <v>0.28791691118889551</v>
      </c>
      <c r="AN248" s="41">
        <f t="shared" si="318"/>
        <v>-256.61165816611435</v>
      </c>
      <c r="AO248" s="41">
        <f t="shared" si="319"/>
        <v>-226.12941325882477</v>
      </c>
      <c r="AP248" s="41">
        <f t="shared" si="269"/>
        <v>261.590519295023</v>
      </c>
      <c r="AQ248" s="41">
        <f t="shared" si="270"/>
        <v>229.54987139534714</v>
      </c>
      <c r="AR248" s="41">
        <f t="shared" si="271"/>
        <v>4.9195892507692567E-6</v>
      </c>
      <c r="AS248" s="41">
        <f t="shared" si="272"/>
        <v>-2.776337141121622E-7</v>
      </c>
      <c r="AT248" s="41">
        <f t="shared" si="273"/>
        <v>0.28820482810008435</v>
      </c>
      <c r="AU248" s="41">
        <f t="shared" si="320"/>
        <v>-256.86826982428045</v>
      </c>
      <c r="AV248" s="41">
        <f t="shared" si="321"/>
        <v>-226.35554267208357</v>
      </c>
      <c r="AW248" s="41">
        <f t="shared" si="274"/>
        <v>261.84234260131825</v>
      </c>
      <c r="AX248" s="41">
        <f t="shared" si="275"/>
        <v>229.7726839606724</v>
      </c>
      <c r="AY248" s="41">
        <f t="shared" si="276"/>
        <v>4.9212826724636722E-6</v>
      </c>
      <c r="AZ248" s="41">
        <f t="shared" si="277"/>
        <v>-2.7659595677668027E-7</v>
      </c>
      <c r="BA248" s="41">
        <f t="shared" si="278"/>
        <v>5.8816333067173031E-6</v>
      </c>
      <c r="BB248" s="41">
        <f t="shared" si="279"/>
        <v>3.6043639506859883E-6</v>
      </c>
      <c r="BC248" s="41">
        <f t="shared" si="280"/>
        <v>-2.2822170557543617</v>
      </c>
      <c r="BD248" s="41">
        <f t="shared" si="281"/>
        <v>-1.9943001445654662</v>
      </c>
      <c r="BE248" s="41">
        <f t="shared" si="322"/>
        <v>1777.4595624294946</v>
      </c>
      <c r="BF248" s="41">
        <f t="shared" si="323"/>
        <v>1566.3196708049829</v>
      </c>
      <c r="BG248" s="41">
        <f t="shared" si="282"/>
        <v>0.73244220242611391</v>
      </c>
      <c r="BH248" s="41">
        <f t="shared" si="283"/>
        <v>0.50112031305866367</v>
      </c>
      <c r="BI248" s="41">
        <f t="shared" si="284"/>
        <v>-0.11234734842324036</v>
      </c>
      <c r="BJ248" s="41">
        <f t="shared" si="285"/>
        <v>-0.11233219670150227</v>
      </c>
      <c r="BK248" s="41">
        <f t="shared" si="286"/>
        <v>-1.9962944447100315</v>
      </c>
      <c r="BL248" s="41">
        <f t="shared" si="324"/>
        <v>1779.2370219919239</v>
      </c>
      <c r="BM248" s="41">
        <f t="shared" si="325"/>
        <v>1567.8859904757878</v>
      </c>
      <c r="BN248" s="41">
        <f t="shared" si="287"/>
        <v>0.73171109357144815</v>
      </c>
      <c r="BO248" s="41">
        <f t="shared" si="288"/>
        <v>0.5006200130127354</v>
      </c>
      <c r="BP248" s="41">
        <f t="shared" si="289"/>
        <v>-0.11257198194340148</v>
      </c>
      <c r="BQ248" s="41">
        <f t="shared" si="290"/>
        <v>-0.1125568302065469</v>
      </c>
      <c r="BR248" s="41">
        <f t="shared" si="291"/>
        <v>0.11263776958211738</v>
      </c>
      <c r="BS248" s="41">
        <f t="shared" si="292"/>
        <v>0.11263776200226967</v>
      </c>
      <c r="BT248" s="41">
        <f t="shared" si="293"/>
        <v>1998.94804251051</v>
      </c>
      <c r="BU248" s="41">
        <f t="shared" si="294"/>
        <v>1996.9537423659447</v>
      </c>
      <c r="BV248" s="41">
        <f t="shared" si="326"/>
        <v>-1779824.6341054684</v>
      </c>
      <c r="BW248" s="41">
        <f t="shared" si="327"/>
        <v>-1568403.8016438743</v>
      </c>
      <c r="BX248" s="41">
        <f t="shared" si="295"/>
        <v>1779824.6348372386</v>
      </c>
      <c r="BY248" s="41">
        <f t="shared" si="296"/>
        <v>1568403.8021444888</v>
      </c>
      <c r="BZ248" s="41">
        <f t="shared" si="297"/>
        <v>5.8004108564559925E-6</v>
      </c>
      <c r="CA248" s="41">
        <f t="shared" si="298"/>
        <v>2.5771300564198294E-7</v>
      </c>
      <c r="CB248" s="41">
        <f t="shared" si="299"/>
        <v>1998.9506961083105</v>
      </c>
      <c r="CC248" s="41">
        <f t="shared" si="328"/>
        <v>-1781604.4587395738</v>
      </c>
      <c r="CD248" s="41">
        <f t="shared" si="329"/>
        <v>-1569972.205445518</v>
      </c>
      <c r="CE248" s="41">
        <f t="shared" si="300"/>
        <v>1781604.4594706132</v>
      </c>
      <c r="CF248" s="41">
        <f t="shared" si="301"/>
        <v>1569972.2059456324</v>
      </c>
      <c r="CG248" s="41">
        <f t="shared" si="302"/>
        <v>5.8004108564939938E-6</v>
      </c>
      <c r="CH248" s="41">
        <f t="shared" si="303"/>
        <v>2.5771300566487993E-7</v>
      </c>
      <c r="CI248" s="41">
        <f t="shared" si="304"/>
        <v>1.9029627647056341E-17</v>
      </c>
      <c r="CJ248" s="41">
        <f t="shared" si="305"/>
        <v>1.1465961451391473E-17</v>
      </c>
      <c r="CK248" s="41">
        <f t="shared" si="306"/>
        <v>-732805719796.41553</v>
      </c>
      <c r="CL248" s="41" t="str">
        <f t="shared" si="330"/>
        <v/>
      </c>
      <c r="CM248" s="41">
        <f t="shared" si="240"/>
        <v>112559.55542533856</v>
      </c>
      <c r="CN248" s="41">
        <f t="shared" si="241"/>
        <v>-6989.3380982808058</v>
      </c>
      <c r="CO248" s="41">
        <f t="shared" si="331"/>
        <v>0</v>
      </c>
      <c r="CP248" s="41">
        <f t="shared" si="307"/>
        <v>0</v>
      </c>
      <c r="CQ248" s="41"/>
      <c r="CR248" s="41"/>
      <c r="CS248" s="41"/>
      <c r="CT248" s="41"/>
      <c r="CU248" s="41"/>
      <c r="CV248" s="41"/>
      <c r="CW248" s="41"/>
      <c r="CX248" s="41"/>
      <c r="CY248" s="41"/>
      <c r="CZ248" s="41"/>
      <c r="DA248" s="41"/>
      <c r="DB248" s="14"/>
      <c r="DC248" s="41"/>
      <c r="DD248" s="41"/>
      <c r="DE248" s="41"/>
    </row>
    <row r="249" spans="1:109" x14ac:dyDescent="0.15">
      <c r="A249" s="41">
        <f t="shared" si="308"/>
        <v>1.0000000000000007</v>
      </c>
      <c r="B249" s="41">
        <f t="shared" si="309"/>
        <v>15.897034549270277</v>
      </c>
      <c r="C249" s="41">
        <f t="shared" si="216"/>
        <v>-1296.7907759687105</v>
      </c>
      <c r="D249" s="41">
        <f t="shared" si="217"/>
        <v>-779.53363311156738</v>
      </c>
      <c r="E249" s="41">
        <f t="shared" si="218"/>
        <v>0.12739352921814204</v>
      </c>
      <c r="F249" s="41">
        <f t="shared" si="310"/>
        <v>-113.54200987122007</v>
      </c>
      <c r="G249" s="41">
        <f t="shared" si="311"/>
        <v>-100.05464387664793</v>
      </c>
      <c r="H249" s="41">
        <f t="shared" si="243"/>
        <v>123.99999999999999</v>
      </c>
      <c r="I249" s="41">
        <f t="shared" si="244"/>
        <v>107.31839081849304</v>
      </c>
      <c r="J249" s="41">
        <f t="shared" si="245"/>
        <v>1.7140942666509605E-6</v>
      </c>
      <c r="K249" s="41">
        <f t="shared" si="246"/>
        <v>-2.4142820622945899E-6</v>
      </c>
      <c r="L249" s="41">
        <f t="shared" si="247"/>
        <v>0.12752092274736015</v>
      </c>
      <c r="M249" s="41">
        <f t="shared" si="312"/>
        <v>-113.65555188109127</v>
      </c>
      <c r="N249" s="41">
        <f t="shared" si="313"/>
        <v>-100.15469852052456</v>
      </c>
      <c r="O249" s="41">
        <f t="shared" si="248"/>
        <v>124.10471771347083</v>
      </c>
      <c r="P249" s="41">
        <f t="shared" si="249"/>
        <v>107.41210784566019</v>
      </c>
      <c r="Q249" s="41">
        <f t="shared" si="250"/>
        <v>1.7206497238834157E-6</v>
      </c>
      <c r="R249" s="41">
        <f t="shared" si="251"/>
        <v>-2.4100709796418001E-6</v>
      </c>
      <c r="S249" s="41">
        <f t="shared" si="252"/>
        <v>5.1458321884083211E-5</v>
      </c>
      <c r="T249" s="41">
        <f t="shared" si="253"/>
        <v>3.3055702896649564E-5</v>
      </c>
      <c r="U249" s="41">
        <f t="shared" si="254"/>
        <v>-0.22433634754730508</v>
      </c>
      <c r="V249" s="41">
        <f t="shared" si="255"/>
        <v>-9.6942818329163044E-2</v>
      </c>
      <c r="W249" s="41">
        <f t="shared" si="314"/>
        <v>86.402209776493208</v>
      </c>
      <c r="X249" s="41">
        <f t="shared" si="315"/>
        <v>76.138711470297153</v>
      </c>
      <c r="Y249" s="41">
        <f t="shared" si="256"/>
        <v>13.040572180756193</v>
      </c>
      <c r="Z249" s="41">
        <f t="shared" si="257"/>
        <v>9.1409130546058108</v>
      </c>
      <c r="AA249" s="41">
        <f t="shared" si="258"/>
        <v>-3.4577763674112431E-4</v>
      </c>
      <c r="AB249" s="41">
        <f t="shared" si="259"/>
        <v>-3.3277995259831577E-4</v>
      </c>
      <c r="AC249" s="41">
        <f t="shared" si="260"/>
        <v>-9.7039761147492201E-2</v>
      </c>
      <c r="AD249" s="41">
        <f t="shared" si="316"/>
        <v>86.488611986269689</v>
      </c>
      <c r="AE249" s="41">
        <f t="shared" si="317"/>
        <v>76.214850181767446</v>
      </c>
      <c r="AF249" s="41">
        <f t="shared" si="261"/>
        <v>13.030562081313704</v>
      </c>
      <c r="AG249" s="41">
        <f t="shared" si="262"/>
        <v>9.1335473818425541</v>
      </c>
      <c r="AH249" s="41">
        <f t="shared" si="263"/>
        <v>-3.4631770231170078E-4</v>
      </c>
      <c r="AI249" s="41">
        <f t="shared" si="264"/>
        <v>-3.3331690423046357E-4</v>
      </c>
      <c r="AJ249" s="41">
        <f t="shared" si="265"/>
        <v>5.5709703914604801E-3</v>
      </c>
      <c r="AK249" s="41">
        <f t="shared" si="266"/>
        <v>5.5388489978148063E-3</v>
      </c>
      <c r="AL249" s="41">
        <f t="shared" si="267"/>
        <v>0.40464259696151511</v>
      </c>
      <c r="AM249" s="41">
        <f t="shared" si="268"/>
        <v>0.30769977863235209</v>
      </c>
      <c r="AN249" s="41">
        <f t="shared" si="318"/>
        <v>-274.24353118456048</v>
      </c>
      <c r="AO249" s="41">
        <f t="shared" si="319"/>
        <v>-241.66684101565076</v>
      </c>
      <c r="AP249" s="41">
        <f t="shared" si="269"/>
        <v>278.89330496148142</v>
      </c>
      <c r="AQ249" s="41">
        <f t="shared" si="270"/>
        <v>244.85055297238659</v>
      </c>
      <c r="AR249" s="41">
        <f t="shared" si="271"/>
        <v>4.8320569756159744E-6</v>
      </c>
      <c r="AS249" s="41">
        <f t="shared" si="272"/>
        <v>-4.6380361935773696E-7</v>
      </c>
      <c r="AT249" s="41">
        <f t="shared" si="273"/>
        <v>0.30800747841098441</v>
      </c>
      <c r="AU249" s="41">
        <f t="shared" si="320"/>
        <v>-274.51777471574502</v>
      </c>
      <c r="AV249" s="41">
        <f t="shared" si="321"/>
        <v>-241.90850785666638</v>
      </c>
      <c r="AW249" s="41">
        <f t="shared" si="274"/>
        <v>279.16305549499896</v>
      </c>
      <c r="AX249" s="41">
        <f t="shared" si="275"/>
        <v>245.08912081298922</v>
      </c>
      <c r="AY249" s="41">
        <f t="shared" si="276"/>
        <v>4.8335409147171035E-6</v>
      </c>
      <c r="AZ249" s="41">
        <f t="shared" si="277"/>
        <v>-4.629011331493726E-7</v>
      </c>
      <c r="BA249" s="41">
        <f t="shared" si="278"/>
        <v>4.8226849812016074E-6</v>
      </c>
      <c r="BB249" s="41">
        <f t="shared" si="279"/>
        <v>2.9330089620986584E-6</v>
      </c>
      <c r="BC249" s="41">
        <f t="shared" si="280"/>
        <v>-2.8025230470394167</v>
      </c>
      <c r="BD249" s="41">
        <f t="shared" si="281"/>
        <v>-2.4948232684070648</v>
      </c>
      <c r="BE249" s="41">
        <f t="shared" si="322"/>
        <v>2223.5607248416236</v>
      </c>
      <c r="BF249" s="41">
        <f t="shared" si="323"/>
        <v>1959.4296130081279</v>
      </c>
      <c r="BG249" s="41">
        <f t="shared" si="282"/>
        <v>0.58305168472247715</v>
      </c>
      <c r="BH249" s="41">
        <f t="shared" si="283"/>
        <v>0.39775627452161189</v>
      </c>
      <c r="BI249" s="41">
        <f t="shared" si="284"/>
        <v>-0.17576800414499055</v>
      </c>
      <c r="BJ249" s="41">
        <f t="shared" si="285"/>
        <v>-0.17575279210207331</v>
      </c>
      <c r="BK249" s="41">
        <f t="shared" si="286"/>
        <v>-2.4973180916754716</v>
      </c>
      <c r="BL249" s="41">
        <f t="shared" si="324"/>
        <v>2225.7842855664649</v>
      </c>
      <c r="BM249" s="41">
        <f t="shared" si="325"/>
        <v>1961.389042621136</v>
      </c>
      <c r="BN249" s="41">
        <f t="shared" si="287"/>
        <v>0.58246952035460708</v>
      </c>
      <c r="BO249" s="41">
        <f t="shared" si="288"/>
        <v>0.39735907662372938</v>
      </c>
      <c r="BP249" s="41">
        <f t="shared" si="289"/>
        <v>-0.17611954276976424</v>
      </c>
      <c r="BQ249" s="41">
        <f t="shared" si="290"/>
        <v>-0.17610433071715378</v>
      </c>
      <c r="BR249" s="41">
        <f t="shared" si="291"/>
        <v>0.14090722546378459</v>
      </c>
      <c r="BS249" s="41">
        <f t="shared" si="292"/>
        <v>0.14090722157845187</v>
      </c>
      <c r="BT249" s="41">
        <f t="shared" si="293"/>
        <v>3915.2484496998882</v>
      </c>
      <c r="BU249" s="41">
        <f t="shared" si="294"/>
        <v>3912.7536264314813</v>
      </c>
      <c r="BV249" s="41">
        <f t="shared" si="326"/>
        <v>-3487319.2822470949</v>
      </c>
      <c r="BW249" s="41">
        <f t="shared" si="327"/>
        <v>-3073069.512025991</v>
      </c>
      <c r="BX249" s="41">
        <f t="shared" si="295"/>
        <v>3487319.2826189538</v>
      </c>
      <c r="BY249" s="41">
        <f t="shared" si="296"/>
        <v>3073069.5122796572</v>
      </c>
      <c r="BZ249" s="41">
        <f t="shared" si="297"/>
        <v>5.6002875496497073E-6</v>
      </c>
      <c r="CA249" s="41">
        <f t="shared" si="298"/>
        <v>-2.9443813923460405E-15</v>
      </c>
      <c r="CB249" s="41">
        <f t="shared" si="299"/>
        <v>3916.6663800579122</v>
      </c>
      <c r="CC249" s="41">
        <f t="shared" si="328"/>
        <v>-3490806.6015293412</v>
      </c>
      <c r="CD249" s="41">
        <f t="shared" si="329"/>
        <v>-3076142.5815380164</v>
      </c>
      <c r="CE249" s="41">
        <f t="shared" si="300"/>
        <v>3490806.6019008285</v>
      </c>
      <c r="CF249" s="41">
        <f t="shared" si="301"/>
        <v>3076142.5817914293</v>
      </c>
      <c r="CG249" s="41">
        <f t="shared" si="302"/>
        <v>5.6002875496595329E-6</v>
      </c>
      <c r="CH249" s="41">
        <f t="shared" si="303"/>
        <v>-2.9385063718238846E-15</v>
      </c>
      <c r="CI249" s="41">
        <f t="shared" si="304"/>
        <v>2.5111681251222716E-18</v>
      </c>
      <c r="CJ249" s="41">
        <f t="shared" si="305"/>
        <v>1.5015053548144892E-18</v>
      </c>
      <c r="CK249" s="41">
        <f t="shared" si="306"/>
        <v>-5546691150043.0137</v>
      </c>
      <c r="CL249" s="41" t="str">
        <f t="shared" si="330"/>
        <v/>
      </c>
      <c r="CM249" s="41">
        <f t="shared" si="240"/>
        <v>432126.96205426543</v>
      </c>
      <c r="CN249" s="41">
        <f t="shared" si="241"/>
        <v>-13694.637692510183</v>
      </c>
      <c r="CO249" s="41">
        <f t="shared" si="331"/>
        <v>0</v>
      </c>
      <c r="CP249" s="41">
        <f t="shared" si="307"/>
        <v>0</v>
      </c>
      <c r="CQ249" s="41"/>
      <c r="CR249" s="41"/>
      <c r="CS249" s="41"/>
      <c r="CT249" s="41"/>
      <c r="CU249" s="41"/>
      <c r="CV249" s="41"/>
      <c r="CW249" s="41"/>
      <c r="CX249" s="41"/>
      <c r="CY249" s="41"/>
      <c r="CZ249" s="41"/>
      <c r="DA249" s="41"/>
      <c r="DB249" s="14"/>
      <c r="DC249" s="41"/>
      <c r="DD249" s="41"/>
      <c r="DE249" s="41"/>
    </row>
    <row r="250" spans="1:109" x14ac:dyDescent="0.1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c r="BP250" s="41"/>
      <c r="BQ250" s="41"/>
      <c r="BR250" s="41"/>
      <c r="BS250" s="41"/>
      <c r="BT250" s="41"/>
      <c r="BU250" s="41"/>
      <c r="BV250" s="41"/>
      <c r="BW250" s="41"/>
      <c r="BX250" s="41"/>
      <c r="BY250" s="41"/>
      <c r="BZ250" s="41"/>
      <c r="CA250" s="41"/>
      <c r="CB250" s="41"/>
      <c r="CC250" s="41"/>
      <c r="CD250" s="41"/>
      <c r="CE250" s="41"/>
      <c r="CF250" s="41"/>
      <c r="CG250" s="41"/>
      <c r="CH250" s="41"/>
      <c r="CI250" s="41"/>
      <c r="CJ250" s="41"/>
      <c r="CK250" s="41"/>
      <c r="CL250" s="41"/>
      <c r="CM250" s="41"/>
      <c r="CN250" s="41"/>
      <c r="CO250" s="41"/>
      <c r="CP250" s="41"/>
      <c r="CQ250" s="41"/>
      <c r="CR250" s="41"/>
      <c r="CS250" s="41"/>
      <c r="CT250" s="41"/>
      <c r="CU250" s="41"/>
      <c r="CV250" s="41"/>
      <c r="CW250" s="41"/>
      <c r="CX250" s="41"/>
      <c r="CY250" s="41"/>
      <c r="CZ250" s="41"/>
      <c r="DA250" s="41"/>
      <c r="DB250" s="14"/>
      <c r="DC250" s="41"/>
      <c r="DD250" s="41"/>
      <c r="DE250" s="41"/>
    </row>
    <row r="251" spans="1:109" x14ac:dyDescent="0.15">
      <c r="A251" s="17" t="s">
        <v>219</v>
      </c>
      <c r="B251" s="41" t="s">
        <v>298</v>
      </c>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c r="BP251" s="41"/>
      <c r="BQ251" s="41"/>
      <c r="BR251" s="41"/>
      <c r="BS251" s="41"/>
      <c r="BT251" s="41"/>
      <c r="BU251" s="41"/>
      <c r="BV251" s="41"/>
      <c r="BW251" s="41"/>
      <c r="BX251" s="41"/>
      <c r="BY251" s="41"/>
      <c r="BZ251" s="41"/>
      <c r="CA251" s="41"/>
      <c r="CB251" s="41"/>
      <c r="CC251" s="41"/>
      <c r="CD251" s="41"/>
      <c r="CE251" s="41"/>
      <c r="CF251" s="41"/>
      <c r="CG251" s="41"/>
      <c r="CH251" s="41"/>
      <c r="CI251" s="41"/>
      <c r="CJ251" s="41"/>
      <c r="CK251" s="41"/>
      <c r="CL251" s="41"/>
      <c r="CM251" s="41"/>
      <c r="CN251" s="41"/>
      <c r="CO251" s="41"/>
      <c r="CP251" s="41"/>
      <c r="CQ251" s="41"/>
      <c r="CR251" s="41"/>
      <c r="CS251" s="41"/>
      <c r="CT251" s="41"/>
      <c r="CU251" s="41"/>
      <c r="CV251" s="41"/>
      <c r="CW251" s="41"/>
      <c r="CX251" s="41"/>
      <c r="CY251" s="41"/>
      <c r="CZ251" s="41"/>
      <c r="DA251" s="41"/>
      <c r="DB251" s="14"/>
      <c r="DC251" s="41"/>
      <c r="DD251" s="41"/>
      <c r="DE251" s="41"/>
    </row>
    <row r="252" spans="1:109" x14ac:dyDescent="0.15">
      <c r="A252" s="41"/>
      <c r="B252" s="41">
        <f>C30</f>
        <v>5</v>
      </c>
      <c r="C252" s="41">
        <f>$C$39*($B252-$C$21)</f>
        <v>-1682.8571428571429</v>
      </c>
      <c r="D252" s="41">
        <f>$C$39*($B252-$C$27)</f>
        <v>-1165.5999999999999</v>
      </c>
      <c r="E252" s="41">
        <f>$AC$71</f>
        <v>0.12739352921814204</v>
      </c>
      <c r="F252" s="41">
        <f>-E252*$AC$51</f>
        <v>-113.54200987122007</v>
      </c>
      <c r="G252" s="41">
        <f>-E252*$AD$51</f>
        <v>-100.05464387664793</v>
      </c>
      <c r="H252" s="41">
        <f>(-F252+SQRT(F252^2-4*$C252))/2</f>
        <v>126.81245083913349</v>
      </c>
      <c r="I252" s="41">
        <f>(-G252+SQRT(G252^2-4*$D252))/2</f>
        <v>110.59408625936649</v>
      </c>
      <c r="J252" s="41">
        <f t="shared" ref="J252" si="332">IF(H252&lt;&gt;0,($C$21-$B252)*$E252/H252/$AC$51-$AC$60*$AC$51,0)</f>
        <v>1.3060791318727823E-5</v>
      </c>
      <c r="K252" s="41">
        <f t="shared" ref="K252" si="333">IF(I252&lt;&gt;0,($C$27-$B252)*$E252/I252/$AD$51-$AC$60*$AD$51,0)</f>
        <v>1.2582820558715921E-5</v>
      </c>
      <c r="L252" s="41">
        <f t="shared" ref="L252" si="334">E252*1.001</f>
        <v>0.12752092274736015</v>
      </c>
      <c r="M252" s="41">
        <f>-L252*$AC$51</f>
        <v>-113.65555188109127</v>
      </c>
      <c r="N252" s="41">
        <f>-L252*$AD$51</f>
        <v>-100.15469852052456</v>
      </c>
      <c r="O252" s="41">
        <f>(-M252+SQRT(M252^2-4*$C252))/2</f>
        <v>126.91524458655967</v>
      </c>
      <c r="P252" s="41">
        <f>(-N252+SQRT(N252^2-4*$D252))/2</f>
        <v>110.68544202793062</v>
      </c>
      <c r="Q252" s="41">
        <f t="shared" ref="Q252" si="335">IF(O252&lt;&gt;0,($C$21-$B252)*$L252/O252/$AC$51-$AC$60*$AC$51,0)</f>
        <v>1.3070923562796324E-5</v>
      </c>
      <c r="R252" s="41">
        <f t="shared" ref="R252" si="336">IF(P252&lt;&gt;0,($C$27-$B252)*$L252/P252/$AD$51-$AC$60*$AD$51,0)</f>
        <v>1.2591207393146326E-5</v>
      </c>
      <c r="S252" s="41">
        <f>(Q252-J252)/($L252-$E252)</f>
        <v>7.9534997818869375E-5</v>
      </c>
      <c r="T252" s="41">
        <f>(R252-K252)/($L252-$E252)</f>
        <v>6.5834069295977316E-5</v>
      </c>
      <c r="U252" s="41">
        <f t="shared" ref="U252" si="337">(K252-J252)/(S252-T252)</f>
        <v>-3.4886012229995156E-2</v>
      </c>
      <c r="V252" s="41">
        <f t="shared" ref="V252" si="338">E252+U252</f>
        <v>9.2507516988146882E-2</v>
      </c>
      <c r="W252" s="41">
        <f>-V252*$AC$51</f>
        <v>-82.449159478458313</v>
      </c>
      <c r="X252" s="41">
        <f>-V252*$AD$51</f>
        <v>-72.655233942948811</v>
      </c>
      <c r="Y252" s="41">
        <f>(-W252+SQRT(W252^2-4*$C252))/2</f>
        <v>99.382323140544216</v>
      </c>
      <c r="Z252" s="41">
        <f>(-X252+SQRT(X252^2-4*$D252))/2</f>
        <v>86.18035766670755</v>
      </c>
      <c r="AA252" s="41">
        <f t="shared" ref="AA252" si="339">IF(Y252&lt;&gt;0,($C$21-$B252)*$V252/Y252/$AC$51-$AC$60*$AC$51,0)</f>
        <v>9.1299025199631086E-6</v>
      </c>
      <c r="AB252" s="41">
        <f t="shared" ref="AB252" si="340">IF(Z252&lt;&gt;0,($C$27-$B252)*$V252/Z252/$AD$51-$AC$60*$AD$51,0)</f>
        <v>9.2951515630392508E-6</v>
      </c>
      <c r="AC252" s="41">
        <f t="shared" ref="AC252" si="341">V252*1.001</f>
        <v>9.260002450513502E-2</v>
      </c>
      <c r="AD252" s="41">
        <f>-AC252*$AC$51</f>
        <v>-82.53160863793677</v>
      </c>
      <c r="AE252" s="41">
        <f>-AC252*$AD$51</f>
        <v>-72.72788917689175</v>
      </c>
      <c r="AF252" s="41">
        <f>(-AD252+SQRT(AD252^2-4*$C252))/2</f>
        <v>99.452776649108856</v>
      </c>
      <c r="AG252" s="41">
        <f>(-AE252+SQRT(AE252^2-4*$D252))/2</f>
        <v>86.243163367728712</v>
      </c>
      <c r="AH252" s="41">
        <f t="shared" ref="AH252" si="342">IF(AF252&lt;&gt;0,($C$21-$B252)*$AC252/AF252/$AC$51-$AC$60*$AC$51,0)</f>
        <v>9.1443325091532129E-6</v>
      </c>
      <c r="AI252" s="41">
        <f t="shared" ref="AI252" si="343">IF(AG252&lt;&gt;0,($C$27-$B252)*$AC252/AG252/$AD$51-$AC$60*$AD$51,0)</f>
        <v>9.307338520937916E-6</v>
      </c>
      <c r="AJ252" s="41">
        <f>(AH252-AA252)/($AC252-$V252)</f>
        <v>1.5598720687697831E-4</v>
      </c>
      <c r="AK252" s="41">
        <f>(AI252-AB252)/($AC252-$V252)</f>
        <v>1.3174019036991168E-4</v>
      </c>
      <c r="AL252" s="41">
        <f t="shared" ref="AL252" si="344">(AB252-AA252)/(AJ252-AK252)</f>
        <v>6.8152320112448254E-3</v>
      </c>
      <c r="AM252" s="41">
        <f t="shared" ref="AM252" si="345">V252+AL252</f>
        <v>9.9322748999391711E-2</v>
      </c>
      <c r="AN252" s="41">
        <f>-AM252*$AC$51</f>
        <v>-88.523370194219041</v>
      </c>
      <c r="AO252" s="41">
        <f>-AM252*$AD$51</f>
        <v>-78.007904647708003</v>
      </c>
      <c r="AP252" s="41">
        <f>(-AN252+SQRT(AN252^2-4*$C252))/2</f>
        <v>104.61028831618022</v>
      </c>
      <c r="AQ252" s="41">
        <f>(-AO252+SQRT(AO252^2-4*$D252))/2</f>
        <v>90.839348501383853</v>
      </c>
      <c r="AR252" s="41">
        <f t="shared" ref="AR252" si="346">IF(AP252&lt;&gt;0,($C$21-$B252)*$AM252/AP252/$AC$51-$AC$60*$AC$51,0)</f>
        <v>1.0122795590368131E-5</v>
      </c>
      <c r="AS252" s="41">
        <f t="shared" ref="AS252" si="347">IF(AQ252&lt;&gt;0,($C$27-$B252)*$AM252/AQ252/$AD$51-$AC$60*$AD$51,0)</f>
        <v>1.0131745166471952E-5</v>
      </c>
      <c r="AT252" s="41">
        <f t="shared" ref="AT252" si="348">AM252*1.001</f>
        <v>9.9422071748391086E-2</v>
      </c>
      <c r="AU252" s="41">
        <f>-AT252*$AC$51</f>
        <v>-88.611893564413236</v>
      </c>
      <c r="AV252" s="41">
        <f>-AT252*$AD$51</f>
        <v>-78.085912552355694</v>
      </c>
      <c r="AW252" s="41">
        <f>(-AU252+SQRT(AU252^2-4*$C252))/2</f>
        <v>104.68702049843716</v>
      </c>
      <c r="AX252" s="41">
        <f>(-AV252+SQRT(AV252^2-4*$D252))/2</f>
        <v>90.907707647253886</v>
      </c>
      <c r="AY252" s="41">
        <f t="shared" ref="AY252" si="349">IF(AW252&lt;&gt;0,($C$21-$B252)*$AT252/AW252/$AC$51-$AC$60*$AC$51,0)</f>
        <v>1.0136270602341742E-5</v>
      </c>
      <c r="AZ252" s="41">
        <f t="shared" ref="AZ252" si="350">IF(AX252&lt;&gt;0,($C$27-$B252)*$AT252/AX252/$AD$51-$AC$60*$AD$51,0)</f>
        <v>1.0143071262824717E-5</v>
      </c>
      <c r="BA252" s="41">
        <f>(AY252-AR252)/($AT252-$AM252)</f>
        <v>1.356689389829092E-4</v>
      </c>
      <c r="BB252" s="41">
        <f>(AZ252-AS252)/($AT252-$AM252)</f>
        <v>1.1403325488741659E-4</v>
      </c>
      <c r="BC252" s="41">
        <f t="shared" ref="BC252" si="351">(AS252-AR252)/(BA252-BB252)</f>
        <v>4.1364886195974758E-4</v>
      </c>
      <c r="BD252" s="41">
        <f t="shared" ref="BD252" si="352">AM252+BC252</f>
        <v>9.9736397861351453E-2</v>
      </c>
      <c r="BE252" s="41">
        <f>-BD252*$AC$51</f>
        <v>-88.89204294750644</v>
      </c>
      <c r="BF252" s="41">
        <f>-BD252*$AD$51</f>
        <v>-78.332783704182631</v>
      </c>
      <c r="BG252" s="41">
        <f>(-BE252+SQRT(BE252^2-4*$C252))/2</f>
        <v>104.92995295726772</v>
      </c>
      <c r="BH252" s="41">
        <f>(-BF252+SQRT(BF252^2-4*$D252))/2</f>
        <v>91.124127086717976</v>
      </c>
      <c r="BI252" s="41">
        <f t="shared" ref="BI252" si="353">IF(BG252&lt;&gt;0,($C$21-$B252)*$BD252/BG252/$AC$51-$AC$60*$AC$51,0)</f>
        <v>1.0178737428053947E-5</v>
      </c>
      <c r="BJ252" s="41">
        <f t="shared" ref="BJ252" si="354">IF(BH252&lt;&gt;0,($C$27-$B252)*$BD252/BH252/$AD$51-$AC$60*$AD$51,0)</f>
        <v>1.0178760816179456E-5</v>
      </c>
      <c r="BK252" s="41">
        <f t="shared" ref="BK252" si="355">BD252*1.001</f>
        <v>9.9836134259212797E-2</v>
      </c>
      <c r="BL252" s="41">
        <f>-BK252*$AC$51</f>
        <v>-88.980934990453946</v>
      </c>
      <c r="BM252" s="41">
        <f>-BK252*$AD$51</f>
        <v>-78.411116487886801</v>
      </c>
      <c r="BN252" s="41">
        <f>(-BL252+SQRT(BL252^2-4*$C252))/2</f>
        <v>105.00706720804124</v>
      </c>
      <c r="BO252" s="41">
        <f>(-BM252+SQRT(BM252^2-4*$D252))/2</f>
        <v>91.192823965649126</v>
      </c>
      <c r="BP252" s="41">
        <f t="shared" ref="BP252" si="356">IF(BN252&lt;&gt;0,($C$21-$B252)*$BK252/BN252/$AC$51-$AC$60*$AC$51,0)</f>
        <v>1.0192156117460485E-5</v>
      </c>
      <c r="BQ252" s="41">
        <f t="shared" ref="BQ252" si="357">IF(BO252&lt;&gt;0,($C$27-$B252)*$BK252/BO252/$AD$51-$AC$60*$AD$51,0)</f>
        <v>1.0190036467516299E-5</v>
      </c>
      <c r="BR252" s="41">
        <f>(BP252-BI252)/($BK252-$BD252)</f>
        <v>1.3454154846451099E-4</v>
      </c>
      <c r="BS252" s="41">
        <f>(BQ252-BJ252)/($BK252-$BD252)</f>
        <v>1.1305452752082282E-4</v>
      </c>
      <c r="BT252" s="41">
        <f t="shared" ref="BT252" si="358">(BJ252-BI252)/(BR252-BS252)</f>
        <v>1.0884768796062561E-6</v>
      </c>
      <c r="BU252" s="41">
        <f t="shared" ref="BU252" si="359">BD252+BT252</f>
        <v>9.9737486338231054E-2</v>
      </c>
      <c r="BV252" s="41">
        <f>-BU252*$AC$51</f>
        <v>-88.893013074116226</v>
      </c>
      <c r="BW252" s="41">
        <f>-BU252*$AD$51</f>
        <v>-78.333638591924768</v>
      </c>
      <c r="BX252" s="41">
        <f>(-BV252+SQRT(BV252^2-4*$C252))/2</f>
        <v>104.93079446546058</v>
      </c>
      <c r="BY252" s="41">
        <f>(-BW252+SQRT(BW252^2-4*$D252))/2</f>
        <v>91.124876743894092</v>
      </c>
      <c r="BZ252" s="41">
        <f t="shared" ref="BZ252" si="360">IF(BX252&lt;&gt;0,($C$21-$B252)*$BU252/BX252/$AC$51-$AC$60*$AC$51,0)</f>
        <v>1.0178884018993543E-5</v>
      </c>
      <c r="CA252" s="41">
        <f t="shared" ref="CA252" si="361">IF(BY252&lt;&gt;0,($C$27-$B252)*$BU252/BY252/$AD$51-$AC$60*$AD$51,0)</f>
        <v>1.0178883999773146E-5</v>
      </c>
      <c r="CB252" s="41">
        <f t="shared" ref="CB252" si="362">BU252*1.001</f>
        <v>9.9837223824569277E-2</v>
      </c>
      <c r="CC252" s="41">
        <f>-CB252*$AC$51</f>
        <v>-88.981906087190339</v>
      </c>
      <c r="CD252" s="41">
        <f>-CB252*$AD$51</f>
        <v>-78.411972230516682</v>
      </c>
      <c r="CE252" s="41">
        <f>(-CC252+SQRT(CC252^2-4*$C252))/2</f>
        <v>105.00790972174062</v>
      </c>
      <c r="CF252" s="41">
        <f>(-CD252+SQRT(CD252^2-4*$D252))/2</f>
        <v>91.193574511623012</v>
      </c>
      <c r="CG252" s="41">
        <f t="shared" ref="CG252" si="363">IF(CE252&lt;&gt;0,($C$21-$B252)*$CB252/CE252/$AC$51-$AC$60*$AC$51,0)</f>
        <v>1.019230256045341E-5</v>
      </c>
      <c r="CH252" s="41">
        <f t="shared" ref="CH252" si="364">IF(CF252&lt;&gt;0,($C$27-$B252)*$CB252/CF252/$AD$51-$AC$60*$AD$51,0)</f>
        <v>1.0190159518648381E-5</v>
      </c>
      <c r="CI252" s="41">
        <f>(CG252-BZ252)/($CB252-$BU252)</f>
        <v>1.345385967956213E-4</v>
      </c>
      <c r="CJ252" s="41">
        <f>(CH252-CA252)/($CB252-$BU252)</f>
        <v>1.1305196560698129E-4</v>
      </c>
      <c r="CK252" s="41">
        <f t="shared" ref="CK252" si="365">(CA252-BZ252)/IF((CI252-CJ252)&lt;&gt;0,(CI252-CJ252),0.0000000000000001)</f>
        <v>-8.9452818973343579E-10</v>
      </c>
      <c r="CL252" s="41">
        <f>IF(AND(BU252&gt;0,CE252&gt;0,CE252&lt;$C$15,CG252&gt;0,ABS(CK252)&lt;0.00001),B252,"")</f>
        <v>5</v>
      </c>
      <c r="CM252" s="41">
        <f>CG252+BU252^2/$C$39</f>
        <v>2.9097038025191225E-4</v>
      </c>
      <c r="CN252" s="41">
        <f>-BU252*$C$15/$C$39</f>
        <v>-0.34908120218380867</v>
      </c>
      <c r="CO252" s="41">
        <f>IF(CL252&lt;&gt;"",(-CM252+SQRT(CM252^2-4*$AC$60*CN252))/2/$AC$60,0)</f>
        <v>1033.1184623861254</v>
      </c>
      <c r="CP252" s="41">
        <f>CO252*30/PI()</f>
        <v>9865.5546052950122</v>
      </c>
      <c r="CQ252" s="41"/>
      <c r="CR252" s="41"/>
      <c r="CS252" s="41"/>
      <c r="CT252" s="41"/>
      <c r="CU252" s="41"/>
      <c r="CV252" s="41"/>
      <c r="CW252" s="41"/>
      <c r="CX252" s="41"/>
      <c r="CY252" s="41"/>
      <c r="CZ252" s="41"/>
      <c r="DA252" s="41"/>
      <c r="DB252" s="14"/>
      <c r="DC252" s="41"/>
      <c r="DD252" s="41"/>
      <c r="DE252" s="41"/>
    </row>
    <row r="253" spans="1:109" x14ac:dyDescent="0.1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c r="BP253" s="41"/>
      <c r="BQ253" s="41"/>
      <c r="BR253" s="41"/>
      <c r="BS253" s="41"/>
      <c r="BT253" s="41"/>
      <c r="BU253" s="41"/>
      <c r="BV253" s="41"/>
      <c r="BW253" s="41"/>
      <c r="BX253" s="41"/>
      <c r="BY253" s="41"/>
      <c r="BZ253" s="41"/>
      <c r="CA253" s="41"/>
      <c r="CB253" s="41"/>
      <c r="CC253" s="41"/>
      <c r="CD253" s="41"/>
      <c r="CE253" s="41"/>
      <c r="CF253" s="41"/>
      <c r="CG253" s="41"/>
      <c r="CH253" s="41"/>
      <c r="CI253" s="41"/>
      <c r="CJ253" s="41"/>
      <c r="CK253" s="41"/>
      <c r="CL253" s="41"/>
      <c r="CM253" s="41"/>
      <c r="CN253" s="41"/>
      <c r="CO253" s="41"/>
      <c r="CP253" s="41"/>
      <c r="CQ253" s="41"/>
      <c r="CR253" s="41"/>
      <c r="CS253" s="41"/>
      <c r="CT253" s="41"/>
      <c r="CU253" s="41"/>
      <c r="CV253" s="41"/>
      <c r="CW253" s="41"/>
      <c r="CX253" s="41"/>
      <c r="CY253" s="41"/>
      <c r="CZ253" s="41"/>
      <c r="DA253" s="41"/>
      <c r="DB253" s="14"/>
      <c r="DC253" s="41"/>
      <c r="DD253" s="41"/>
      <c r="DE253" s="41"/>
    </row>
    <row r="254" spans="1:109" x14ac:dyDescent="0.1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c r="BP254" s="41"/>
      <c r="BQ254" s="41"/>
      <c r="BR254" s="41"/>
      <c r="BS254" s="41"/>
      <c r="BT254" s="41"/>
      <c r="BU254" s="41"/>
      <c r="BV254" s="41"/>
      <c r="BW254" s="41"/>
      <c r="BX254" s="41"/>
      <c r="BY254" s="41"/>
      <c r="BZ254" s="41"/>
      <c r="CA254" s="41"/>
      <c r="CB254" s="41"/>
      <c r="CC254" s="41"/>
      <c r="CD254" s="41"/>
      <c r="CE254" s="41"/>
      <c r="CF254" s="41"/>
      <c r="CG254" s="41"/>
      <c r="CH254" s="41"/>
      <c r="CI254" s="41"/>
      <c r="CJ254" s="41"/>
      <c r="CK254" s="41"/>
      <c r="CL254" s="41"/>
      <c r="CM254" s="41"/>
      <c r="CN254" s="41"/>
      <c r="CO254" s="41"/>
      <c r="CP254" s="41"/>
      <c r="CQ254" s="41"/>
      <c r="CR254" s="41"/>
      <c r="CS254" s="41"/>
      <c r="CT254" s="41"/>
      <c r="CU254" s="41"/>
      <c r="CV254" s="41"/>
      <c r="CW254" s="41"/>
      <c r="CX254" s="41"/>
      <c r="CY254" s="41"/>
      <c r="CZ254" s="41"/>
      <c r="DA254" s="41"/>
      <c r="DB254" s="14"/>
      <c r="DC254" s="41"/>
      <c r="DD254" s="41"/>
      <c r="DE254" s="41"/>
    </row>
    <row r="255" spans="1:109" x14ac:dyDescent="0.1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c r="BP255" s="41"/>
      <c r="BQ255" s="41"/>
      <c r="BR255" s="41"/>
      <c r="BS255" s="41"/>
      <c r="BT255" s="41"/>
      <c r="BU255" s="41"/>
      <c r="BV255" s="41"/>
      <c r="BW255" s="41"/>
      <c r="BX255" s="41"/>
      <c r="BY255" s="41"/>
      <c r="BZ255" s="41"/>
      <c r="CA255" s="41"/>
      <c r="CB255" s="41"/>
      <c r="CC255" s="41"/>
      <c r="CD255" s="41"/>
      <c r="CE255" s="41"/>
      <c r="CF255" s="41"/>
      <c r="CG255" s="41"/>
      <c r="CH255" s="41"/>
      <c r="CI255" s="41"/>
      <c r="CJ255" s="41"/>
      <c r="CK255" s="41"/>
      <c r="CL255" s="41"/>
      <c r="CM255" s="41"/>
      <c r="CN255" s="41"/>
      <c r="CO255" s="41"/>
      <c r="CP255" s="41"/>
      <c r="CQ255" s="41"/>
      <c r="CR255" s="41"/>
      <c r="CS255" s="41"/>
      <c r="CT255" s="41"/>
      <c r="CU255" s="41"/>
      <c r="CV255" s="41"/>
      <c r="CW255" s="41"/>
      <c r="CX255" s="41"/>
      <c r="CY255" s="41"/>
      <c r="CZ255" s="41"/>
      <c r="DA255" s="41"/>
      <c r="DB255" s="14"/>
      <c r="DC255" s="41"/>
      <c r="DD255" s="41"/>
      <c r="DE255" s="41"/>
    </row>
    <row r="256" spans="1:109" x14ac:dyDescent="0.1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c r="BP256" s="41"/>
      <c r="BQ256" s="41"/>
      <c r="BR256" s="41"/>
      <c r="BS256" s="41"/>
      <c r="BT256" s="41"/>
      <c r="BU256" s="41"/>
      <c r="BV256" s="41"/>
      <c r="BW256" s="41"/>
      <c r="BX256" s="41"/>
      <c r="BY256" s="41"/>
      <c r="BZ256" s="41"/>
      <c r="CA256" s="41"/>
      <c r="CB256" s="41"/>
      <c r="CC256" s="41"/>
      <c r="CD256" s="41"/>
      <c r="CE256" s="41"/>
      <c r="CF256" s="41"/>
      <c r="CG256" s="41"/>
      <c r="CH256" s="41"/>
      <c r="CI256" s="41"/>
      <c r="CJ256" s="41"/>
      <c r="CK256" s="41"/>
      <c r="CL256" s="41"/>
      <c r="CM256" s="41"/>
      <c r="CN256" s="41"/>
      <c r="CO256" s="41"/>
      <c r="CP256" s="41"/>
      <c r="CQ256" s="41"/>
      <c r="CR256" s="41"/>
      <c r="CS256" s="41"/>
      <c r="CT256" s="41"/>
      <c r="CU256" s="41"/>
      <c r="CV256" s="41"/>
      <c r="CW256" s="41"/>
      <c r="CX256" s="41"/>
      <c r="CY256" s="41"/>
      <c r="CZ256" s="41"/>
      <c r="DA256" s="41"/>
      <c r="DB256" s="14"/>
      <c r="DC256" s="41"/>
      <c r="DD256" s="41"/>
      <c r="DE256" s="41"/>
    </row>
    <row r="257" spans="105:109" x14ac:dyDescent="0.15">
      <c r="DA257" s="41"/>
      <c r="DB257" s="14"/>
      <c r="DC257" s="41"/>
      <c r="DD257" s="41"/>
      <c r="DE257" s="41"/>
    </row>
    <row r="258" spans="105:109" x14ac:dyDescent="0.15">
      <c r="DA258" s="41"/>
      <c r="DB258" s="14"/>
      <c r="DC258" s="41"/>
      <c r="DD258" s="41"/>
      <c r="DE258" s="41"/>
    </row>
    <row r="259" spans="105:109" x14ac:dyDescent="0.15">
      <c r="DA259" s="41"/>
      <c r="DB259" s="14"/>
      <c r="DC259" s="41"/>
      <c r="DD259" s="41"/>
      <c r="DE259" s="41"/>
    </row>
    <row r="260" spans="105:109" x14ac:dyDescent="0.15">
      <c r="DA260" s="41"/>
      <c r="DB260" s="14"/>
      <c r="DC260" s="41"/>
      <c r="DD260" s="41"/>
      <c r="DE260" s="41"/>
    </row>
    <row r="261" spans="105:109" x14ac:dyDescent="0.15">
      <c r="DA261" s="41"/>
      <c r="DB261" s="14"/>
      <c r="DC261" s="41"/>
      <c r="DD261" s="41"/>
      <c r="DE261" s="41"/>
    </row>
    <row r="262" spans="105:109" x14ac:dyDescent="0.15">
      <c r="DA262" s="41"/>
      <c r="DB262" s="14"/>
      <c r="DC262" s="41"/>
      <c r="DD262" s="41"/>
      <c r="DE262" s="41"/>
    </row>
    <row r="263" spans="105:109" x14ac:dyDescent="0.15">
      <c r="DA263" s="41"/>
      <c r="DB263" s="14"/>
      <c r="DC263" s="41"/>
      <c r="DD263" s="41"/>
      <c r="DE263" s="41"/>
    </row>
    <row r="264" spans="105:109" x14ac:dyDescent="0.15">
      <c r="DA264" s="41"/>
      <c r="DB264" s="14"/>
      <c r="DC264" s="41"/>
      <c r="DD264" s="41"/>
      <c r="DE264" s="41"/>
    </row>
    <row r="265" spans="105:109" x14ac:dyDescent="0.15">
      <c r="DA265" s="41"/>
      <c r="DB265" s="14"/>
      <c r="DC265" s="41"/>
      <c r="DD265" s="41"/>
      <c r="DE265" s="41"/>
    </row>
    <row r="266" spans="105:109" x14ac:dyDescent="0.15">
      <c r="DA266" s="41"/>
      <c r="DB266" s="14"/>
      <c r="DC266" s="41"/>
      <c r="DD266" s="41"/>
      <c r="DE266" s="41"/>
    </row>
    <row r="267" spans="105:109" x14ac:dyDescent="0.15">
      <c r="DA267" s="41"/>
      <c r="DB267" s="14"/>
      <c r="DC267" s="41"/>
      <c r="DD267" s="41"/>
      <c r="DE267" s="41"/>
    </row>
    <row r="268" spans="105:109" x14ac:dyDescent="0.15">
      <c r="DA268" s="41"/>
      <c r="DB268" s="14"/>
      <c r="DC268" s="41"/>
      <c r="DD268" s="41"/>
      <c r="DE268" s="41"/>
    </row>
    <row r="269" spans="105:109" x14ac:dyDescent="0.15">
      <c r="DA269" s="41"/>
      <c r="DB269" s="14"/>
      <c r="DC269" s="41"/>
      <c r="DD269" s="41"/>
      <c r="DE269" s="41"/>
    </row>
    <row r="270" spans="105:109" x14ac:dyDescent="0.15">
      <c r="DA270" s="41"/>
      <c r="DB270" s="14"/>
      <c r="DC270" s="41"/>
      <c r="DD270" s="41"/>
      <c r="DE270" s="41"/>
    </row>
    <row r="271" spans="105:109" x14ac:dyDescent="0.15">
      <c r="DA271" s="41"/>
      <c r="DB271" s="14"/>
      <c r="DC271" s="41"/>
      <c r="DD271" s="41"/>
      <c r="DE271" s="41"/>
    </row>
    <row r="272" spans="105:109" x14ac:dyDescent="0.15">
      <c r="DA272" s="41"/>
      <c r="DB272" s="14"/>
      <c r="DC272" s="41"/>
      <c r="DD272" s="41"/>
      <c r="DE272" s="41"/>
    </row>
    <row r="273" spans="105:109" x14ac:dyDescent="0.15">
      <c r="DA273" s="41"/>
      <c r="DB273" s="14"/>
      <c r="DC273" s="41"/>
      <c r="DD273" s="41"/>
      <c r="DE273" s="41"/>
    </row>
    <row r="274" spans="105:109" x14ac:dyDescent="0.15">
      <c r="DA274" s="41"/>
      <c r="DB274" s="14"/>
      <c r="DC274" s="41"/>
      <c r="DD274" s="41"/>
      <c r="DE274" s="41"/>
    </row>
    <row r="275" spans="105:109" x14ac:dyDescent="0.15">
      <c r="DA275" s="41"/>
      <c r="DB275" s="14"/>
      <c r="DC275" s="41"/>
      <c r="DD275" s="41"/>
      <c r="DE275" s="41"/>
    </row>
    <row r="276" spans="105:109" x14ac:dyDescent="0.15">
      <c r="DA276" s="41"/>
      <c r="DB276" s="14"/>
      <c r="DC276" s="41"/>
      <c r="DD276" s="41"/>
      <c r="DE276" s="41"/>
    </row>
    <row r="277" spans="105:109" x14ac:dyDescent="0.15">
      <c r="DA277" s="41"/>
      <c r="DB277" s="14"/>
      <c r="DC277" s="41"/>
      <c r="DD277" s="41"/>
      <c r="DE277" s="41"/>
    </row>
    <row r="278" spans="105:109" x14ac:dyDescent="0.15">
      <c r="DA278" s="41"/>
      <c r="DB278" s="14"/>
      <c r="DC278" s="41"/>
      <c r="DD278" s="41"/>
      <c r="DE278" s="41"/>
    </row>
    <row r="279" spans="105:109" x14ac:dyDescent="0.15">
      <c r="DA279" s="41"/>
      <c r="DB279" s="14"/>
      <c r="DC279" s="41"/>
      <c r="DD279" s="41"/>
      <c r="DE279" s="41"/>
    </row>
    <row r="280" spans="105:109" x14ac:dyDescent="0.15">
      <c r="DA280" s="41"/>
      <c r="DB280" s="14"/>
      <c r="DC280" s="41"/>
      <c r="DD280" s="41"/>
      <c r="DE280" s="41"/>
    </row>
    <row r="281" spans="105:109" x14ac:dyDescent="0.15">
      <c r="DA281" s="41"/>
      <c r="DB281" s="14"/>
      <c r="DC281" s="41"/>
      <c r="DD281" s="41"/>
      <c r="DE281" s="41"/>
    </row>
    <row r="282" spans="105:109" x14ac:dyDescent="0.15">
      <c r="DA282" s="41"/>
      <c r="DB282" s="14"/>
      <c r="DC282" s="41"/>
      <c r="DD282" s="41"/>
      <c r="DE282" s="41"/>
    </row>
    <row r="283" spans="105:109" x14ac:dyDescent="0.15">
      <c r="DA283" s="41"/>
      <c r="DB283" s="14"/>
      <c r="DC283" s="41"/>
      <c r="DD283" s="41"/>
      <c r="DE283" s="41"/>
    </row>
    <row r="284" spans="105:109" x14ac:dyDescent="0.15">
      <c r="DA284" s="41"/>
      <c r="DB284" s="14"/>
      <c r="DC284" s="41"/>
      <c r="DD284" s="41"/>
      <c r="DE284" s="41"/>
    </row>
    <row r="285" spans="105:109" x14ac:dyDescent="0.15">
      <c r="DA285" s="41"/>
      <c r="DB285" s="14"/>
      <c r="DC285" s="41"/>
      <c r="DD285" s="41"/>
      <c r="DE285" s="41"/>
    </row>
    <row r="286" spans="105:109" x14ac:dyDescent="0.15">
      <c r="DA286" s="41"/>
      <c r="DB286" s="14"/>
      <c r="DC286" s="41"/>
      <c r="DD286" s="41"/>
      <c r="DE286" s="41"/>
    </row>
    <row r="287" spans="105:109" x14ac:dyDescent="0.15">
      <c r="DA287" s="41"/>
      <c r="DB287" s="14"/>
      <c r="DC287" s="41"/>
      <c r="DD287" s="41"/>
      <c r="DE287" s="41"/>
    </row>
    <row r="288" spans="105:109" x14ac:dyDescent="0.15">
      <c r="DA288" s="41"/>
      <c r="DB288" s="14"/>
      <c r="DC288" s="41"/>
      <c r="DD288" s="41"/>
      <c r="DE288" s="41"/>
    </row>
    <row r="289" spans="105:109" x14ac:dyDescent="0.15">
      <c r="DA289" s="41"/>
      <c r="DB289" s="14"/>
      <c r="DC289" s="41"/>
      <c r="DD289" s="41"/>
      <c r="DE289" s="41"/>
    </row>
    <row r="290" spans="105:109" x14ac:dyDescent="0.15">
      <c r="DA290" s="41"/>
      <c r="DB290" s="14"/>
      <c r="DC290" s="41"/>
      <c r="DD290" s="41"/>
      <c r="DE290" s="41"/>
    </row>
    <row r="291" spans="105:109" x14ac:dyDescent="0.15">
      <c r="DA291" s="41"/>
      <c r="DB291" s="14"/>
      <c r="DC291" s="41"/>
      <c r="DD291" s="41"/>
      <c r="DE291" s="41"/>
    </row>
    <row r="292" spans="105:109" x14ac:dyDescent="0.15">
      <c r="DA292" s="41"/>
      <c r="DB292" s="14"/>
      <c r="DC292" s="41"/>
      <c r="DD292" s="41"/>
      <c r="DE292" s="41"/>
    </row>
    <row r="293" spans="105:109" x14ac:dyDescent="0.15">
      <c r="DA293" s="41"/>
      <c r="DB293" s="14"/>
      <c r="DC293" s="41"/>
      <c r="DD293" s="41"/>
      <c r="DE293" s="41"/>
    </row>
    <row r="294" spans="105:109" x14ac:dyDescent="0.15">
      <c r="DA294" s="41"/>
      <c r="DB294" s="14"/>
      <c r="DC294" s="41"/>
      <c r="DD294" s="41"/>
      <c r="DE294" s="41"/>
    </row>
    <row r="295" spans="105:109" x14ac:dyDescent="0.15">
      <c r="DA295" s="41"/>
      <c r="DB295" s="14"/>
      <c r="DC295" s="41"/>
      <c r="DD295" s="41"/>
      <c r="DE295" s="41"/>
    </row>
    <row r="296" spans="105:109" x14ac:dyDescent="0.15">
      <c r="DA296" s="41"/>
      <c r="DB296" s="14"/>
      <c r="DC296" s="41"/>
      <c r="DD296" s="41"/>
      <c r="DE296" s="41"/>
    </row>
    <row r="297" spans="105:109" x14ac:dyDescent="0.15">
      <c r="DA297" s="41"/>
      <c r="DB297" s="14"/>
      <c r="DC297" s="41"/>
      <c r="DD297" s="41"/>
      <c r="DE297" s="41"/>
    </row>
    <row r="298" spans="105:109" x14ac:dyDescent="0.15">
      <c r="DA298" s="41"/>
      <c r="DB298" s="14"/>
      <c r="DC298" s="41"/>
      <c r="DD298" s="41"/>
      <c r="DE298" s="41"/>
    </row>
    <row r="299" spans="105:109" x14ac:dyDescent="0.15">
      <c r="DA299" s="41"/>
      <c r="DB299" s="14"/>
      <c r="DC299" s="41"/>
      <c r="DD299" s="41"/>
      <c r="DE299" s="41"/>
    </row>
    <row r="300" spans="105:109" x14ac:dyDescent="0.15">
      <c r="DA300" s="41"/>
      <c r="DB300" s="14"/>
      <c r="DC300" s="41"/>
      <c r="DD300" s="41"/>
      <c r="DE300" s="41"/>
    </row>
    <row r="301" spans="105:109" x14ac:dyDescent="0.15">
      <c r="DA301" s="41"/>
      <c r="DB301" s="14"/>
      <c r="DC301" s="41"/>
      <c r="DD301" s="41"/>
      <c r="DE301" s="41"/>
    </row>
    <row r="302" spans="105:109" x14ac:dyDescent="0.15">
      <c r="DA302" s="41"/>
      <c r="DB302" s="14"/>
      <c r="DC302" s="41"/>
      <c r="DD302" s="41"/>
      <c r="DE302" s="41"/>
    </row>
    <row r="303" spans="105:109" x14ac:dyDescent="0.15">
      <c r="DA303" s="41"/>
      <c r="DB303" s="14"/>
      <c r="DC303" s="41"/>
      <c r="DD303" s="41"/>
      <c r="DE303" s="41"/>
    </row>
    <row r="304" spans="105:109" x14ac:dyDescent="0.15">
      <c r="DA304" s="41"/>
      <c r="DB304" s="14"/>
      <c r="DC304" s="41"/>
      <c r="DD304" s="41"/>
      <c r="DE304" s="41"/>
    </row>
    <row r="305" spans="105:109" x14ac:dyDescent="0.15">
      <c r="DA305" s="41"/>
      <c r="DB305" s="14"/>
      <c r="DC305" s="41"/>
      <c r="DD305" s="41"/>
      <c r="DE305" s="41"/>
    </row>
    <row r="306" spans="105:109" x14ac:dyDescent="0.15">
      <c r="DA306" s="41"/>
      <c r="DB306" s="14"/>
      <c r="DC306" s="41"/>
      <c r="DD306" s="41"/>
      <c r="DE306" s="41"/>
    </row>
    <row r="307" spans="105:109" x14ac:dyDescent="0.15">
      <c r="DA307" s="41"/>
      <c r="DB307" s="14"/>
      <c r="DC307" s="41"/>
      <c r="DD307" s="41"/>
      <c r="DE307" s="41"/>
    </row>
    <row r="308" spans="105:109" x14ac:dyDescent="0.15">
      <c r="DA308" s="41"/>
      <c r="DB308" s="14"/>
      <c r="DC308" s="41"/>
      <c r="DD308" s="41"/>
      <c r="DE308" s="41"/>
    </row>
    <row r="309" spans="105:109" x14ac:dyDescent="0.15">
      <c r="DA309" s="41"/>
      <c r="DB309" s="14"/>
      <c r="DC309" s="41"/>
      <c r="DD309" s="41"/>
      <c r="DE309" s="41"/>
    </row>
    <row r="310" spans="105:109" x14ac:dyDescent="0.15">
      <c r="DA310" s="41"/>
      <c r="DB310" s="14"/>
      <c r="DC310" s="41"/>
      <c r="DD310" s="41"/>
      <c r="DE310" s="41"/>
    </row>
    <row r="311" spans="105:109" x14ac:dyDescent="0.15">
      <c r="DA311" s="41"/>
      <c r="DB311" s="14"/>
      <c r="DC311" s="41"/>
      <c r="DD311" s="41"/>
      <c r="DE311" s="41"/>
    </row>
    <row r="312" spans="105:109" x14ac:dyDescent="0.15">
      <c r="DA312" s="41"/>
      <c r="DB312" s="14"/>
      <c r="DC312" s="41"/>
      <c r="DD312" s="41"/>
      <c r="DE312" s="41"/>
    </row>
    <row r="313" spans="105:109" x14ac:dyDescent="0.15">
      <c r="DA313" s="41"/>
      <c r="DB313" s="14"/>
      <c r="DC313" s="41"/>
      <c r="DD313" s="41"/>
      <c r="DE313" s="41"/>
    </row>
    <row r="314" spans="105:109" x14ac:dyDescent="0.15">
      <c r="DA314" s="41"/>
      <c r="DB314" s="14"/>
      <c r="DC314" s="41"/>
      <c r="DD314" s="41"/>
      <c r="DE314" s="41"/>
    </row>
    <row r="315" spans="105:109" x14ac:dyDescent="0.15">
      <c r="DA315" s="41"/>
      <c r="DB315" s="14"/>
      <c r="DC315" s="41"/>
      <c r="DD315" s="41"/>
      <c r="DE315" s="41"/>
    </row>
    <row r="316" spans="105:109" x14ac:dyDescent="0.15">
      <c r="DA316" s="41"/>
      <c r="DB316" s="14"/>
      <c r="DC316" s="41"/>
      <c r="DD316" s="41"/>
      <c r="DE316" s="41"/>
    </row>
    <row r="317" spans="105:109" x14ac:dyDescent="0.15">
      <c r="DA317" s="41"/>
      <c r="DB317" s="14"/>
      <c r="DC317" s="41"/>
      <c r="DD317" s="41"/>
      <c r="DE317" s="41"/>
    </row>
    <row r="318" spans="105:109" x14ac:dyDescent="0.15">
      <c r="DA318" s="41"/>
      <c r="DB318" s="14"/>
      <c r="DC318" s="41"/>
      <c r="DD318" s="41"/>
      <c r="DE318" s="41"/>
    </row>
    <row r="319" spans="105:109" x14ac:dyDescent="0.15">
      <c r="DA319" s="41"/>
      <c r="DB319" s="14"/>
      <c r="DC319" s="41"/>
      <c r="DD319" s="41"/>
      <c r="DE319" s="41"/>
    </row>
    <row r="320" spans="105:109" x14ac:dyDescent="0.15">
      <c r="DA320" s="41"/>
      <c r="DB320" s="14"/>
      <c r="DC320" s="41"/>
      <c r="DD320" s="41"/>
      <c r="DE320" s="41"/>
    </row>
    <row r="321" spans="105:109" x14ac:dyDescent="0.15">
      <c r="DA321" s="41"/>
      <c r="DB321" s="14"/>
      <c r="DC321" s="41"/>
      <c r="DD321" s="41"/>
      <c r="DE321" s="41"/>
    </row>
    <row r="322" spans="105:109" x14ac:dyDescent="0.15">
      <c r="DA322" s="41"/>
      <c r="DB322" s="14"/>
      <c r="DC322" s="41"/>
      <c r="DD322" s="41"/>
      <c r="DE322" s="41"/>
    </row>
    <row r="323" spans="105:109" x14ac:dyDescent="0.15">
      <c r="DA323" s="41"/>
      <c r="DB323" s="14"/>
      <c r="DC323" s="41"/>
      <c r="DD323" s="41"/>
      <c r="DE323" s="41"/>
    </row>
    <row r="324" spans="105:109" x14ac:dyDescent="0.15">
      <c r="DA324" s="41"/>
      <c r="DB324" s="14"/>
      <c r="DC324" s="41"/>
      <c r="DD324" s="41"/>
      <c r="DE324" s="41"/>
    </row>
    <row r="325" spans="105:109" x14ac:dyDescent="0.15">
      <c r="DA325" s="41"/>
      <c r="DB325" s="14"/>
      <c r="DC325" s="41"/>
      <c r="DD325" s="41"/>
      <c r="DE325" s="41"/>
    </row>
    <row r="326" spans="105:109" x14ac:dyDescent="0.15">
      <c r="DA326" s="41"/>
      <c r="DB326" s="14"/>
      <c r="DC326" s="41"/>
      <c r="DD326" s="41"/>
      <c r="DE326" s="41"/>
    </row>
    <row r="327" spans="105:109" x14ac:dyDescent="0.15">
      <c r="DA327" s="41"/>
      <c r="DB327" s="14"/>
      <c r="DC327" s="41"/>
      <c r="DD327" s="41"/>
      <c r="DE327" s="41"/>
    </row>
    <row r="328" spans="105:109" x14ac:dyDescent="0.15">
      <c r="DA328" s="41"/>
      <c r="DB328" s="14"/>
      <c r="DC328" s="41"/>
      <c r="DD328" s="41"/>
      <c r="DE328" s="41"/>
    </row>
    <row r="329" spans="105:109" x14ac:dyDescent="0.15">
      <c r="DA329" s="41"/>
      <c r="DB329" s="14"/>
      <c r="DC329" s="41"/>
      <c r="DD329" s="41"/>
      <c r="DE329" s="41"/>
    </row>
    <row r="330" spans="105:109" x14ac:dyDescent="0.15">
      <c r="DA330" s="41"/>
      <c r="DB330" s="14"/>
      <c r="DC330" s="41"/>
      <c r="DD330" s="41"/>
      <c r="DE330" s="41"/>
    </row>
    <row r="331" spans="105:109" x14ac:dyDescent="0.15">
      <c r="DA331" s="41"/>
      <c r="DB331" s="14"/>
      <c r="DC331" s="41"/>
      <c r="DD331" s="41"/>
      <c r="DE331" s="41"/>
    </row>
    <row r="332" spans="105:109" x14ac:dyDescent="0.15">
      <c r="DA332" s="41"/>
      <c r="DB332" s="14"/>
      <c r="DC332" s="41"/>
      <c r="DD332" s="41"/>
      <c r="DE332" s="41"/>
    </row>
    <row r="333" spans="105:109" x14ac:dyDescent="0.15">
      <c r="DA333" s="41"/>
      <c r="DB333" s="14"/>
      <c r="DC333" s="41"/>
      <c r="DD333" s="41"/>
      <c r="DE333" s="41"/>
    </row>
    <row r="334" spans="105:109" x14ac:dyDescent="0.15">
      <c r="DA334" s="41"/>
      <c r="DB334" s="14"/>
      <c r="DC334" s="41"/>
      <c r="DD334" s="41"/>
      <c r="DE334" s="41"/>
    </row>
    <row r="335" spans="105:109" x14ac:dyDescent="0.15">
      <c r="DA335" s="41"/>
      <c r="DB335" s="14"/>
      <c r="DC335" s="41"/>
      <c r="DD335" s="41"/>
      <c r="DE335" s="41"/>
    </row>
    <row r="336" spans="105:109" x14ac:dyDescent="0.15">
      <c r="DA336" s="41"/>
      <c r="DB336" s="14"/>
      <c r="DC336" s="41"/>
      <c r="DD336" s="41"/>
      <c r="DE336" s="41"/>
    </row>
    <row r="337" spans="105:109" x14ac:dyDescent="0.15">
      <c r="DA337" s="41"/>
      <c r="DB337" s="14"/>
      <c r="DC337" s="41"/>
      <c r="DD337" s="41"/>
      <c r="DE337" s="41"/>
    </row>
    <row r="338" spans="105:109" x14ac:dyDescent="0.15">
      <c r="DA338" s="41"/>
      <c r="DB338" s="14"/>
      <c r="DC338" s="41"/>
      <c r="DD338" s="41"/>
      <c r="DE338" s="41"/>
    </row>
    <row r="339" spans="105:109" x14ac:dyDescent="0.15">
      <c r="DA339" s="41"/>
      <c r="DB339" s="14"/>
      <c r="DC339" s="41"/>
      <c r="DD339" s="41"/>
      <c r="DE339" s="41"/>
    </row>
    <row r="340" spans="105:109" x14ac:dyDescent="0.15">
      <c r="DA340" s="41"/>
      <c r="DB340" s="14"/>
      <c r="DC340" s="41"/>
      <c r="DD340" s="41"/>
      <c r="DE340" s="41"/>
    </row>
    <row r="341" spans="105:109" x14ac:dyDescent="0.15">
      <c r="DA341" s="41"/>
      <c r="DB341" s="14"/>
      <c r="DC341" s="41"/>
      <c r="DD341" s="41"/>
      <c r="DE341" s="41"/>
    </row>
    <row r="342" spans="105:109" x14ac:dyDescent="0.15">
      <c r="DA342" s="41"/>
      <c r="DB342" s="14"/>
      <c r="DC342" s="41"/>
      <c r="DD342" s="41"/>
      <c r="DE342" s="41"/>
    </row>
    <row r="343" spans="105:109" x14ac:dyDescent="0.15">
      <c r="DA343" s="41"/>
      <c r="DB343" s="14"/>
      <c r="DC343" s="41"/>
      <c r="DD343" s="41"/>
      <c r="DE343" s="41"/>
    </row>
    <row r="344" spans="105:109" x14ac:dyDescent="0.15">
      <c r="DA344" s="41"/>
      <c r="DB344" s="14"/>
      <c r="DC344" s="41"/>
      <c r="DD344" s="41"/>
      <c r="DE344" s="41"/>
    </row>
    <row r="345" spans="105:109" x14ac:dyDescent="0.15">
      <c r="DA345" s="41"/>
      <c r="DB345" s="14"/>
      <c r="DC345" s="41"/>
      <c r="DD345" s="41"/>
      <c r="DE345" s="41"/>
    </row>
    <row r="346" spans="105:109" x14ac:dyDescent="0.15">
      <c r="DA346" s="41"/>
      <c r="DB346" s="14"/>
      <c r="DC346" s="41"/>
      <c r="DD346" s="41"/>
      <c r="DE346" s="41"/>
    </row>
    <row r="347" spans="105:109" x14ac:dyDescent="0.15">
      <c r="DA347" s="41"/>
      <c r="DB347" s="14"/>
      <c r="DC347" s="41"/>
      <c r="DD347" s="41"/>
      <c r="DE347" s="41"/>
    </row>
    <row r="348" spans="105:109" x14ac:dyDescent="0.15">
      <c r="DA348" s="41"/>
      <c r="DB348" s="14"/>
      <c r="DC348" s="41"/>
      <c r="DD348" s="41"/>
      <c r="DE348" s="41"/>
    </row>
    <row r="349" spans="105:109" x14ac:dyDescent="0.15">
      <c r="DA349" s="41"/>
      <c r="DB349" s="14"/>
      <c r="DC349" s="41"/>
      <c r="DD349" s="41"/>
      <c r="DE349" s="41"/>
    </row>
    <row r="350" spans="105:109" x14ac:dyDescent="0.15">
      <c r="DA350" s="41"/>
      <c r="DB350" s="14"/>
      <c r="DC350" s="41"/>
      <c r="DD350" s="41"/>
      <c r="DE350" s="41"/>
    </row>
    <row r="351" spans="105:109" x14ac:dyDescent="0.15">
      <c r="DA351" s="41"/>
      <c r="DB351" s="14"/>
      <c r="DC351" s="41"/>
      <c r="DD351" s="41"/>
      <c r="DE351" s="41"/>
    </row>
    <row r="352" spans="105:109" x14ac:dyDescent="0.15">
      <c r="DA352" s="41"/>
      <c r="DB352" s="14"/>
      <c r="DC352" s="41"/>
      <c r="DD352" s="41"/>
      <c r="DE352" s="41"/>
    </row>
    <row r="353" spans="105:109" x14ac:dyDescent="0.15">
      <c r="DA353" s="41"/>
      <c r="DB353" s="14"/>
      <c r="DC353" s="41"/>
      <c r="DD353" s="41"/>
      <c r="DE353" s="41"/>
    </row>
    <row r="354" spans="105:109" x14ac:dyDescent="0.15">
      <c r="DA354" s="41"/>
      <c r="DB354" s="14"/>
      <c r="DC354" s="41"/>
      <c r="DD354" s="41"/>
      <c r="DE354" s="41"/>
    </row>
    <row r="355" spans="105:109" x14ac:dyDescent="0.15">
      <c r="DA355" s="41"/>
      <c r="DB355" s="14"/>
      <c r="DC355" s="41"/>
      <c r="DD355" s="41"/>
      <c r="DE355" s="41"/>
    </row>
    <row r="356" spans="105:109" x14ac:dyDescent="0.15">
      <c r="DA356" s="41"/>
      <c r="DB356" s="14"/>
      <c r="DC356" s="41"/>
      <c r="DD356" s="41"/>
      <c r="DE356" s="41"/>
    </row>
    <row r="357" spans="105:109" x14ac:dyDescent="0.15">
      <c r="DA357" s="41"/>
      <c r="DB357" s="14"/>
      <c r="DC357" s="41"/>
      <c r="DD357" s="41"/>
      <c r="DE357" s="41"/>
    </row>
    <row r="358" spans="105:109" x14ac:dyDescent="0.15">
      <c r="DA358" s="41"/>
      <c r="DB358" s="14"/>
      <c r="DC358" s="41"/>
      <c r="DD358" s="41"/>
      <c r="DE358" s="41"/>
    </row>
    <row r="359" spans="105:109" x14ac:dyDescent="0.15">
      <c r="DA359" s="41"/>
      <c r="DB359" s="14"/>
      <c r="DC359" s="41"/>
      <c r="DD359" s="41"/>
      <c r="DE359" s="41"/>
    </row>
    <row r="360" spans="105:109" x14ac:dyDescent="0.15">
      <c r="DA360" s="41"/>
      <c r="DB360" s="14"/>
      <c r="DC360" s="41"/>
      <c r="DD360" s="41"/>
      <c r="DE360" s="41"/>
    </row>
    <row r="361" spans="105:109" x14ac:dyDescent="0.15">
      <c r="DA361" s="41"/>
      <c r="DB361" s="14"/>
      <c r="DC361" s="41"/>
      <c r="DD361" s="41"/>
      <c r="DE361" s="41"/>
    </row>
    <row r="362" spans="105:109" x14ac:dyDescent="0.15">
      <c r="DA362" s="41"/>
      <c r="DB362" s="14"/>
      <c r="DC362" s="41"/>
      <c r="DD362" s="41"/>
      <c r="DE362" s="41"/>
    </row>
    <row r="363" spans="105:109" x14ac:dyDescent="0.15">
      <c r="DA363" s="41"/>
      <c r="DB363" s="14"/>
      <c r="DC363" s="41"/>
      <c r="DD363" s="41"/>
      <c r="DE363" s="41"/>
    </row>
    <row r="364" spans="105:109" x14ac:dyDescent="0.15">
      <c r="DA364" s="41"/>
      <c r="DB364" s="14"/>
      <c r="DC364" s="41"/>
      <c r="DD364" s="41"/>
      <c r="DE364" s="41"/>
    </row>
    <row r="365" spans="105:109" x14ac:dyDescent="0.15">
      <c r="DA365" s="41"/>
      <c r="DB365" s="14"/>
      <c r="DC365" s="41"/>
      <c r="DD365" s="41"/>
      <c r="DE365" s="41"/>
    </row>
    <row r="366" spans="105:109" x14ac:dyDescent="0.15">
      <c r="DA366" s="41"/>
      <c r="DB366" s="14"/>
      <c r="DC366" s="41"/>
      <c r="DD366" s="41"/>
      <c r="DE366" s="41"/>
    </row>
    <row r="367" spans="105:109" x14ac:dyDescent="0.15">
      <c r="DA367" s="41"/>
      <c r="DB367" s="14"/>
      <c r="DC367" s="41"/>
      <c r="DD367" s="41"/>
      <c r="DE367" s="41"/>
    </row>
    <row r="368" spans="105:109" x14ac:dyDescent="0.15">
      <c r="DA368" s="41"/>
      <c r="DB368" s="14"/>
      <c r="DC368" s="41"/>
      <c r="DD368" s="41"/>
      <c r="DE368" s="41"/>
    </row>
    <row r="369" spans="105:109" x14ac:dyDescent="0.15">
      <c r="DA369" s="41"/>
      <c r="DB369" s="14"/>
      <c r="DC369" s="41"/>
      <c r="DD369" s="41"/>
      <c r="DE369" s="41"/>
    </row>
    <row r="370" spans="105:109" x14ac:dyDescent="0.15">
      <c r="DA370" s="41"/>
      <c r="DB370" s="14"/>
      <c r="DC370" s="41"/>
      <c r="DD370" s="41"/>
      <c r="DE370" s="41"/>
    </row>
    <row r="371" spans="105:109" x14ac:dyDescent="0.15">
      <c r="DA371" s="41"/>
      <c r="DB371" s="14"/>
      <c r="DC371" s="41"/>
      <c r="DD371" s="41"/>
      <c r="DE371" s="41"/>
    </row>
    <row r="372" spans="105:109" x14ac:dyDescent="0.15">
      <c r="DA372" s="41"/>
      <c r="DB372" s="14"/>
      <c r="DC372" s="41"/>
      <c r="DD372" s="41"/>
      <c r="DE372" s="41"/>
    </row>
    <row r="373" spans="105:109" x14ac:dyDescent="0.15">
      <c r="DA373" s="41"/>
      <c r="DB373" s="14"/>
      <c r="DC373" s="41"/>
      <c r="DD373" s="41"/>
      <c r="DE373" s="41"/>
    </row>
    <row r="374" spans="105:109" x14ac:dyDescent="0.15">
      <c r="DA374" s="41"/>
      <c r="DB374" s="14"/>
      <c r="DC374" s="41"/>
      <c r="DD374" s="41"/>
      <c r="DE374" s="41"/>
    </row>
    <row r="375" spans="105:109" x14ac:dyDescent="0.15">
      <c r="DA375" s="41"/>
      <c r="DB375" s="14"/>
      <c r="DC375" s="41"/>
      <c r="DD375" s="41"/>
      <c r="DE375" s="41"/>
    </row>
    <row r="376" spans="105:109" x14ac:dyDescent="0.15">
      <c r="DA376" s="41"/>
      <c r="DB376" s="14"/>
      <c r="DC376" s="41"/>
      <c r="DD376" s="41"/>
      <c r="DE376" s="41"/>
    </row>
    <row r="377" spans="105:109" x14ac:dyDescent="0.15">
      <c r="DA377" s="41"/>
      <c r="DB377" s="14"/>
      <c r="DC377" s="41"/>
      <c r="DD377" s="41"/>
      <c r="DE377" s="41"/>
    </row>
    <row r="378" spans="105:109" x14ac:dyDescent="0.15">
      <c r="DA378" s="41"/>
      <c r="DB378" s="14"/>
      <c r="DC378" s="41"/>
      <c r="DD378" s="41"/>
      <c r="DE378" s="41"/>
    </row>
    <row r="379" spans="105:109" x14ac:dyDescent="0.15">
      <c r="DA379" s="41"/>
      <c r="DB379" s="14"/>
      <c r="DC379" s="41"/>
      <c r="DD379" s="41"/>
      <c r="DE379" s="41"/>
    </row>
    <row r="380" spans="105:109" x14ac:dyDescent="0.15">
      <c r="DA380" s="41"/>
      <c r="DB380" s="14"/>
      <c r="DC380" s="41"/>
      <c r="DD380" s="41"/>
      <c r="DE380" s="41"/>
    </row>
    <row r="381" spans="105:109" x14ac:dyDescent="0.15">
      <c r="DA381" s="41"/>
      <c r="DB381" s="14"/>
      <c r="DC381" s="41"/>
      <c r="DD381" s="41"/>
      <c r="DE381" s="41"/>
    </row>
    <row r="382" spans="105:109" x14ac:dyDescent="0.15">
      <c r="DA382" s="41"/>
      <c r="DB382" s="14"/>
      <c r="DC382" s="41"/>
      <c r="DD382" s="41"/>
      <c r="DE382" s="41"/>
    </row>
    <row r="383" spans="105:109" x14ac:dyDescent="0.15">
      <c r="DA383" s="41"/>
      <c r="DB383" s="14"/>
      <c r="DC383" s="41"/>
      <c r="DD383" s="41"/>
      <c r="DE383" s="41"/>
    </row>
    <row r="384" spans="105:109" x14ac:dyDescent="0.15">
      <c r="DA384" s="41"/>
      <c r="DB384" s="14"/>
      <c r="DC384" s="41"/>
      <c r="DD384" s="41"/>
      <c r="DE384" s="41"/>
    </row>
    <row r="385" spans="105:109" x14ac:dyDescent="0.15">
      <c r="DA385" s="41"/>
      <c r="DB385" s="14"/>
      <c r="DC385" s="41"/>
      <c r="DD385" s="41"/>
      <c r="DE385" s="41"/>
    </row>
    <row r="386" spans="105:109" x14ac:dyDescent="0.15">
      <c r="DA386" s="41"/>
      <c r="DB386" s="14"/>
      <c r="DC386" s="41"/>
      <c r="DD386" s="41"/>
      <c r="DE386" s="41"/>
    </row>
    <row r="387" spans="105:109" x14ac:dyDescent="0.15">
      <c r="DA387" s="41"/>
      <c r="DB387" s="14"/>
      <c r="DC387" s="41"/>
      <c r="DD387" s="41"/>
      <c r="DE387" s="41"/>
    </row>
    <row r="388" spans="105:109" x14ac:dyDescent="0.15">
      <c r="DA388" s="41"/>
      <c r="DB388" s="14"/>
      <c r="DC388" s="41"/>
      <c r="DD388" s="41"/>
      <c r="DE388" s="41"/>
    </row>
    <row r="389" spans="105:109" x14ac:dyDescent="0.15">
      <c r="DA389" s="41"/>
      <c r="DB389" s="14"/>
      <c r="DC389" s="41"/>
      <c r="DD389" s="41"/>
      <c r="DE389" s="41"/>
    </row>
    <row r="390" spans="105:109" x14ac:dyDescent="0.15">
      <c r="DA390" s="41"/>
      <c r="DB390" s="14"/>
      <c r="DC390" s="41"/>
      <c r="DD390" s="41"/>
      <c r="DE390" s="41"/>
    </row>
    <row r="391" spans="105:109" x14ac:dyDescent="0.15">
      <c r="DA391" s="41"/>
      <c r="DB391" s="14"/>
      <c r="DC391" s="41"/>
      <c r="DD391" s="41"/>
      <c r="DE391" s="41"/>
    </row>
    <row r="392" spans="105:109" x14ac:dyDescent="0.15">
      <c r="DA392" s="41"/>
      <c r="DB392" s="14"/>
      <c r="DC392" s="41"/>
      <c r="DD392" s="41"/>
      <c r="DE392" s="41"/>
    </row>
    <row r="393" spans="105:109" x14ac:dyDescent="0.15">
      <c r="DA393" s="41"/>
      <c r="DB393" s="14"/>
      <c r="DC393" s="41"/>
      <c r="DD393" s="41"/>
      <c r="DE393" s="41"/>
    </row>
    <row r="394" spans="105:109" x14ac:dyDescent="0.15">
      <c r="DA394" s="41"/>
      <c r="DB394" s="14"/>
      <c r="DC394" s="41"/>
      <c r="DD394" s="41"/>
      <c r="DE394" s="41"/>
    </row>
    <row r="395" spans="105:109" x14ac:dyDescent="0.15">
      <c r="DA395" s="41"/>
      <c r="DB395" s="14"/>
      <c r="DC395" s="41"/>
      <c r="DD395" s="41"/>
      <c r="DE395" s="41"/>
    </row>
    <row r="396" spans="105:109" x14ac:dyDescent="0.15">
      <c r="DA396" s="41"/>
      <c r="DB396" s="14"/>
      <c r="DC396" s="41"/>
      <c r="DD396" s="41"/>
      <c r="DE396" s="41"/>
    </row>
    <row r="397" spans="105:109" x14ac:dyDescent="0.15">
      <c r="DA397" s="41"/>
      <c r="DB397" s="14"/>
      <c r="DC397" s="41"/>
      <c r="DD397" s="41"/>
      <c r="DE397" s="41"/>
    </row>
    <row r="398" spans="105:109" x14ac:dyDescent="0.15">
      <c r="DA398" s="41"/>
      <c r="DB398" s="14"/>
      <c r="DC398" s="41"/>
      <c r="DD398" s="41"/>
      <c r="DE398" s="41"/>
    </row>
    <row r="399" spans="105:109" x14ac:dyDescent="0.15">
      <c r="DA399" s="41"/>
      <c r="DB399" s="14"/>
      <c r="DC399" s="41"/>
      <c r="DD399" s="41"/>
      <c r="DE399" s="41"/>
    </row>
    <row r="400" spans="105:109" x14ac:dyDescent="0.15">
      <c r="DA400" s="41"/>
      <c r="DB400" s="14"/>
      <c r="DC400" s="41"/>
      <c r="DD400" s="41"/>
      <c r="DE400" s="41"/>
    </row>
    <row r="401" spans="105:109" x14ac:dyDescent="0.15">
      <c r="DA401" s="41"/>
      <c r="DB401" s="14"/>
      <c r="DC401" s="41"/>
      <c r="DD401" s="41"/>
      <c r="DE401" s="41"/>
    </row>
    <row r="402" spans="105:109" x14ac:dyDescent="0.15">
      <c r="DA402" s="41"/>
      <c r="DB402" s="14"/>
      <c r="DC402" s="41"/>
      <c r="DD402" s="41"/>
      <c r="DE402" s="41"/>
    </row>
    <row r="403" spans="105:109" x14ac:dyDescent="0.15">
      <c r="DA403" s="41"/>
      <c r="DB403" s="14"/>
      <c r="DC403" s="41"/>
      <c r="DD403" s="41"/>
      <c r="DE403" s="41"/>
    </row>
    <row r="404" spans="105:109" x14ac:dyDescent="0.15">
      <c r="DA404" s="41"/>
      <c r="DB404" s="14"/>
      <c r="DC404" s="41"/>
      <c r="DD404" s="41"/>
      <c r="DE404" s="41"/>
    </row>
    <row r="405" spans="105:109" x14ac:dyDescent="0.15">
      <c r="DA405" s="41"/>
      <c r="DB405" s="14"/>
      <c r="DC405" s="41"/>
      <c r="DD405" s="41"/>
      <c r="DE405" s="41"/>
    </row>
    <row r="406" spans="105:109" x14ac:dyDescent="0.15">
      <c r="DA406" s="41"/>
      <c r="DB406" s="14"/>
      <c r="DC406" s="41"/>
      <c r="DD406" s="41"/>
      <c r="DE406" s="41"/>
    </row>
    <row r="407" spans="105:109" x14ac:dyDescent="0.15">
      <c r="DA407" s="41"/>
      <c r="DB407" s="14"/>
      <c r="DC407" s="41"/>
      <c r="DD407" s="41"/>
      <c r="DE407" s="41"/>
    </row>
    <row r="408" spans="105:109" x14ac:dyDescent="0.15">
      <c r="DA408" s="41"/>
      <c r="DB408" s="14"/>
      <c r="DC408" s="41"/>
      <c r="DD408" s="41"/>
      <c r="DE408" s="41"/>
    </row>
    <row r="409" spans="105:109" x14ac:dyDescent="0.15">
      <c r="DA409" s="41"/>
      <c r="DB409" s="14"/>
      <c r="DC409" s="41"/>
      <c r="DD409" s="41"/>
      <c r="DE409" s="41"/>
    </row>
    <row r="410" spans="105:109" x14ac:dyDescent="0.15">
      <c r="DA410" s="41"/>
      <c r="DB410" s="14"/>
      <c r="DC410" s="41"/>
      <c r="DD410" s="41"/>
      <c r="DE410" s="41"/>
    </row>
    <row r="411" spans="105:109" x14ac:dyDescent="0.15">
      <c r="DA411" s="41"/>
      <c r="DB411" s="14"/>
      <c r="DC411" s="41"/>
      <c r="DD411" s="41"/>
      <c r="DE411" s="41"/>
    </row>
    <row r="412" spans="105:109" x14ac:dyDescent="0.15">
      <c r="DA412" s="41"/>
      <c r="DB412" s="14"/>
      <c r="DC412" s="41"/>
      <c r="DD412" s="41"/>
      <c r="DE412" s="41"/>
    </row>
    <row r="413" spans="105:109" x14ac:dyDescent="0.15">
      <c r="DA413" s="41"/>
      <c r="DB413" s="14"/>
      <c r="DC413" s="41"/>
      <c r="DD413" s="41"/>
      <c r="DE413" s="41"/>
    </row>
    <row r="414" spans="105:109" x14ac:dyDescent="0.15">
      <c r="DA414" s="41"/>
      <c r="DB414" s="14"/>
      <c r="DC414" s="41"/>
      <c r="DD414" s="41"/>
      <c r="DE414" s="41"/>
    </row>
    <row r="415" spans="105:109" x14ac:dyDescent="0.15">
      <c r="DA415" s="41"/>
      <c r="DB415" s="14"/>
      <c r="DC415" s="41"/>
      <c r="DD415" s="41"/>
      <c r="DE415" s="41"/>
    </row>
    <row r="416" spans="105:109" x14ac:dyDescent="0.15">
      <c r="DA416" s="41"/>
      <c r="DB416" s="14"/>
      <c r="DC416" s="41"/>
      <c r="DD416" s="41"/>
      <c r="DE416" s="41"/>
    </row>
    <row r="417" spans="105:109" x14ac:dyDescent="0.15">
      <c r="DA417" s="41"/>
      <c r="DB417" s="14"/>
      <c r="DC417" s="41"/>
      <c r="DD417" s="41"/>
      <c r="DE417" s="41"/>
    </row>
    <row r="418" spans="105:109" x14ac:dyDescent="0.15">
      <c r="DA418" s="41"/>
      <c r="DB418" s="14"/>
      <c r="DC418" s="41"/>
      <c r="DD418" s="41"/>
      <c r="DE418" s="41"/>
    </row>
    <row r="419" spans="105:109" x14ac:dyDescent="0.15">
      <c r="DA419" s="41"/>
      <c r="DB419" s="14"/>
      <c r="DC419" s="41"/>
      <c r="DD419" s="41"/>
      <c r="DE419" s="41"/>
    </row>
    <row r="420" spans="105:109" x14ac:dyDescent="0.15">
      <c r="DA420" s="41"/>
      <c r="DB420" s="14"/>
      <c r="DC420" s="41"/>
      <c r="DD420" s="41"/>
      <c r="DE420" s="41"/>
    </row>
    <row r="421" spans="105:109" x14ac:dyDescent="0.15">
      <c r="DA421" s="41"/>
      <c r="DB421" s="14"/>
      <c r="DC421" s="41"/>
      <c r="DD421" s="41"/>
      <c r="DE421" s="41"/>
    </row>
    <row r="422" spans="105:109" x14ac:dyDescent="0.15">
      <c r="DA422" s="41"/>
      <c r="DB422" s="14"/>
      <c r="DC422" s="41"/>
      <c r="DD422" s="41"/>
      <c r="DE422" s="41"/>
    </row>
    <row r="423" spans="105:109" x14ac:dyDescent="0.15">
      <c r="DA423" s="41"/>
      <c r="DB423" s="14"/>
      <c r="DC423" s="41"/>
      <c r="DD423" s="41"/>
      <c r="DE423" s="41"/>
    </row>
    <row r="424" spans="105:109" x14ac:dyDescent="0.15">
      <c r="DA424" s="41"/>
      <c r="DB424" s="14"/>
      <c r="DC424" s="41"/>
      <c r="DD424" s="41"/>
      <c r="DE424" s="41"/>
    </row>
    <row r="425" spans="105:109" x14ac:dyDescent="0.15">
      <c r="DA425" s="41"/>
      <c r="DB425" s="14"/>
      <c r="DC425" s="41"/>
      <c r="DD425" s="41"/>
      <c r="DE425" s="41"/>
    </row>
    <row r="426" spans="105:109" x14ac:dyDescent="0.15">
      <c r="DA426" s="41"/>
      <c r="DB426" s="14"/>
      <c r="DC426" s="41"/>
      <c r="DD426" s="41"/>
      <c r="DE426" s="41"/>
    </row>
    <row r="427" spans="105:109" x14ac:dyDescent="0.15">
      <c r="DA427" s="41"/>
      <c r="DB427" s="14"/>
      <c r="DC427" s="41"/>
      <c r="DD427" s="41"/>
      <c r="DE427" s="41"/>
    </row>
    <row r="428" spans="105:109" x14ac:dyDescent="0.15">
      <c r="DA428" s="41"/>
      <c r="DB428" s="14"/>
      <c r="DC428" s="41"/>
      <c r="DD428" s="41"/>
      <c r="DE428" s="41"/>
    </row>
    <row r="429" spans="105:109" x14ac:dyDescent="0.15">
      <c r="DA429" s="41"/>
      <c r="DB429" s="14"/>
      <c r="DC429" s="41"/>
      <c r="DD429" s="41"/>
      <c r="DE429" s="41"/>
    </row>
    <row r="430" spans="105:109" x14ac:dyDescent="0.15">
      <c r="DA430" s="41"/>
      <c r="DB430" s="14"/>
      <c r="DC430" s="41"/>
      <c r="DD430" s="41"/>
      <c r="DE430" s="41"/>
    </row>
    <row r="431" spans="105:109" x14ac:dyDescent="0.15">
      <c r="DA431" s="41"/>
      <c r="DB431" s="14"/>
      <c r="DC431" s="41"/>
      <c r="DD431" s="41"/>
      <c r="DE431" s="41"/>
    </row>
    <row r="432" spans="105:109" x14ac:dyDescent="0.15">
      <c r="DA432" s="41"/>
      <c r="DB432" s="14"/>
      <c r="DC432" s="41"/>
      <c r="DD432" s="41"/>
      <c r="DE432" s="41"/>
    </row>
    <row r="433" spans="105:109" x14ac:dyDescent="0.15">
      <c r="DA433" s="41"/>
      <c r="DB433" s="14"/>
      <c r="DC433" s="41"/>
      <c r="DD433" s="41"/>
      <c r="DE433" s="41"/>
    </row>
    <row r="434" spans="105:109" x14ac:dyDescent="0.15">
      <c r="DA434" s="41"/>
      <c r="DB434" s="14"/>
      <c r="DC434" s="41"/>
      <c r="DD434" s="41"/>
      <c r="DE434" s="41"/>
    </row>
    <row r="435" spans="105:109" x14ac:dyDescent="0.15">
      <c r="DA435" s="41"/>
      <c r="DB435" s="14"/>
      <c r="DC435" s="41"/>
      <c r="DD435" s="41"/>
      <c r="DE435" s="41"/>
    </row>
    <row r="436" spans="105:109" x14ac:dyDescent="0.15">
      <c r="DA436" s="41"/>
      <c r="DB436" s="14"/>
      <c r="DC436" s="41"/>
      <c r="DD436" s="41"/>
      <c r="DE436" s="41"/>
    </row>
    <row r="437" spans="105:109" x14ac:dyDescent="0.15">
      <c r="DA437" s="41"/>
      <c r="DB437" s="14"/>
      <c r="DC437" s="41"/>
      <c r="DD437" s="41"/>
      <c r="DE437" s="41"/>
    </row>
    <row r="438" spans="105:109" x14ac:dyDescent="0.15">
      <c r="DA438" s="41"/>
      <c r="DB438" s="14"/>
      <c r="DC438" s="41"/>
      <c r="DD438" s="41"/>
      <c r="DE438" s="41"/>
    </row>
    <row r="439" spans="105:109" x14ac:dyDescent="0.15">
      <c r="DA439" s="41"/>
      <c r="DB439" s="14"/>
      <c r="DC439" s="41"/>
      <c r="DD439" s="41"/>
      <c r="DE439" s="41"/>
    </row>
    <row r="440" spans="105:109" x14ac:dyDescent="0.15">
      <c r="DA440" s="41"/>
      <c r="DB440" s="14"/>
      <c r="DC440" s="41"/>
      <c r="DD440" s="41"/>
      <c r="DE440" s="41"/>
    </row>
    <row r="441" spans="105:109" x14ac:dyDescent="0.15">
      <c r="DA441" s="41"/>
      <c r="DB441" s="14"/>
      <c r="DC441" s="41"/>
      <c r="DD441" s="41"/>
      <c r="DE441" s="41"/>
    </row>
    <row r="442" spans="105:109" x14ac:dyDescent="0.15">
      <c r="DA442" s="41"/>
      <c r="DB442" s="14"/>
      <c r="DC442" s="41"/>
      <c r="DD442" s="41"/>
      <c r="DE442" s="41"/>
    </row>
    <row r="443" spans="105:109" x14ac:dyDescent="0.15">
      <c r="DA443" s="41"/>
      <c r="DB443" s="14"/>
      <c r="DC443" s="41"/>
      <c r="DD443" s="41"/>
      <c r="DE443" s="41"/>
    </row>
    <row r="444" spans="105:109" x14ac:dyDescent="0.15">
      <c r="DA444" s="41"/>
      <c r="DB444" s="14"/>
      <c r="DC444" s="41"/>
      <c r="DD444" s="41"/>
      <c r="DE444" s="41"/>
    </row>
    <row r="445" spans="105:109" x14ac:dyDescent="0.15">
      <c r="DA445" s="41"/>
      <c r="DB445" s="14"/>
      <c r="DC445" s="41"/>
      <c r="DD445" s="41"/>
      <c r="DE445" s="41"/>
    </row>
    <row r="446" spans="105:109" x14ac:dyDescent="0.15">
      <c r="DA446" s="41"/>
      <c r="DB446" s="14"/>
      <c r="DC446" s="41"/>
      <c r="DD446" s="41"/>
      <c r="DE446" s="41"/>
    </row>
    <row r="447" spans="105:109" x14ac:dyDescent="0.15">
      <c r="DA447" s="41"/>
      <c r="DB447" s="14"/>
      <c r="DC447" s="41"/>
      <c r="DD447" s="41"/>
      <c r="DE447" s="41"/>
    </row>
    <row r="448" spans="105:109" x14ac:dyDescent="0.15">
      <c r="DA448" s="41"/>
      <c r="DB448" s="14"/>
      <c r="DC448" s="41"/>
      <c r="DD448" s="41"/>
      <c r="DE448" s="41"/>
    </row>
    <row r="449" spans="105:109" x14ac:dyDescent="0.15">
      <c r="DA449" s="41"/>
      <c r="DB449" s="14"/>
      <c r="DC449" s="41"/>
      <c r="DD449" s="41"/>
      <c r="DE449" s="41"/>
    </row>
    <row r="450" spans="105:109" x14ac:dyDescent="0.15">
      <c r="DA450" s="41"/>
      <c r="DB450" s="14"/>
      <c r="DC450" s="41"/>
      <c r="DD450" s="41"/>
      <c r="DE450" s="41"/>
    </row>
    <row r="451" spans="105:109" x14ac:dyDescent="0.15">
      <c r="DA451" s="41"/>
      <c r="DB451" s="14"/>
      <c r="DC451" s="41"/>
      <c r="DD451" s="41"/>
      <c r="DE451" s="41"/>
    </row>
    <row r="452" spans="105:109" x14ac:dyDescent="0.15">
      <c r="DA452" s="41"/>
      <c r="DB452" s="14"/>
      <c r="DC452" s="41"/>
      <c r="DD452" s="41"/>
      <c r="DE452" s="41"/>
    </row>
    <row r="453" spans="105:109" x14ac:dyDescent="0.15">
      <c r="DA453" s="41"/>
      <c r="DB453" s="14"/>
      <c r="DC453" s="41"/>
      <c r="DD453" s="41"/>
      <c r="DE453" s="41"/>
    </row>
    <row r="454" spans="105:109" x14ac:dyDescent="0.15">
      <c r="DA454" s="41"/>
      <c r="DB454" s="14"/>
      <c r="DC454" s="41"/>
      <c r="DD454" s="41"/>
      <c r="DE454" s="41"/>
    </row>
    <row r="455" spans="105:109" x14ac:dyDescent="0.15">
      <c r="DA455" s="41"/>
      <c r="DB455" s="14"/>
      <c r="DC455" s="41"/>
      <c r="DD455" s="41"/>
      <c r="DE455" s="41"/>
    </row>
    <row r="456" spans="105:109" x14ac:dyDescent="0.15">
      <c r="DA456" s="41"/>
      <c r="DB456" s="14"/>
      <c r="DC456" s="41"/>
      <c r="DD456" s="41"/>
      <c r="DE456" s="41"/>
    </row>
    <row r="457" spans="105:109" x14ac:dyDescent="0.15">
      <c r="DA457" s="41"/>
      <c r="DB457" s="14"/>
      <c r="DC457" s="41"/>
      <c r="DD457" s="41"/>
      <c r="DE457" s="41"/>
    </row>
    <row r="458" spans="105:109" x14ac:dyDescent="0.15">
      <c r="DA458" s="41"/>
      <c r="DB458" s="14"/>
      <c r="DC458" s="41"/>
      <c r="DD458" s="41"/>
      <c r="DE458" s="41"/>
    </row>
    <row r="459" spans="105:109" x14ac:dyDescent="0.15">
      <c r="DA459" s="41"/>
      <c r="DB459" s="14"/>
      <c r="DC459" s="41"/>
      <c r="DD459" s="41"/>
      <c r="DE459" s="41"/>
    </row>
    <row r="460" spans="105:109" x14ac:dyDescent="0.15">
      <c r="DA460" s="41"/>
      <c r="DB460" s="14"/>
      <c r="DC460" s="41"/>
      <c r="DD460" s="41"/>
      <c r="DE460" s="41"/>
    </row>
    <row r="461" spans="105:109" x14ac:dyDescent="0.15">
      <c r="DA461" s="41"/>
      <c r="DB461" s="14"/>
      <c r="DC461" s="41"/>
      <c r="DD461" s="41"/>
      <c r="DE461" s="41"/>
    </row>
    <row r="462" spans="105:109" x14ac:dyDescent="0.15">
      <c r="DA462" s="41"/>
      <c r="DB462" s="14"/>
      <c r="DC462" s="41"/>
      <c r="DD462" s="41"/>
      <c r="DE462" s="41"/>
    </row>
    <row r="463" spans="105:109" x14ac:dyDescent="0.15">
      <c r="DA463" s="41"/>
      <c r="DB463" s="14"/>
      <c r="DC463" s="41"/>
      <c r="DD463" s="41"/>
      <c r="DE463" s="41"/>
    </row>
    <row r="464" spans="105:109" x14ac:dyDescent="0.15">
      <c r="DA464" s="41"/>
      <c r="DB464" s="14"/>
      <c r="DC464" s="41"/>
      <c r="DD464" s="41"/>
      <c r="DE464" s="41"/>
    </row>
    <row r="465" spans="105:109" x14ac:dyDescent="0.15">
      <c r="DA465" s="41"/>
      <c r="DB465" s="14"/>
      <c r="DC465" s="41"/>
      <c r="DD465" s="41"/>
      <c r="DE465" s="41"/>
    </row>
    <row r="466" spans="105:109" x14ac:dyDescent="0.15">
      <c r="DA466" s="41"/>
      <c r="DB466" s="14"/>
      <c r="DC466" s="41"/>
      <c r="DD466" s="41"/>
      <c r="DE466" s="41"/>
    </row>
    <row r="467" spans="105:109" x14ac:dyDescent="0.15">
      <c r="DA467" s="41"/>
      <c r="DB467" s="14"/>
      <c r="DC467" s="41"/>
      <c r="DD467" s="41"/>
      <c r="DE467" s="41"/>
    </row>
    <row r="468" spans="105:109" x14ac:dyDescent="0.15">
      <c r="DA468" s="41"/>
      <c r="DB468" s="14"/>
      <c r="DC468" s="41"/>
      <c r="DD468" s="41"/>
      <c r="DE468" s="41"/>
    </row>
    <row r="469" spans="105:109" x14ac:dyDescent="0.15">
      <c r="DA469" s="41"/>
      <c r="DB469" s="14"/>
      <c r="DC469" s="41"/>
      <c r="DD469" s="41"/>
      <c r="DE469" s="41"/>
    </row>
    <row r="470" spans="105:109" x14ac:dyDescent="0.15">
      <c r="DA470" s="41"/>
      <c r="DB470" s="14"/>
      <c r="DC470" s="41"/>
      <c r="DD470" s="41"/>
      <c r="DE470" s="41"/>
    </row>
    <row r="471" spans="105:109" x14ac:dyDescent="0.15">
      <c r="DA471" s="41"/>
      <c r="DB471" s="14"/>
      <c r="DC471" s="41"/>
      <c r="DD471" s="41"/>
      <c r="DE471" s="41"/>
    </row>
    <row r="472" spans="105:109" x14ac:dyDescent="0.15">
      <c r="DA472" s="41"/>
      <c r="DB472" s="14"/>
      <c r="DC472" s="41"/>
      <c r="DD472" s="41"/>
      <c r="DE472" s="41"/>
    </row>
    <row r="473" spans="105:109" x14ac:dyDescent="0.15">
      <c r="DA473" s="41"/>
      <c r="DB473" s="14"/>
      <c r="DC473" s="41"/>
      <c r="DD473" s="41"/>
      <c r="DE473" s="41"/>
    </row>
    <row r="474" spans="105:109" x14ac:dyDescent="0.15">
      <c r="DA474" s="41"/>
      <c r="DB474" s="14"/>
      <c r="DC474" s="41"/>
      <c r="DD474" s="41"/>
      <c r="DE474" s="41"/>
    </row>
    <row r="475" spans="105:109" x14ac:dyDescent="0.15">
      <c r="DA475" s="41"/>
      <c r="DB475" s="14"/>
      <c r="DC475" s="41"/>
      <c r="DD475" s="41"/>
      <c r="DE475" s="41"/>
    </row>
    <row r="476" spans="105:109" x14ac:dyDescent="0.15">
      <c r="DA476" s="41"/>
      <c r="DB476" s="14"/>
      <c r="DC476" s="41"/>
      <c r="DD476" s="41"/>
      <c r="DE476" s="41"/>
    </row>
    <row r="477" spans="105:109" x14ac:dyDescent="0.15">
      <c r="DA477" s="41"/>
      <c r="DB477" s="14"/>
      <c r="DC477" s="41"/>
      <c r="DD477" s="41"/>
      <c r="DE477" s="41"/>
    </row>
    <row r="478" spans="105:109" x14ac:dyDescent="0.15">
      <c r="DA478" s="41"/>
      <c r="DB478" s="14"/>
      <c r="DC478" s="41"/>
      <c r="DD478" s="41"/>
      <c r="DE478" s="41"/>
    </row>
    <row r="479" spans="105:109" x14ac:dyDescent="0.15">
      <c r="DA479" s="41"/>
      <c r="DB479" s="14"/>
      <c r="DC479" s="41"/>
      <c r="DD479" s="41"/>
      <c r="DE479" s="41"/>
    </row>
    <row r="480" spans="105:109" x14ac:dyDescent="0.15">
      <c r="DA480" s="41"/>
      <c r="DB480" s="14"/>
      <c r="DC480" s="41"/>
      <c r="DD480" s="41"/>
      <c r="DE480" s="41"/>
    </row>
    <row r="481" spans="105:109" x14ac:dyDescent="0.15">
      <c r="DA481" s="41"/>
      <c r="DB481" s="14"/>
      <c r="DC481" s="41"/>
      <c r="DD481" s="41"/>
      <c r="DE481" s="41"/>
    </row>
    <row r="482" spans="105:109" x14ac:dyDescent="0.15">
      <c r="DA482" s="41"/>
      <c r="DB482" s="14"/>
      <c r="DC482" s="41"/>
      <c r="DD482" s="41"/>
      <c r="DE482" s="41"/>
    </row>
    <row r="483" spans="105:109" x14ac:dyDescent="0.15">
      <c r="DA483" s="41"/>
      <c r="DB483" s="14"/>
      <c r="DC483" s="41"/>
      <c r="DD483" s="41"/>
      <c r="DE483" s="41"/>
    </row>
    <row r="484" spans="105:109" x14ac:dyDescent="0.15">
      <c r="DA484" s="41"/>
      <c r="DB484" s="14"/>
      <c r="DC484" s="41"/>
      <c r="DD484" s="41"/>
      <c r="DE484" s="41"/>
    </row>
    <row r="485" spans="105:109" x14ac:dyDescent="0.15">
      <c r="DA485" s="41"/>
      <c r="DB485" s="14"/>
      <c r="DC485" s="41"/>
      <c r="DD485" s="41"/>
      <c r="DE485" s="41"/>
    </row>
    <row r="486" spans="105:109" x14ac:dyDescent="0.15">
      <c r="DA486" s="41"/>
      <c r="DB486" s="14"/>
      <c r="DC486" s="41"/>
      <c r="DD486" s="41"/>
      <c r="DE486" s="41"/>
    </row>
    <row r="487" spans="105:109" x14ac:dyDescent="0.15">
      <c r="DA487" s="41"/>
      <c r="DB487" s="14"/>
      <c r="DC487" s="41"/>
      <c r="DD487" s="41"/>
      <c r="DE487" s="41"/>
    </row>
    <row r="488" spans="105:109" x14ac:dyDescent="0.15">
      <c r="DA488" s="41"/>
      <c r="DB488" s="14"/>
      <c r="DC488" s="41"/>
      <c r="DD488" s="41"/>
      <c r="DE488" s="41"/>
    </row>
    <row r="489" spans="105:109" x14ac:dyDescent="0.15">
      <c r="DA489" s="41"/>
      <c r="DB489" s="14"/>
      <c r="DC489" s="41"/>
      <c r="DD489" s="41"/>
      <c r="DE489" s="41"/>
    </row>
    <row r="490" spans="105:109" x14ac:dyDescent="0.15">
      <c r="DA490" s="41"/>
      <c r="DB490" s="14"/>
      <c r="DC490" s="41"/>
      <c r="DD490" s="41"/>
      <c r="DE490" s="41"/>
    </row>
    <row r="491" spans="105:109" x14ac:dyDescent="0.15">
      <c r="DA491" s="41"/>
      <c r="DB491" s="14"/>
      <c r="DC491" s="41"/>
      <c r="DD491" s="41"/>
      <c r="DE491" s="41"/>
    </row>
    <row r="492" spans="105:109" x14ac:dyDescent="0.15">
      <c r="DA492" s="41"/>
      <c r="DB492" s="14"/>
      <c r="DC492" s="41"/>
      <c r="DD492" s="41"/>
      <c r="DE492" s="41"/>
    </row>
    <row r="493" spans="105:109" x14ac:dyDescent="0.15">
      <c r="DA493" s="41"/>
      <c r="DB493" s="14"/>
      <c r="DC493" s="41"/>
      <c r="DD493" s="41"/>
      <c r="DE493" s="41"/>
    </row>
    <row r="494" spans="105:109" x14ac:dyDescent="0.15">
      <c r="DA494" s="41"/>
      <c r="DB494" s="14"/>
      <c r="DC494" s="41"/>
      <c r="DD494" s="41"/>
      <c r="DE494" s="41"/>
    </row>
    <row r="495" spans="105:109" x14ac:dyDescent="0.15">
      <c r="DA495" s="41"/>
      <c r="DB495" s="14"/>
      <c r="DC495" s="41"/>
      <c r="DD495" s="41"/>
      <c r="DE495" s="41"/>
    </row>
    <row r="496" spans="105:109" x14ac:dyDescent="0.15">
      <c r="DA496" s="41"/>
      <c r="DB496" s="14"/>
      <c r="DC496" s="41"/>
      <c r="DD496" s="41"/>
      <c r="DE496" s="41"/>
    </row>
    <row r="497" spans="105:109" x14ac:dyDescent="0.15">
      <c r="DA497" s="41"/>
      <c r="DB497" s="14"/>
      <c r="DC497" s="41"/>
      <c r="DD497" s="41"/>
      <c r="DE497" s="41"/>
    </row>
    <row r="498" spans="105:109" x14ac:dyDescent="0.15">
      <c r="DA498" s="41"/>
      <c r="DB498" s="14"/>
      <c r="DC498" s="41"/>
      <c r="DD498" s="41"/>
      <c r="DE498" s="41"/>
    </row>
    <row r="499" spans="105:109" x14ac:dyDescent="0.15">
      <c r="DA499" s="41"/>
      <c r="DB499" s="14"/>
      <c r="DC499" s="41"/>
      <c r="DD499" s="41"/>
      <c r="DE499" s="41"/>
    </row>
    <row r="500" spans="105:109" x14ac:dyDescent="0.15">
      <c r="DA500" s="41"/>
      <c r="DB500" s="14"/>
      <c r="DC500" s="41"/>
      <c r="DD500" s="41"/>
      <c r="DE500" s="41"/>
    </row>
    <row r="501" spans="105:109" x14ac:dyDescent="0.15">
      <c r="DA501" s="41"/>
      <c r="DB501" s="14"/>
      <c r="DC501" s="41"/>
      <c r="DD501" s="41"/>
      <c r="DE501" s="41"/>
    </row>
    <row r="502" spans="105:109" x14ac:dyDescent="0.15">
      <c r="DA502" s="41"/>
      <c r="DB502" s="14"/>
      <c r="DC502" s="41"/>
      <c r="DD502" s="41"/>
      <c r="DE502" s="41"/>
    </row>
    <row r="503" spans="105:109" x14ac:dyDescent="0.15">
      <c r="DA503" s="41"/>
      <c r="DB503" s="14"/>
      <c r="DC503" s="41"/>
      <c r="DD503" s="41"/>
      <c r="DE503" s="41"/>
    </row>
    <row r="504" spans="105:109" x14ac:dyDescent="0.15">
      <c r="DA504" s="41"/>
      <c r="DB504" s="14"/>
      <c r="DC504" s="41"/>
      <c r="DD504" s="41"/>
      <c r="DE504" s="41"/>
    </row>
    <row r="505" spans="105:109" x14ac:dyDescent="0.15">
      <c r="DA505" s="41"/>
      <c r="DB505" s="14"/>
      <c r="DC505" s="41"/>
      <c r="DD505" s="41"/>
      <c r="DE505" s="41"/>
    </row>
    <row r="506" spans="105:109" x14ac:dyDescent="0.15">
      <c r="DA506" s="41"/>
      <c r="DB506" s="14"/>
      <c r="DC506" s="41"/>
      <c r="DD506" s="41"/>
      <c r="DE506" s="41"/>
    </row>
    <row r="507" spans="105:109" x14ac:dyDescent="0.15">
      <c r="DA507" s="41"/>
      <c r="DB507" s="14"/>
      <c r="DC507" s="41"/>
      <c r="DD507" s="41"/>
      <c r="DE507" s="41"/>
    </row>
    <row r="508" spans="105:109" x14ac:dyDescent="0.15">
      <c r="DA508" s="41"/>
      <c r="DB508" s="14"/>
      <c r="DC508" s="41"/>
      <c r="DD508" s="41"/>
      <c r="DE508" s="41"/>
    </row>
    <row r="509" spans="105:109" x14ac:dyDescent="0.15">
      <c r="DA509" s="41"/>
      <c r="DB509" s="14"/>
      <c r="DC509" s="41"/>
      <c r="DD509" s="41"/>
      <c r="DE509" s="41"/>
    </row>
    <row r="510" spans="105:109" x14ac:dyDescent="0.15">
      <c r="DA510" s="41"/>
      <c r="DB510" s="14"/>
      <c r="DC510" s="41"/>
      <c r="DD510" s="41"/>
      <c r="DE510" s="41"/>
    </row>
    <row r="511" spans="105:109" x14ac:dyDescent="0.15">
      <c r="DA511" s="41"/>
      <c r="DB511" s="14"/>
      <c r="DC511" s="41"/>
      <c r="DD511" s="41"/>
      <c r="DE511" s="41"/>
    </row>
    <row r="512" spans="105:109" x14ac:dyDescent="0.15">
      <c r="DA512" s="41"/>
      <c r="DB512" s="14"/>
      <c r="DC512" s="41"/>
      <c r="DD512" s="41"/>
      <c r="DE512" s="41"/>
    </row>
    <row r="513" spans="105:109" x14ac:dyDescent="0.15">
      <c r="DA513" s="41"/>
      <c r="DB513" s="14"/>
      <c r="DC513" s="41"/>
      <c r="DD513" s="41"/>
      <c r="DE513" s="41"/>
    </row>
    <row r="514" spans="105:109" x14ac:dyDescent="0.15">
      <c r="DA514" s="41"/>
      <c r="DB514" s="14"/>
      <c r="DC514" s="41"/>
      <c r="DD514" s="41"/>
      <c r="DE514" s="41"/>
    </row>
    <row r="515" spans="105:109" x14ac:dyDescent="0.15">
      <c r="DA515" s="41"/>
      <c r="DB515" s="14"/>
      <c r="DC515" s="41"/>
      <c r="DD515" s="41"/>
      <c r="DE515" s="41"/>
    </row>
    <row r="516" spans="105:109" x14ac:dyDescent="0.15">
      <c r="DA516" s="41"/>
      <c r="DB516" s="14"/>
      <c r="DC516" s="41"/>
      <c r="DD516" s="41"/>
      <c r="DE516" s="41"/>
    </row>
    <row r="517" spans="105:109" x14ac:dyDescent="0.15">
      <c r="DA517" s="41"/>
      <c r="DB517" s="14"/>
      <c r="DC517" s="41"/>
      <c r="DD517" s="41"/>
      <c r="DE517" s="41"/>
    </row>
    <row r="518" spans="105:109" x14ac:dyDescent="0.15">
      <c r="DA518" s="41"/>
      <c r="DB518" s="14"/>
      <c r="DC518" s="41"/>
      <c r="DD518" s="41"/>
      <c r="DE518" s="41"/>
    </row>
    <row r="519" spans="105:109" x14ac:dyDescent="0.15">
      <c r="DA519" s="41"/>
      <c r="DB519" s="14"/>
      <c r="DC519" s="41"/>
      <c r="DD519" s="41"/>
      <c r="DE519" s="41"/>
    </row>
    <row r="520" spans="105:109" x14ac:dyDescent="0.15">
      <c r="DA520" s="41"/>
      <c r="DB520" s="14"/>
      <c r="DC520" s="41"/>
      <c r="DD520" s="41"/>
      <c r="DE520" s="41"/>
    </row>
    <row r="521" spans="105:109" x14ac:dyDescent="0.15">
      <c r="DA521" s="41"/>
      <c r="DB521" s="14"/>
      <c r="DC521" s="41"/>
      <c r="DD521" s="41"/>
      <c r="DE521" s="41"/>
    </row>
    <row r="522" spans="105:109" x14ac:dyDescent="0.15">
      <c r="DA522" s="41"/>
      <c r="DB522" s="14"/>
      <c r="DC522" s="41"/>
      <c r="DD522" s="41"/>
      <c r="DE522" s="41"/>
    </row>
    <row r="523" spans="105:109" x14ac:dyDescent="0.15">
      <c r="DA523" s="41"/>
      <c r="DB523" s="14"/>
      <c r="DC523" s="41"/>
      <c r="DD523" s="41"/>
      <c r="DE523" s="41"/>
    </row>
    <row r="524" spans="105:109" x14ac:dyDescent="0.15">
      <c r="DA524" s="41"/>
      <c r="DB524" s="14"/>
      <c r="DC524" s="41"/>
      <c r="DD524" s="41"/>
      <c r="DE524" s="41"/>
    </row>
    <row r="525" spans="105:109" x14ac:dyDescent="0.15">
      <c r="DA525" s="41"/>
      <c r="DB525" s="14"/>
      <c r="DC525" s="41"/>
      <c r="DD525" s="41"/>
      <c r="DE525" s="41"/>
    </row>
    <row r="526" spans="105:109" x14ac:dyDescent="0.15">
      <c r="DA526" s="41"/>
      <c r="DB526" s="14"/>
      <c r="DC526" s="41"/>
      <c r="DD526" s="41"/>
      <c r="DE526" s="41"/>
    </row>
    <row r="527" spans="105:109" x14ac:dyDescent="0.15">
      <c r="DA527" s="41"/>
      <c r="DB527" s="14"/>
      <c r="DC527" s="41"/>
      <c r="DD527" s="41"/>
      <c r="DE527" s="41"/>
    </row>
    <row r="528" spans="105:109" x14ac:dyDescent="0.15">
      <c r="DA528" s="41"/>
      <c r="DB528" s="14"/>
      <c r="DC528" s="41"/>
      <c r="DD528" s="41"/>
      <c r="DE528" s="41"/>
    </row>
    <row r="529" spans="105:109" x14ac:dyDescent="0.15">
      <c r="DA529" s="41"/>
      <c r="DB529" s="14"/>
      <c r="DC529" s="41"/>
      <c r="DD529" s="41"/>
      <c r="DE529" s="41"/>
    </row>
    <row r="530" spans="105:109" x14ac:dyDescent="0.15">
      <c r="DA530" s="41"/>
      <c r="DB530" s="14"/>
      <c r="DC530" s="41"/>
      <c r="DD530" s="41"/>
      <c r="DE530" s="41"/>
    </row>
    <row r="531" spans="105:109" x14ac:dyDescent="0.15">
      <c r="DA531" s="41"/>
      <c r="DB531" s="14"/>
      <c r="DC531" s="41"/>
      <c r="DD531" s="41"/>
      <c r="DE531" s="41"/>
    </row>
    <row r="532" spans="105:109" x14ac:dyDescent="0.15">
      <c r="DA532" s="41"/>
      <c r="DB532" s="14"/>
      <c r="DC532" s="41"/>
      <c r="DD532" s="41"/>
      <c r="DE532" s="41"/>
    </row>
    <row r="533" spans="105:109" x14ac:dyDescent="0.15">
      <c r="DA533" s="41"/>
      <c r="DB533" s="14"/>
      <c r="DC533" s="41"/>
      <c r="DD533" s="41"/>
      <c r="DE533" s="41"/>
    </row>
    <row r="534" spans="105:109" x14ac:dyDescent="0.15">
      <c r="DA534" s="41"/>
      <c r="DB534" s="14"/>
      <c r="DC534" s="41"/>
      <c r="DD534" s="41"/>
      <c r="DE534" s="41"/>
    </row>
    <row r="535" spans="105:109" x14ac:dyDescent="0.15">
      <c r="DA535" s="41"/>
      <c r="DB535" s="14"/>
      <c r="DC535" s="41"/>
      <c r="DD535" s="41"/>
      <c r="DE535" s="41"/>
    </row>
    <row r="536" spans="105:109" x14ac:dyDescent="0.15">
      <c r="DA536" s="41"/>
      <c r="DB536" s="14"/>
      <c r="DC536" s="41"/>
      <c r="DD536" s="41"/>
      <c r="DE536" s="41"/>
    </row>
    <row r="537" spans="105:109" x14ac:dyDescent="0.15">
      <c r="DA537" s="41"/>
      <c r="DB537" s="14"/>
      <c r="DC537" s="41"/>
      <c r="DD537" s="41"/>
      <c r="DE537" s="41"/>
    </row>
    <row r="538" spans="105:109" x14ac:dyDescent="0.15">
      <c r="DA538" s="41"/>
      <c r="DB538" s="14"/>
      <c r="DC538" s="41"/>
      <c r="DD538" s="41"/>
      <c r="DE538" s="41"/>
    </row>
    <row r="539" spans="105:109" x14ac:dyDescent="0.15">
      <c r="DA539" s="41"/>
      <c r="DB539" s="14"/>
      <c r="DC539" s="41"/>
      <c r="DD539" s="41"/>
      <c r="DE539" s="41"/>
    </row>
    <row r="540" spans="105:109" x14ac:dyDescent="0.15">
      <c r="DA540" s="41"/>
      <c r="DB540" s="14"/>
      <c r="DC540" s="41"/>
      <c r="DD540" s="41"/>
      <c r="DE540" s="41"/>
    </row>
    <row r="541" spans="105:109" x14ac:dyDescent="0.15">
      <c r="DA541" s="41"/>
      <c r="DB541" s="14"/>
      <c r="DC541" s="41"/>
      <c r="DD541" s="41"/>
      <c r="DE541" s="41"/>
    </row>
    <row r="542" spans="105:109" x14ac:dyDescent="0.15">
      <c r="DA542" s="41"/>
      <c r="DB542" s="14"/>
      <c r="DC542" s="41"/>
      <c r="DD542" s="41"/>
      <c r="DE542" s="41"/>
    </row>
    <row r="543" spans="105:109" x14ac:dyDescent="0.15">
      <c r="DA543" s="41"/>
      <c r="DB543" s="14"/>
      <c r="DC543" s="41"/>
      <c r="DD543" s="41"/>
      <c r="DE543" s="41"/>
    </row>
    <row r="544" spans="105:109" x14ac:dyDescent="0.15">
      <c r="DA544" s="41"/>
      <c r="DB544" s="14"/>
      <c r="DC544" s="41"/>
      <c r="DD544" s="41"/>
      <c r="DE544" s="41"/>
    </row>
    <row r="545" spans="105:109" x14ac:dyDescent="0.15">
      <c r="DA545" s="41"/>
      <c r="DB545" s="14"/>
      <c r="DC545" s="41"/>
      <c r="DD545" s="41"/>
      <c r="DE545" s="41"/>
    </row>
    <row r="546" spans="105:109" x14ac:dyDescent="0.15">
      <c r="DA546" s="41"/>
      <c r="DB546" s="14"/>
      <c r="DC546" s="41"/>
      <c r="DD546" s="41"/>
      <c r="DE546" s="41"/>
    </row>
    <row r="547" spans="105:109" x14ac:dyDescent="0.15">
      <c r="DA547" s="41"/>
      <c r="DB547" s="14"/>
      <c r="DC547" s="41"/>
      <c r="DD547" s="41"/>
      <c r="DE547" s="41"/>
    </row>
    <row r="548" spans="105:109" x14ac:dyDescent="0.15">
      <c r="DA548" s="41"/>
      <c r="DB548" s="14"/>
      <c r="DC548" s="41"/>
      <c r="DD548" s="41"/>
      <c r="DE548" s="41"/>
    </row>
    <row r="549" spans="105:109" x14ac:dyDescent="0.15">
      <c r="DA549" s="41"/>
      <c r="DB549" s="14"/>
      <c r="DC549" s="41"/>
      <c r="DD549" s="41"/>
      <c r="DE549" s="41"/>
    </row>
    <row r="550" spans="105:109" x14ac:dyDescent="0.15">
      <c r="DA550" s="41"/>
      <c r="DB550" s="14"/>
      <c r="DC550" s="41"/>
      <c r="DD550" s="41"/>
      <c r="DE550" s="41"/>
    </row>
    <row r="551" spans="105:109" x14ac:dyDescent="0.15">
      <c r="DA551" s="41"/>
      <c r="DB551" s="14"/>
      <c r="DC551" s="41"/>
      <c r="DD551" s="41"/>
      <c r="DE551" s="41"/>
    </row>
    <row r="552" spans="105:109" x14ac:dyDescent="0.15">
      <c r="DA552" s="41"/>
      <c r="DB552" s="14"/>
      <c r="DC552" s="41"/>
      <c r="DD552" s="41"/>
      <c r="DE552" s="41"/>
    </row>
    <row r="553" spans="105:109" x14ac:dyDescent="0.15">
      <c r="DA553" s="41"/>
      <c r="DB553" s="14"/>
      <c r="DC553" s="41"/>
      <c r="DD553" s="41"/>
      <c r="DE553" s="41"/>
    </row>
    <row r="554" spans="105:109" x14ac:dyDescent="0.15">
      <c r="DA554" s="41"/>
      <c r="DB554" s="14"/>
      <c r="DC554" s="41"/>
      <c r="DD554" s="41"/>
      <c r="DE554" s="41"/>
    </row>
    <row r="555" spans="105:109" x14ac:dyDescent="0.15">
      <c r="DA555" s="41"/>
      <c r="DB555" s="14"/>
      <c r="DC555" s="41"/>
      <c r="DD555" s="41"/>
      <c r="DE555" s="41"/>
    </row>
    <row r="556" spans="105:109" x14ac:dyDescent="0.15">
      <c r="DA556" s="41"/>
      <c r="DB556" s="14"/>
      <c r="DC556" s="41"/>
      <c r="DD556" s="41"/>
      <c r="DE556" s="41"/>
    </row>
    <row r="557" spans="105:109" x14ac:dyDescent="0.15">
      <c r="DA557" s="41"/>
      <c r="DB557" s="14"/>
      <c r="DC557" s="41"/>
      <c r="DD557" s="41"/>
      <c r="DE557" s="41"/>
    </row>
    <row r="558" spans="105:109" x14ac:dyDescent="0.15">
      <c r="DA558" s="41"/>
      <c r="DB558" s="14"/>
      <c r="DC558" s="41"/>
      <c r="DD558" s="41"/>
      <c r="DE558" s="41"/>
    </row>
    <row r="559" spans="105:109" x14ac:dyDescent="0.15">
      <c r="DA559" s="41"/>
      <c r="DB559" s="14"/>
      <c r="DC559" s="41"/>
      <c r="DD559" s="41"/>
      <c r="DE559" s="41"/>
    </row>
    <row r="560" spans="105:109" x14ac:dyDescent="0.15">
      <c r="DA560" s="41"/>
      <c r="DB560" s="14"/>
      <c r="DC560" s="41"/>
      <c r="DD560" s="41"/>
      <c r="DE560" s="41"/>
    </row>
    <row r="561" spans="105:109" x14ac:dyDescent="0.15">
      <c r="DA561" s="41"/>
      <c r="DB561" s="14"/>
      <c r="DC561" s="41"/>
      <c r="DD561" s="41"/>
      <c r="DE561" s="41"/>
    </row>
    <row r="562" spans="105:109" x14ac:dyDescent="0.15">
      <c r="DA562" s="41"/>
      <c r="DB562" s="14"/>
      <c r="DC562" s="41"/>
      <c r="DD562" s="41"/>
      <c r="DE562" s="41"/>
    </row>
    <row r="563" spans="105:109" x14ac:dyDescent="0.15">
      <c r="DA563" s="41"/>
      <c r="DB563" s="14"/>
      <c r="DC563" s="41"/>
      <c r="DD563" s="41"/>
      <c r="DE563" s="41"/>
    </row>
    <row r="564" spans="105:109" x14ac:dyDescent="0.15">
      <c r="DA564" s="41"/>
      <c r="DB564" s="14"/>
      <c r="DC564" s="41"/>
      <c r="DD564" s="41"/>
      <c r="DE564" s="41"/>
    </row>
    <row r="565" spans="105:109" x14ac:dyDescent="0.15">
      <c r="DA565" s="41"/>
      <c r="DB565" s="14"/>
      <c r="DC565" s="41"/>
      <c r="DD565" s="41"/>
      <c r="DE565" s="41"/>
    </row>
    <row r="566" spans="105:109" x14ac:dyDescent="0.15">
      <c r="DA566" s="41"/>
      <c r="DB566" s="14"/>
      <c r="DC566" s="41"/>
      <c r="DD566" s="41"/>
      <c r="DE566" s="41"/>
    </row>
    <row r="567" spans="105:109" x14ac:dyDescent="0.15">
      <c r="DA567" s="41"/>
      <c r="DB567" s="14"/>
      <c r="DC567" s="41"/>
      <c r="DD567" s="41"/>
      <c r="DE567" s="41"/>
    </row>
    <row r="568" spans="105:109" x14ac:dyDescent="0.15">
      <c r="DA568" s="41"/>
      <c r="DB568" s="14"/>
      <c r="DC568" s="41"/>
      <c r="DD568" s="41"/>
      <c r="DE568" s="41"/>
    </row>
    <row r="569" spans="105:109" x14ac:dyDescent="0.15">
      <c r="DA569" s="41"/>
      <c r="DB569" s="14"/>
      <c r="DC569" s="41"/>
      <c r="DD569" s="41"/>
      <c r="DE569" s="41"/>
    </row>
    <row r="570" spans="105:109" x14ac:dyDescent="0.15">
      <c r="DA570" s="41"/>
      <c r="DB570" s="14"/>
      <c r="DC570" s="41"/>
      <c r="DD570" s="41"/>
      <c r="DE570" s="41"/>
    </row>
    <row r="571" spans="105:109" x14ac:dyDescent="0.15">
      <c r="DA571" s="41"/>
      <c r="DB571" s="14"/>
      <c r="DC571" s="41"/>
      <c r="DD571" s="41"/>
      <c r="DE571" s="41"/>
    </row>
    <row r="572" spans="105:109" x14ac:dyDescent="0.15">
      <c r="DA572" s="41"/>
      <c r="DB572" s="14"/>
      <c r="DC572" s="41"/>
      <c r="DD572" s="41"/>
      <c r="DE572" s="41"/>
    </row>
    <row r="573" spans="105:109" x14ac:dyDescent="0.15">
      <c r="DA573" s="41"/>
      <c r="DB573" s="14"/>
      <c r="DC573" s="41"/>
      <c r="DD573" s="41"/>
      <c r="DE573" s="41"/>
    </row>
    <row r="574" spans="105:109" x14ac:dyDescent="0.15">
      <c r="DA574" s="41"/>
      <c r="DB574" s="14"/>
      <c r="DC574" s="41"/>
      <c r="DD574" s="41"/>
      <c r="DE574" s="41"/>
    </row>
    <row r="575" spans="105:109" x14ac:dyDescent="0.15">
      <c r="DA575" s="41"/>
      <c r="DB575" s="14"/>
      <c r="DC575" s="41"/>
      <c r="DD575" s="41"/>
      <c r="DE575" s="41"/>
    </row>
    <row r="576" spans="105:109" x14ac:dyDescent="0.15">
      <c r="DA576" s="41"/>
      <c r="DB576" s="14"/>
      <c r="DC576" s="41"/>
      <c r="DD576" s="41"/>
      <c r="DE576" s="41"/>
    </row>
    <row r="577" spans="105:109" x14ac:dyDescent="0.15">
      <c r="DA577" s="41"/>
      <c r="DB577" s="14"/>
      <c r="DC577" s="41"/>
      <c r="DD577" s="41"/>
      <c r="DE577" s="41"/>
    </row>
    <row r="578" spans="105:109" x14ac:dyDescent="0.15">
      <c r="DA578" s="41"/>
      <c r="DB578" s="14"/>
      <c r="DC578" s="41"/>
      <c r="DD578" s="41"/>
      <c r="DE578" s="41"/>
    </row>
    <row r="579" spans="105:109" x14ac:dyDescent="0.15">
      <c r="DA579" s="41"/>
      <c r="DB579" s="14"/>
      <c r="DC579" s="41"/>
      <c r="DD579" s="41"/>
      <c r="DE579" s="41"/>
    </row>
    <row r="580" spans="105:109" x14ac:dyDescent="0.15">
      <c r="DA580" s="41"/>
      <c r="DB580" s="14"/>
      <c r="DC580" s="41"/>
      <c r="DD580" s="41"/>
      <c r="DE580" s="41"/>
    </row>
    <row r="581" spans="105:109" x14ac:dyDescent="0.15">
      <c r="DA581" s="41"/>
      <c r="DB581" s="14"/>
      <c r="DC581" s="41"/>
      <c r="DD581" s="41"/>
      <c r="DE581" s="41"/>
    </row>
    <row r="582" spans="105:109" x14ac:dyDescent="0.15">
      <c r="DA582" s="41"/>
      <c r="DB582" s="14"/>
      <c r="DC582" s="41"/>
      <c r="DD582" s="41"/>
      <c r="DE582" s="41"/>
    </row>
    <row r="583" spans="105:109" x14ac:dyDescent="0.15">
      <c r="DA583" s="41"/>
      <c r="DB583" s="14"/>
      <c r="DC583" s="41"/>
      <c r="DD583" s="41"/>
      <c r="DE583" s="41"/>
    </row>
    <row r="584" spans="105:109" x14ac:dyDescent="0.15">
      <c r="DA584" s="41"/>
      <c r="DB584" s="14"/>
      <c r="DC584" s="41"/>
      <c r="DD584" s="41"/>
      <c r="DE584" s="41"/>
    </row>
    <row r="585" spans="105:109" x14ac:dyDescent="0.15">
      <c r="DA585" s="41"/>
      <c r="DB585" s="14"/>
      <c r="DC585" s="41"/>
      <c r="DD585" s="41"/>
      <c r="DE585" s="41"/>
    </row>
    <row r="586" spans="105:109" x14ac:dyDescent="0.15">
      <c r="DA586" s="41"/>
      <c r="DB586" s="14"/>
      <c r="DC586" s="41"/>
      <c r="DD586" s="41"/>
      <c r="DE586" s="41"/>
    </row>
    <row r="587" spans="105:109" x14ac:dyDescent="0.15">
      <c r="DA587" s="41"/>
      <c r="DB587" s="14"/>
      <c r="DC587" s="41"/>
      <c r="DD587" s="41"/>
      <c r="DE587" s="41"/>
    </row>
    <row r="588" spans="105:109" x14ac:dyDescent="0.15">
      <c r="DA588" s="41"/>
      <c r="DB588" s="14"/>
      <c r="DC588" s="41"/>
      <c r="DD588" s="41"/>
      <c r="DE588" s="41"/>
    </row>
    <row r="589" spans="105:109" x14ac:dyDescent="0.15">
      <c r="DA589" s="41"/>
      <c r="DB589" s="14"/>
      <c r="DC589" s="41"/>
      <c r="DD589" s="41"/>
      <c r="DE589" s="41"/>
    </row>
    <row r="590" spans="105:109" x14ac:dyDescent="0.15">
      <c r="DA590" s="41"/>
      <c r="DB590" s="14"/>
      <c r="DC590" s="41"/>
      <c r="DD590" s="41"/>
      <c r="DE590" s="41"/>
    </row>
    <row r="591" spans="105:109" x14ac:dyDescent="0.15">
      <c r="DA591" s="41"/>
      <c r="DB591" s="14"/>
      <c r="DC591" s="41"/>
      <c r="DD591" s="41"/>
      <c r="DE591" s="41"/>
    </row>
    <row r="592" spans="105:109" x14ac:dyDescent="0.15">
      <c r="DA592" s="41"/>
      <c r="DB592" s="14"/>
      <c r="DC592" s="41"/>
      <c r="DD592" s="41"/>
      <c r="DE592" s="41"/>
    </row>
    <row r="593" spans="105:109" x14ac:dyDescent="0.15">
      <c r="DA593" s="41"/>
      <c r="DB593" s="14"/>
      <c r="DC593" s="41"/>
      <c r="DD593" s="41"/>
      <c r="DE593" s="41"/>
    </row>
    <row r="594" spans="105:109" x14ac:dyDescent="0.15">
      <c r="DA594" s="41"/>
      <c r="DB594" s="14"/>
      <c r="DC594" s="41"/>
      <c r="DD594" s="41"/>
      <c r="DE594" s="41"/>
    </row>
    <row r="595" spans="105:109" x14ac:dyDescent="0.15">
      <c r="DA595" s="41"/>
      <c r="DB595" s="14"/>
      <c r="DC595" s="41"/>
      <c r="DD595" s="41"/>
      <c r="DE595" s="41"/>
    </row>
    <row r="596" spans="105:109" x14ac:dyDescent="0.15">
      <c r="DA596" s="41"/>
      <c r="DB596" s="14"/>
      <c r="DC596" s="41"/>
      <c r="DD596" s="41"/>
      <c r="DE596" s="41"/>
    </row>
    <row r="597" spans="105:109" x14ac:dyDescent="0.15">
      <c r="DA597" s="41"/>
      <c r="DB597" s="14"/>
      <c r="DC597" s="41"/>
      <c r="DD597" s="41"/>
      <c r="DE597" s="41"/>
    </row>
    <row r="598" spans="105:109" x14ac:dyDescent="0.15">
      <c r="DA598" s="41"/>
      <c r="DB598" s="14"/>
      <c r="DC598" s="41"/>
      <c r="DD598" s="41"/>
      <c r="DE598" s="41"/>
    </row>
    <row r="599" spans="105:109" x14ac:dyDescent="0.15">
      <c r="DA599" s="41"/>
      <c r="DB599" s="14"/>
      <c r="DC599" s="41"/>
      <c r="DD599" s="41"/>
      <c r="DE599" s="41"/>
    </row>
    <row r="600" spans="105:109" x14ac:dyDescent="0.15">
      <c r="DA600" s="41"/>
      <c r="DB600" s="14"/>
      <c r="DC600" s="41"/>
      <c r="DD600" s="41"/>
      <c r="DE600" s="41"/>
    </row>
    <row r="601" spans="105:109" x14ac:dyDescent="0.15">
      <c r="DA601" s="41"/>
      <c r="DB601" s="14"/>
      <c r="DC601" s="41"/>
      <c r="DD601" s="41"/>
      <c r="DE601" s="41"/>
    </row>
    <row r="602" spans="105:109" x14ac:dyDescent="0.15">
      <c r="DA602" s="41"/>
      <c r="DB602" s="14"/>
      <c r="DC602" s="41"/>
      <c r="DD602" s="41"/>
      <c r="DE602" s="41"/>
    </row>
    <row r="603" spans="105:109" x14ac:dyDescent="0.15">
      <c r="DA603" s="41"/>
      <c r="DB603" s="14"/>
      <c r="DC603" s="41"/>
      <c r="DD603" s="41"/>
      <c r="DE603" s="41"/>
    </row>
    <row r="604" spans="105:109" x14ac:dyDescent="0.15">
      <c r="DA604" s="41"/>
      <c r="DB604" s="14"/>
      <c r="DC604" s="41"/>
      <c r="DD604" s="41"/>
      <c r="DE604" s="41"/>
    </row>
    <row r="605" spans="105:109" x14ac:dyDescent="0.15">
      <c r="DA605" s="41"/>
      <c r="DB605" s="14"/>
      <c r="DC605" s="41"/>
      <c r="DD605" s="41"/>
      <c r="DE605" s="41"/>
    </row>
    <row r="606" spans="105:109" x14ac:dyDescent="0.15">
      <c r="DA606" s="41"/>
      <c r="DB606" s="14"/>
      <c r="DC606" s="41"/>
      <c r="DD606" s="41"/>
      <c r="DE606" s="41"/>
    </row>
    <row r="607" spans="105:109" x14ac:dyDescent="0.15">
      <c r="DA607" s="41"/>
      <c r="DB607" s="14"/>
      <c r="DC607" s="41"/>
      <c r="DD607" s="41"/>
      <c r="DE607" s="41"/>
    </row>
    <row r="608" spans="105:109" x14ac:dyDescent="0.15">
      <c r="DA608" s="41"/>
      <c r="DB608" s="14"/>
      <c r="DC608" s="41"/>
      <c r="DD608" s="41"/>
      <c r="DE608" s="41"/>
    </row>
    <row r="609" spans="105:109" x14ac:dyDescent="0.15">
      <c r="DA609" s="41"/>
      <c r="DB609" s="14"/>
      <c r="DC609" s="41"/>
      <c r="DD609" s="41"/>
      <c r="DE609" s="41"/>
    </row>
    <row r="610" spans="105:109" x14ac:dyDescent="0.15">
      <c r="DA610" s="41"/>
      <c r="DB610" s="14"/>
      <c r="DC610" s="41"/>
      <c r="DD610" s="41"/>
      <c r="DE610" s="41"/>
    </row>
    <row r="611" spans="105:109" x14ac:dyDescent="0.15">
      <c r="DA611" s="41"/>
      <c r="DB611" s="14"/>
      <c r="DC611" s="41"/>
      <c r="DD611" s="41"/>
      <c r="DE611" s="41"/>
    </row>
    <row r="612" spans="105:109" x14ac:dyDescent="0.15">
      <c r="DA612" s="41"/>
      <c r="DB612" s="14"/>
      <c r="DC612" s="41"/>
      <c r="DD612" s="41"/>
      <c r="DE612" s="41"/>
    </row>
    <row r="613" spans="105:109" x14ac:dyDescent="0.15">
      <c r="DA613" s="41"/>
      <c r="DB613" s="14"/>
      <c r="DC613" s="41"/>
      <c r="DD613" s="41"/>
      <c r="DE613" s="41"/>
    </row>
    <row r="614" spans="105:109" x14ac:dyDescent="0.15">
      <c r="DA614" s="41"/>
      <c r="DB614" s="14"/>
      <c r="DC614" s="41"/>
      <c r="DD614" s="41"/>
      <c r="DE614" s="41"/>
    </row>
    <row r="615" spans="105:109" x14ac:dyDescent="0.15">
      <c r="DA615" s="41"/>
      <c r="DB615" s="14"/>
      <c r="DC615" s="41"/>
      <c r="DD615" s="41"/>
      <c r="DE615" s="41"/>
    </row>
    <row r="616" spans="105:109" x14ac:dyDescent="0.15">
      <c r="DA616" s="41"/>
      <c r="DB616" s="14"/>
      <c r="DC616" s="41"/>
      <c r="DD616" s="41"/>
      <c r="DE616" s="41"/>
    </row>
    <row r="617" spans="105:109" x14ac:dyDescent="0.15">
      <c r="DA617" s="41"/>
      <c r="DB617" s="14"/>
      <c r="DC617" s="41"/>
      <c r="DD617" s="41"/>
      <c r="DE617" s="41"/>
    </row>
    <row r="618" spans="105:109" x14ac:dyDescent="0.15">
      <c r="DA618" s="41"/>
      <c r="DB618" s="14"/>
      <c r="DC618" s="41"/>
      <c r="DD618" s="41"/>
      <c r="DE618" s="41"/>
    </row>
    <row r="619" spans="105:109" x14ac:dyDescent="0.15">
      <c r="DA619" s="41"/>
      <c r="DB619" s="14"/>
      <c r="DC619" s="41"/>
      <c r="DD619" s="41"/>
      <c r="DE619" s="41"/>
    </row>
    <row r="620" spans="105:109" x14ac:dyDescent="0.15">
      <c r="DA620" s="41"/>
      <c r="DB620" s="14"/>
      <c r="DC620" s="41"/>
      <c r="DD620" s="41"/>
      <c r="DE620" s="41"/>
    </row>
    <row r="621" spans="105:109" x14ac:dyDescent="0.15">
      <c r="DA621" s="41"/>
      <c r="DB621" s="14"/>
      <c r="DC621" s="41"/>
      <c r="DD621" s="41"/>
      <c r="DE621" s="41"/>
    </row>
    <row r="622" spans="105:109" x14ac:dyDescent="0.15">
      <c r="DA622" s="41"/>
      <c r="DB622" s="14"/>
      <c r="DC622" s="41"/>
      <c r="DD622" s="41"/>
      <c r="DE622" s="41"/>
    </row>
    <row r="623" spans="105:109" x14ac:dyDescent="0.15">
      <c r="DA623" s="41"/>
      <c r="DB623" s="14"/>
      <c r="DC623" s="41"/>
      <c r="DD623" s="41"/>
      <c r="DE623" s="41"/>
    </row>
    <row r="624" spans="105:109" x14ac:dyDescent="0.15">
      <c r="DA624" s="41"/>
      <c r="DB624" s="14"/>
      <c r="DC624" s="41"/>
      <c r="DD624" s="41"/>
      <c r="DE624" s="41"/>
    </row>
    <row r="625" spans="105:109" x14ac:dyDescent="0.15">
      <c r="DA625" s="41"/>
      <c r="DB625" s="14"/>
      <c r="DC625" s="41"/>
      <c r="DD625" s="41"/>
      <c r="DE625" s="41"/>
    </row>
    <row r="626" spans="105:109" x14ac:dyDescent="0.15">
      <c r="DA626" s="41"/>
      <c r="DB626" s="14"/>
      <c r="DC626" s="41"/>
      <c r="DD626" s="41"/>
      <c r="DE626" s="41"/>
    </row>
    <row r="627" spans="105:109" x14ac:dyDescent="0.15">
      <c r="DA627" s="41"/>
      <c r="DB627" s="14"/>
      <c r="DC627" s="41"/>
      <c r="DD627" s="41"/>
      <c r="DE627" s="41"/>
    </row>
    <row r="628" spans="105:109" x14ac:dyDescent="0.15">
      <c r="DA628" s="41"/>
      <c r="DB628" s="14"/>
      <c r="DC628" s="41"/>
      <c r="DD628" s="41"/>
      <c r="DE628" s="41"/>
    </row>
    <row r="629" spans="105:109" x14ac:dyDescent="0.15">
      <c r="DA629" s="41"/>
      <c r="DB629" s="14"/>
      <c r="DC629" s="41"/>
      <c r="DD629" s="41"/>
      <c r="DE629" s="41"/>
    </row>
    <row r="630" spans="105:109" x14ac:dyDescent="0.15">
      <c r="DA630" s="41"/>
      <c r="DB630" s="14"/>
      <c r="DC630" s="41"/>
      <c r="DD630" s="41"/>
      <c r="DE630" s="41"/>
    </row>
    <row r="631" spans="105:109" x14ac:dyDescent="0.15">
      <c r="DA631" s="41"/>
      <c r="DB631" s="14"/>
      <c r="DC631" s="41"/>
      <c r="DD631" s="41"/>
      <c r="DE631" s="41"/>
    </row>
    <row r="632" spans="105:109" x14ac:dyDescent="0.15">
      <c r="DA632" s="41"/>
      <c r="DB632" s="14"/>
      <c r="DC632" s="41"/>
      <c r="DD632" s="41"/>
      <c r="DE632" s="41"/>
    </row>
    <row r="633" spans="105:109" x14ac:dyDescent="0.15">
      <c r="DA633" s="41"/>
      <c r="DB633" s="14"/>
      <c r="DC633" s="41"/>
      <c r="DD633" s="41"/>
      <c r="DE633" s="41"/>
    </row>
    <row r="634" spans="105:109" x14ac:dyDescent="0.15">
      <c r="DA634" s="41"/>
      <c r="DB634" s="14"/>
      <c r="DC634" s="41"/>
      <c r="DD634" s="41"/>
      <c r="DE634" s="41"/>
    </row>
    <row r="635" spans="105:109" x14ac:dyDescent="0.15">
      <c r="DA635" s="41"/>
      <c r="DB635" s="14"/>
      <c r="DC635" s="41"/>
      <c r="DD635" s="41"/>
      <c r="DE635" s="41"/>
    </row>
    <row r="636" spans="105:109" x14ac:dyDescent="0.15">
      <c r="DA636" s="41"/>
      <c r="DB636" s="14"/>
      <c r="DC636" s="41"/>
      <c r="DD636" s="41"/>
      <c r="DE636" s="41"/>
    </row>
    <row r="637" spans="105:109" x14ac:dyDescent="0.15">
      <c r="DA637" s="41"/>
      <c r="DB637" s="14"/>
      <c r="DC637" s="41"/>
      <c r="DD637" s="41"/>
      <c r="DE637" s="41"/>
    </row>
    <row r="638" spans="105:109" x14ac:dyDescent="0.15">
      <c r="DA638" s="41"/>
      <c r="DB638" s="14"/>
      <c r="DC638" s="41"/>
      <c r="DD638" s="41"/>
      <c r="DE638" s="41"/>
    </row>
    <row r="639" spans="105:109" x14ac:dyDescent="0.15">
      <c r="DA639" s="41"/>
      <c r="DB639" s="14"/>
      <c r="DC639" s="41"/>
      <c r="DD639" s="41"/>
      <c r="DE639" s="41"/>
    </row>
    <row r="640" spans="105:109" x14ac:dyDescent="0.15">
      <c r="DA640" s="41"/>
      <c r="DB640" s="14"/>
      <c r="DC640" s="41"/>
      <c r="DD640" s="41"/>
      <c r="DE640" s="41"/>
    </row>
    <row r="641" spans="105:109" x14ac:dyDescent="0.15">
      <c r="DA641" s="41"/>
      <c r="DB641" s="14"/>
      <c r="DC641" s="41"/>
      <c r="DD641" s="41"/>
      <c r="DE641" s="41"/>
    </row>
    <row r="642" spans="105:109" x14ac:dyDescent="0.15">
      <c r="DA642" s="41"/>
      <c r="DB642" s="14"/>
      <c r="DC642" s="41"/>
      <c r="DD642" s="41"/>
      <c r="DE642" s="41"/>
    </row>
    <row r="643" spans="105:109" x14ac:dyDescent="0.15">
      <c r="DA643" s="41"/>
      <c r="DB643" s="14"/>
      <c r="DC643" s="41"/>
      <c r="DD643" s="41"/>
      <c r="DE643" s="41"/>
    </row>
    <row r="644" spans="105:109" x14ac:dyDescent="0.15">
      <c r="DA644" s="41"/>
      <c r="DB644" s="14"/>
      <c r="DC644" s="41"/>
      <c r="DD644" s="41"/>
      <c r="DE644" s="41"/>
    </row>
    <row r="645" spans="105:109" x14ac:dyDescent="0.15">
      <c r="DA645" s="41"/>
      <c r="DB645" s="14"/>
      <c r="DC645" s="41"/>
      <c r="DD645" s="41"/>
      <c r="DE645" s="41"/>
    </row>
    <row r="646" spans="105:109" x14ac:dyDescent="0.15">
      <c r="DA646" s="41"/>
      <c r="DB646" s="14"/>
      <c r="DC646" s="41"/>
      <c r="DD646" s="41"/>
      <c r="DE646" s="41"/>
    </row>
    <row r="647" spans="105:109" x14ac:dyDescent="0.15">
      <c r="DA647" s="41"/>
      <c r="DB647" s="14"/>
      <c r="DC647" s="41"/>
      <c r="DD647" s="41"/>
      <c r="DE647" s="41"/>
    </row>
    <row r="648" spans="105:109" x14ac:dyDescent="0.15">
      <c r="DA648" s="41"/>
      <c r="DB648" s="14"/>
      <c r="DC648" s="41"/>
      <c r="DD648" s="41"/>
      <c r="DE648" s="41"/>
    </row>
    <row r="649" spans="105:109" x14ac:dyDescent="0.15">
      <c r="DA649" s="41"/>
      <c r="DB649" s="14"/>
      <c r="DC649" s="41"/>
      <c r="DD649" s="41"/>
      <c r="DE649" s="41"/>
    </row>
    <row r="650" spans="105:109" x14ac:dyDescent="0.15">
      <c r="DA650" s="41"/>
      <c r="DB650" s="14"/>
      <c r="DC650" s="41"/>
      <c r="DD650" s="41"/>
      <c r="DE650" s="41"/>
    </row>
    <row r="651" spans="105:109" x14ac:dyDescent="0.15">
      <c r="DA651" s="41"/>
      <c r="DB651" s="14"/>
      <c r="DC651" s="41"/>
      <c r="DD651" s="41"/>
      <c r="DE651" s="41"/>
    </row>
    <row r="652" spans="105:109" x14ac:dyDescent="0.15">
      <c r="DA652" s="41"/>
      <c r="DB652" s="14"/>
      <c r="DC652" s="41"/>
      <c r="DD652" s="41"/>
      <c r="DE652" s="41"/>
    </row>
    <row r="653" spans="105:109" x14ac:dyDescent="0.15">
      <c r="DA653" s="41"/>
      <c r="DB653" s="14"/>
      <c r="DC653" s="41"/>
      <c r="DD653" s="41"/>
      <c r="DE653" s="41"/>
    </row>
    <row r="654" spans="105:109" x14ac:dyDescent="0.15">
      <c r="DA654" s="41"/>
      <c r="DB654" s="14"/>
      <c r="DC654" s="41"/>
      <c r="DD654" s="41"/>
      <c r="DE654" s="41"/>
    </row>
    <row r="655" spans="105:109" x14ac:dyDescent="0.15">
      <c r="DA655" s="41"/>
      <c r="DB655" s="14"/>
      <c r="DC655" s="41"/>
      <c r="DD655" s="41"/>
      <c r="DE655" s="41"/>
    </row>
    <row r="656" spans="105:109" x14ac:dyDescent="0.15">
      <c r="DA656" s="41"/>
      <c r="DB656" s="14"/>
      <c r="DC656" s="41"/>
      <c r="DD656" s="41"/>
      <c r="DE656" s="41"/>
    </row>
    <row r="657" spans="105:109" x14ac:dyDescent="0.15">
      <c r="DA657" s="41"/>
      <c r="DB657" s="14"/>
      <c r="DC657" s="41"/>
      <c r="DD657" s="41"/>
      <c r="DE657" s="41"/>
    </row>
    <row r="658" spans="105:109" x14ac:dyDescent="0.15">
      <c r="DA658" s="41"/>
      <c r="DB658" s="14"/>
      <c r="DC658" s="41"/>
      <c r="DD658" s="41"/>
      <c r="DE658" s="41"/>
    </row>
    <row r="659" spans="105:109" x14ac:dyDescent="0.15">
      <c r="DA659" s="41"/>
      <c r="DB659" s="14"/>
      <c r="DC659" s="41"/>
      <c r="DD659" s="41"/>
      <c r="DE659" s="41"/>
    </row>
    <row r="660" spans="105:109" x14ac:dyDescent="0.15">
      <c r="DA660" s="41"/>
      <c r="DB660" s="14"/>
      <c r="DC660" s="41"/>
      <c r="DD660" s="41"/>
      <c r="DE660" s="41"/>
    </row>
    <row r="661" spans="105:109" x14ac:dyDescent="0.15">
      <c r="DA661" s="41"/>
      <c r="DB661" s="14"/>
      <c r="DC661" s="41"/>
      <c r="DD661" s="41"/>
      <c r="DE661" s="41"/>
    </row>
    <row r="662" spans="105:109" x14ac:dyDescent="0.15">
      <c r="DA662" s="41"/>
      <c r="DB662" s="14"/>
      <c r="DC662" s="41"/>
      <c r="DD662" s="41"/>
      <c r="DE662" s="41"/>
    </row>
    <row r="663" spans="105:109" x14ac:dyDescent="0.15">
      <c r="DA663" s="41"/>
      <c r="DB663" s="14"/>
      <c r="DC663" s="41"/>
      <c r="DD663" s="41"/>
      <c r="DE663" s="41"/>
    </row>
    <row r="664" spans="105:109" x14ac:dyDescent="0.15">
      <c r="DA664" s="41"/>
      <c r="DB664" s="14"/>
      <c r="DC664" s="41"/>
      <c r="DD664" s="41"/>
      <c r="DE664" s="41"/>
    </row>
    <row r="665" spans="105:109" x14ac:dyDescent="0.15">
      <c r="DA665" s="41"/>
      <c r="DB665" s="14"/>
      <c r="DC665" s="41"/>
      <c r="DD665" s="41"/>
      <c r="DE665" s="41"/>
    </row>
    <row r="666" spans="105:109" x14ac:dyDescent="0.15">
      <c r="DA666" s="41"/>
      <c r="DB666" s="14"/>
      <c r="DC666" s="41"/>
      <c r="DD666" s="41"/>
      <c r="DE666" s="41"/>
    </row>
    <row r="667" spans="105:109" x14ac:dyDescent="0.15">
      <c r="DA667" s="41"/>
      <c r="DB667" s="14"/>
      <c r="DC667" s="41"/>
      <c r="DD667" s="41"/>
      <c r="DE667" s="41"/>
    </row>
    <row r="668" spans="105:109" x14ac:dyDescent="0.15">
      <c r="DA668" s="41"/>
      <c r="DB668" s="14"/>
      <c r="DC668" s="41"/>
      <c r="DD668" s="41"/>
      <c r="DE668" s="41"/>
    </row>
    <row r="669" spans="105:109" x14ac:dyDescent="0.15">
      <c r="DA669" s="41"/>
      <c r="DB669" s="14"/>
      <c r="DC669" s="41"/>
      <c r="DD669" s="41"/>
      <c r="DE669" s="41"/>
    </row>
    <row r="670" spans="105:109" x14ac:dyDescent="0.15">
      <c r="DA670" s="41"/>
      <c r="DB670" s="14"/>
      <c r="DC670" s="41"/>
      <c r="DD670" s="41"/>
      <c r="DE670" s="41"/>
    </row>
    <row r="671" spans="105:109" x14ac:dyDescent="0.15">
      <c r="DA671" s="41"/>
      <c r="DB671" s="14"/>
      <c r="DC671" s="41"/>
      <c r="DD671" s="41"/>
      <c r="DE671" s="41"/>
    </row>
    <row r="672" spans="105:109" x14ac:dyDescent="0.15">
      <c r="DA672" s="41"/>
      <c r="DB672" s="14"/>
      <c r="DC672" s="41"/>
      <c r="DD672" s="41"/>
      <c r="DE672" s="41"/>
    </row>
    <row r="673" spans="105:109" x14ac:dyDescent="0.15">
      <c r="DA673" s="41"/>
      <c r="DB673" s="14"/>
      <c r="DC673" s="41"/>
      <c r="DD673" s="41"/>
      <c r="DE673" s="41"/>
    </row>
    <row r="674" spans="105:109" x14ac:dyDescent="0.15">
      <c r="DA674" s="41"/>
      <c r="DB674" s="14"/>
      <c r="DC674" s="41"/>
      <c r="DD674" s="41"/>
      <c r="DE674" s="41"/>
    </row>
    <row r="675" spans="105:109" x14ac:dyDescent="0.15">
      <c r="DA675" s="41"/>
      <c r="DB675" s="14"/>
      <c r="DC675" s="41"/>
      <c r="DD675" s="41"/>
      <c r="DE675" s="41"/>
    </row>
    <row r="676" spans="105:109" x14ac:dyDescent="0.15">
      <c r="DA676" s="41"/>
      <c r="DB676" s="14"/>
      <c r="DC676" s="41"/>
      <c r="DD676" s="41"/>
      <c r="DE676" s="41"/>
    </row>
    <row r="677" spans="105:109" x14ac:dyDescent="0.15">
      <c r="DA677" s="41"/>
      <c r="DB677" s="14"/>
      <c r="DC677" s="41"/>
      <c r="DD677" s="41"/>
      <c r="DE677" s="41"/>
    </row>
    <row r="678" spans="105:109" x14ac:dyDescent="0.15">
      <c r="DA678" s="41"/>
      <c r="DB678" s="14"/>
      <c r="DC678" s="41"/>
      <c r="DD678" s="41"/>
      <c r="DE678" s="41"/>
    </row>
    <row r="679" spans="105:109" x14ac:dyDescent="0.15">
      <c r="DA679" s="41"/>
      <c r="DB679" s="14"/>
      <c r="DC679" s="41"/>
      <c r="DD679" s="41"/>
      <c r="DE679" s="41"/>
    </row>
    <row r="680" spans="105:109" x14ac:dyDescent="0.15">
      <c r="DA680" s="41"/>
      <c r="DB680" s="14"/>
      <c r="DC680" s="41"/>
      <c r="DD680" s="41"/>
      <c r="DE680" s="41"/>
    </row>
    <row r="681" spans="105:109" x14ac:dyDescent="0.15">
      <c r="DA681" s="41"/>
      <c r="DB681" s="14"/>
      <c r="DC681" s="41"/>
      <c r="DD681" s="41"/>
      <c r="DE681" s="41"/>
    </row>
    <row r="682" spans="105:109" x14ac:dyDescent="0.15">
      <c r="DA682" s="41"/>
      <c r="DB682" s="14"/>
      <c r="DC682" s="41"/>
      <c r="DD682" s="41"/>
      <c r="DE682" s="41"/>
    </row>
    <row r="683" spans="105:109" x14ac:dyDescent="0.15">
      <c r="DA683" s="41"/>
      <c r="DB683" s="14"/>
      <c r="DC683" s="41"/>
      <c r="DD683" s="41"/>
      <c r="DE683" s="41"/>
    </row>
    <row r="684" spans="105:109" x14ac:dyDescent="0.15">
      <c r="DA684" s="41"/>
      <c r="DB684" s="14"/>
      <c r="DC684" s="41"/>
      <c r="DD684" s="41"/>
      <c r="DE684" s="41"/>
    </row>
    <row r="685" spans="105:109" x14ac:dyDescent="0.15">
      <c r="DA685" s="41"/>
      <c r="DB685" s="14"/>
      <c r="DC685" s="41"/>
      <c r="DD685" s="41"/>
      <c r="DE685" s="41"/>
    </row>
    <row r="686" spans="105:109" x14ac:dyDescent="0.15">
      <c r="DA686" s="41"/>
      <c r="DB686" s="14"/>
      <c r="DC686" s="41"/>
      <c r="DD686" s="41"/>
      <c r="DE686" s="41"/>
    </row>
    <row r="687" spans="105:109" x14ac:dyDescent="0.15">
      <c r="DA687" s="41"/>
      <c r="DB687" s="14"/>
      <c r="DC687" s="41"/>
      <c r="DD687" s="41"/>
      <c r="DE687" s="41"/>
    </row>
    <row r="688" spans="105:109" x14ac:dyDescent="0.15">
      <c r="DA688" s="41"/>
      <c r="DB688" s="14"/>
      <c r="DC688" s="41"/>
      <c r="DD688" s="41"/>
      <c r="DE688" s="41"/>
    </row>
    <row r="689" spans="105:109" x14ac:dyDescent="0.15">
      <c r="DA689" s="41"/>
      <c r="DB689" s="14"/>
      <c r="DC689" s="41"/>
      <c r="DD689" s="41"/>
      <c r="DE689" s="41"/>
    </row>
    <row r="690" spans="105:109" x14ac:dyDescent="0.15">
      <c r="DA690" s="41"/>
      <c r="DB690" s="14"/>
      <c r="DC690" s="41"/>
      <c r="DD690" s="41"/>
      <c r="DE690" s="41"/>
    </row>
    <row r="691" spans="105:109" x14ac:dyDescent="0.15">
      <c r="DA691" s="41"/>
      <c r="DB691" s="14"/>
      <c r="DC691" s="41"/>
      <c r="DD691" s="41"/>
      <c r="DE691" s="41"/>
    </row>
    <row r="692" spans="105:109" x14ac:dyDescent="0.15">
      <c r="DA692" s="41"/>
      <c r="DB692" s="14"/>
      <c r="DC692" s="41"/>
      <c r="DD692" s="41"/>
      <c r="DE692" s="41"/>
    </row>
    <row r="693" spans="105:109" x14ac:dyDescent="0.15">
      <c r="DA693" s="41"/>
      <c r="DB693" s="14"/>
      <c r="DC693" s="41"/>
      <c r="DD693" s="41"/>
      <c r="DE693" s="41"/>
    </row>
    <row r="694" spans="105:109" x14ac:dyDescent="0.15">
      <c r="DA694" s="41"/>
      <c r="DB694" s="14"/>
      <c r="DC694" s="41"/>
      <c r="DD694" s="41"/>
      <c r="DE694" s="41"/>
    </row>
    <row r="695" spans="105:109" x14ac:dyDescent="0.15">
      <c r="DA695" s="41"/>
      <c r="DB695" s="14"/>
      <c r="DC695" s="41"/>
      <c r="DD695" s="41"/>
      <c r="DE695" s="41"/>
    </row>
    <row r="696" spans="105:109" x14ac:dyDescent="0.15">
      <c r="DA696" s="41"/>
      <c r="DB696" s="14"/>
      <c r="DC696" s="41"/>
      <c r="DD696" s="41"/>
      <c r="DE696" s="41"/>
    </row>
    <row r="697" spans="105:109" x14ac:dyDescent="0.15">
      <c r="DA697" s="41"/>
      <c r="DB697" s="14"/>
      <c r="DC697" s="41"/>
      <c r="DD697" s="41"/>
      <c r="DE697" s="41"/>
    </row>
    <row r="698" spans="105:109" x14ac:dyDescent="0.15">
      <c r="DA698" s="41"/>
      <c r="DB698" s="14"/>
      <c r="DC698" s="41"/>
      <c r="DD698" s="41"/>
      <c r="DE698" s="41"/>
    </row>
    <row r="699" spans="105:109" x14ac:dyDescent="0.15">
      <c r="DA699" s="41"/>
      <c r="DB699" s="14"/>
      <c r="DC699" s="41"/>
      <c r="DD699" s="41"/>
      <c r="DE699" s="41"/>
    </row>
    <row r="700" spans="105:109" x14ac:dyDescent="0.15">
      <c r="DA700" s="41"/>
      <c r="DB700" s="14"/>
      <c r="DC700" s="41"/>
      <c r="DD700" s="41"/>
      <c r="DE700" s="41"/>
    </row>
    <row r="701" spans="105:109" x14ac:dyDescent="0.15">
      <c r="DA701" s="41"/>
      <c r="DB701" s="14"/>
      <c r="DC701" s="41"/>
      <c r="DD701" s="41"/>
      <c r="DE701" s="41"/>
    </row>
    <row r="702" spans="105:109" x14ac:dyDescent="0.15">
      <c r="DA702" s="41"/>
      <c r="DB702" s="14"/>
      <c r="DC702" s="41"/>
      <c r="DD702" s="41"/>
      <c r="DE702" s="41"/>
    </row>
    <row r="703" spans="105:109" x14ac:dyDescent="0.15">
      <c r="DA703" s="41"/>
      <c r="DB703" s="14"/>
      <c r="DC703" s="41"/>
      <c r="DD703" s="41"/>
      <c r="DE703" s="41"/>
    </row>
    <row r="704" spans="105:109" x14ac:dyDescent="0.15">
      <c r="DA704" s="41"/>
      <c r="DB704" s="14"/>
      <c r="DC704" s="41"/>
      <c r="DD704" s="41"/>
      <c r="DE704" s="41"/>
    </row>
    <row r="705" spans="105:109" x14ac:dyDescent="0.15">
      <c r="DA705" s="41"/>
      <c r="DB705" s="14"/>
      <c r="DC705" s="41"/>
      <c r="DD705" s="41"/>
      <c r="DE705" s="41"/>
    </row>
    <row r="706" spans="105:109" x14ac:dyDescent="0.15">
      <c r="DA706" s="41"/>
      <c r="DB706" s="14"/>
      <c r="DC706" s="41"/>
      <c r="DD706" s="41"/>
      <c r="DE706" s="41"/>
    </row>
    <row r="707" spans="105:109" x14ac:dyDescent="0.15">
      <c r="DA707" s="41"/>
      <c r="DB707" s="14"/>
      <c r="DC707" s="41"/>
      <c r="DD707" s="41"/>
      <c r="DE707" s="41"/>
    </row>
    <row r="708" spans="105:109" x14ac:dyDescent="0.15">
      <c r="DA708" s="41"/>
      <c r="DB708" s="14"/>
      <c r="DC708" s="41"/>
      <c r="DD708" s="41"/>
      <c r="DE708" s="41"/>
    </row>
    <row r="709" spans="105:109" x14ac:dyDescent="0.15">
      <c r="DA709" s="41"/>
      <c r="DB709" s="14"/>
      <c r="DC709" s="41"/>
      <c r="DD709" s="41"/>
      <c r="DE709" s="41"/>
    </row>
    <row r="710" spans="105:109" x14ac:dyDescent="0.15">
      <c r="DA710" s="41"/>
      <c r="DB710" s="14"/>
      <c r="DC710" s="41"/>
      <c r="DD710" s="41"/>
      <c r="DE710" s="41"/>
    </row>
    <row r="711" spans="105:109" x14ac:dyDescent="0.15">
      <c r="DA711" s="41"/>
      <c r="DB711" s="14"/>
      <c r="DC711" s="41"/>
      <c r="DD711" s="41"/>
      <c r="DE711" s="41"/>
    </row>
    <row r="712" spans="105:109" x14ac:dyDescent="0.15">
      <c r="DA712" s="41"/>
      <c r="DB712" s="14"/>
      <c r="DC712" s="41"/>
      <c r="DD712" s="41"/>
      <c r="DE712" s="41"/>
    </row>
    <row r="713" spans="105:109" x14ac:dyDescent="0.15">
      <c r="DA713" s="41"/>
      <c r="DB713" s="14"/>
      <c r="DC713" s="41"/>
      <c r="DD713" s="41"/>
      <c r="DE713" s="41"/>
    </row>
    <row r="714" spans="105:109" x14ac:dyDescent="0.15">
      <c r="DA714" s="41"/>
      <c r="DB714" s="14"/>
      <c r="DC714" s="41"/>
      <c r="DD714" s="41"/>
      <c r="DE714" s="41"/>
    </row>
    <row r="715" spans="105:109" x14ac:dyDescent="0.15">
      <c r="DA715" s="41"/>
      <c r="DB715" s="14"/>
      <c r="DC715" s="41"/>
      <c r="DD715" s="41"/>
      <c r="DE715" s="41"/>
    </row>
    <row r="716" spans="105:109" x14ac:dyDescent="0.15">
      <c r="DA716" s="41"/>
      <c r="DB716" s="14"/>
      <c r="DC716" s="41"/>
      <c r="DD716" s="41"/>
      <c r="DE716" s="41"/>
    </row>
    <row r="717" spans="105:109" x14ac:dyDescent="0.15">
      <c r="DA717" s="41"/>
      <c r="DB717" s="14"/>
      <c r="DC717" s="41"/>
      <c r="DD717" s="41"/>
      <c r="DE717" s="41"/>
    </row>
    <row r="718" spans="105:109" x14ac:dyDescent="0.15">
      <c r="DA718" s="41"/>
      <c r="DB718" s="14"/>
      <c r="DC718" s="41"/>
      <c r="DD718" s="41"/>
      <c r="DE718" s="41"/>
    </row>
    <row r="719" spans="105:109" x14ac:dyDescent="0.15">
      <c r="DA719" s="41"/>
      <c r="DB719" s="14"/>
      <c r="DC719" s="41"/>
      <c r="DD719" s="41"/>
      <c r="DE719" s="41"/>
    </row>
    <row r="720" spans="105:109" x14ac:dyDescent="0.15">
      <c r="DA720" s="41"/>
      <c r="DB720" s="14"/>
      <c r="DC720" s="41"/>
      <c r="DD720" s="41"/>
      <c r="DE720" s="41"/>
    </row>
    <row r="721" spans="105:109" x14ac:dyDescent="0.15">
      <c r="DA721" s="41"/>
      <c r="DB721" s="14"/>
      <c r="DC721" s="41"/>
      <c r="DD721" s="41"/>
      <c r="DE721" s="41"/>
    </row>
    <row r="722" spans="105:109" x14ac:dyDescent="0.15">
      <c r="DA722" s="41"/>
      <c r="DB722" s="14"/>
      <c r="DC722" s="41"/>
      <c r="DD722" s="41"/>
      <c r="DE722" s="41"/>
    </row>
    <row r="723" spans="105:109" x14ac:dyDescent="0.15">
      <c r="DA723" s="41"/>
      <c r="DB723" s="14"/>
      <c r="DC723" s="41"/>
      <c r="DD723" s="41"/>
      <c r="DE723" s="41"/>
    </row>
    <row r="724" spans="105:109" x14ac:dyDescent="0.15">
      <c r="DA724" s="41"/>
      <c r="DB724" s="14"/>
      <c r="DC724" s="41"/>
      <c r="DD724" s="41"/>
      <c r="DE724" s="41"/>
    </row>
    <row r="725" spans="105:109" x14ac:dyDescent="0.15">
      <c r="DA725" s="41"/>
      <c r="DB725" s="14"/>
      <c r="DC725" s="41"/>
      <c r="DD725" s="41"/>
      <c r="DE725" s="41"/>
    </row>
    <row r="726" spans="105:109" x14ac:dyDescent="0.15">
      <c r="DA726" s="41"/>
      <c r="DB726" s="14"/>
      <c r="DC726" s="41"/>
      <c r="DD726" s="41"/>
      <c r="DE726" s="41"/>
    </row>
    <row r="727" spans="105:109" x14ac:dyDescent="0.15">
      <c r="DA727" s="41"/>
      <c r="DB727" s="14"/>
      <c r="DC727" s="41"/>
      <c r="DD727" s="41"/>
      <c r="DE727" s="41"/>
    </row>
    <row r="728" spans="105:109" x14ac:dyDescent="0.15">
      <c r="DA728" s="41"/>
      <c r="DB728" s="14"/>
      <c r="DC728" s="41"/>
      <c r="DD728" s="41"/>
      <c r="DE728" s="41"/>
    </row>
    <row r="729" spans="105:109" x14ac:dyDescent="0.15">
      <c r="DA729" s="41"/>
      <c r="DB729" s="14"/>
      <c r="DC729" s="41"/>
      <c r="DD729" s="41"/>
      <c r="DE729" s="41"/>
    </row>
    <row r="730" spans="105:109" x14ac:dyDescent="0.15">
      <c r="DA730" s="41"/>
      <c r="DB730" s="14"/>
      <c r="DC730" s="41"/>
      <c r="DD730" s="41"/>
      <c r="DE730" s="41"/>
    </row>
    <row r="731" spans="105:109" x14ac:dyDescent="0.15">
      <c r="DA731" s="41"/>
      <c r="DB731" s="14"/>
      <c r="DC731" s="41"/>
      <c r="DD731" s="41"/>
      <c r="DE731" s="41"/>
    </row>
    <row r="732" spans="105:109" x14ac:dyDescent="0.15">
      <c r="DA732" s="41"/>
      <c r="DB732" s="14"/>
      <c r="DC732" s="41"/>
      <c r="DD732" s="41"/>
      <c r="DE732" s="41"/>
    </row>
    <row r="733" spans="105:109" x14ac:dyDescent="0.15">
      <c r="DA733" s="41"/>
      <c r="DB733" s="14"/>
      <c r="DC733" s="41"/>
      <c r="DD733" s="41"/>
      <c r="DE733" s="41"/>
    </row>
    <row r="734" spans="105:109" x14ac:dyDescent="0.15">
      <c r="DA734" s="41"/>
      <c r="DB734" s="14"/>
      <c r="DC734" s="41"/>
      <c r="DD734" s="41"/>
      <c r="DE734" s="41"/>
    </row>
    <row r="735" spans="105:109" x14ac:dyDescent="0.15">
      <c r="DA735" s="41"/>
      <c r="DB735" s="14"/>
      <c r="DC735" s="41"/>
      <c r="DD735" s="41"/>
      <c r="DE735" s="41"/>
    </row>
    <row r="736" spans="105:109" x14ac:dyDescent="0.15">
      <c r="DA736" s="41"/>
      <c r="DB736" s="14"/>
      <c r="DC736" s="41"/>
      <c r="DD736" s="41"/>
      <c r="DE736" s="41"/>
    </row>
    <row r="737" spans="105:109" x14ac:dyDescent="0.15">
      <c r="DA737" s="41"/>
      <c r="DB737" s="14"/>
      <c r="DC737" s="41"/>
      <c r="DD737" s="41"/>
      <c r="DE737" s="41"/>
    </row>
    <row r="738" spans="105:109" x14ac:dyDescent="0.15">
      <c r="DA738" s="41"/>
      <c r="DB738" s="14"/>
      <c r="DC738" s="41"/>
      <c r="DD738" s="41"/>
      <c r="DE738" s="41"/>
    </row>
    <row r="739" spans="105:109" x14ac:dyDescent="0.15">
      <c r="DA739" s="41"/>
      <c r="DB739" s="14"/>
      <c r="DC739" s="41"/>
      <c r="DD739" s="41"/>
      <c r="DE739" s="41"/>
    </row>
    <row r="740" spans="105:109" x14ac:dyDescent="0.15">
      <c r="DA740" s="41"/>
      <c r="DB740" s="14"/>
      <c r="DC740" s="41"/>
      <c r="DD740" s="41"/>
      <c r="DE740" s="41"/>
    </row>
    <row r="741" spans="105:109" x14ac:dyDescent="0.15">
      <c r="DA741" s="41"/>
      <c r="DB741" s="14"/>
      <c r="DC741" s="41"/>
      <c r="DD741" s="41"/>
      <c r="DE741" s="41"/>
    </row>
    <row r="742" spans="105:109" x14ac:dyDescent="0.15">
      <c r="DA742" s="41"/>
      <c r="DB742" s="14"/>
      <c r="DC742" s="41"/>
      <c r="DD742" s="41"/>
      <c r="DE742" s="41"/>
    </row>
    <row r="743" spans="105:109" x14ac:dyDescent="0.15">
      <c r="DA743" s="41"/>
      <c r="DB743" s="14"/>
      <c r="DC743" s="41"/>
      <c r="DD743" s="41"/>
      <c r="DE743" s="41"/>
    </row>
    <row r="744" spans="105:109" x14ac:dyDescent="0.15">
      <c r="DA744" s="41"/>
      <c r="DB744" s="14"/>
      <c r="DC744" s="41"/>
      <c r="DD744" s="41"/>
      <c r="DE744" s="41"/>
    </row>
    <row r="745" spans="105:109" x14ac:dyDescent="0.15">
      <c r="DA745" s="41"/>
      <c r="DB745" s="14"/>
      <c r="DC745" s="41"/>
      <c r="DD745" s="41"/>
      <c r="DE745" s="41"/>
    </row>
    <row r="746" spans="105:109" x14ac:dyDescent="0.15">
      <c r="DA746" s="41"/>
      <c r="DB746" s="14"/>
      <c r="DC746" s="41"/>
      <c r="DD746" s="41"/>
      <c r="DE746" s="41"/>
    </row>
    <row r="747" spans="105:109" x14ac:dyDescent="0.15">
      <c r="DA747" s="41"/>
      <c r="DB747" s="14"/>
      <c r="DC747" s="41"/>
      <c r="DD747" s="41"/>
      <c r="DE747" s="41"/>
    </row>
    <row r="748" spans="105:109" x14ac:dyDescent="0.15">
      <c r="DA748" s="41"/>
      <c r="DB748" s="14"/>
      <c r="DC748" s="41"/>
      <c r="DD748" s="41"/>
      <c r="DE748" s="41"/>
    </row>
    <row r="749" spans="105:109" x14ac:dyDescent="0.15">
      <c r="DA749" s="41"/>
      <c r="DB749" s="14"/>
      <c r="DC749" s="41"/>
      <c r="DD749" s="41"/>
      <c r="DE749" s="41"/>
    </row>
    <row r="750" spans="105:109" x14ac:dyDescent="0.15">
      <c r="DA750" s="41"/>
      <c r="DB750" s="14"/>
      <c r="DC750" s="41"/>
      <c r="DD750" s="41"/>
      <c r="DE750" s="41"/>
    </row>
    <row r="751" spans="105:109" x14ac:dyDescent="0.15">
      <c r="DA751" s="41"/>
      <c r="DB751" s="14"/>
      <c r="DC751" s="41"/>
      <c r="DD751" s="41"/>
      <c r="DE751" s="41"/>
    </row>
    <row r="752" spans="105:109" x14ac:dyDescent="0.15">
      <c r="DA752" s="41"/>
      <c r="DB752" s="14"/>
      <c r="DC752" s="41"/>
      <c r="DD752" s="41"/>
      <c r="DE752" s="41"/>
    </row>
    <row r="753" spans="105:109" x14ac:dyDescent="0.15">
      <c r="DA753" s="41"/>
      <c r="DB753" s="14"/>
      <c r="DC753" s="41"/>
      <c r="DD753" s="41"/>
      <c r="DE753" s="41"/>
    </row>
    <row r="754" spans="105:109" x14ac:dyDescent="0.15">
      <c r="DA754" s="41"/>
      <c r="DB754" s="14"/>
      <c r="DC754" s="41"/>
      <c r="DD754" s="41"/>
      <c r="DE754" s="41"/>
    </row>
    <row r="755" spans="105:109" x14ac:dyDescent="0.15">
      <c r="DA755" s="41"/>
      <c r="DB755" s="14"/>
      <c r="DC755" s="41"/>
      <c r="DD755" s="41"/>
      <c r="DE755" s="41"/>
    </row>
    <row r="756" spans="105:109" x14ac:dyDescent="0.15">
      <c r="DA756" s="41"/>
      <c r="DB756" s="14"/>
      <c r="DC756" s="41"/>
      <c r="DD756" s="41"/>
      <c r="DE756" s="41"/>
    </row>
    <row r="757" spans="105:109" x14ac:dyDescent="0.15">
      <c r="DA757" s="41"/>
      <c r="DB757" s="14"/>
      <c r="DC757" s="41"/>
      <c r="DD757" s="41"/>
      <c r="DE757" s="41"/>
    </row>
    <row r="758" spans="105:109" x14ac:dyDescent="0.15">
      <c r="DA758" s="41"/>
      <c r="DB758" s="14"/>
      <c r="DC758" s="41"/>
      <c r="DD758" s="41"/>
      <c r="DE758" s="41"/>
    </row>
    <row r="759" spans="105:109" x14ac:dyDescent="0.15">
      <c r="DA759" s="41"/>
      <c r="DB759" s="14"/>
      <c r="DC759" s="41"/>
      <c r="DD759" s="41"/>
      <c r="DE759" s="41"/>
    </row>
    <row r="760" spans="105:109" x14ac:dyDescent="0.15">
      <c r="DA760" s="41"/>
      <c r="DB760" s="14"/>
      <c r="DC760" s="41"/>
      <c r="DD760" s="41"/>
      <c r="DE760" s="41"/>
    </row>
    <row r="761" spans="105:109" x14ac:dyDescent="0.15">
      <c r="DA761" s="41"/>
      <c r="DB761" s="14"/>
      <c r="DC761" s="41"/>
      <c r="DD761" s="41"/>
      <c r="DE761" s="41"/>
    </row>
    <row r="762" spans="105:109" x14ac:dyDescent="0.15">
      <c r="DA762" s="41"/>
      <c r="DB762" s="14"/>
      <c r="DC762" s="41"/>
      <c r="DD762" s="41"/>
      <c r="DE762" s="41"/>
    </row>
    <row r="763" spans="105:109" x14ac:dyDescent="0.15">
      <c r="DA763" s="41"/>
      <c r="DB763" s="14"/>
      <c r="DC763" s="41"/>
      <c r="DD763" s="41"/>
      <c r="DE763" s="41"/>
    </row>
    <row r="764" spans="105:109" x14ac:dyDescent="0.15">
      <c r="DA764" s="41"/>
      <c r="DB764" s="14"/>
      <c r="DC764" s="41"/>
      <c r="DD764" s="41"/>
      <c r="DE764" s="41"/>
    </row>
    <row r="765" spans="105:109" x14ac:dyDescent="0.15">
      <c r="DA765" s="41"/>
      <c r="DB765" s="14"/>
      <c r="DC765" s="41"/>
      <c r="DD765" s="41"/>
      <c r="DE765" s="41"/>
    </row>
    <row r="766" spans="105:109" x14ac:dyDescent="0.15">
      <c r="DA766" s="41"/>
      <c r="DB766" s="14"/>
      <c r="DC766" s="41"/>
      <c r="DD766" s="41"/>
      <c r="DE766" s="41"/>
    </row>
    <row r="767" spans="105:109" x14ac:dyDescent="0.15">
      <c r="DA767" s="41"/>
      <c r="DB767" s="14"/>
      <c r="DC767" s="41"/>
      <c r="DD767" s="41"/>
      <c r="DE767" s="41"/>
    </row>
    <row r="768" spans="105:109" x14ac:dyDescent="0.15">
      <c r="DA768" s="41"/>
      <c r="DB768" s="14"/>
      <c r="DC768" s="41"/>
      <c r="DD768" s="41"/>
      <c r="DE768" s="41"/>
    </row>
    <row r="769" spans="105:109" x14ac:dyDescent="0.15">
      <c r="DA769" s="41"/>
      <c r="DB769" s="14"/>
      <c r="DC769" s="41"/>
      <c r="DD769" s="41"/>
      <c r="DE769" s="41"/>
    </row>
    <row r="770" spans="105:109" x14ac:dyDescent="0.15">
      <c r="DA770" s="41"/>
      <c r="DB770" s="14"/>
      <c r="DC770" s="41"/>
      <c r="DD770" s="41"/>
      <c r="DE770" s="41"/>
    </row>
    <row r="771" spans="105:109" x14ac:dyDescent="0.15">
      <c r="DA771" s="41"/>
      <c r="DB771" s="14"/>
      <c r="DC771" s="41"/>
      <c r="DD771" s="41"/>
      <c r="DE771" s="41"/>
    </row>
    <row r="772" spans="105:109" x14ac:dyDescent="0.15">
      <c r="DA772" s="41"/>
      <c r="DB772" s="14"/>
      <c r="DC772" s="41"/>
      <c r="DD772" s="41"/>
      <c r="DE772" s="41"/>
    </row>
    <row r="773" spans="105:109" x14ac:dyDescent="0.15">
      <c r="DA773" s="41"/>
      <c r="DB773" s="14"/>
      <c r="DC773" s="41"/>
      <c r="DD773" s="41"/>
      <c r="DE773" s="41"/>
    </row>
    <row r="774" spans="105:109" x14ac:dyDescent="0.15">
      <c r="DA774" s="41"/>
      <c r="DB774" s="14"/>
      <c r="DC774" s="41"/>
      <c r="DD774" s="41"/>
      <c r="DE774" s="41"/>
    </row>
    <row r="775" spans="105:109" x14ac:dyDescent="0.15">
      <c r="DA775" s="41"/>
      <c r="DB775" s="14"/>
      <c r="DC775" s="41"/>
      <c r="DD775" s="41"/>
      <c r="DE775" s="41"/>
    </row>
    <row r="776" spans="105:109" x14ac:dyDescent="0.15">
      <c r="DA776" s="41"/>
      <c r="DB776" s="14"/>
      <c r="DC776" s="41"/>
      <c r="DD776" s="41"/>
      <c r="DE776" s="41"/>
    </row>
    <row r="777" spans="105:109" x14ac:dyDescent="0.15">
      <c r="DA777" s="41"/>
      <c r="DB777" s="14"/>
      <c r="DC777" s="41"/>
      <c r="DD777" s="41"/>
      <c r="DE777" s="41"/>
    </row>
    <row r="778" spans="105:109" x14ac:dyDescent="0.15">
      <c r="DA778" s="41"/>
      <c r="DB778" s="14"/>
      <c r="DC778" s="41"/>
      <c r="DD778" s="41"/>
      <c r="DE778" s="41"/>
    </row>
    <row r="779" spans="105:109" x14ac:dyDescent="0.15">
      <c r="DA779" s="41"/>
      <c r="DB779" s="14"/>
      <c r="DC779" s="41"/>
      <c r="DD779" s="41"/>
      <c r="DE779" s="41"/>
    </row>
    <row r="780" spans="105:109" x14ac:dyDescent="0.15">
      <c r="DA780" s="41"/>
      <c r="DB780" s="14"/>
      <c r="DC780" s="41"/>
      <c r="DD780" s="41"/>
      <c r="DE780" s="41"/>
    </row>
    <row r="781" spans="105:109" x14ac:dyDescent="0.15">
      <c r="DA781" s="41"/>
      <c r="DB781" s="14"/>
      <c r="DC781" s="41"/>
      <c r="DD781" s="41"/>
      <c r="DE781" s="41"/>
    </row>
    <row r="782" spans="105:109" x14ac:dyDescent="0.15">
      <c r="DA782" s="41"/>
      <c r="DB782" s="14"/>
      <c r="DC782" s="41"/>
      <c r="DD782" s="41"/>
      <c r="DE782" s="41"/>
    </row>
    <row r="783" spans="105:109" x14ac:dyDescent="0.15">
      <c r="DA783" s="41"/>
      <c r="DB783" s="14"/>
      <c r="DC783" s="41"/>
      <c r="DD783" s="41"/>
      <c r="DE783" s="41"/>
    </row>
    <row r="784" spans="105:109" x14ac:dyDescent="0.15">
      <c r="DA784" s="41"/>
      <c r="DB784" s="14"/>
      <c r="DC784" s="41"/>
      <c r="DD784" s="41"/>
      <c r="DE784" s="41"/>
    </row>
    <row r="785" spans="105:109" x14ac:dyDescent="0.15">
      <c r="DA785" s="41"/>
      <c r="DB785" s="14"/>
      <c r="DC785" s="41"/>
      <c r="DD785" s="41"/>
      <c r="DE785" s="41"/>
    </row>
    <row r="786" spans="105:109" x14ac:dyDescent="0.15">
      <c r="DA786" s="41"/>
      <c r="DB786" s="14"/>
      <c r="DC786" s="41"/>
      <c r="DD786" s="41"/>
      <c r="DE786" s="41"/>
    </row>
    <row r="787" spans="105:109" x14ac:dyDescent="0.15">
      <c r="DA787" s="41"/>
      <c r="DB787" s="14"/>
      <c r="DC787" s="41"/>
      <c r="DD787" s="41"/>
      <c r="DE787" s="41"/>
    </row>
    <row r="788" spans="105:109" x14ac:dyDescent="0.15">
      <c r="DA788" s="41"/>
      <c r="DB788" s="14"/>
      <c r="DC788" s="41"/>
      <c r="DD788" s="41"/>
      <c r="DE788" s="41"/>
    </row>
    <row r="789" spans="105:109" x14ac:dyDescent="0.15">
      <c r="DA789" s="41"/>
      <c r="DB789" s="14"/>
      <c r="DC789" s="41"/>
      <c r="DD789" s="41"/>
      <c r="DE789" s="41"/>
    </row>
    <row r="790" spans="105:109" x14ac:dyDescent="0.15">
      <c r="DA790" s="41"/>
      <c r="DB790" s="14"/>
      <c r="DC790" s="41"/>
      <c r="DD790" s="41"/>
      <c r="DE790" s="41"/>
    </row>
    <row r="791" spans="105:109" x14ac:dyDescent="0.15">
      <c r="DA791" s="41"/>
      <c r="DB791" s="14"/>
      <c r="DC791" s="41"/>
      <c r="DD791" s="41"/>
      <c r="DE791" s="41"/>
    </row>
    <row r="792" spans="105:109" x14ac:dyDescent="0.15">
      <c r="DA792" s="41"/>
      <c r="DB792" s="14"/>
      <c r="DC792" s="41"/>
      <c r="DD792" s="41"/>
      <c r="DE792" s="41"/>
    </row>
    <row r="793" spans="105:109" x14ac:dyDescent="0.15">
      <c r="DA793" s="41"/>
      <c r="DB793" s="14"/>
      <c r="DC793" s="41"/>
      <c r="DD793" s="41"/>
      <c r="DE793" s="41"/>
    </row>
    <row r="794" spans="105:109" x14ac:dyDescent="0.15">
      <c r="DA794" s="41"/>
      <c r="DB794" s="14"/>
      <c r="DC794" s="41"/>
      <c r="DD794" s="41"/>
      <c r="DE794" s="41"/>
    </row>
    <row r="795" spans="105:109" x14ac:dyDescent="0.15">
      <c r="DA795" s="41"/>
      <c r="DB795" s="14"/>
      <c r="DC795" s="41"/>
      <c r="DD795" s="41"/>
      <c r="DE795" s="41"/>
    </row>
    <row r="796" spans="105:109" x14ac:dyDescent="0.15">
      <c r="DA796" s="41"/>
      <c r="DB796" s="14"/>
      <c r="DC796" s="41"/>
      <c r="DD796" s="41"/>
      <c r="DE796" s="41"/>
    </row>
    <row r="797" spans="105:109" x14ac:dyDescent="0.15">
      <c r="DA797" s="41"/>
      <c r="DB797" s="14"/>
      <c r="DC797" s="41"/>
      <c r="DD797" s="41"/>
      <c r="DE797" s="41"/>
    </row>
    <row r="798" spans="105:109" x14ac:dyDescent="0.15">
      <c r="DA798" s="41"/>
      <c r="DB798" s="14"/>
      <c r="DC798" s="41"/>
      <c r="DD798" s="41"/>
      <c r="DE798" s="41"/>
    </row>
    <row r="799" spans="105:109" x14ac:dyDescent="0.15">
      <c r="DA799" s="41"/>
      <c r="DB799" s="14"/>
      <c r="DC799" s="41"/>
      <c r="DD799" s="41"/>
      <c r="DE799" s="41"/>
    </row>
    <row r="800" spans="105:109" x14ac:dyDescent="0.15">
      <c r="DA800" s="41"/>
      <c r="DB800" s="14"/>
      <c r="DC800" s="41"/>
      <c r="DD800" s="41"/>
      <c r="DE800" s="41"/>
    </row>
    <row r="801" spans="105:109" x14ac:dyDescent="0.15">
      <c r="DA801" s="41"/>
      <c r="DB801" s="14"/>
      <c r="DC801" s="41"/>
      <c r="DD801" s="41"/>
      <c r="DE801" s="41"/>
    </row>
    <row r="802" spans="105:109" x14ac:dyDescent="0.15">
      <c r="DA802" s="41"/>
      <c r="DB802" s="14"/>
      <c r="DC802" s="41"/>
      <c r="DD802" s="41"/>
      <c r="DE802" s="41"/>
    </row>
    <row r="803" spans="105:109" x14ac:dyDescent="0.15">
      <c r="DA803" s="41"/>
      <c r="DB803" s="14"/>
      <c r="DC803" s="41"/>
      <c r="DD803" s="41"/>
      <c r="DE803" s="41"/>
    </row>
    <row r="804" spans="105:109" x14ac:dyDescent="0.15">
      <c r="DA804" s="41"/>
      <c r="DB804" s="14"/>
      <c r="DC804" s="41"/>
      <c r="DD804" s="41"/>
      <c r="DE804" s="41"/>
    </row>
    <row r="805" spans="105:109" x14ac:dyDescent="0.15">
      <c r="DA805" s="41"/>
      <c r="DB805" s="14"/>
      <c r="DC805" s="41"/>
      <c r="DD805" s="41"/>
      <c r="DE805" s="41"/>
    </row>
    <row r="806" spans="105:109" x14ac:dyDescent="0.15">
      <c r="DA806" s="41"/>
      <c r="DB806" s="14"/>
      <c r="DC806" s="41"/>
      <c r="DD806" s="41"/>
      <c r="DE806" s="41"/>
    </row>
    <row r="807" spans="105:109" x14ac:dyDescent="0.15">
      <c r="DA807" s="41"/>
      <c r="DB807" s="14"/>
      <c r="DC807" s="41"/>
      <c r="DD807" s="41"/>
      <c r="DE807" s="41"/>
    </row>
    <row r="808" spans="105:109" x14ac:dyDescent="0.15">
      <c r="DA808" s="41"/>
      <c r="DB808" s="14"/>
      <c r="DC808" s="41"/>
      <c r="DD808" s="41"/>
      <c r="DE808" s="41"/>
    </row>
    <row r="809" spans="105:109" x14ac:dyDescent="0.15">
      <c r="DA809" s="41"/>
      <c r="DB809" s="14"/>
      <c r="DC809" s="41"/>
      <c r="DD809" s="41"/>
      <c r="DE809" s="41"/>
    </row>
    <row r="810" spans="105:109" x14ac:dyDescent="0.15">
      <c r="DA810" s="41"/>
      <c r="DB810" s="14"/>
      <c r="DC810" s="41"/>
      <c r="DD810" s="41"/>
      <c r="DE810" s="41"/>
    </row>
    <row r="811" spans="105:109" x14ac:dyDescent="0.15">
      <c r="DA811" s="41"/>
      <c r="DB811" s="14"/>
      <c r="DC811" s="41"/>
      <c r="DD811" s="41"/>
      <c r="DE811" s="41"/>
    </row>
    <row r="812" spans="105:109" x14ac:dyDescent="0.15">
      <c r="DA812" s="41"/>
      <c r="DB812" s="14"/>
      <c r="DC812" s="41"/>
      <c r="DD812" s="41"/>
      <c r="DE812" s="41"/>
    </row>
    <row r="813" spans="105:109" x14ac:dyDescent="0.15">
      <c r="DA813" s="41"/>
      <c r="DB813" s="14"/>
      <c r="DC813" s="41"/>
      <c r="DD813" s="41"/>
      <c r="DE813" s="41"/>
    </row>
    <row r="814" spans="105:109" x14ac:dyDescent="0.15">
      <c r="DA814" s="41"/>
      <c r="DB814" s="14"/>
      <c r="DC814" s="41"/>
      <c r="DD814" s="41"/>
      <c r="DE814" s="41"/>
    </row>
    <row r="815" spans="105:109" x14ac:dyDescent="0.15">
      <c r="DA815" s="41"/>
      <c r="DB815" s="14"/>
      <c r="DC815" s="41"/>
      <c r="DD815" s="41"/>
      <c r="DE815" s="41"/>
    </row>
    <row r="816" spans="105:109" x14ac:dyDescent="0.15">
      <c r="DA816" s="41"/>
      <c r="DB816" s="14"/>
      <c r="DC816" s="41"/>
      <c r="DD816" s="41"/>
      <c r="DE816" s="41"/>
    </row>
    <row r="817" spans="105:109" x14ac:dyDescent="0.15">
      <c r="DA817" s="41"/>
      <c r="DB817" s="14"/>
      <c r="DC817" s="41"/>
      <c r="DD817" s="41"/>
      <c r="DE817" s="41"/>
    </row>
    <row r="818" spans="105:109" x14ac:dyDescent="0.15">
      <c r="DA818" s="41"/>
      <c r="DB818" s="14"/>
      <c r="DC818" s="41"/>
      <c r="DD818" s="41"/>
      <c r="DE818" s="41"/>
    </row>
    <row r="819" spans="105:109" x14ac:dyDescent="0.15">
      <c r="DA819" s="41"/>
      <c r="DB819" s="14"/>
      <c r="DC819" s="41"/>
      <c r="DD819" s="41"/>
      <c r="DE819" s="41"/>
    </row>
    <row r="820" spans="105:109" x14ac:dyDescent="0.15">
      <c r="DA820" s="41"/>
      <c r="DB820" s="14"/>
      <c r="DC820" s="41"/>
      <c r="DD820" s="41"/>
      <c r="DE820" s="41"/>
    </row>
    <row r="821" spans="105:109" x14ac:dyDescent="0.15">
      <c r="DA821" s="41"/>
      <c r="DB821" s="14"/>
      <c r="DC821" s="41"/>
      <c r="DD821" s="41"/>
      <c r="DE821" s="41"/>
    </row>
    <row r="822" spans="105:109" x14ac:dyDescent="0.15">
      <c r="DA822" s="41"/>
      <c r="DB822" s="14"/>
      <c r="DC822" s="41"/>
      <c r="DD822" s="41"/>
      <c r="DE822" s="41"/>
    </row>
    <row r="823" spans="105:109" x14ac:dyDescent="0.15">
      <c r="DA823" s="41"/>
      <c r="DB823" s="14"/>
      <c r="DC823" s="41"/>
      <c r="DD823" s="41"/>
      <c r="DE823" s="41"/>
    </row>
    <row r="824" spans="105:109" x14ac:dyDescent="0.15">
      <c r="DA824" s="41"/>
      <c r="DB824" s="14"/>
      <c r="DC824" s="41"/>
      <c r="DD824" s="41"/>
      <c r="DE824" s="41"/>
    </row>
    <row r="825" spans="105:109" x14ac:dyDescent="0.15">
      <c r="DA825" s="41"/>
      <c r="DB825" s="14"/>
      <c r="DC825" s="41"/>
      <c r="DD825" s="41"/>
      <c r="DE825" s="41"/>
    </row>
    <row r="826" spans="105:109" x14ac:dyDescent="0.15">
      <c r="DA826" s="41"/>
      <c r="DB826" s="14"/>
      <c r="DC826" s="41"/>
      <c r="DD826" s="41"/>
      <c r="DE826" s="41"/>
    </row>
    <row r="827" spans="105:109" x14ac:dyDescent="0.15">
      <c r="DA827" s="41"/>
      <c r="DB827" s="14"/>
      <c r="DC827" s="41"/>
      <c r="DD827" s="41"/>
      <c r="DE827" s="41"/>
    </row>
    <row r="828" spans="105:109" x14ac:dyDescent="0.15">
      <c r="DA828" s="41"/>
      <c r="DB828" s="14"/>
      <c r="DC828" s="41"/>
      <c r="DD828" s="41"/>
      <c r="DE828" s="41"/>
    </row>
    <row r="829" spans="105:109" x14ac:dyDescent="0.15">
      <c r="DA829" s="41"/>
      <c r="DB829" s="14"/>
      <c r="DC829" s="41"/>
      <c r="DD829" s="41"/>
      <c r="DE829" s="41"/>
    </row>
    <row r="830" spans="105:109" x14ac:dyDescent="0.15">
      <c r="DA830" s="41"/>
      <c r="DB830" s="14"/>
      <c r="DC830" s="41"/>
      <c r="DD830" s="41"/>
      <c r="DE830" s="41"/>
    </row>
    <row r="831" spans="105:109" x14ac:dyDescent="0.15">
      <c r="DA831" s="41"/>
      <c r="DB831" s="14"/>
      <c r="DC831" s="41"/>
      <c r="DD831" s="41"/>
      <c r="DE831" s="41"/>
    </row>
    <row r="832" spans="105:109" x14ac:dyDescent="0.15">
      <c r="DA832" s="41"/>
      <c r="DB832" s="14"/>
      <c r="DC832" s="41"/>
      <c r="DD832" s="41"/>
      <c r="DE832" s="41"/>
    </row>
    <row r="833" spans="105:109" x14ac:dyDescent="0.15">
      <c r="DA833" s="41"/>
      <c r="DB833" s="14"/>
      <c r="DC833" s="41"/>
      <c r="DD833" s="41"/>
      <c r="DE833" s="41"/>
    </row>
    <row r="834" spans="105:109" x14ac:dyDescent="0.15">
      <c r="DA834" s="41"/>
      <c r="DB834" s="14"/>
      <c r="DC834" s="41"/>
      <c r="DD834" s="41"/>
      <c r="DE834" s="41"/>
    </row>
    <row r="835" spans="105:109" x14ac:dyDescent="0.15">
      <c r="DA835" s="41"/>
      <c r="DB835" s="14"/>
      <c r="DC835" s="41"/>
      <c r="DD835" s="41"/>
      <c r="DE835" s="41"/>
    </row>
    <row r="836" spans="105:109" x14ac:dyDescent="0.15">
      <c r="DA836" s="41"/>
      <c r="DB836" s="14"/>
      <c r="DC836" s="41"/>
      <c r="DD836" s="41"/>
      <c r="DE836" s="41"/>
    </row>
    <row r="837" spans="105:109" x14ac:dyDescent="0.15">
      <c r="DA837" s="41"/>
      <c r="DB837" s="14"/>
      <c r="DC837" s="41"/>
      <c r="DD837" s="41"/>
      <c r="DE837" s="41"/>
    </row>
    <row r="838" spans="105:109" x14ac:dyDescent="0.15">
      <c r="DA838" s="41"/>
      <c r="DB838" s="14"/>
      <c r="DC838" s="41"/>
      <c r="DD838" s="41"/>
      <c r="DE838" s="41"/>
    </row>
    <row r="839" spans="105:109" x14ac:dyDescent="0.15">
      <c r="DA839" s="41"/>
      <c r="DB839" s="14"/>
      <c r="DC839" s="41"/>
      <c r="DD839" s="41"/>
      <c r="DE839" s="41"/>
    </row>
    <row r="840" spans="105:109" x14ac:dyDescent="0.15">
      <c r="DA840" s="41"/>
      <c r="DB840" s="14"/>
      <c r="DC840" s="41"/>
      <c r="DD840" s="41"/>
      <c r="DE840" s="41"/>
    </row>
    <row r="841" spans="105:109" x14ac:dyDescent="0.15">
      <c r="DA841" s="41"/>
      <c r="DB841" s="14"/>
      <c r="DC841" s="41"/>
      <c r="DD841" s="41"/>
      <c r="DE841" s="41"/>
    </row>
    <row r="842" spans="105:109" x14ac:dyDescent="0.15">
      <c r="DA842" s="41"/>
      <c r="DB842" s="14"/>
      <c r="DC842" s="41"/>
      <c r="DD842" s="41"/>
      <c r="DE842" s="41"/>
    </row>
    <row r="843" spans="105:109" x14ac:dyDescent="0.15">
      <c r="DA843" s="41"/>
      <c r="DB843" s="14"/>
      <c r="DC843" s="41"/>
      <c r="DD843" s="41"/>
      <c r="DE843" s="41"/>
    </row>
    <row r="844" spans="105:109" x14ac:dyDescent="0.15">
      <c r="DA844" s="41"/>
      <c r="DB844" s="14"/>
      <c r="DC844" s="41"/>
      <c r="DD844" s="41"/>
      <c r="DE844" s="41"/>
    </row>
    <row r="845" spans="105:109" x14ac:dyDescent="0.15">
      <c r="DA845" s="41"/>
      <c r="DB845" s="14"/>
      <c r="DC845" s="41"/>
      <c r="DD845" s="41"/>
      <c r="DE845" s="41"/>
    </row>
    <row r="846" spans="105:109" x14ac:dyDescent="0.15">
      <c r="DA846" s="41"/>
      <c r="DB846" s="14"/>
      <c r="DC846" s="41"/>
      <c r="DD846" s="41"/>
      <c r="DE846" s="41"/>
    </row>
    <row r="847" spans="105:109" x14ac:dyDescent="0.15">
      <c r="DA847" s="41"/>
      <c r="DB847" s="14"/>
      <c r="DC847" s="41"/>
      <c r="DD847" s="41"/>
      <c r="DE847" s="41"/>
    </row>
    <row r="848" spans="105:109" x14ac:dyDescent="0.15">
      <c r="DA848" s="41"/>
      <c r="DB848" s="14"/>
      <c r="DC848" s="41"/>
      <c r="DD848" s="41"/>
      <c r="DE848" s="41"/>
    </row>
    <row r="849" spans="105:109" x14ac:dyDescent="0.15">
      <c r="DA849" s="41"/>
      <c r="DB849" s="14"/>
      <c r="DC849" s="41"/>
      <c r="DD849" s="41"/>
      <c r="DE849" s="41"/>
    </row>
    <row r="850" spans="105:109" x14ac:dyDescent="0.15">
      <c r="DA850" s="41"/>
      <c r="DB850" s="14"/>
      <c r="DC850" s="41"/>
      <c r="DD850" s="41"/>
      <c r="DE850" s="41"/>
    </row>
    <row r="851" spans="105:109" x14ac:dyDescent="0.15">
      <c r="DA851" s="41"/>
      <c r="DB851" s="14"/>
      <c r="DC851" s="41"/>
      <c r="DD851" s="41"/>
      <c r="DE851" s="41"/>
    </row>
    <row r="852" spans="105:109" x14ac:dyDescent="0.15">
      <c r="DA852" s="41"/>
      <c r="DB852" s="14"/>
      <c r="DC852" s="41"/>
      <c r="DD852" s="41"/>
      <c r="DE852" s="41"/>
    </row>
    <row r="853" spans="105:109" x14ac:dyDescent="0.15">
      <c r="DA853" s="41"/>
      <c r="DB853" s="14"/>
      <c r="DC853" s="41"/>
      <c r="DD853" s="41"/>
      <c r="DE853" s="41"/>
    </row>
    <row r="854" spans="105:109" x14ac:dyDescent="0.15">
      <c r="DA854" s="41"/>
      <c r="DB854" s="14"/>
      <c r="DC854" s="41"/>
      <c r="DD854" s="41"/>
      <c r="DE854" s="41"/>
    </row>
    <row r="855" spans="105:109" x14ac:dyDescent="0.15">
      <c r="DA855" s="41"/>
      <c r="DB855" s="14"/>
      <c r="DC855" s="41"/>
      <c r="DD855" s="41"/>
      <c r="DE855" s="41"/>
    </row>
    <row r="856" spans="105:109" x14ac:dyDescent="0.15">
      <c r="DA856" s="41"/>
      <c r="DB856" s="14"/>
      <c r="DC856" s="41"/>
      <c r="DD856" s="41"/>
      <c r="DE856" s="41"/>
    </row>
    <row r="857" spans="105:109" x14ac:dyDescent="0.15">
      <c r="DA857" s="41"/>
      <c r="DB857" s="14"/>
      <c r="DC857" s="41"/>
      <c r="DD857" s="41"/>
      <c r="DE857" s="41"/>
    </row>
    <row r="858" spans="105:109" x14ac:dyDescent="0.15">
      <c r="DA858" s="41"/>
      <c r="DB858" s="14"/>
      <c r="DC858" s="41"/>
      <c r="DD858" s="41"/>
      <c r="DE858" s="41"/>
    </row>
    <row r="859" spans="105:109" x14ac:dyDescent="0.15">
      <c r="DA859" s="41"/>
      <c r="DB859" s="14"/>
      <c r="DC859" s="41"/>
      <c r="DD859" s="41"/>
      <c r="DE859" s="41"/>
    </row>
    <row r="860" spans="105:109" x14ac:dyDescent="0.15">
      <c r="DA860" s="41"/>
      <c r="DB860" s="14"/>
      <c r="DC860" s="41"/>
      <c r="DD860" s="41"/>
      <c r="DE860" s="41"/>
    </row>
    <row r="861" spans="105:109" x14ac:dyDescent="0.15">
      <c r="DA861" s="41"/>
      <c r="DB861" s="14"/>
      <c r="DC861" s="41"/>
      <c r="DD861" s="41"/>
      <c r="DE861" s="41"/>
    </row>
    <row r="862" spans="105:109" x14ac:dyDescent="0.15">
      <c r="DA862" s="41"/>
      <c r="DB862" s="14"/>
      <c r="DC862" s="41"/>
      <c r="DD862" s="41"/>
      <c r="DE862" s="41"/>
    </row>
    <row r="863" spans="105:109" x14ac:dyDescent="0.15">
      <c r="DA863" s="41"/>
      <c r="DB863" s="14"/>
      <c r="DC863" s="41"/>
      <c r="DD863" s="41"/>
      <c r="DE863" s="41"/>
    </row>
    <row r="864" spans="105:109" x14ac:dyDescent="0.15">
      <c r="DA864" s="41"/>
      <c r="DB864" s="14"/>
      <c r="DC864" s="41"/>
      <c r="DD864" s="41"/>
      <c r="DE864" s="41"/>
    </row>
    <row r="865" spans="105:109" x14ac:dyDescent="0.15">
      <c r="DA865" s="41"/>
      <c r="DB865" s="14"/>
      <c r="DC865" s="41"/>
      <c r="DD865" s="41"/>
      <c r="DE865" s="41"/>
    </row>
    <row r="866" spans="105:109" x14ac:dyDescent="0.15">
      <c r="DA866" s="41"/>
      <c r="DB866" s="14"/>
      <c r="DC866" s="41"/>
      <c r="DD866" s="41"/>
      <c r="DE866" s="41"/>
    </row>
    <row r="867" spans="105:109" x14ac:dyDescent="0.15">
      <c r="DA867" s="41"/>
      <c r="DB867" s="14"/>
      <c r="DC867" s="41"/>
      <c r="DD867" s="41"/>
      <c r="DE867" s="41"/>
    </row>
    <row r="868" spans="105:109" x14ac:dyDescent="0.15">
      <c r="DA868" s="41"/>
      <c r="DB868" s="14"/>
      <c r="DC868" s="41"/>
      <c r="DD868" s="41"/>
      <c r="DE868" s="41"/>
    </row>
    <row r="869" spans="105:109" x14ac:dyDescent="0.15">
      <c r="DA869" s="41"/>
      <c r="DB869" s="14"/>
      <c r="DC869" s="41"/>
      <c r="DD869" s="41"/>
      <c r="DE869" s="41"/>
    </row>
    <row r="870" spans="105:109" x14ac:dyDescent="0.15">
      <c r="DA870" s="41"/>
      <c r="DB870" s="14"/>
      <c r="DC870" s="41"/>
      <c r="DD870" s="41"/>
      <c r="DE870" s="41"/>
    </row>
    <row r="871" spans="105:109" x14ac:dyDescent="0.15">
      <c r="DA871" s="41"/>
      <c r="DB871" s="14"/>
      <c r="DC871" s="41"/>
      <c r="DD871" s="41"/>
      <c r="DE871" s="41"/>
    </row>
    <row r="872" spans="105:109" x14ac:dyDescent="0.15">
      <c r="DA872" s="41"/>
      <c r="DB872" s="14"/>
      <c r="DC872" s="41"/>
      <c r="DD872" s="41"/>
      <c r="DE872" s="41"/>
    </row>
    <row r="873" spans="105:109" x14ac:dyDescent="0.15">
      <c r="DA873" s="41"/>
      <c r="DB873" s="14"/>
      <c r="DC873" s="41"/>
      <c r="DD873" s="41"/>
      <c r="DE873" s="41"/>
    </row>
    <row r="874" spans="105:109" x14ac:dyDescent="0.15">
      <c r="DA874" s="41"/>
      <c r="DB874" s="14"/>
      <c r="DC874" s="41"/>
      <c r="DD874" s="41"/>
      <c r="DE874" s="41"/>
    </row>
    <row r="875" spans="105:109" x14ac:dyDescent="0.15">
      <c r="DA875" s="41"/>
      <c r="DB875" s="14"/>
      <c r="DC875" s="41"/>
      <c r="DD875" s="41"/>
      <c r="DE875" s="41"/>
    </row>
    <row r="876" spans="105:109" x14ac:dyDescent="0.15">
      <c r="DA876" s="41"/>
      <c r="DB876" s="14"/>
      <c r="DC876" s="41"/>
      <c r="DD876" s="41"/>
      <c r="DE876" s="41"/>
    </row>
    <row r="877" spans="105:109" x14ac:dyDescent="0.15">
      <c r="DA877" s="41"/>
      <c r="DB877" s="14"/>
      <c r="DC877" s="41"/>
      <c r="DD877" s="41"/>
      <c r="DE877" s="41"/>
    </row>
    <row r="878" spans="105:109" x14ac:dyDescent="0.15">
      <c r="DA878" s="41"/>
      <c r="DB878" s="14"/>
      <c r="DC878" s="41"/>
      <c r="DD878" s="41"/>
      <c r="DE878" s="41"/>
    </row>
    <row r="879" spans="105:109" x14ac:dyDescent="0.15">
      <c r="DA879" s="41"/>
      <c r="DB879" s="14"/>
      <c r="DC879" s="41"/>
      <c r="DD879" s="41"/>
      <c r="DE879" s="41"/>
    </row>
    <row r="880" spans="105:109" x14ac:dyDescent="0.15">
      <c r="DA880" s="41"/>
      <c r="DB880" s="14"/>
      <c r="DC880" s="41"/>
      <c r="DD880" s="41"/>
      <c r="DE880" s="41"/>
    </row>
    <row r="881" spans="105:109" x14ac:dyDescent="0.15">
      <c r="DA881" s="41"/>
      <c r="DB881" s="14"/>
      <c r="DC881" s="41"/>
      <c r="DD881" s="41"/>
      <c r="DE881" s="41"/>
    </row>
    <row r="882" spans="105:109" x14ac:dyDescent="0.15">
      <c r="DA882" s="41"/>
      <c r="DB882" s="14"/>
      <c r="DC882" s="41"/>
      <c r="DD882" s="41"/>
      <c r="DE882" s="41"/>
    </row>
    <row r="883" spans="105:109" x14ac:dyDescent="0.15">
      <c r="DA883" s="41"/>
      <c r="DB883" s="14"/>
      <c r="DC883" s="41"/>
      <c r="DD883" s="41"/>
      <c r="DE883" s="41"/>
    </row>
    <row r="884" spans="105:109" x14ac:dyDescent="0.15">
      <c r="DA884" s="41"/>
      <c r="DB884" s="14"/>
      <c r="DC884" s="41"/>
      <c r="DD884" s="41"/>
      <c r="DE884" s="41"/>
    </row>
    <row r="885" spans="105:109" x14ac:dyDescent="0.15">
      <c r="DA885" s="41"/>
      <c r="DB885" s="14"/>
      <c r="DC885" s="41"/>
      <c r="DD885" s="41"/>
      <c r="DE885" s="41"/>
    </row>
    <row r="886" spans="105:109" x14ac:dyDescent="0.15">
      <c r="DA886" s="41"/>
      <c r="DB886" s="14"/>
      <c r="DC886" s="41"/>
      <c r="DD886" s="41"/>
      <c r="DE886" s="41"/>
    </row>
    <row r="887" spans="105:109" x14ac:dyDescent="0.15">
      <c r="DA887" s="41"/>
      <c r="DB887" s="14"/>
      <c r="DC887" s="41"/>
      <c r="DD887" s="41"/>
      <c r="DE887" s="41"/>
    </row>
    <row r="888" spans="105:109" x14ac:dyDescent="0.15">
      <c r="DA888" s="41"/>
      <c r="DB888" s="14"/>
      <c r="DC888" s="41"/>
      <c r="DD888" s="41"/>
      <c r="DE888" s="41"/>
    </row>
    <row r="889" spans="105:109" x14ac:dyDescent="0.15">
      <c r="DA889" s="41"/>
      <c r="DB889" s="14"/>
      <c r="DC889" s="41"/>
      <c r="DD889" s="41"/>
      <c r="DE889" s="41"/>
    </row>
    <row r="890" spans="105:109" x14ac:dyDescent="0.15">
      <c r="DA890" s="41"/>
      <c r="DB890" s="14"/>
      <c r="DC890" s="41"/>
      <c r="DD890" s="41"/>
      <c r="DE890" s="41"/>
    </row>
    <row r="891" spans="105:109" x14ac:dyDescent="0.15">
      <c r="DA891" s="41"/>
      <c r="DB891" s="14"/>
      <c r="DC891" s="41"/>
      <c r="DD891" s="41"/>
      <c r="DE891" s="41"/>
    </row>
    <row r="892" spans="105:109" x14ac:dyDescent="0.15">
      <c r="DA892" s="41"/>
      <c r="DB892" s="14"/>
      <c r="DC892" s="41"/>
      <c r="DD892" s="41"/>
      <c r="DE892" s="41"/>
    </row>
    <row r="893" spans="105:109" x14ac:dyDescent="0.15">
      <c r="DA893" s="41"/>
      <c r="DB893" s="14"/>
      <c r="DC893" s="41"/>
      <c r="DD893" s="41"/>
      <c r="DE893" s="41"/>
    </row>
    <row r="894" spans="105:109" x14ac:dyDescent="0.15">
      <c r="DA894" s="41"/>
      <c r="DB894" s="14"/>
      <c r="DC894" s="41"/>
      <c r="DD894" s="41"/>
      <c r="DE894" s="41"/>
    </row>
    <row r="895" spans="105:109" x14ac:dyDescent="0.15">
      <c r="DA895" s="41"/>
      <c r="DB895" s="14"/>
      <c r="DC895" s="41"/>
      <c r="DD895" s="41"/>
      <c r="DE895" s="41"/>
    </row>
    <row r="896" spans="105:109" x14ac:dyDescent="0.15">
      <c r="DA896" s="41"/>
      <c r="DB896" s="14"/>
      <c r="DC896" s="41"/>
      <c r="DD896" s="41"/>
      <c r="DE896" s="41"/>
    </row>
    <row r="897" spans="105:109" x14ac:dyDescent="0.15">
      <c r="DA897" s="41"/>
      <c r="DB897" s="14"/>
      <c r="DC897" s="41"/>
      <c r="DD897" s="41"/>
      <c r="DE897" s="41"/>
    </row>
    <row r="898" spans="105:109" x14ac:dyDescent="0.15">
      <c r="DA898" s="41"/>
      <c r="DB898" s="14"/>
      <c r="DC898" s="41"/>
      <c r="DD898" s="41"/>
      <c r="DE898" s="41"/>
    </row>
    <row r="899" spans="105:109" x14ac:dyDescent="0.15">
      <c r="DA899" s="41"/>
      <c r="DB899" s="14"/>
      <c r="DC899" s="41"/>
      <c r="DD899" s="41"/>
      <c r="DE899" s="41"/>
    </row>
    <row r="900" spans="105:109" x14ac:dyDescent="0.15">
      <c r="DA900" s="41"/>
      <c r="DB900" s="14"/>
      <c r="DC900" s="41"/>
      <c r="DD900" s="41"/>
      <c r="DE900" s="41"/>
    </row>
    <row r="901" spans="105:109" x14ac:dyDescent="0.15">
      <c r="DA901" s="41"/>
      <c r="DB901" s="14"/>
      <c r="DC901" s="41"/>
      <c r="DD901" s="41"/>
      <c r="DE901" s="41"/>
    </row>
    <row r="902" spans="105:109" x14ac:dyDescent="0.15">
      <c r="DA902" s="41"/>
      <c r="DB902" s="14"/>
      <c r="DC902" s="41"/>
      <c r="DD902" s="41"/>
      <c r="DE902" s="41"/>
    </row>
    <row r="903" spans="105:109" x14ac:dyDescent="0.15">
      <c r="DA903" s="41"/>
      <c r="DB903" s="14"/>
      <c r="DC903" s="41"/>
      <c r="DD903" s="41"/>
      <c r="DE903" s="41"/>
    </row>
    <row r="904" spans="105:109" x14ac:dyDescent="0.15">
      <c r="DA904" s="41"/>
      <c r="DB904" s="14"/>
      <c r="DC904" s="41"/>
      <c r="DD904" s="41"/>
      <c r="DE904" s="41"/>
    </row>
    <row r="905" spans="105:109" x14ac:dyDescent="0.15">
      <c r="DA905" s="41"/>
      <c r="DB905" s="14"/>
      <c r="DC905" s="41"/>
      <c r="DD905" s="41"/>
      <c r="DE905" s="41"/>
    </row>
    <row r="906" spans="105:109" x14ac:dyDescent="0.15">
      <c r="DA906" s="41"/>
      <c r="DB906" s="14"/>
      <c r="DC906" s="41"/>
      <c r="DD906" s="41"/>
      <c r="DE906" s="41"/>
    </row>
    <row r="907" spans="105:109" x14ac:dyDescent="0.15">
      <c r="DA907" s="41"/>
      <c r="DB907" s="14"/>
      <c r="DC907" s="41"/>
      <c r="DD907" s="41"/>
      <c r="DE907" s="41"/>
    </row>
    <row r="908" spans="105:109" x14ac:dyDescent="0.15">
      <c r="DA908" s="41"/>
      <c r="DB908" s="14"/>
      <c r="DC908" s="41"/>
      <c r="DD908" s="41"/>
      <c r="DE908" s="41"/>
    </row>
    <row r="909" spans="105:109" x14ac:dyDescent="0.15">
      <c r="DA909" s="41"/>
      <c r="DB909" s="14"/>
      <c r="DC909" s="41"/>
      <c r="DD909" s="41"/>
      <c r="DE909" s="41"/>
    </row>
    <row r="910" spans="105:109" x14ac:dyDescent="0.15">
      <c r="DA910" s="41"/>
      <c r="DB910" s="14"/>
      <c r="DC910" s="41"/>
      <c r="DD910" s="41"/>
      <c r="DE910" s="41"/>
    </row>
    <row r="911" spans="105:109" x14ac:dyDescent="0.15">
      <c r="DA911" s="41"/>
      <c r="DB911" s="14"/>
      <c r="DC911" s="41"/>
      <c r="DD911" s="41"/>
      <c r="DE911" s="41"/>
    </row>
    <row r="912" spans="105:109" x14ac:dyDescent="0.15">
      <c r="DA912" s="41"/>
      <c r="DB912" s="14"/>
      <c r="DC912" s="41"/>
      <c r="DD912" s="41"/>
      <c r="DE912" s="41"/>
    </row>
    <row r="913" spans="105:109" x14ac:dyDescent="0.15">
      <c r="DA913" s="41"/>
      <c r="DB913" s="14"/>
      <c r="DC913" s="41"/>
      <c r="DD913" s="41"/>
      <c r="DE913" s="41"/>
    </row>
    <row r="914" spans="105:109" x14ac:dyDescent="0.15">
      <c r="DA914" s="41"/>
      <c r="DB914" s="14"/>
      <c r="DC914" s="41"/>
      <c r="DD914" s="41"/>
      <c r="DE914" s="41"/>
    </row>
    <row r="915" spans="105:109" x14ac:dyDescent="0.15">
      <c r="DA915" s="41"/>
      <c r="DB915" s="14"/>
      <c r="DC915" s="41"/>
      <c r="DD915" s="41"/>
      <c r="DE915" s="41"/>
    </row>
    <row r="916" spans="105:109" x14ac:dyDescent="0.15">
      <c r="DA916" s="41"/>
      <c r="DB916" s="14"/>
      <c r="DC916" s="41"/>
      <c r="DD916" s="41"/>
      <c r="DE916" s="41"/>
    </row>
    <row r="917" spans="105:109" x14ac:dyDescent="0.15">
      <c r="DA917" s="41"/>
      <c r="DB917" s="14"/>
      <c r="DC917" s="41"/>
      <c r="DD917" s="41"/>
      <c r="DE917" s="41"/>
    </row>
    <row r="918" spans="105:109" x14ac:dyDescent="0.15">
      <c r="DA918" s="41"/>
      <c r="DB918" s="14"/>
      <c r="DC918" s="41"/>
      <c r="DD918" s="41"/>
      <c r="DE918" s="41"/>
    </row>
    <row r="919" spans="105:109" x14ac:dyDescent="0.15">
      <c r="DA919" s="41"/>
      <c r="DB919" s="14"/>
      <c r="DC919" s="41"/>
      <c r="DD919" s="41"/>
      <c r="DE919" s="41"/>
    </row>
    <row r="920" spans="105:109" x14ac:dyDescent="0.15">
      <c r="DA920" s="41"/>
      <c r="DB920" s="14"/>
      <c r="DC920" s="41"/>
      <c r="DD920" s="41"/>
      <c r="DE920" s="41"/>
    </row>
    <row r="921" spans="105:109" x14ac:dyDescent="0.15">
      <c r="DA921" s="41"/>
      <c r="DB921" s="14"/>
      <c r="DC921" s="41"/>
      <c r="DD921" s="41"/>
      <c r="DE921" s="41"/>
    </row>
    <row r="922" spans="105:109" x14ac:dyDescent="0.15">
      <c r="DA922" s="41"/>
      <c r="DB922" s="14"/>
      <c r="DC922" s="41"/>
      <c r="DD922" s="41"/>
      <c r="DE922" s="41"/>
    </row>
    <row r="923" spans="105:109" x14ac:dyDescent="0.15">
      <c r="DA923" s="41"/>
      <c r="DB923" s="14"/>
      <c r="DC923" s="41"/>
      <c r="DD923" s="41"/>
      <c r="DE923" s="41"/>
    </row>
    <row r="924" spans="105:109" x14ac:dyDescent="0.15">
      <c r="DA924" s="41"/>
      <c r="DB924" s="14"/>
      <c r="DC924" s="41"/>
      <c r="DD924" s="41"/>
      <c r="DE924" s="41"/>
    </row>
    <row r="925" spans="105:109" x14ac:dyDescent="0.15">
      <c r="DA925" s="41"/>
      <c r="DB925" s="14"/>
      <c r="DC925" s="41"/>
      <c r="DD925" s="41"/>
      <c r="DE925" s="41"/>
    </row>
    <row r="926" spans="105:109" x14ac:dyDescent="0.15">
      <c r="DA926" s="41"/>
      <c r="DB926" s="14"/>
      <c r="DC926" s="41"/>
      <c r="DD926" s="41"/>
      <c r="DE926" s="41"/>
    </row>
    <row r="927" spans="105:109" x14ac:dyDescent="0.15">
      <c r="DA927" s="41"/>
      <c r="DB927" s="14"/>
      <c r="DC927" s="41"/>
      <c r="DD927" s="41"/>
      <c r="DE927" s="41"/>
    </row>
    <row r="928" spans="105:109" x14ac:dyDescent="0.15">
      <c r="DA928" s="41"/>
      <c r="DB928" s="14"/>
      <c r="DC928" s="41"/>
      <c r="DD928" s="41"/>
      <c r="DE928" s="41"/>
    </row>
    <row r="929" spans="105:109" x14ac:dyDescent="0.15">
      <c r="DA929" s="41"/>
      <c r="DB929" s="14"/>
      <c r="DC929" s="41"/>
      <c r="DD929" s="41"/>
      <c r="DE929" s="41"/>
    </row>
    <row r="930" spans="105:109" x14ac:dyDescent="0.15">
      <c r="DA930" s="41"/>
      <c r="DB930" s="14"/>
      <c r="DC930" s="41"/>
      <c r="DD930" s="41"/>
      <c r="DE930" s="41"/>
    </row>
    <row r="931" spans="105:109" x14ac:dyDescent="0.15">
      <c r="DA931" s="41"/>
      <c r="DB931" s="14"/>
      <c r="DC931" s="41"/>
      <c r="DD931" s="41"/>
      <c r="DE931" s="41"/>
    </row>
    <row r="932" spans="105:109" x14ac:dyDescent="0.15">
      <c r="DA932" s="41"/>
      <c r="DB932" s="14"/>
      <c r="DC932" s="41"/>
      <c r="DD932" s="41"/>
      <c r="DE932" s="41"/>
    </row>
    <row r="933" spans="105:109" x14ac:dyDescent="0.15">
      <c r="DA933" s="41"/>
      <c r="DB933" s="14"/>
      <c r="DC933" s="41"/>
      <c r="DD933" s="41"/>
      <c r="DE933" s="41"/>
    </row>
    <row r="934" spans="105:109" x14ac:dyDescent="0.15">
      <c r="DA934" s="41"/>
      <c r="DB934" s="14"/>
      <c r="DC934" s="41"/>
      <c r="DD934" s="41"/>
      <c r="DE934" s="41"/>
    </row>
    <row r="935" spans="105:109" x14ac:dyDescent="0.15">
      <c r="DA935" s="41"/>
      <c r="DB935" s="14"/>
      <c r="DC935" s="41"/>
      <c r="DD935" s="41"/>
      <c r="DE935" s="41"/>
    </row>
    <row r="936" spans="105:109" x14ac:dyDescent="0.15">
      <c r="DA936" s="41"/>
      <c r="DB936" s="14"/>
      <c r="DC936" s="41"/>
      <c r="DD936" s="41"/>
      <c r="DE936" s="41"/>
    </row>
    <row r="937" spans="105:109" x14ac:dyDescent="0.15">
      <c r="DA937" s="41"/>
      <c r="DB937" s="14"/>
      <c r="DC937" s="41"/>
      <c r="DD937" s="41"/>
      <c r="DE937" s="41"/>
    </row>
    <row r="938" spans="105:109" x14ac:dyDescent="0.15">
      <c r="DA938" s="41"/>
      <c r="DB938" s="14"/>
      <c r="DC938" s="41"/>
      <c r="DD938" s="41"/>
      <c r="DE938" s="41"/>
    </row>
    <row r="939" spans="105:109" x14ac:dyDescent="0.15">
      <c r="DA939" s="41"/>
      <c r="DB939" s="14"/>
      <c r="DC939" s="41"/>
      <c r="DD939" s="41"/>
      <c r="DE939" s="41"/>
    </row>
    <row r="940" spans="105:109" x14ac:dyDescent="0.15">
      <c r="DA940" s="41"/>
      <c r="DB940" s="14"/>
      <c r="DC940" s="41"/>
      <c r="DD940" s="41"/>
      <c r="DE940" s="41"/>
    </row>
    <row r="941" spans="105:109" x14ac:dyDescent="0.15">
      <c r="DA941" s="41"/>
      <c r="DB941" s="14"/>
      <c r="DC941" s="41"/>
      <c r="DD941" s="41"/>
      <c r="DE941" s="41"/>
    </row>
    <row r="942" spans="105:109" x14ac:dyDescent="0.15">
      <c r="DA942" s="41"/>
      <c r="DB942" s="14"/>
      <c r="DC942" s="41"/>
      <c r="DD942" s="41"/>
      <c r="DE942" s="41"/>
    </row>
    <row r="943" spans="105:109" x14ac:dyDescent="0.15">
      <c r="DA943" s="41"/>
      <c r="DB943" s="14"/>
      <c r="DC943" s="41"/>
      <c r="DD943" s="41"/>
      <c r="DE943" s="41"/>
    </row>
    <row r="944" spans="105:109" x14ac:dyDescent="0.15">
      <c r="DA944" s="41"/>
      <c r="DB944" s="14"/>
      <c r="DC944" s="41"/>
      <c r="DD944" s="41"/>
      <c r="DE944" s="41"/>
    </row>
    <row r="945" spans="105:109" x14ac:dyDescent="0.15">
      <c r="DA945" s="41"/>
      <c r="DB945" s="14"/>
      <c r="DC945" s="41"/>
      <c r="DD945" s="41"/>
      <c r="DE945" s="41"/>
    </row>
    <row r="946" spans="105:109" x14ac:dyDescent="0.15">
      <c r="DA946" s="41"/>
      <c r="DB946" s="14"/>
      <c r="DC946" s="41"/>
      <c r="DD946" s="41"/>
      <c r="DE946" s="41"/>
    </row>
    <row r="947" spans="105:109" x14ac:dyDescent="0.15">
      <c r="DA947" s="41"/>
      <c r="DB947" s="14"/>
      <c r="DC947" s="41"/>
      <c r="DD947" s="41"/>
      <c r="DE947" s="41"/>
    </row>
    <row r="948" spans="105:109" x14ac:dyDescent="0.15">
      <c r="DA948" s="41"/>
      <c r="DB948" s="14"/>
      <c r="DC948" s="41"/>
      <c r="DD948" s="41"/>
      <c r="DE948" s="41"/>
    </row>
    <row r="949" spans="105:109" x14ac:dyDescent="0.15">
      <c r="DA949" s="41"/>
      <c r="DB949" s="14"/>
      <c r="DC949" s="41"/>
      <c r="DD949" s="41"/>
      <c r="DE949" s="41"/>
    </row>
    <row r="950" spans="105:109" x14ac:dyDescent="0.15">
      <c r="DA950" s="41"/>
      <c r="DB950" s="14"/>
      <c r="DC950" s="41"/>
      <c r="DD950" s="41"/>
      <c r="DE950" s="41"/>
    </row>
    <row r="951" spans="105:109" x14ac:dyDescent="0.15">
      <c r="DA951" s="41"/>
      <c r="DB951" s="14"/>
      <c r="DC951" s="41"/>
      <c r="DD951" s="41"/>
      <c r="DE951" s="41"/>
    </row>
    <row r="952" spans="105:109" x14ac:dyDescent="0.15">
      <c r="DA952" s="41"/>
      <c r="DB952" s="14"/>
      <c r="DC952" s="41"/>
      <c r="DD952" s="41"/>
      <c r="DE952" s="41"/>
    </row>
    <row r="953" spans="105:109" x14ac:dyDescent="0.15">
      <c r="DA953" s="41"/>
      <c r="DB953" s="14"/>
      <c r="DC953" s="41"/>
      <c r="DD953" s="41"/>
      <c r="DE953" s="41"/>
    </row>
    <row r="954" spans="105:109" x14ac:dyDescent="0.15">
      <c r="DA954" s="41"/>
      <c r="DB954" s="14"/>
      <c r="DC954" s="41"/>
      <c r="DD954" s="41"/>
      <c r="DE954" s="41"/>
    </row>
    <row r="955" spans="105:109" x14ac:dyDescent="0.15">
      <c r="DA955" s="41"/>
      <c r="DB955" s="14"/>
      <c r="DC955" s="41"/>
      <c r="DD955" s="41"/>
      <c r="DE955" s="41"/>
    </row>
    <row r="956" spans="105:109" x14ac:dyDescent="0.15">
      <c r="DA956" s="41"/>
      <c r="DB956" s="14"/>
      <c r="DC956" s="41"/>
      <c r="DD956" s="41"/>
      <c r="DE956" s="41"/>
    </row>
    <row r="957" spans="105:109" x14ac:dyDescent="0.15">
      <c r="DA957" s="41"/>
      <c r="DB957" s="14"/>
      <c r="DC957" s="41"/>
      <c r="DD957" s="41"/>
      <c r="DE957" s="41"/>
    </row>
    <row r="958" spans="105:109" x14ac:dyDescent="0.15">
      <c r="DA958" s="41"/>
      <c r="DB958" s="14"/>
      <c r="DC958" s="41"/>
      <c r="DD958" s="41"/>
      <c r="DE958" s="41"/>
    </row>
    <row r="959" spans="105:109" x14ac:dyDescent="0.15">
      <c r="DA959" s="41"/>
      <c r="DB959" s="14"/>
      <c r="DC959" s="41"/>
      <c r="DD959" s="41"/>
      <c r="DE959" s="41"/>
    </row>
    <row r="960" spans="105:109" x14ac:dyDescent="0.15">
      <c r="DA960" s="41"/>
      <c r="DB960" s="14"/>
      <c r="DC960" s="41"/>
      <c r="DD960" s="41"/>
      <c r="DE960" s="41"/>
    </row>
    <row r="961" spans="105:109" x14ac:dyDescent="0.15">
      <c r="DA961" s="41"/>
      <c r="DB961" s="14"/>
      <c r="DC961" s="41"/>
      <c r="DD961" s="41"/>
      <c r="DE961" s="41"/>
    </row>
    <row r="962" spans="105:109" x14ac:dyDescent="0.15">
      <c r="DA962" s="41"/>
      <c r="DB962" s="14"/>
      <c r="DC962" s="41"/>
      <c r="DD962" s="41"/>
      <c r="DE962" s="41"/>
    </row>
    <row r="963" spans="105:109" x14ac:dyDescent="0.15">
      <c r="DA963" s="41"/>
      <c r="DB963" s="14"/>
      <c r="DC963" s="41"/>
      <c r="DD963" s="41"/>
      <c r="DE963" s="41"/>
    </row>
    <row r="964" spans="105:109" x14ac:dyDescent="0.15">
      <c r="DA964" s="41"/>
      <c r="DB964" s="14"/>
      <c r="DC964" s="41"/>
      <c r="DD964" s="41"/>
      <c r="DE964" s="41"/>
    </row>
    <row r="965" spans="105:109" x14ac:dyDescent="0.15">
      <c r="DA965" s="41"/>
      <c r="DB965" s="14"/>
      <c r="DC965" s="41"/>
      <c r="DD965" s="41"/>
      <c r="DE965" s="41"/>
    </row>
    <row r="966" spans="105:109" x14ac:dyDescent="0.15">
      <c r="DA966" s="41"/>
      <c r="DB966" s="14"/>
      <c r="DC966" s="41"/>
      <c r="DD966" s="41"/>
      <c r="DE966" s="41"/>
    </row>
    <row r="967" spans="105:109" x14ac:dyDescent="0.15">
      <c r="DA967" s="41"/>
      <c r="DB967" s="14"/>
      <c r="DC967" s="41"/>
      <c r="DD967" s="41"/>
      <c r="DE967" s="41"/>
    </row>
    <row r="968" spans="105:109" x14ac:dyDescent="0.15">
      <c r="DA968" s="41"/>
      <c r="DB968" s="14"/>
      <c r="DC968" s="41"/>
      <c r="DD968" s="41"/>
      <c r="DE968" s="41"/>
    </row>
    <row r="969" spans="105:109" x14ac:dyDescent="0.15">
      <c r="DA969" s="41"/>
      <c r="DB969" s="14"/>
      <c r="DC969" s="41"/>
      <c r="DD969" s="41"/>
      <c r="DE969" s="41"/>
    </row>
    <row r="970" spans="105:109" x14ac:dyDescent="0.15">
      <c r="DA970" s="41"/>
      <c r="DB970" s="14"/>
      <c r="DC970" s="41"/>
      <c r="DD970" s="41"/>
      <c r="DE970" s="41"/>
    </row>
    <row r="971" spans="105:109" x14ac:dyDescent="0.15">
      <c r="DA971" s="41"/>
      <c r="DB971" s="14"/>
      <c r="DC971" s="41"/>
      <c r="DD971" s="41"/>
      <c r="DE971" s="41"/>
    </row>
    <row r="972" spans="105:109" x14ac:dyDescent="0.15">
      <c r="DA972" s="41"/>
      <c r="DB972" s="14"/>
      <c r="DC972" s="41"/>
      <c r="DD972" s="41"/>
      <c r="DE972" s="41"/>
    </row>
    <row r="973" spans="105:109" x14ac:dyDescent="0.15">
      <c r="DA973" s="41"/>
      <c r="DB973" s="14"/>
      <c r="DC973" s="41"/>
      <c r="DD973" s="41"/>
      <c r="DE973" s="41"/>
    </row>
    <row r="974" spans="105:109" x14ac:dyDescent="0.15">
      <c r="DA974" s="41"/>
      <c r="DB974" s="14"/>
      <c r="DC974" s="41"/>
      <c r="DD974" s="41"/>
      <c r="DE974" s="41"/>
    </row>
    <row r="975" spans="105:109" x14ac:dyDescent="0.15">
      <c r="DA975" s="41"/>
      <c r="DB975" s="14"/>
      <c r="DC975" s="41"/>
      <c r="DD975" s="41"/>
      <c r="DE975" s="41"/>
    </row>
    <row r="976" spans="105:109" x14ac:dyDescent="0.15">
      <c r="DA976" s="41"/>
      <c r="DB976" s="14"/>
      <c r="DC976" s="41"/>
      <c r="DD976" s="41"/>
      <c r="DE976" s="41"/>
    </row>
    <row r="977" spans="105:109" x14ac:dyDescent="0.15">
      <c r="DA977" s="41"/>
      <c r="DB977" s="14"/>
      <c r="DC977" s="41"/>
      <c r="DD977" s="41"/>
      <c r="DE977" s="41"/>
    </row>
    <row r="978" spans="105:109" x14ac:dyDescent="0.15">
      <c r="DA978" s="41"/>
      <c r="DB978" s="14"/>
      <c r="DC978" s="41"/>
      <c r="DD978" s="41"/>
      <c r="DE978" s="41"/>
    </row>
    <row r="979" spans="105:109" x14ac:dyDescent="0.15">
      <c r="DA979" s="41"/>
      <c r="DB979" s="14"/>
      <c r="DC979" s="41"/>
      <c r="DD979" s="41"/>
      <c r="DE979" s="41"/>
    </row>
    <row r="980" spans="105:109" x14ac:dyDescent="0.15">
      <c r="DA980" s="41"/>
      <c r="DB980" s="14"/>
      <c r="DC980" s="41"/>
      <c r="DD980" s="41"/>
      <c r="DE980" s="41"/>
    </row>
    <row r="981" spans="105:109" x14ac:dyDescent="0.15">
      <c r="DA981" s="41"/>
      <c r="DB981" s="14"/>
      <c r="DC981" s="41"/>
      <c r="DD981" s="41"/>
      <c r="DE981" s="41"/>
    </row>
    <row r="982" spans="105:109" x14ac:dyDescent="0.15">
      <c r="DA982" s="41"/>
      <c r="DB982" s="14"/>
      <c r="DC982" s="41"/>
      <c r="DD982" s="41"/>
      <c r="DE982" s="41"/>
    </row>
    <row r="983" spans="105:109" x14ac:dyDescent="0.15">
      <c r="DA983" s="41"/>
      <c r="DB983" s="14"/>
      <c r="DC983" s="41"/>
      <c r="DD983" s="41"/>
      <c r="DE983" s="41"/>
    </row>
    <row r="984" spans="105:109" x14ac:dyDescent="0.15">
      <c r="DA984" s="41"/>
      <c r="DB984" s="14"/>
      <c r="DC984" s="41"/>
      <c r="DD984" s="41"/>
      <c r="DE984" s="41"/>
    </row>
    <row r="985" spans="105:109" x14ac:dyDescent="0.15">
      <c r="DA985" s="41"/>
      <c r="DB985" s="14"/>
      <c r="DC985" s="41"/>
      <c r="DD985" s="41"/>
      <c r="DE985" s="41"/>
    </row>
    <row r="986" spans="105:109" x14ac:dyDescent="0.15">
      <c r="DA986" s="41"/>
      <c r="DB986" s="14"/>
      <c r="DC986" s="41"/>
      <c r="DD986" s="41"/>
      <c r="DE986" s="41"/>
    </row>
    <row r="987" spans="105:109" x14ac:dyDescent="0.15">
      <c r="DA987" s="41"/>
      <c r="DB987" s="14"/>
      <c r="DC987" s="41"/>
      <c r="DD987" s="41"/>
      <c r="DE987" s="41"/>
    </row>
    <row r="988" spans="105:109" x14ac:dyDescent="0.15">
      <c r="DA988" s="41"/>
      <c r="DB988" s="14"/>
      <c r="DC988" s="41"/>
      <c r="DD988" s="41"/>
      <c r="DE988" s="41"/>
    </row>
    <row r="989" spans="105:109" x14ac:dyDescent="0.15">
      <c r="DA989" s="41"/>
      <c r="DB989" s="14"/>
      <c r="DC989" s="41"/>
      <c r="DD989" s="41"/>
      <c r="DE989" s="41"/>
    </row>
    <row r="990" spans="105:109" x14ac:dyDescent="0.15">
      <c r="DA990" s="41"/>
      <c r="DB990" s="14"/>
      <c r="DC990" s="41"/>
      <c r="DD990" s="41"/>
      <c r="DE990" s="41"/>
    </row>
    <row r="991" spans="105:109" x14ac:dyDescent="0.15">
      <c r="DA991" s="41"/>
      <c r="DB991" s="14"/>
      <c r="DC991" s="41"/>
      <c r="DD991" s="41"/>
      <c r="DE991" s="41"/>
    </row>
    <row r="992" spans="105:109" x14ac:dyDescent="0.15">
      <c r="DA992" s="41"/>
      <c r="DB992" s="14"/>
      <c r="DC992" s="41"/>
      <c r="DD992" s="41"/>
      <c r="DE992" s="41"/>
    </row>
    <row r="993" spans="105:109" x14ac:dyDescent="0.15">
      <c r="DA993" s="41"/>
      <c r="DB993" s="14"/>
      <c r="DC993" s="41"/>
      <c r="DD993" s="41"/>
      <c r="DE993" s="41"/>
    </row>
    <row r="994" spans="105:109" x14ac:dyDescent="0.15">
      <c r="DA994" s="41"/>
      <c r="DB994" s="14"/>
      <c r="DC994" s="41"/>
      <c r="DD994" s="41"/>
      <c r="DE994" s="41"/>
    </row>
    <row r="995" spans="105:109" x14ac:dyDescent="0.15">
      <c r="DA995" s="41"/>
      <c r="DB995" s="14"/>
      <c r="DC995" s="41"/>
      <c r="DD995" s="41"/>
      <c r="DE995" s="41"/>
    </row>
    <row r="996" spans="105:109" x14ac:dyDescent="0.15">
      <c r="DA996" s="41"/>
      <c r="DB996" s="14"/>
      <c r="DC996" s="41"/>
      <c r="DD996" s="41"/>
      <c r="DE996" s="41"/>
    </row>
    <row r="997" spans="105:109" x14ac:dyDescent="0.15">
      <c r="DA997" s="41"/>
      <c r="DB997" s="14"/>
      <c r="DC997" s="41"/>
      <c r="DD997" s="41"/>
      <c r="DE997" s="41"/>
    </row>
    <row r="998" spans="105:109" x14ac:dyDescent="0.15">
      <c r="DA998" s="41"/>
      <c r="DB998" s="14"/>
      <c r="DC998" s="41"/>
      <c r="DD998" s="41"/>
      <c r="DE998" s="41"/>
    </row>
    <row r="999" spans="105:109" x14ac:dyDescent="0.15">
      <c r="DA999" s="41"/>
      <c r="DB999" s="14"/>
      <c r="DC999" s="41"/>
      <c r="DD999" s="41"/>
      <c r="DE999" s="41"/>
    </row>
    <row r="1000" spans="105:109" x14ac:dyDescent="0.15">
      <c r="DA1000" s="41"/>
      <c r="DB1000" s="14"/>
      <c r="DC1000" s="41"/>
      <c r="DD1000" s="41"/>
      <c r="DE1000" s="41"/>
    </row>
    <row r="1001" spans="105:109" x14ac:dyDescent="0.15">
      <c r="DA1001" s="41"/>
      <c r="DB1001" s="14"/>
      <c r="DC1001" s="41"/>
      <c r="DD1001" s="41"/>
      <c r="DE1001" s="41"/>
    </row>
    <row r="1002" spans="105:109" x14ac:dyDescent="0.15">
      <c r="DA1002" s="41"/>
      <c r="DB1002" s="14"/>
      <c r="DC1002" s="41"/>
      <c r="DD1002" s="41"/>
      <c r="DE1002" s="41"/>
    </row>
    <row r="1003" spans="105:109" x14ac:dyDescent="0.15">
      <c r="DA1003" s="41"/>
      <c r="DB1003" s="14"/>
      <c r="DC1003" s="41"/>
      <c r="DD1003" s="41"/>
      <c r="DE1003" s="41"/>
    </row>
    <row r="1004" spans="105:109" x14ac:dyDescent="0.15">
      <c r="DA1004" s="41"/>
      <c r="DB1004" s="14"/>
      <c r="DC1004" s="41"/>
      <c r="DD1004" s="41"/>
      <c r="DE1004" s="41"/>
    </row>
    <row r="1005" spans="105:109" x14ac:dyDescent="0.15">
      <c r="DA1005" s="41"/>
      <c r="DB1005" s="14"/>
      <c r="DC1005" s="41"/>
      <c r="DD1005" s="41"/>
      <c r="DE1005" s="41"/>
    </row>
    <row r="1006" spans="105:109" x14ac:dyDescent="0.15">
      <c r="DA1006" s="41"/>
      <c r="DB1006" s="14"/>
      <c r="DC1006" s="41"/>
      <c r="DD1006" s="41"/>
      <c r="DE1006" s="41"/>
    </row>
    <row r="1007" spans="105:109" x14ac:dyDescent="0.15">
      <c r="DA1007" s="41"/>
      <c r="DB1007" s="14"/>
      <c r="DC1007" s="41"/>
      <c r="DD1007" s="41"/>
      <c r="DE1007" s="41"/>
    </row>
    <row r="1008" spans="105:109" x14ac:dyDescent="0.15">
      <c r="DA1008" s="41"/>
      <c r="DB1008" s="14"/>
      <c r="DC1008" s="41"/>
      <c r="DD1008" s="41"/>
      <c r="DE1008" s="41"/>
    </row>
    <row r="1009" spans="105:109" x14ac:dyDescent="0.15">
      <c r="DA1009" s="41"/>
      <c r="DB1009" s="14"/>
      <c r="DC1009" s="41"/>
      <c r="DD1009" s="41"/>
      <c r="DE1009" s="41"/>
    </row>
    <row r="1010" spans="105:109" x14ac:dyDescent="0.15">
      <c r="DA1010" s="41"/>
      <c r="DB1010" s="14"/>
      <c r="DC1010" s="41"/>
      <c r="DD1010" s="41"/>
      <c r="DE1010" s="41"/>
    </row>
    <row r="1011" spans="105:109" x14ac:dyDescent="0.15">
      <c r="DA1011" s="41"/>
      <c r="DB1011" s="14"/>
      <c r="DC1011" s="41"/>
      <c r="DD1011" s="41"/>
      <c r="DE1011" s="41"/>
    </row>
    <row r="1012" spans="105:109" x14ac:dyDescent="0.15">
      <c r="DA1012" s="41"/>
      <c r="DB1012" s="14"/>
      <c r="DC1012" s="41"/>
      <c r="DD1012" s="41"/>
      <c r="DE1012" s="41"/>
    </row>
    <row r="1013" spans="105:109" x14ac:dyDescent="0.15">
      <c r="DA1013" s="41"/>
      <c r="DB1013" s="14"/>
      <c r="DC1013" s="41"/>
      <c r="DD1013" s="41"/>
      <c r="DE1013" s="41"/>
    </row>
    <row r="1014" spans="105:109" x14ac:dyDescent="0.15">
      <c r="DA1014" s="41"/>
      <c r="DB1014" s="14"/>
      <c r="DC1014" s="41"/>
      <c r="DD1014" s="41"/>
      <c r="DE1014" s="41"/>
    </row>
    <row r="1015" spans="105:109" x14ac:dyDescent="0.15">
      <c r="DA1015" s="41"/>
      <c r="DB1015" s="14"/>
      <c r="DC1015" s="41"/>
      <c r="DD1015" s="41"/>
      <c r="DE1015" s="41"/>
    </row>
    <row r="1016" spans="105:109" x14ac:dyDescent="0.15">
      <c r="DA1016" s="41"/>
      <c r="DB1016" s="14"/>
      <c r="DC1016" s="41"/>
      <c r="DD1016" s="41"/>
      <c r="DE1016" s="41"/>
    </row>
    <row r="1017" spans="105:109" x14ac:dyDescent="0.15">
      <c r="DA1017" s="41"/>
      <c r="DB1017" s="14"/>
      <c r="DC1017" s="41"/>
      <c r="DD1017" s="41"/>
      <c r="DE1017" s="41"/>
    </row>
    <row r="1018" spans="105:109" x14ac:dyDescent="0.15">
      <c r="DA1018" s="41"/>
      <c r="DB1018" s="14"/>
      <c r="DC1018" s="41"/>
      <c r="DD1018" s="41"/>
      <c r="DE1018" s="41"/>
    </row>
    <row r="1019" spans="105:109" x14ac:dyDescent="0.15">
      <c r="DA1019" s="41"/>
      <c r="DB1019" s="14"/>
      <c r="DC1019" s="41"/>
      <c r="DD1019" s="41"/>
      <c r="DE1019" s="41"/>
    </row>
    <row r="1020" spans="105:109" x14ac:dyDescent="0.15">
      <c r="DA1020" s="41"/>
      <c r="DB1020" s="14"/>
      <c r="DC1020" s="41"/>
      <c r="DD1020" s="41"/>
      <c r="DE1020" s="41"/>
    </row>
    <row r="1021" spans="105:109" x14ac:dyDescent="0.15">
      <c r="DA1021" s="41"/>
      <c r="DB1021" s="14"/>
      <c r="DC1021" s="41"/>
      <c r="DD1021" s="41"/>
      <c r="DE1021" s="41"/>
    </row>
    <row r="1022" spans="105:109" x14ac:dyDescent="0.15">
      <c r="DA1022" s="41"/>
      <c r="DB1022" s="14"/>
      <c r="DC1022" s="41"/>
      <c r="DD1022" s="41"/>
      <c r="DE1022" s="41"/>
    </row>
    <row r="1023" spans="105:109" x14ac:dyDescent="0.15">
      <c r="DA1023" s="41"/>
      <c r="DB1023" s="14"/>
      <c r="DC1023" s="41"/>
      <c r="DD1023" s="41"/>
      <c r="DE1023" s="41"/>
    </row>
    <row r="1024" spans="105:109" x14ac:dyDescent="0.15">
      <c r="DA1024" s="41"/>
      <c r="DB1024" s="14"/>
      <c r="DC1024" s="41"/>
      <c r="DD1024" s="41"/>
      <c r="DE1024" s="41"/>
    </row>
    <row r="1025" spans="105:109" x14ac:dyDescent="0.15">
      <c r="DA1025" s="41"/>
      <c r="DB1025" s="14"/>
      <c r="DC1025" s="41"/>
      <c r="DD1025" s="41"/>
      <c r="DE1025" s="41"/>
    </row>
    <row r="1026" spans="105:109" x14ac:dyDescent="0.15">
      <c r="DA1026" s="41"/>
      <c r="DB1026" s="14"/>
      <c r="DC1026" s="41"/>
      <c r="DD1026" s="41"/>
      <c r="DE1026" s="41"/>
    </row>
    <row r="1027" spans="105:109" x14ac:dyDescent="0.15">
      <c r="DA1027" s="41"/>
      <c r="DB1027" s="14"/>
      <c r="DC1027" s="41"/>
      <c r="DD1027" s="41"/>
      <c r="DE1027" s="41"/>
    </row>
    <row r="1028" spans="105:109" x14ac:dyDescent="0.15">
      <c r="DA1028" s="41"/>
      <c r="DB1028" s="14"/>
      <c r="DC1028" s="41"/>
      <c r="DD1028" s="41"/>
      <c r="DE1028" s="41"/>
    </row>
    <row r="1029" spans="105:109" x14ac:dyDescent="0.15">
      <c r="DA1029" s="41"/>
      <c r="DB1029" s="14"/>
      <c r="DC1029" s="41"/>
      <c r="DD1029" s="41"/>
      <c r="DE1029" s="41"/>
    </row>
    <row r="1030" spans="105:109" x14ac:dyDescent="0.15">
      <c r="DA1030" s="41"/>
      <c r="DB1030" s="14"/>
      <c r="DC1030" s="41"/>
      <c r="DD1030" s="41"/>
      <c r="DE1030" s="41"/>
    </row>
    <row r="1031" spans="105:109" x14ac:dyDescent="0.15">
      <c r="DA1031" s="41"/>
      <c r="DB1031" s="14"/>
      <c r="DC1031" s="41"/>
      <c r="DD1031" s="41"/>
      <c r="DE1031" s="41"/>
    </row>
    <row r="1032" spans="105:109" x14ac:dyDescent="0.15">
      <c r="DA1032" s="41"/>
      <c r="DB1032" s="14"/>
      <c r="DC1032" s="41"/>
      <c r="DD1032" s="41"/>
      <c r="DE1032" s="41"/>
    </row>
    <row r="1033" spans="105:109" x14ac:dyDescent="0.15">
      <c r="DA1033" s="41"/>
      <c r="DB1033" s="14"/>
      <c r="DC1033" s="41"/>
      <c r="DD1033" s="41"/>
      <c r="DE1033" s="41"/>
    </row>
    <row r="1034" spans="105:109" x14ac:dyDescent="0.15">
      <c r="DA1034" s="41"/>
      <c r="DB1034" s="14"/>
      <c r="DC1034" s="41"/>
      <c r="DD1034" s="41"/>
      <c r="DE1034" s="41"/>
    </row>
    <row r="1035" spans="105:109" x14ac:dyDescent="0.15">
      <c r="DA1035" s="41"/>
      <c r="DB1035" s="14"/>
      <c r="DC1035" s="41"/>
      <c r="DD1035" s="41"/>
      <c r="DE1035" s="41"/>
    </row>
    <row r="1036" spans="105:109" x14ac:dyDescent="0.15">
      <c r="DA1036" s="41"/>
      <c r="DB1036" s="14"/>
      <c r="DC1036" s="41"/>
      <c r="DD1036" s="41"/>
      <c r="DE1036" s="41"/>
    </row>
    <row r="1037" spans="105:109" x14ac:dyDescent="0.15">
      <c r="DA1037" s="41"/>
      <c r="DB1037" s="14"/>
      <c r="DC1037" s="41"/>
      <c r="DD1037" s="41"/>
      <c r="DE1037" s="41"/>
    </row>
    <row r="1038" spans="105:109" x14ac:dyDescent="0.15">
      <c r="DA1038" s="41"/>
      <c r="DB1038" s="14"/>
      <c r="DC1038" s="41"/>
      <c r="DD1038" s="41"/>
      <c r="DE1038" s="41"/>
    </row>
    <row r="1039" spans="105:109" x14ac:dyDescent="0.15">
      <c r="DA1039" s="41"/>
      <c r="DB1039" s="14"/>
      <c r="DC1039" s="41"/>
      <c r="DD1039" s="41"/>
      <c r="DE1039" s="41"/>
    </row>
    <row r="1040" spans="105:109" x14ac:dyDescent="0.15">
      <c r="DA1040" s="41"/>
      <c r="DB1040" s="14"/>
      <c r="DC1040" s="41"/>
      <c r="DD1040" s="41"/>
      <c r="DE1040" s="41"/>
    </row>
    <row r="1041" spans="105:109" x14ac:dyDescent="0.15">
      <c r="DA1041" s="41"/>
      <c r="DB1041" s="14"/>
      <c r="DC1041" s="41"/>
      <c r="DD1041" s="41"/>
      <c r="DE1041" s="41"/>
    </row>
    <row r="1042" spans="105:109" x14ac:dyDescent="0.15">
      <c r="DA1042" s="41"/>
      <c r="DB1042" s="14"/>
      <c r="DC1042" s="41"/>
      <c r="DD1042" s="41"/>
      <c r="DE1042" s="41"/>
    </row>
    <row r="1043" spans="105:109" x14ac:dyDescent="0.15">
      <c r="DA1043" s="41"/>
      <c r="DB1043" s="14"/>
      <c r="DC1043" s="41"/>
      <c r="DD1043" s="41"/>
      <c r="DE1043" s="41"/>
    </row>
    <row r="1044" spans="105:109" x14ac:dyDescent="0.15">
      <c r="DA1044" s="41"/>
      <c r="DB1044" s="14"/>
      <c r="DC1044" s="41"/>
      <c r="DD1044" s="41"/>
      <c r="DE1044" s="41"/>
    </row>
    <row r="1045" spans="105:109" x14ac:dyDescent="0.15">
      <c r="DA1045" s="41"/>
      <c r="DB1045" s="14"/>
      <c r="DC1045" s="41"/>
      <c r="DD1045" s="41"/>
      <c r="DE1045" s="41"/>
    </row>
    <row r="1046" spans="105:109" x14ac:dyDescent="0.15">
      <c r="DA1046" s="41"/>
      <c r="DB1046" s="14"/>
      <c r="DC1046" s="41"/>
      <c r="DD1046" s="41"/>
      <c r="DE1046" s="41"/>
    </row>
    <row r="1047" spans="105:109" x14ac:dyDescent="0.15">
      <c r="DA1047" s="41"/>
      <c r="DB1047" s="14"/>
      <c r="DC1047" s="41"/>
      <c r="DD1047" s="41"/>
      <c r="DE1047" s="41"/>
    </row>
    <row r="1048" spans="105:109" x14ac:dyDescent="0.15">
      <c r="DA1048" s="41"/>
      <c r="DB1048" s="14"/>
      <c r="DC1048" s="41"/>
      <c r="DD1048" s="41"/>
      <c r="DE1048" s="41"/>
    </row>
    <row r="1049" spans="105:109" x14ac:dyDescent="0.15">
      <c r="DA1049" s="41"/>
      <c r="DB1049" s="14"/>
      <c r="DC1049" s="41"/>
      <c r="DD1049" s="41"/>
      <c r="DE1049" s="41"/>
    </row>
    <row r="1050" spans="105:109" x14ac:dyDescent="0.15">
      <c r="DA1050" s="41"/>
      <c r="DB1050" s="14"/>
      <c r="DC1050" s="41"/>
      <c r="DD1050" s="41"/>
      <c r="DE1050" s="41"/>
    </row>
    <row r="1051" spans="105:109" x14ac:dyDescent="0.15">
      <c r="DA1051" s="41"/>
      <c r="DB1051" s="14"/>
      <c r="DC1051" s="41"/>
      <c r="DD1051" s="41"/>
      <c r="DE1051" s="41"/>
    </row>
    <row r="1052" spans="105:109" x14ac:dyDescent="0.15">
      <c r="DA1052" s="41"/>
      <c r="DB1052" s="14"/>
      <c r="DC1052" s="41"/>
      <c r="DD1052" s="41"/>
      <c r="DE1052" s="41"/>
    </row>
    <row r="1053" spans="105:109" x14ac:dyDescent="0.15">
      <c r="DA1053" s="41"/>
      <c r="DB1053" s="14"/>
      <c r="DC1053" s="41"/>
      <c r="DD1053" s="41"/>
      <c r="DE1053" s="41"/>
    </row>
    <row r="1054" spans="105:109" x14ac:dyDescent="0.15">
      <c r="DA1054" s="41"/>
      <c r="DB1054" s="14"/>
      <c r="DC1054" s="41"/>
      <c r="DD1054" s="41"/>
      <c r="DE1054" s="41"/>
    </row>
    <row r="1055" spans="105:109" x14ac:dyDescent="0.15">
      <c r="DA1055" s="41"/>
      <c r="DB1055" s="14"/>
      <c r="DC1055" s="41"/>
      <c r="DD1055" s="41"/>
      <c r="DE1055" s="41"/>
    </row>
    <row r="1056" spans="105:109" x14ac:dyDescent="0.15">
      <c r="DA1056" s="41"/>
      <c r="DB1056" s="14"/>
      <c r="DC1056" s="41"/>
      <c r="DD1056" s="41"/>
      <c r="DE1056" s="41"/>
    </row>
    <row r="1057" spans="105:109" x14ac:dyDescent="0.15">
      <c r="DA1057" s="41"/>
      <c r="DB1057" s="14"/>
      <c r="DC1057" s="41"/>
      <c r="DD1057" s="41"/>
      <c r="DE1057" s="41"/>
    </row>
    <row r="1058" spans="105:109" x14ac:dyDescent="0.15">
      <c r="DA1058" s="41"/>
      <c r="DB1058" s="14"/>
      <c r="DC1058" s="41"/>
      <c r="DD1058" s="41"/>
      <c r="DE1058" s="41"/>
    </row>
    <row r="1059" spans="105:109" x14ac:dyDescent="0.15">
      <c r="DA1059" s="41"/>
      <c r="DB1059" s="14"/>
      <c r="DC1059" s="41"/>
      <c r="DD1059" s="41"/>
      <c r="DE1059" s="41"/>
    </row>
    <row r="1060" spans="105:109" x14ac:dyDescent="0.15">
      <c r="DA1060" s="41"/>
      <c r="DB1060" s="14"/>
      <c r="DC1060" s="41"/>
      <c r="DD1060" s="41"/>
      <c r="DE1060" s="41"/>
    </row>
    <row r="1061" spans="105:109" x14ac:dyDescent="0.15">
      <c r="DA1061" s="41"/>
      <c r="DB1061" s="14"/>
      <c r="DC1061" s="41"/>
      <c r="DD1061" s="41"/>
      <c r="DE1061" s="41"/>
    </row>
    <row r="1062" spans="105:109" x14ac:dyDescent="0.15">
      <c r="DA1062" s="41"/>
      <c r="DB1062" s="14"/>
      <c r="DC1062" s="41"/>
      <c r="DD1062" s="41"/>
      <c r="DE1062" s="41"/>
    </row>
    <row r="1063" spans="105:109" x14ac:dyDescent="0.15">
      <c r="DA1063" s="41"/>
      <c r="DB1063" s="14"/>
      <c r="DC1063" s="41"/>
      <c r="DD1063" s="41"/>
      <c r="DE1063" s="41"/>
    </row>
    <row r="1064" spans="105:109" x14ac:dyDescent="0.15">
      <c r="DA1064" s="41"/>
      <c r="DB1064" s="14"/>
      <c r="DC1064" s="41"/>
      <c r="DD1064" s="41"/>
      <c r="DE1064" s="41"/>
    </row>
    <row r="1065" spans="105:109" x14ac:dyDescent="0.15">
      <c r="DA1065" s="41"/>
      <c r="DB1065" s="14"/>
      <c r="DC1065" s="41"/>
      <c r="DD1065" s="41"/>
      <c r="DE1065" s="41"/>
    </row>
    <row r="1066" spans="105:109" x14ac:dyDescent="0.15">
      <c r="DA1066" s="41"/>
      <c r="DB1066" s="14"/>
      <c r="DC1066" s="41"/>
      <c r="DD1066" s="41"/>
      <c r="DE1066" s="41"/>
    </row>
    <row r="1067" spans="105:109" x14ac:dyDescent="0.15">
      <c r="DA1067" s="41"/>
      <c r="DB1067" s="14"/>
      <c r="DC1067" s="41"/>
      <c r="DD1067" s="41"/>
      <c r="DE1067" s="41"/>
    </row>
    <row r="1068" spans="105:109" x14ac:dyDescent="0.15">
      <c r="DA1068" s="41"/>
      <c r="DB1068" s="14"/>
      <c r="DC1068" s="41"/>
      <c r="DD1068" s="41"/>
      <c r="DE1068" s="41"/>
    </row>
    <row r="1069" spans="105:109" x14ac:dyDescent="0.15">
      <c r="DA1069" s="41"/>
      <c r="DB1069" s="14"/>
      <c r="DC1069" s="41"/>
      <c r="DD1069" s="41"/>
      <c r="DE1069" s="41"/>
    </row>
    <row r="1070" spans="105:109" x14ac:dyDescent="0.15">
      <c r="DA1070" s="41"/>
      <c r="DB1070" s="14"/>
      <c r="DC1070" s="41"/>
      <c r="DD1070" s="41"/>
      <c r="DE1070" s="41"/>
    </row>
    <row r="1071" spans="105:109" x14ac:dyDescent="0.15">
      <c r="DA1071" s="41"/>
      <c r="DB1071" s="14"/>
      <c r="DC1071" s="41"/>
      <c r="DD1071" s="41"/>
      <c r="DE1071" s="41"/>
    </row>
    <row r="1072" spans="105:109" x14ac:dyDescent="0.15">
      <c r="DA1072" s="41"/>
      <c r="DB1072" s="14"/>
      <c r="DC1072" s="41"/>
      <c r="DD1072" s="41"/>
      <c r="DE1072" s="41"/>
    </row>
    <row r="1073" spans="105:109" x14ac:dyDescent="0.15">
      <c r="DA1073" s="41"/>
      <c r="DB1073" s="14"/>
      <c r="DC1073" s="41"/>
      <c r="DD1073" s="41"/>
      <c r="DE1073" s="41"/>
    </row>
    <row r="1074" spans="105:109" x14ac:dyDescent="0.15">
      <c r="DA1074" s="41"/>
      <c r="DB1074" s="14"/>
      <c r="DC1074" s="41"/>
      <c r="DD1074" s="41"/>
      <c r="DE1074" s="41"/>
    </row>
    <row r="1075" spans="105:109" x14ac:dyDescent="0.15">
      <c r="DA1075" s="41"/>
      <c r="DB1075" s="14"/>
      <c r="DC1075" s="41"/>
      <c r="DD1075" s="41"/>
      <c r="DE1075" s="41"/>
    </row>
    <row r="1076" spans="105:109" x14ac:dyDescent="0.15">
      <c r="DA1076" s="41"/>
      <c r="DB1076" s="14"/>
      <c r="DC1076" s="41"/>
      <c r="DD1076" s="41"/>
      <c r="DE1076" s="41"/>
    </row>
    <row r="1077" spans="105:109" x14ac:dyDescent="0.15">
      <c r="DA1077" s="41"/>
      <c r="DB1077" s="14"/>
      <c r="DC1077" s="41"/>
      <c r="DD1077" s="41"/>
      <c r="DE1077" s="41"/>
    </row>
    <row r="1078" spans="105:109" x14ac:dyDescent="0.15">
      <c r="DA1078" s="41"/>
      <c r="DB1078" s="14"/>
      <c r="DC1078" s="41"/>
      <c r="DD1078" s="41"/>
      <c r="DE1078" s="41"/>
    </row>
    <row r="1079" spans="105:109" x14ac:dyDescent="0.15">
      <c r="DA1079" s="41"/>
      <c r="DB1079" s="14"/>
      <c r="DC1079" s="41"/>
      <c r="DD1079" s="41"/>
      <c r="DE1079" s="41"/>
    </row>
    <row r="1080" spans="105:109" x14ac:dyDescent="0.15">
      <c r="DA1080" s="41"/>
      <c r="DB1080" s="14"/>
      <c r="DC1080" s="41"/>
      <c r="DD1080" s="41"/>
      <c r="DE1080" s="41"/>
    </row>
    <row r="1081" spans="105:109" x14ac:dyDescent="0.15">
      <c r="DA1081" s="41"/>
      <c r="DB1081" s="14"/>
      <c r="DC1081" s="41"/>
      <c r="DD1081" s="41"/>
      <c r="DE1081" s="41"/>
    </row>
    <row r="1082" spans="105:109" x14ac:dyDescent="0.15">
      <c r="DA1082" s="41"/>
      <c r="DB1082" s="14"/>
      <c r="DC1082" s="41"/>
      <c r="DD1082" s="41"/>
      <c r="DE1082" s="41"/>
    </row>
    <row r="1083" spans="105:109" x14ac:dyDescent="0.15">
      <c r="DA1083" s="41"/>
      <c r="DB1083" s="14"/>
      <c r="DC1083" s="41"/>
      <c r="DD1083" s="41"/>
      <c r="DE1083" s="41"/>
    </row>
    <row r="1084" spans="105:109" x14ac:dyDescent="0.15">
      <c r="DA1084" s="41"/>
      <c r="DB1084" s="14"/>
      <c r="DC1084" s="41"/>
      <c r="DD1084" s="41"/>
      <c r="DE1084" s="41"/>
    </row>
    <row r="1085" spans="105:109" x14ac:dyDescent="0.15">
      <c r="DA1085" s="41"/>
      <c r="DB1085" s="14"/>
      <c r="DC1085" s="41"/>
      <c r="DD1085" s="41"/>
      <c r="DE1085" s="41"/>
    </row>
    <row r="1086" spans="105:109" x14ac:dyDescent="0.15">
      <c r="DA1086" s="41"/>
      <c r="DB1086" s="14"/>
      <c r="DC1086" s="41"/>
      <c r="DD1086" s="41"/>
      <c r="DE1086" s="41"/>
    </row>
    <row r="1087" spans="105:109" x14ac:dyDescent="0.15">
      <c r="DA1087" s="41"/>
      <c r="DB1087" s="14"/>
      <c r="DC1087" s="41"/>
      <c r="DD1087" s="41"/>
      <c r="DE1087" s="41"/>
    </row>
    <row r="1088" spans="105:109" x14ac:dyDescent="0.15">
      <c r="DA1088" s="41"/>
      <c r="DB1088" s="14"/>
      <c r="DC1088" s="41"/>
      <c r="DD1088" s="41"/>
      <c r="DE1088" s="41"/>
    </row>
    <row r="1089" spans="105:109" x14ac:dyDescent="0.15">
      <c r="DA1089" s="41"/>
      <c r="DB1089" s="14"/>
      <c r="DC1089" s="41"/>
      <c r="DD1089" s="41"/>
      <c r="DE1089" s="41"/>
    </row>
    <row r="1090" spans="105:109" x14ac:dyDescent="0.15">
      <c r="DA1090" s="41"/>
      <c r="DB1090" s="14"/>
      <c r="DC1090" s="41"/>
      <c r="DD1090" s="41"/>
      <c r="DE1090" s="41"/>
    </row>
    <row r="1091" spans="105:109" x14ac:dyDescent="0.15">
      <c r="DA1091" s="41"/>
      <c r="DB1091" s="14"/>
      <c r="DC1091" s="41"/>
      <c r="DD1091" s="41"/>
      <c r="DE1091" s="41"/>
    </row>
    <row r="1092" spans="105:109" x14ac:dyDescent="0.15">
      <c r="DA1092" s="41"/>
      <c r="DB1092" s="14"/>
      <c r="DC1092" s="41"/>
      <c r="DD1092" s="41"/>
      <c r="DE1092" s="41"/>
    </row>
    <row r="1093" spans="105:109" x14ac:dyDescent="0.15">
      <c r="DA1093" s="41"/>
      <c r="DB1093" s="14"/>
      <c r="DC1093" s="41"/>
      <c r="DD1093" s="41"/>
      <c r="DE1093" s="41"/>
    </row>
    <row r="1094" spans="105:109" x14ac:dyDescent="0.15">
      <c r="DA1094" s="41"/>
      <c r="DB1094" s="14"/>
      <c r="DC1094" s="41"/>
      <c r="DD1094" s="41"/>
      <c r="DE1094" s="41"/>
    </row>
    <row r="1095" spans="105:109" x14ac:dyDescent="0.15">
      <c r="DA1095" s="41"/>
      <c r="DB1095" s="14"/>
      <c r="DC1095" s="41"/>
      <c r="DD1095" s="41"/>
      <c r="DE1095" s="41"/>
    </row>
    <row r="1096" spans="105:109" x14ac:dyDescent="0.15">
      <c r="DA1096" s="41"/>
      <c r="DB1096" s="14"/>
      <c r="DC1096" s="41"/>
      <c r="DD1096" s="41"/>
      <c r="DE1096" s="41"/>
    </row>
    <row r="1097" spans="105:109" x14ac:dyDescent="0.15">
      <c r="DA1097" s="41"/>
      <c r="DB1097" s="14"/>
      <c r="DC1097" s="41"/>
      <c r="DD1097" s="41"/>
      <c r="DE1097" s="41"/>
    </row>
    <row r="1098" spans="105:109" x14ac:dyDescent="0.15">
      <c r="DA1098" s="41"/>
      <c r="DB1098" s="14"/>
      <c r="DC1098" s="41"/>
      <c r="DD1098" s="41"/>
      <c r="DE1098" s="41"/>
    </row>
    <row r="1099" spans="105:109" x14ac:dyDescent="0.15">
      <c r="DA1099" s="41"/>
      <c r="DB1099" s="14"/>
      <c r="DC1099" s="41"/>
      <c r="DD1099" s="41"/>
      <c r="DE1099" s="41"/>
    </row>
    <row r="1100" spans="105:109" x14ac:dyDescent="0.15">
      <c r="DA1100" s="41"/>
      <c r="DB1100" s="14"/>
      <c r="DC1100" s="41"/>
      <c r="DD1100" s="41"/>
      <c r="DE1100" s="41"/>
    </row>
    <row r="1101" spans="105:109" x14ac:dyDescent="0.15">
      <c r="DA1101" s="41"/>
      <c r="DB1101" s="14"/>
      <c r="DC1101" s="41"/>
      <c r="DD1101" s="41"/>
      <c r="DE1101" s="41"/>
    </row>
    <row r="1102" spans="105:109" x14ac:dyDescent="0.15">
      <c r="DA1102" s="41"/>
      <c r="DB1102" s="14"/>
      <c r="DC1102" s="41"/>
      <c r="DD1102" s="41"/>
      <c r="DE1102" s="41"/>
    </row>
    <row r="1103" spans="105:109" x14ac:dyDescent="0.15">
      <c r="DA1103" s="41"/>
      <c r="DB1103" s="14"/>
      <c r="DC1103" s="41"/>
      <c r="DD1103" s="41"/>
      <c r="DE1103" s="41"/>
    </row>
  </sheetData>
  <mergeCells count="8">
    <mergeCell ref="CM135:CN135"/>
    <mergeCell ref="CM136:CO136"/>
    <mergeCell ref="CM137:CO137"/>
    <mergeCell ref="CM138:CO138"/>
    <mergeCell ref="CM142:CO142"/>
    <mergeCell ref="CM141:CO141"/>
    <mergeCell ref="CM140:CO140"/>
    <mergeCell ref="CM139:CN139"/>
  </mergeCells>
  <phoneticPr fontId="6" type="noConversion"/>
  <conditionalFormatting sqref="G22">
    <cfRule type="cellIs" dxfId="0" priority="1" operator="greaterThan">
      <formula>999</formula>
    </cfRule>
  </conditionalFormatting>
  <pageMargins left="0.75" right="0.75" top="1" bottom="1" header="0.5" footer="0.5"/>
  <pageSetup orientation="portrait" horizontalDpi="4294967292" verticalDpi="4294967292" r:id="rId1"/>
  <drawing r:id="rId2"/>
  <legacyDrawing r:id="rId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0"/>
  <sheetViews>
    <sheetView workbookViewId="0">
      <selection activeCell="J4" sqref="J4:J30"/>
    </sheetView>
  </sheetViews>
  <sheetFormatPr baseColWidth="10" defaultColWidth="11" defaultRowHeight="13" x14ac:dyDescent="0.15"/>
  <sheetData>
    <row r="1" spans="1:13" x14ac:dyDescent="0.15">
      <c r="A1" s="17" t="s">
        <v>0</v>
      </c>
      <c r="B1" s="41"/>
      <c r="C1" s="41"/>
      <c r="D1" s="41"/>
      <c r="E1" s="41"/>
      <c r="F1" s="41"/>
      <c r="G1" s="41"/>
      <c r="H1" s="41"/>
      <c r="I1" s="41"/>
      <c r="J1" s="41"/>
      <c r="K1" s="41"/>
      <c r="L1" s="41"/>
      <c r="M1" s="41"/>
    </row>
    <row r="2" spans="1:13" x14ac:dyDescent="0.15">
      <c r="A2" s="41"/>
      <c r="B2" s="41"/>
      <c r="C2" s="41"/>
      <c r="D2" s="41"/>
      <c r="E2" s="41"/>
      <c r="F2" s="41"/>
      <c r="G2" s="17" t="s">
        <v>299</v>
      </c>
      <c r="H2" s="17" t="s">
        <v>300</v>
      </c>
      <c r="I2" s="17" t="s">
        <v>301</v>
      </c>
      <c r="J2" s="17" t="s">
        <v>302</v>
      </c>
      <c r="K2" s="17" t="s">
        <v>303</v>
      </c>
      <c r="L2" s="17" t="s">
        <v>304</v>
      </c>
      <c r="M2" s="41"/>
    </row>
    <row r="3" spans="1:13" x14ac:dyDescent="0.15">
      <c r="A3" s="17" t="s">
        <v>305</v>
      </c>
      <c r="B3" s="18" t="s">
        <v>306</v>
      </c>
      <c r="C3" s="41"/>
      <c r="D3" s="41"/>
      <c r="E3" s="41"/>
      <c r="F3" s="41"/>
      <c r="G3" s="41"/>
      <c r="H3" s="41"/>
      <c r="I3" s="41"/>
      <c r="J3" s="41"/>
      <c r="K3" s="41"/>
      <c r="L3" s="41"/>
      <c r="M3" s="41"/>
    </row>
    <row r="4" spans="1:13" x14ac:dyDescent="0.15">
      <c r="A4" s="41"/>
      <c r="B4" s="41" t="s">
        <v>45</v>
      </c>
      <c r="C4" s="41"/>
      <c r="D4" s="41"/>
      <c r="E4" s="41"/>
      <c r="F4" s="41"/>
      <c r="G4" s="34">
        <v>999</v>
      </c>
      <c r="H4" s="34">
        <v>1.181</v>
      </c>
      <c r="I4" s="34">
        <v>1.175</v>
      </c>
      <c r="J4" s="34">
        <v>1.1559999999999999</v>
      </c>
      <c r="K4" s="34">
        <v>1.1559999999999999</v>
      </c>
      <c r="L4" s="34">
        <v>0.78</v>
      </c>
      <c r="M4" s="41" t="s">
        <v>307</v>
      </c>
    </row>
    <row r="5" spans="1:13" x14ac:dyDescent="0.15">
      <c r="A5" s="41"/>
      <c r="B5" s="41" t="s">
        <v>49</v>
      </c>
      <c r="C5" s="41"/>
      <c r="D5" s="41"/>
      <c r="E5" s="41"/>
      <c r="F5" s="41"/>
      <c r="G5" s="34">
        <v>18900</v>
      </c>
      <c r="H5" s="34">
        <v>41100</v>
      </c>
      <c r="I5" s="34">
        <v>44000</v>
      </c>
      <c r="J5" s="34">
        <v>8511</v>
      </c>
      <c r="K5" s="34">
        <v>5740</v>
      </c>
      <c r="L5" s="34">
        <v>73000</v>
      </c>
      <c r="M5" s="41" t="s">
        <v>308</v>
      </c>
    </row>
    <row r="6" spans="1:13" x14ac:dyDescent="0.15">
      <c r="A6" s="41"/>
      <c r="B6" s="41" t="s">
        <v>54</v>
      </c>
      <c r="C6" s="41"/>
      <c r="D6" s="41"/>
      <c r="E6" s="41"/>
      <c r="F6" s="41"/>
      <c r="G6" s="34">
        <v>508</v>
      </c>
      <c r="H6" s="34">
        <v>1.9732909999999999</v>
      </c>
      <c r="I6" s="34">
        <v>6</v>
      </c>
      <c r="J6" s="34">
        <v>0.41311300000000001</v>
      </c>
      <c r="K6" s="34">
        <v>1.4503999999999999</v>
      </c>
      <c r="L6" s="34">
        <v>2.8645200000000002</v>
      </c>
      <c r="M6" s="19" t="s">
        <v>55</v>
      </c>
    </row>
    <row r="7" spans="1:13" x14ac:dyDescent="0.15">
      <c r="A7" s="41"/>
      <c r="B7" s="41" t="s">
        <v>59</v>
      </c>
      <c r="C7" s="41"/>
      <c r="D7" s="41"/>
      <c r="E7" s="41"/>
      <c r="F7" s="41"/>
      <c r="G7" s="34">
        <v>116000</v>
      </c>
      <c r="H7" s="34">
        <v>-150.09</v>
      </c>
      <c r="I7" s="34">
        <v>0</v>
      </c>
      <c r="J7" s="34">
        <v>-30.844899999999999</v>
      </c>
      <c r="K7" s="34">
        <v>-4.7441000000000004</v>
      </c>
      <c r="L7" s="34">
        <v>-327.69400000000002</v>
      </c>
      <c r="M7" s="41"/>
    </row>
    <row r="8" spans="1:13" x14ac:dyDescent="0.15">
      <c r="A8" s="41"/>
      <c r="B8" s="41" t="s">
        <v>63</v>
      </c>
      <c r="C8" s="41"/>
      <c r="D8" s="41"/>
      <c r="E8" s="41"/>
      <c r="F8" s="41"/>
      <c r="G8" s="34">
        <v>-586000000</v>
      </c>
      <c r="H8" s="36">
        <v>6199.2070000000003</v>
      </c>
      <c r="I8" s="36">
        <v>-40818</v>
      </c>
      <c r="J8" s="34">
        <v>1574.595</v>
      </c>
      <c r="K8" s="34">
        <v>-0.42259999999999998</v>
      </c>
      <c r="L8" s="34">
        <v>180558</v>
      </c>
      <c r="M8" s="41"/>
    </row>
    <row r="9" spans="1:13" x14ac:dyDescent="0.15">
      <c r="A9" s="41"/>
      <c r="B9" s="41" t="s">
        <v>65</v>
      </c>
      <c r="C9" s="41"/>
      <c r="D9" s="41"/>
      <c r="E9" s="41"/>
      <c r="F9" s="41"/>
      <c r="G9" s="34">
        <v>-4760000000000</v>
      </c>
      <c r="H9" s="36">
        <v>-73321.100000000006</v>
      </c>
      <c r="I9" s="36">
        <v>0</v>
      </c>
      <c r="J9" s="34">
        <v>-30072.2</v>
      </c>
      <c r="K9" s="34">
        <v>397.04</v>
      </c>
      <c r="L9" s="34">
        <v>-25973400</v>
      </c>
      <c r="M9" s="41"/>
    </row>
    <row r="10" spans="1:13" x14ac:dyDescent="0.15">
      <c r="A10" s="41"/>
      <c r="B10" s="41" t="s">
        <v>66</v>
      </c>
      <c r="C10" s="41"/>
      <c r="D10" s="41"/>
      <c r="E10" s="41"/>
      <c r="F10" s="41"/>
      <c r="G10" s="34">
        <v>2.82E+16</v>
      </c>
      <c r="H10" s="36">
        <v>0</v>
      </c>
      <c r="I10" s="36">
        <v>0</v>
      </c>
      <c r="J10" s="34">
        <v>242099.8</v>
      </c>
      <c r="K10" s="34">
        <v>-2505.4</v>
      </c>
      <c r="L10" s="34">
        <v>0</v>
      </c>
      <c r="M10" s="41"/>
    </row>
    <row r="11" spans="1:13" x14ac:dyDescent="0.15">
      <c r="A11" s="41"/>
      <c r="B11" s="41" t="s">
        <v>84</v>
      </c>
      <c r="C11" s="41"/>
      <c r="D11" s="41"/>
      <c r="E11" s="41"/>
      <c r="F11" s="41"/>
      <c r="G11" s="34">
        <v>-4.28E+19</v>
      </c>
      <c r="H11" s="36">
        <v>0</v>
      </c>
      <c r="I11" s="36">
        <v>0</v>
      </c>
      <c r="J11" s="34">
        <v>-745590</v>
      </c>
      <c r="K11" s="34">
        <v>3832.6</v>
      </c>
      <c r="L11" s="34">
        <v>0</v>
      </c>
      <c r="M11" s="41"/>
    </row>
    <row r="12" spans="1:13" x14ac:dyDescent="0.15">
      <c r="A12" s="41"/>
      <c r="B12" s="41" t="s">
        <v>86</v>
      </c>
      <c r="C12" s="41"/>
      <c r="D12" s="41"/>
      <c r="E12" s="41"/>
      <c r="F12" s="41"/>
      <c r="G12" s="34">
        <v>0.86</v>
      </c>
      <c r="H12" s="34">
        <v>0.8</v>
      </c>
      <c r="I12" s="34">
        <v>0.71</v>
      </c>
      <c r="J12" s="34">
        <v>0.53600000000000003</v>
      </c>
      <c r="K12" s="34">
        <v>0.85</v>
      </c>
      <c r="L12" s="34">
        <v>0.85</v>
      </c>
      <c r="M12" s="41"/>
    </row>
    <row r="13" spans="1:13" x14ac:dyDescent="0.15">
      <c r="A13" s="19"/>
      <c r="B13" s="41"/>
      <c r="C13" s="41"/>
      <c r="D13" s="41"/>
      <c r="E13" s="41"/>
      <c r="F13" s="41"/>
      <c r="G13" s="41"/>
      <c r="H13" s="41"/>
      <c r="I13" s="41"/>
      <c r="J13" s="41"/>
      <c r="K13" s="41"/>
      <c r="L13" s="41"/>
      <c r="M13" s="41"/>
    </row>
    <row r="14" spans="1:13" x14ac:dyDescent="0.15">
      <c r="A14" s="17" t="s">
        <v>309</v>
      </c>
      <c r="B14" s="18" t="s">
        <v>310</v>
      </c>
      <c r="C14" s="41"/>
      <c r="D14" s="41"/>
      <c r="E14" s="41"/>
      <c r="F14" s="41"/>
      <c r="G14" s="41"/>
      <c r="H14" s="41"/>
      <c r="I14" s="41"/>
      <c r="J14" s="41"/>
      <c r="K14" s="41"/>
      <c r="L14" s="41"/>
      <c r="M14" s="41"/>
    </row>
    <row r="15" spans="1:13" x14ac:dyDescent="0.15">
      <c r="A15" s="41"/>
      <c r="B15" s="41" t="s">
        <v>311</v>
      </c>
      <c r="C15" s="41"/>
      <c r="D15" s="41"/>
      <c r="E15" s="41"/>
      <c r="F15" s="41"/>
      <c r="G15" s="34">
        <v>120</v>
      </c>
      <c r="H15" s="34">
        <v>124</v>
      </c>
      <c r="I15" s="34">
        <v>124</v>
      </c>
      <c r="J15" s="34">
        <v>124</v>
      </c>
      <c r="K15" s="34">
        <v>124</v>
      </c>
      <c r="L15" s="34">
        <v>124</v>
      </c>
      <c r="M15" s="41" t="s">
        <v>312</v>
      </c>
    </row>
    <row r="16" spans="1:13" x14ac:dyDescent="0.15">
      <c r="A16" s="41"/>
      <c r="B16" s="41" t="s">
        <v>313</v>
      </c>
      <c r="C16" s="41"/>
      <c r="D16" s="41"/>
      <c r="E16" s="41"/>
      <c r="F16" s="41"/>
      <c r="G16" s="34">
        <v>27.5</v>
      </c>
      <c r="H16" s="34">
        <v>3.4</v>
      </c>
      <c r="I16" s="34">
        <v>3.4</v>
      </c>
      <c r="J16" s="34">
        <v>3.5</v>
      </c>
      <c r="K16" s="34">
        <v>20</v>
      </c>
      <c r="L16" s="34">
        <v>0.9</v>
      </c>
      <c r="M16" s="41" t="s">
        <v>314</v>
      </c>
    </row>
    <row r="17" spans="1:13" x14ac:dyDescent="0.15">
      <c r="A17" s="41"/>
      <c r="B17" s="41" t="s">
        <v>315</v>
      </c>
      <c r="C17" s="41"/>
      <c r="D17" s="41"/>
      <c r="E17" s="41"/>
      <c r="F17" s="41"/>
      <c r="G17" s="34">
        <v>999</v>
      </c>
      <c r="H17" s="34">
        <v>1.181</v>
      </c>
      <c r="I17" s="34">
        <v>1.175</v>
      </c>
      <c r="J17" s="34">
        <v>1.1559999999999999</v>
      </c>
      <c r="K17" s="34">
        <v>1.1559999999999999</v>
      </c>
      <c r="L17" s="34">
        <v>1.18</v>
      </c>
      <c r="M17" s="41" t="s">
        <v>307</v>
      </c>
    </row>
    <row r="18" spans="1:13" x14ac:dyDescent="0.15">
      <c r="A18" s="41"/>
      <c r="B18" s="41"/>
      <c r="C18" s="41"/>
      <c r="D18" s="41"/>
      <c r="E18" s="41"/>
      <c r="F18" s="41"/>
      <c r="G18" s="41"/>
      <c r="H18" s="41"/>
      <c r="I18" s="41"/>
      <c r="J18" s="41"/>
      <c r="K18" s="41"/>
      <c r="L18" s="41"/>
      <c r="M18" s="41"/>
    </row>
    <row r="19" spans="1:13" x14ac:dyDescent="0.15">
      <c r="A19" s="17" t="s">
        <v>316</v>
      </c>
      <c r="B19" s="18" t="s">
        <v>317</v>
      </c>
      <c r="C19" s="41"/>
      <c r="D19" s="41"/>
      <c r="E19" s="41"/>
      <c r="F19" s="41"/>
      <c r="G19" s="41"/>
      <c r="H19" s="41"/>
      <c r="I19" s="41"/>
      <c r="J19" s="41"/>
      <c r="K19" s="41"/>
      <c r="L19" s="41"/>
      <c r="M19" s="41"/>
    </row>
    <row r="20" spans="1:13" x14ac:dyDescent="0.15">
      <c r="A20" s="41"/>
      <c r="B20" s="41" t="s">
        <v>318</v>
      </c>
      <c r="C20" s="41"/>
      <c r="D20" s="41"/>
      <c r="E20" s="41"/>
      <c r="F20" s="41"/>
      <c r="G20" s="34">
        <v>18900</v>
      </c>
      <c r="H20" s="34">
        <v>50000</v>
      </c>
      <c r="I20" s="34">
        <v>44000</v>
      </c>
      <c r="J20" s="34">
        <v>8511</v>
      </c>
      <c r="K20" s="34">
        <v>5740</v>
      </c>
      <c r="L20" s="34">
        <v>67200</v>
      </c>
      <c r="M20" s="41" t="s">
        <v>308</v>
      </c>
    </row>
    <row r="21" spans="1:13" x14ac:dyDescent="0.15">
      <c r="A21" s="41"/>
      <c r="B21" s="41" t="s">
        <v>319</v>
      </c>
      <c r="C21" s="41"/>
      <c r="D21" s="41"/>
      <c r="E21" s="41"/>
      <c r="F21" s="41"/>
      <c r="G21" s="34">
        <v>453</v>
      </c>
      <c r="H21" s="34">
        <v>200</v>
      </c>
      <c r="I21" s="34">
        <v>88</v>
      </c>
      <c r="J21" s="34">
        <v>52.5</v>
      </c>
      <c r="K21" s="34">
        <v>310</v>
      </c>
      <c r="L21" s="34">
        <v>34.5</v>
      </c>
      <c r="M21" s="41" t="s">
        <v>140</v>
      </c>
    </row>
    <row r="22" spans="1:13" x14ac:dyDescent="0.15">
      <c r="A22" s="41"/>
      <c r="B22" s="41" t="s">
        <v>320</v>
      </c>
      <c r="C22" s="41"/>
      <c r="D22" s="41"/>
      <c r="E22" s="41"/>
      <c r="F22" s="41"/>
      <c r="G22" s="34">
        <v>3.7827078666341534E-4</v>
      </c>
      <c r="H22" s="34">
        <v>6.6070000000000004E-2</v>
      </c>
      <c r="I22" s="34">
        <v>7.0800000000000004E-3</v>
      </c>
      <c r="J22" s="34">
        <v>6.6100000000000006E-2</v>
      </c>
      <c r="K22" s="34">
        <v>0.20300000000000001</v>
      </c>
      <c r="L22" s="34">
        <v>4.28E-3</v>
      </c>
      <c r="M22" s="41" t="s">
        <v>110</v>
      </c>
    </row>
    <row r="23" spans="1:13" x14ac:dyDescent="0.15">
      <c r="A23" s="41"/>
      <c r="B23" s="41" t="s">
        <v>321</v>
      </c>
      <c r="C23" s="41"/>
      <c r="D23" s="41"/>
      <c r="E23" s="41"/>
      <c r="F23" s="41"/>
      <c r="G23" s="34">
        <v>10</v>
      </c>
      <c r="H23" s="34">
        <v>5</v>
      </c>
      <c r="I23" s="34">
        <v>5</v>
      </c>
      <c r="J23" s="34">
        <v>5</v>
      </c>
      <c r="K23" s="34">
        <v>5</v>
      </c>
      <c r="L23" s="34">
        <v>10</v>
      </c>
      <c r="M23" s="41" t="s">
        <v>322</v>
      </c>
    </row>
    <row r="24" spans="1:13" x14ac:dyDescent="0.15">
      <c r="A24" s="41"/>
      <c r="B24" s="41"/>
      <c r="C24" s="41"/>
      <c r="D24" s="41"/>
      <c r="E24" s="41"/>
      <c r="F24" s="41"/>
      <c r="G24" s="41"/>
      <c r="H24" s="41"/>
      <c r="I24" s="41"/>
      <c r="J24" s="41"/>
      <c r="K24" s="41"/>
      <c r="L24" s="41"/>
      <c r="M24" s="41"/>
    </row>
    <row r="25" spans="1:13" x14ac:dyDescent="0.15">
      <c r="A25" s="17" t="s">
        <v>323</v>
      </c>
      <c r="B25" s="18" t="s">
        <v>324</v>
      </c>
      <c r="C25" s="41"/>
      <c r="D25" s="41"/>
      <c r="E25" s="41"/>
      <c r="F25" s="41"/>
      <c r="G25" s="41"/>
      <c r="H25" s="41"/>
      <c r="I25" s="41"/>
      <c r="J25" s="41"/>
      <c r="K25" s="41"/>
      <c r="L25" s="41"/>
      <c r="M25" s="41"/>
    </row>
    <row r="26" spans="1:13" x14ac:dyDescent="0.15">
      <c r="A26" s="41"/>
      <c r="B26" s="41" t="s">
        <v>318</v>
      </c>
      <c r="C26" s="41"/>
      <c r="D26" s="41"/>
      <c r="E26" s="41"/>
      <c r="F26" s="41"/>
      <c r="G26" s="34">
        <v>15120</v>
      </c>
      <c r="H26" s="34">
        <v>30000</v>
      </c>
      <c r="I26" s="34">
        <v>30000</v>
      </c>
      <c r="J26" s="34">
        <v>7500</v>
      </c>
      <c r="K26" s="34">
        <v>3400</v>
      </c>
      <c r="L26" s="34">
        <v>73000</v>
      </c>
      <c r="M26" s="41" t="s">
        <v>308</v>
      </c>
    </row>
    <row r="27" spans="1:13" x14ac:dyDescent="0.15">
      <c r="A27" s="41"/>
      <c r="B27" s="41" t="s">
        <v>319</v>
      </c>
      <c r="C27" s="41"/>
      <c r="D27" s="41"/>
      <c r="E27" s="41"/>
      <c r="F27" s="41"/>
      <c r="G27" s="34">
        <v>235</v>
      </c>
      <c r="H27" s="34">
        <v>45</v>
      </c>
      <c r="I27" s="34">
        <v>37.200000000000003</v>
      </c>
      <c r="J27" s="34">
        <v>37.9</v>
      </c>
      <c r="K27" s="34">
        <v>90</v>
      </c>
      <c r="L27" s="34">
        <v>45</v>
      </c>
      <c r="M27" s="41" t="s">
        <v>140</v>
      </c>
    </row>
    <row r="28" spans="1:13" x14ac:dyDescent="0.15">
      <c r="A28" s="41"/>
      <c r="B28" s="41"/>
      <c r="C28" s="41"/>
      <c r="D28" s="41"/>
      <c r="E28" s="41"/>
      <c r="F28" s="41"/>
      <c r="G28" s="41"/>
      <c r="H28" s="41"/>
      <c r="I28" s="41"/>
      <c r="J28" s="41"/>
      <c r="K28" s="41"/>
      <c r="L28" s="41"/>
      <c r="M28" s="41"/>
    </row>
    <row r="29" spans="1:13" x14ac:dyDescent="0.15">
      <c r="A29" s="17" t="s">
        <v>325</v>
      </c>
      <c r="B29" s="18" t="s">
        <v>326</v>
      </c>
      <c r="C29" s="41"/>
      <c r="D29" s="41"/>
      <c r="E29" s="41"/>
      <c r="F29" s="41"/>
      <c r="G29" s="41"/>
      <c r="H29" s="41"/>
      <c r="I29" s="41"/>
      <c r="J29" s="41"/>
      <c r="K29" s="41"/>
      <c r="L29" s="41"/>
      <c r="M29" s="41"/>
    </row>
    <row r="30" spans="1:13" x14ac:dyDescent="0.15">
      <c r="A30" s="41"/>
      <c r="B30" s="41" t="s">
        <v>327</v>
      </c>
      <c r="C30" s="41"/>
      <c r="D30" s="41"/>
      <c r="E30" s="41"/>
      <c r="F30" s="41"/>
      <c r="G30" s="34">
        <v>11.5</v>
      </c>
      <c r="H30" s="34">
        <v>12</v>
      </c>
      <c r="I30" s="34">
        <v>17</v>
      </c>
      <c r="J30" s="34">
        <v>5</v>
      </c>
      <c r="K30" s="34">
        <v>35</v>
      </c>
      <c r="L30" s="34">
        <v>0</v>
      </c>
      <c r="M30" s="41" t="s">
        <v>140</v>
      </c>
    </row>
    <row r="31" spans="1:13" x14ac:dyDescent="0.15">
      <c r="A31" s="41"/>
      <c r="B31" s="41"/>
      <c r="C31" s="41"/>
      <c r="D31" s="41"/>
      <c r="E31" s="41"/>
      <c r="F31" s="41"/>
      <c r="G31" s="41"/>
      <c r="H31" s="41"/>
      <c r="I31" s="41"/>
      <c r="J31" s="41"/>
      <c r="K31" s="41"/>
      <c r="L31" s="41"/>
      <c r="M31" s="41"/>
    </row>
    <row r="32" spans="1:13" x14ac:dyDescent="0.15">
      <c r="A32" s="17" t="s">
        <v>328</v>
      </c>
      <c r="B32" s="18" t="s">
        <v>329</v>
      </c>
      <c r="C32" s="41"/>
      <c r="D32" s="41"/>
      <c r="E32" s="41"/>
      <c r="F32" s="41"/>
      <c r="G32" s="41"/>
      <c r="H32" s="41"/>
      <c r="I32" s="41"/>
      <c r="J32" s="41"/>
      <c r="K32" s="41"/>
      <c r="L32" s="41"/>
      <c r="M32" s="41"/>
    </row>
    <row r="33" spans="1:13" x14ac:dyDescent="0.15">
      <c r="A33" s="41"/>
      <c r="B33" s="41" t="s">
        <v>131</v>
      </c>
      <c r="C33" s="41"/>
      <c r="D33" s="41"/>
      <c r="E33" s="41"/>
      <c r="F33" s="41"/>
      <c r="G33" s="37">
        <v>3.7870021857858285E-4</v>
      </c>
      <c r="H33" s="37">
        <v>4.2764657169077902E-2</v>
      </c>
      <c r="I33" s="37">
        <v>5.6695830840618709E-3</v>
      </c>
      <c r="J33" s="37">
        <v>5.5919802739720283E-2</v>
      </c>
      <c r="K33" s="37">
        <v>0.1700694317465915</v>
      </c>
      <c r="L33" s="37">
        <v>4.6498041337354086E-3</v>
      </c>
      <c r="M33" s="41" t="s">
        <v>110</v>
      </c>
    </row>
    <row r="34" spans="1:13" x14ac:dyDescent="0.15">
      <c r="A34" s="41"/>
      <c r="B34" s="41"/>
      <c r="C34" s="41"/>
      <c r="D34" s="41"/>
      <c r="E34" s="41"/>
      <c r="F34" s="41"/>
      <c r="G34" s="41"/>
      <c r="H34" s="41"/>
      <c r="I34" s="41"/>
      <c r="J34" s="41"/>
      <c r="K34" s="41"/>
      <c r="L34" s="41"/>
      <c r="M34" s="41"/>
    </row>
    <row r="35" spans="1:13" x14ac:dyDescent="0.15">
      <c r="A35" s="41"/>
      <c r="B35" s="18" t="s">
        <v>330</v>
      </c>
      <c r="C35" s="41"/>
      <c r="D35" s="41"/>
      <c r="E35" s="41"/>
      <c r="F35" s="41"/>
      <c r="G35" s="41"/>
      <c r="H35" s="41"/>
      <c r="I35" s="41"/>
      <c r="J35" s="41"/>
      <c r="K35" s="41"/>
      <c r="L35" s="41"/>
      <c r="M35" s="41"/>
    </row>
    <row r="36" spans="1:13" x14ac:dyDescent="0.15">
      <c r="A36" s="41"/>
      <c r="B36" s="41" t="s">
        <v>139</v>
      </c>
      <c r="C36" s="41"/>
      <c r="D36" s="41"/>
      <c r="E36" s="41"/>
      <c r="F36" s="41"/>
      <c r="G36" s="37">
        <v>11.5</v>
      </c>
      <c r="H36" s="37">
        <v>12</v>
      </c>
      <c r="I36" s="37">
        <v>17</v>
      </c>
      <c r="J36" s="37">
        <v>5</v>
      </c>
      <c r="K36" s="37">
        <v>35</v>
      </c>
      <c r="L36" s="37">
        <v>0</v>
      </c>
      <c r="M36" s="19" t="s">
        <v>140</v>
      </c>
    </row>
    <row r="37" spans="1:13" x14ac:dyDescent="0.15">
      <c r="A37" s="41"/>
      <c r="B37" s="41"/>
      <c r="C37" s="41"/>
      <c r="D37" s="41"/>
      <c r="E37" s="41"/>
      <c r="F37" s="41"/>
      <c r="G37" s="41"/>
      <c r="H37" s="41"/>
      <c r="I37" s="41"/>
      <c r="J37" s="41"/>
      <c r="K37" s="41"/>
      <c r="L37" s="41"/>
      <c r="M37" s="41"/>
    </row>
    <row r="38" spans="1:13" x14ac:dyDescent="0.15">
      <c r="A38" s="41"/>
      <c r="B38" s="18" t="s">
        <v>331</v>
      </c>
      <c r="C38" s="41"/>
      <c r="D38" s="41"/>
      <c r="E38" s="41"/>
      <c r="F38" s="41"/>
      <c r="G38" s="41"/>
      <c r="H38" s="41"/>
      <c r="I38" s="41"/>
      <c r="J38" s="41"/>
      <c r="K38" s="41"/>
      <c r="L38" s="41"/>
      <c r="M38" s="41"/>
    </row>
    <row r="39" spans="1:13" x14ac:dyDescent="0.15">
      <c r="A39" s="41"/>
      <c r="B39" s="41" t="s">
        <v>146</v>
      </c>
      <c r="C39" s="41"/>
      <c r="D39" s="41"/>
      <c r="E39" s="41"/>
      <c r="F39" s="41"/>
      <c r="G39" s="37">
        <v>4.3636363636363633</v>
      </c>
      <c r="H39" s="37">
        <v>36.470588235294116</v>
      </c>
      <c r="I39" s="37">
        <v>36.470588235294116</v>
      </c>
      <c r="J39" s="37">
        <v>35.428571428571431</v>
      </c>
      <c r="K39" s="37">
        <v>6.2</v>
      </c>
      <c r="L39" s="37">
        <v>137.77777777777777</v>
      </c>
      <c r="M39" s="41" t="s">
        <v>332</v>
      </c>
    </row>
    <row r="40" spans="1:13" x14ac:dyDescent="0.15">
      <c r="A40" s="41"/>
      <c r="B40" s="41" t="s">
        <v>150</v>
      </c>
      <c r="C40" s="41"/>
      <c r="D40" s="41"/>
      <c r="E40" s="41"/>
      <c r="F40" s="41"/>
      <c r="G40" s="37">
        <v>2.0246971706541834E-2</v>
      </c>
      <c r="H40" s="37">
        <v>1.0457678439284235E-2</v>
      </c>
      <c r="I40" s="37">
        <v>1.0422208220830367E-2</v>
      </c>
      <c r="J40" s="37">
        <v>9.9737483086586767E-2</v>
      </c>
      <c r="K40" s="37">
        <v>0.13346239688888523</v>
      </c>
      <c r="L40" s="37">
        <v>8.8718899031121207E-3</v>
      </c>
      <c r="M40" s="41" t="s">
        <v>151</v>
      </c>
    </row>
    <row r="41" spans="1:13" x14ac:dyDescent="0.15">
      <c r="A41" s="41"/>
      <c r="B41" s="41" t="s">
        <v>154</v>
      </c>
      <c r="C41" s="41"/>
      <c r="D41" s="41"/>
      <c r="E41" s="41"/>
      <c r="F41" s="41"/>
      <c r="G41" s="37">
        <v>1.5609943196125289E-6</v>
      </c>
      <c r="H41" s="37">
        <v>9.9702143695521051E-9</v>
      </c>
      <c r="I41" s="37">
        <v>9.9175815378440263E-9</v>
      </c>
      <c r="J41" s="37">
        <v>1.065930257646373E-6</v>
      </c>
      <c r="K41" s="37">
        <v>3.2290178285070778E-6</v>
      </c>
      <c r="L41" s="37">
        <v>6.6595416161295629E-9</v>
      </c>
      <c r="M41" s="41" t="s">
        <v>155</v>
      </c>
    </row>
    <row r="42" spans="1:13" x14ac:dyDescent="0.15">
      <c r="A42" s="41"/>
      <c r="B42" s="41" t="s">
        <v>159</v>
      </c>
      <c r="C42" s="41"/>
      <c r="D42" s="41"/>
      <c r="E42" s="41"/>
      <c r="F42" s="41"/>
      <c r="G42" s="37"/>
      <c r="H42" s="37"/>
      <c r="I42" s="37"/>
      <c r="J42" s="37"/>
      <c r="K42" s="37"/>
      <c r="L42" s="37"/>
      <c r="M42" s="41" t="s">
        <v>308</v>
      </c>
    </row>
    <row r="43" spans="1:13" x14ac:dyDescent="0.15">
      <c r="A43" s="41"/>
      <c r="B43" s="41" t="s">
        <v>162</v>
      </c>
      <c r="C43" s="41"/>
      <c r="D43" s="41"/>
      <c r="E43" s="41"/>
      <c r="F43" s="41"/>
      <c r="G43" s="37">
        <v>2.0127842753129791E-3</v>
      </c>
      <c r="H43" s="37">
        <v>1.826501227325319E-5</v>
      </c>
      <c r="I43" s="37">
        <v>2.6005569926539402E-5</v>
      </c>
      <c r="J43" s="37">
        <v>1.1297484052411474E-3</v>
      </c>
      <c r="K43" s="37">
        <v>1.3458239973106776E-2</v>
      </c>
      <c r="L43" s="37">
        <v>6.4556502054917674E-6</v>
      </c>
      <c r="M43" s="41" t="s">
        <v>163</v>
      </c>
    </row>
    <row r="44" spans="1:13" x14ac:dyDescent="0.15">
      <c r="A44" s="41"/>
      <c r="B44" s="41"/>
      <c r="C44" s="41"/>
      <c r="D44" s="41"/>
      <c r="E44" s="41"/>
      <c r="F44" s="41"/>
      <c r="G44" s="41"/>
      <c r="H44" s="41"/>
      <c r="I44" s="41"/>
      <c r="J44" s="41"/>
      <c r="K44" s="41"/>
      <c r="L44" s="41"/>
      <c r="M44" s="41"/>
    </row>
    <row r="45" spans="1:13" x14ac:dyDescent="0.15">
      <c r="A45" s="17" t="s">
        <v>333</v>
      </c>
      <c r="B45" s="18" t="s">
        <v>334</v>
      </c>
      <c r="C45" s="41"/>
      <c r="D45" s="41"/>
      <c r="E45" s="41"/>
      <c r="F45" s="41"/>
      <c r="G45" s="41">
        <v>0.39001694552129162</v>
      </c>
      <c r="H45" s="41">
        <v>5.0807757674197376</v>
      </c>
      <c r="I45" s="41">
        <v>0.69111255152886253</v>
      </c>
      <c r="J45" s="41">
        <v>3.1560650824925411</v>
      </c>
      <c r="K45" s="41">
        <v>1.5158866343910775</v>
      </c>
      <c r="L45" s="41">
        <v>1.1769214120305191</v>
      </c>
      <c r="M45" s="41" t="s">
        <v>335</v>
      </c>
    </row>
    <row r="46" spans="1:13" x14ac:dyDescent="0.15">
      <c r="A46" s="41"/>
      <c r="B46" s="41" t="s">
        <v>336</v>
      </c>
      <c r="C46" s="41"/>
      <c r="D46" s="41"/>
      <c r="E46" s="41"/>
      <c r="F46" s="41"/>
      <c r="G46" s="41" t="s">
        <v>337</v>
      </c>
      <c r="H46" s="41" t="s">
        <v>338</v>
      </c>
      <c r="I46" s="41" t="s">
        <v>337</v>
      </c>
      <c r="J46" s="41" t="s">
        <v>338</v>
      </c>
      <c r="K46" s="41" t="s">
        <v>339</v>
      </c>
      <c r="L46" s="41" t="s">
        <v>339</v>
      </c>
      <c r="M46" s="41" t="s">
        <v>340</v>
      </c>
    </row>
    <row r="47" spans="1:13" x14ac:dyDescent="0.15">
      <c r="A47" s="41"/>
      <c r="B47" s="41" t="s">
        <v>172</v>
      </c>
      <c r="C47" s="41"/>
      <c r="D47" s="41"/>
      <c r="E47" s="41"/>
      <c r="F47" s="41"/>
      <c r="G47" s="41">
        <v>28548.788746444388</v>
      </c>
      <c r="H47" s="41">
        <v>52676.193076566124</v>
      </c>
      <c r="I47" s="41">
        <v>59766.439863803134</v>
      </c>
      <c r="J47" s="41">
        <v>9865.8988328197211</v>
      </c>
      <c r="K47" s="41">
        <v>7020.6640851740995</v>
      </c>
      <c r="L47" s="41">
        <v>74926.874259785778</v>
      </c>
      <c r="M47" s="41" t="s">
        <v>308</v>
      </c>
    </row>
    <row r="48" spans="1:13" x14ac:dyDescent="0.15">
      <c r="A48" s="41"/>
      <c r="B48" s="41" t="s">
        <v>341</v>
      </c>
      <c r="C48" s="41"/>
      <c r="D48" s="41"/>
      <c r="E48" s="41"/>
      <c r="F48" s="41"/>
      <c r="G48" s="41">
        <v>3300</v>
      </c>
      <c r="H48" s="41">
        <v>421.59999999999997</v>
      </c>
      <c r="I48" s="41">
        <v>421.59999999999997</v>
      </c>
      <c r="J48" s="41">
        <v>434</v>
      </c>
      <c r="K48" s="41">
        <v>2480</v>
      </c>
      <c r="L48" s="41">
        <v>111.60000000000001</v>
      </c>
      <c r="M48" s="41" t="s">
        <v>140</v>
      </c>
    </row>
    <row r="49" spans="2:13" x14ac:dyDescent="0.15">
      <c r="B49" s="41" t="s">
        <v>342</v>
      </c>
      <c r="C49" s="41"/>
      <c r="D49" s="41"/>
      <c r="E49" s="41"/>
      <c r="F49" s="41"/>
      <c r="G49" s="41">
        <v>232.31669690585457</v>
      </c>
      <c r="H49" s="41">
        <v>295.21301114934732</v>
      </c>
      <c r="I49" s="41">
        <v>49.731562101958019</v>
      </c>
      <c r="J49" s="41">
        <v>71.486446555617661</v>
      </c>
      <c r="K49" s="41">
        <v>256.50119433244885</v>
      </c>
      <c r="L49" s="41">
        <v>24.531869940186066</v>
      </c>
      <c r="M49" s="41" t="s">
        <v>140</v>
      </c>
    </row>
    <row r="50" spans="2:13" x14ac:dyDescent="0.15">
      <c r="B50" s="41" t="s">
        <v>343</v>
      </c>
      <c r="C50" s="41"/>
      <c r="D50" s="41"/>
      <c r="E50" s="41"/>
      <c r="F50" s="41"/>
      <c r="G50" s="41">
        <v>1.9359724742154547</v>
      </c>
      <c r="H50" s="41">
        <v>2.3807500899140912</v>
      </c>
      <c r="I50" s="41">
        <v>0.40106098469320983</v>
      </c>
      <c r="J50" s="41">
        <v>0.57650360125498112</v>
      </c>
      <c r="K50" s="41">
        <v>2.0685580188100712</v>
      </c>
      <c r="L50" s="41">
        <v>0.19783766080795215</v>
      </c>
      <c r="M50" s="41" t="s">
        <v>314</v>
      </c>
    </row>
  </sheetData>
  <phoneticPr fontId="6" type="noConversion"/>
  <pageMargins left="0.75" right="0.75" top="1" bottom="1" header="0.5" footer="0.5"/>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8"/>
  <sheetViews>
    <sheetView workbookViewId="0"/>
  </sheetViews>
  <sheetFormatPr baseColWidth="10" defaultColWidth="11" defaultRowHeight="13" x14ac:dyDescent="0.15"/>
  <cols>
    <col min="1" max="1" width="17.1640625" customWidth="1"/>
    <col min="2" max="2" width="18.1640625" customWidth="1"/>
    <col min="3" max="3" width="2.83203125" customWidth="1"/>
  </cols>
  <sheetData>
    <row r="1" spans="1:13" x14ac:dyDescent="0.15">
      <c r="A1" s="17" t="s">
        <v>344</v>
      </c>
      <c r="B1" s="18" t="s">
        <v>345</v>
      </c>
      <c r="C1" s="41"/>
      <c r="D1" s="41"/>
      <c r="E1" s="41"/>
      <c r="F1" s="41"/>
      <c r="G1" s="41"/>
      <c r="H1" s="41"/>
      <c r="I1" s="41"/>
      <c r="J1" s="41"/>
      <c r="K1" s="41"/>
      <c r="L1" s="41" t="s">
        <v>346</v>
      </c>
      <c r="M1" s="41" t="s">
        <v>347</v>
      </c>
    </row>
    <row r="2" spans="1:13" x14ac:dyDescent="0.15">
      <c r="A2" s="41"/>
      <c r="B2" s="18" t="s">
        <v>348</v>
      </c>
      <c r="C2" s="41"/>
      <c r="D2" s="41"/>
      <c r="E2" s="41"/>
      <c r="F2" s="41"/>
      <c r="G2" s="41"/>
      <c r="H2" s="41"/>
      <c r="I2" s="41"/>
      <c r="J2" s="41"/>
      <c r="K2" s="41"/>
      <c r="L2" s="41"/>
      <c r="M2" s="41" t="s">
        <v>349</v>
      </c>
    </row>
    <row r="3" spans="1:13" x14ac:dyDescent="0.15">
      <c r="A3" s="41"/>
      <c r="B3" s="41"/>
      <c r="C3" s="41"/>
      <c r="D3" s="41" t="s">
        <v>350</v>
      </c>
      <c r="E3" s="41" t="s">
        <v>351</v>
      </c>
      <c r="F3" s="41"/>
      <c r="G3" s="41"/>
      <c r="H3" s="41"/>
      <c r="I3" s="41"/>
      <c r="J3" s="41"/>
      <c r="K3" s="41"/>
      <c r="L3" s="41"/>
      <c r="M3" s="41" t="s">
        <v>352</v>
      </c>
    </row>
    <row r="4" spans="1:13" x14ac:dyDescent="0.15">
      <c r="A4" s="41"/>
      <c r="B4" s="41" t="s">
        <v>353</v>
      </c>
      <c r="C4" s="41">
        <v>0</v>
      </c>
      <c r="D4" s="32">
        <v>1.4503999999999999</v>
      </c>
      <c r="E4" s="31">
        <f t="shared" ref="E4:E9" si="0">D4*(E$11/D$11)*(E$10/D$10)^(-C4)</f>
        <v>3.5068151370226852</v>
      </c>
      <c r="F4" s="41" t="s">
        <v>354</v>
      </c>
      <c r="G4" s="41"/>
      <c r="H4" s="41" t="s">
        <v>355</v>
      </c>
      <c r="I4" s="41"/>
      <c r="J4" s="41"/>
      <c r="K4" s="41"/>
      <c r="L4" s="41"/>
      <c r="M4" s="41"/>
    </row>
    <row r="5" spans="1:13" x14ac:dyDescent="0.15">
      <c r="A5" s="41"/>
      <c r="B5" s="41"/>
      <c r="C5" s="41">
        <v>1</v>
      </c>
      <c r="D5" s="32">
        <v>-4.7441000000000004</v>
      </c>
      <c r="E5" s="31">
        <f t="shared" si="0"/>
        <v>-4.8749239650499598</v>
      </c>
      <c r="F5" s="41"/>
      <c r="G5" s="41"/>
      <c r="H5" s="41"/>
      <c r="I5" s="41"/>
      <c r="J5" s="41"/>
      <c r="K5" s="41"/>
      <c r="L5" s="41"/>
      <c r="M5" s="41"/>
    </row>
    <row r="6" spans="1:13" x14ac:dyDescent="0.15">
      <c r="A6" s="41"/>
      <c r="B6" s="41"/>
      <c r="C6" s="41">
        <v>2</v>
      </c>
      <c r="D6" s="32">
        <v>-0.42259999999999998</v>
      </c>
      <c r="E6" s="31">
        <f t="shared" si="0"/>
        <v>-0.18455781259728882</v>
      </c>
      <c r="F6" s="41"/>
      <c r="G6" s="41"/>
      <c r="H6" s="41"/>
      <c r="I6" s="41"/>
      <c r="J6" s="41"/>
      <c r="K6" s="41"/>
      <c r="L6" s="41"/>
      <c r="M6" s="41"/>
    </row>
    <row r="7" spans="1:13" x14ac:dyDescent="0.15">
      <c r="A7" s="41"/>
      <c r="B7" s="41"/>
      <c r="C7" s="41">
        <v>3</v>
      </c>
      <c r="D7" s="32">
        <v>397.04</v>
      </c>
      <c r="E7" s="31">
        <f t="shared" si="0"/>
        <v>73.692982520803866</v>
      </c>
      <c r="F7" s="41"/>
      <c r="G7" s="41"/>
      <c r="H7" s="41"/>
      <c r="I7" s="41"/>
      <c r="J7" s="41"/>
      <c r="K7" s="41"/>
      <c r="L7" s="41"/>
      <c r="M7" s="41"/>
    </row>
    <row r="8" spans="1:13" x14ac:dyDescent="0.15">
      <c r="A8" s="41"/>
      <c r="B8" s="41"/>
      <c r="C8" s="41">
        <v>4</v>
      </c>
      <c r="D8" s="32">
        <v>-2505.4</v>
      </c>
      <c r="E8" s="31">
        <f t="shared" si="0"/>
        <v>-197.6322771590755</v>
      </c>
      <c r="F8" s="41"/>
      <c r="G8" s="41"/>
      <c r="H8" s="41"/>
      <c r="I8" s="41"/>
      <c r="J8" s="41"/>
      <c r="K8" s="41"/>
      <c r="L8" s="41"/>
      <c r="M8" s="41"/>
    </row>
    <row r="9" spans="1:13" x14ac:dyDescent="0.15">
      <c r="A9" s="41"/>
      <c r="B9" s="41"/>
      <c r="C9" s="41">
        <v>5</v>
      </c>
      <c r="D9" s="32">
        <v>3832.6</v>
      </c>
      <c r="E9" s="31">
        <f t="shared" si="0"/>
        <v>128.48819462438971</v>
      </c>
      <c r="F9" s="41"/>
      <c r="G9" s="41"/>
      <c r="H9" s="41"/>
      <c r="I9" s="41"/>
      <c r="J9" s="41"/>
      <c r="K9" s="41"/>
      <c r="L9" s="41"/>
      <c r="M9" s="41"/>
    </row>
    <row r="10" spans="1:13" x14ac:dyDescent="0.15">
      <c r="A10" s="41"/>
      <c r="B10" s="41" t="s">
        <v>356</v>
      </c>
      <c r="C10" s="41"/>
      <c r="D10" s="32">
        <v>0.17</v>
      </c>
      <c r="E10" s="32">
        <v>0.4</v>
      </c>
      <c r="F10" s="41" t="s">
        <v>53</v>
      </c>
      <c r="G10" s="41"/>
      <c r="H10" s="41"/>
      <c r="I10" s="41"/>
      <c r="J10" s="41"/>
      <c r="K10" s="41"/>
      <c r="L10" s="41"/>
      <c r="M10" s="41"/>
    </row>
    <row r="11" spans="1:13" x14ac:dyDescent="0.15">
      <c r="A11" s="41"/>
      <c r="B11" s="41" t="s">
        <v>357</v>
      </c>
      <c r="C11" s="41"/>
      <c r="D11" s="41">
        <f>D4+D5*D10+D6*D10^2+D7*D10^3+D8*D10^4+D9*D10^5</f>
        <v>1.0339866398200002</v>
      </c>
      <c r="E11" s="32">
        <v>2.5</v>
      </c>
      <c r="F11" s="41" t="s">
        <v>145</v>
      </c>
      <c r="G11" s="41"/>
      <c r="H11" s="41"/>
      <c r="I11" s="41"/>
      <c r="J11" s="41"/>
      <c r="K11" s="41"/>
      <c r="L11" s="41"/>
      <c r="M11" s="41"/>
    </row>
    <row r="18" spans="1:8" x14ac:dyDescent="0.15">
      <c r="A18" s="17" t="s">
        <v>358</v>
      </c>
      <c r="B18" s="18" t="s">
        <v>359</v>
      </c>
      <c r="C18" s="41"/>
      <c r="D18" s="41"/>
      <c r="E18" s="41"/>
      <c r="F18" s="41"/>
      <c r="G18" s="41"/>
      <c r="H18" s="41"/>
    </row>
    <row r="19" spans="1:8" x14ac:dyDescent="0.15">
      <c r="A19" s="41"/>
      <c r="B19" s="18" t="s">
        <v>348</v>
      </c>
      <c r="C19" s="41"/>
      <c r="D19" s="41"/>
      <c r="E19" s="41"/>
      <c r="F19" s="41"/>
      <c r="G19" s="41"/>
      <c r="H19" s="41"/>
    </row>
    <row r="20" spans="1:8" x14ac:dyDescent="0.15">
      <c r="A20" s="41"/>
      <c r="B20" s="41"/>
      <c r="C20" s="41"/>
      <c r="D20" s="41" t="s">
        <v>350</v>
      </c>
      <c r="E20" s="41" t="s">
        <v>351</v>
      </c>
      <c r="F20" s="41"/>
      <c r="G20" s="41"/>
      <c r="H20" s="41"/>
    </row>
    <row r="21" spans="1:8" x14ac:dyDescent="0.15">
      <c r="A21" s="41"/>
      <c r="B21" s="41" t="s">
        <v>353</v>
      </c>
      <c r="C21" s="41">
        <v>0</v>
      </c>
      <c r="D21" s="32">
        <v>1.4503999999999999</v>
      </c>
      <c r="E21" s="31">
        <f>D21*(E$28/D$28)*(E$29/D$29)^(2-C21)</f>
        <v>2.7093734368856901</v>
      </c>
      <c r="F21" s="41" t="s">
        <v>354</v>
      </c>
      <c r="G21" s="41"/>
      <c r="H21" s="41" t="s">
        <v>360</v>
      </c>
    </row>
    <row r="22" spans="1:8" x14ac:dyDescent="0.15">
      <c r="A22" s="41"/>
      <c r="B22" s="41"/>
      <c r="C22" s="41">
        <v>1</v>
      </c>
      <c r="D22" s="32">
        <v>-4.7441000000000004</v>
      </c>
      <c r="E22" s="31">
        <f t="shared" ref="E22:E26" si="1">D22*(E$28/D$28)*(E$29/D$29)^(2-C22)</f>
        <v>-6.6062663515908531</v>
      </c>
      <c r="F22" s="41"/>
      <c r="G22" s="41"/>
      <c r="H22" s="41"/>
    </row>
    <row r="23" spans="1:8" x14ac:dyDescent="0.15">
      <c r="A23" s="41"/>
      <c r="B23" s="41"/>
      <c r="C23" s="41">
        <v>2</v>
      </c>
      <c r="D23" s="32">
        <v>-0.42259999999999998</v>
      </c>
      <c r="E23" s="31">
        <f t="shared" si="1"/>
        <v>-0.43868512110726648</v>
      </c>
      <c r="F23" s="41"/>
      <c r="G23" s="41"/>
      <c r="H23" s="41"/>
    </row>
    <row r="24" spans="1:8" x14ac:dyDescent="0.15">
      <c r="A24" s="41"/>
      <c r="B24" s="41"/>
      <c r="C24" s="41">
        <v>3</v>
      </c>
      <c r="D24" s="32">
        <v>397.04</v>
      </c>
      <c r="E24" s="31">
        <f t="shared" si="1"/>
        <v>307.24076753696136</v>
      </c>
      <c r="F24" s="41"/>
      <c r="G24" s="41"/>
      <c r="H24" s="41"/>
    </row>
    <row r="25" spans="1:8" x14ac:dyDescent="0.15">
      <c r="A25" s="41"/>
      <c r="B25" s="41"/>
      <c r="C25" s="41">
        <v>4</v>
      </c>
      <c r="D25" s="32">
        <v>-2505.4</v>
      </c>
      <c r="E25" s="31">
        <f t="shared" si="1"/>
        <v>-1445.249472389831</v>
      </c>
      <c r="F25" s="41"/>
      <c r="G25" s="41"/>
      <c r="H25" s="41"/>
    </row>
    <row r="26" spans="1:8" x14ac:dyDescent="0.15">
      <c r="A26" s="41"/>
      <c r="B26" s="41"/>
      <c r="C26" s="41">
        <v>5</v>
      </c>
      <c r="D26" s="32">
        <v>3832.6</v>
      </c>
      <c r="E26" s="31">
        <f t="shared" si="1"/>
        <v>1648.0880443197743</v>
      </c>
      <c r="F26" s="41"/>
      <c r="G26" s="41"/>
      <c r="H26" s="41"/>
    </row>
    <row r="27" spans="1:8" x14ac:dyDescent="0.15">
      <c r="A27" s="41"/>
      <c r="B27" s="41" t="s">
        <v>361</v>
      </c>
      <c r="C27" s="41"/>
      <c r="D27" s="32">
        <v>0.17</v>
      </c>
      <c r="E27" s="33">
        <f>D27*(E29/D29)</f>
        <v>0.22804878048780491</v>
      </c>
      <c r="F27" s="41" t="s">
        <v>53</v>
      </c>
      <c r="G27" s="41"/>
      <c r="H27" s="41"/>
    </row>
    <row r="28" spans="1:8" x14ac:dyDescent="0.15">
      <c r="A28" s="41"/>
      <c r="B28" s="41" t="s">
        <v>362</v>
      </c>
      <c r="C28" s="41"/>
      <c r="D28" s="32">
        <v>1.1559999999999999</v>
      </c>
      <c r="E28" s="32">
        <v>1.2</v>
      </c>
      <c r="F28" s="41" t="s">
        <v>46</v>
      </c>
      <c r="G28" s="41"/>
      <c r="H28" s="41"/>
    </row>
    <row r="29" spans="1:8" x14ac:dyDescent="0.15">
      <c r="A29" s="41"/>
      <c r="B29" s="41" t="s">
        <v>363</v>
      </c>
      <c r="C29" s="41"/>
      <c r="D29" s="32">
        <v>5740</v>
      </c>
      <c r="E29" s="32">
        <v>7700</v>
      </c>
      <c r="F29" s="41" t="s">
        <v>364</v>
      </c>
      <c r="G29" s="41"/>
      <c r="H29" s="41"/>
    </row>
    <row r="37" spans="1:13" x14ac:dyDescent="0.15">
      <c r="A37" s="41" t="s">
        <v>365</v>
      </c>
      <c r="B37" s="41"/>
      <c r="C37" s="41"/>
      <c r="D37" s="41"/>
      <c r="E37" s="41"/>
      <c r="F37" s="41"/>
      <c r="G37" s="41"/>
      <c r="H37" s="41"/>
      <c r="I37" s="41"/>
      <c r="J37" s="41"/>
      <c r="K37" s="41"/>
      <c r="L37" s="41" t="s">
        <v>346</v>
      </c>
      <c r="M37" s="41" t="s">
        <v>366</v>
      </c>
    </row>
    <row r="38" spans="1:13" x14ac:dyDescent="0.15">
      <c r="A38" s="41"/>
      <c r="B38" s="41"/>
      <c r="C38" s="41"/>
      <c r="D38" s="41" t="s">
        <v>367</v>
      </c>
      <c r="E38" s="41" t="s">
        <v>368</v>
      </c>
      <c r="F38" s="41" t="s">
        <v>369</v>
      </c>
      <c r="G38" s="41" t="s">
        <v>370</v>
      </c>
      <c r="H38" s="41"/>
      <c r="I38" s="41"/>
      <c r="J38" s="41"/>
      <c r="K38" s="41"/>
      <c r="L38" s="41"/>
      <c r="M38" s="41" t="s">
        <v>371</v>
      </c>
    </row>
    <row r="39" spans="1:13" x14ac:dyDescent="0.15">
      <c r="A39" s="41"/>
      <c r="B39" s="41" t="s">
        <v>54</v>
      </c>
      <c r="C39" s="41"/>
      <c r="D39" s="41">
        <v>1.9732909999999999</v>
      </c>
      <c r="E39" s="41">
        <v>0.41311300000000001</v>
      </c>
      <c r="F39" s="41">
        <v>1.4503999999999999</v>
      </c>
      <c r="G39" s="41">
        <v>508</v>
      </c>
      <c r="H39" s="41"/>
      <c r="I39" s="41"/>
      <c r="J39" s="41"/>
      <c r="K39" s="41"/>
      <c r="L39" s="41"/>
      <c r="M39" s="41" t="s">
        <v>372</v>
      </c>
    </row>
    <row r="40" spans="1:13" x14ac:dyDescent="0.15">
      <c r="A40" s="41"/>
      <c r="B40" s="41" t="s">
        <v>59</v>
      </c>
      <c r="C40" s="41"/>
      <c r="D40" s="41">
        <v>-150.09</v>
      </c>
      <c r="E40" s="41">
        <v>-30.844899999999999</v>
      </c>
      <c r="F40" s="41">
        <v>-4.7441000000000004</v>
      </c>
      <c r="G40" s="41">
        <v>116000</v>
      </c>
      <c r="H40" s="41"/>
      <c r="I40" s="41"/>
      <c r="J40" s="41"/>
      <c r="K40" s="41"/>
      <c r="L40" s="41"/>
      <c r="M40" s="41" t="s">
        <v>373</v>
      </c>
    </row>
    <row r="41" spans="1:13" x14ac:dyDescent="0.15">
      <c r="A41" s="41"/>
      <c r="B41" s="41" t="s">
        <v>63</v>
      </c>
      <c r="C41" s="41"/>
      <c r="D41" s="14">
        <v>6199.2070000000003</v>
      </c>
      <c r="E41" s="41">
        <v>1574.595</v>
      </c>
      <c r="F41" s="41">
        <v>-0.42259999999999998</v>
      </c>
      <c r="G41" s="41">
        <v>-586000000</v>
      </c>
      <c r="H41" s="41"/>
      <c r="I41" s="41"/>
      <c r="J41" s="41"/>
      <c r="K41" s="41"/>
      <c r="L41" s="41"/>
      <c r="M41" s="41" t="s">
        <v>374</v>
      </c>
    </row>
    <row r="42" spans="1:13" x14ac:dyDescent="0.15">
      <c r="A42" s="41"/>
      <c r="B42" s="41" t="s">
        <v>65</v>
      </c>
      <c r="C42" s="41"/>
      <c r="D42" s="14">
        <v>-73321.100000000006</v>
      </c>
      <c r="E42" s="41">
        <v>-30072.2</v>
      </c>
      <c r="F42" s="41">
        <v>397.04</v>
      </c>
      <c r="G42" s="41">
        <v>-4760000000000</v>
      </c>
      <c r="H42" s="41"/>
      <c r="I42" s="41"/>
      <c r="J42" s="41"/>
      <c r="K42" s="41"/>
      <c r="L42" s="41"/>
      <c r="M42" s="41"/>
    </row>
    <row r="43" spans="1:13" x14ac:dyDescent="0.15">
      <c r="A43" s="41"/>
      <c r="B43" s="41" t="s">
        <v>66</v>
      </c>
      <c r="C43" s="41"/>
      <c r="D43" s="14">
        <v>0</v>
      </c>
      <c r="E43" s="41">
        <v>242099.8</v>
      </c>
      <c r="F43" s="41">
        <v>-2505.4</v>
      </c>
      <c r="G43" s="41">
        <v>2.82E+16</v>
      </c>
      <c r="H43" s="41"/>
      <c r="I43" s="41"/>
      <c r="J43" s="41"/>
      <c r="K43" s="41"/>
      <c r="L43" s="41"/>
      <c r="M43" s="41"/>
    </row>
    <row r="44" spans="1:13" x14ac:dyDescent="0.15">
      <c r="A44" s="41"/>
      <c r="B44" s="41" t="s">
        <v>84</v>
      </c>
      <c r="C44" s="41"/>
      <c r="D44" s="14">
        <v>0</v>
      </c>
      <c r="E44" s="41">
        <v>-745590</v>
      </c>
      <c r="F44" s="41">
        <v>3832.6</v>
      </c>
      <c r="G44" s="41">
        <v>-4.28E+19</v>
      </c>
      <c r="H44" s="41"/>
      <c r="I44" s="41"/>
      <c r="J44" s="41"/>
      <c r="K44" s="41"/>
      <c r="L44" s="41"/>
      <c r="M44" s="41"/>
    </row>
    <row r="45" spans="1:13" x14ac:dyDescent="0.15">
      <c r="A45" s="41"/>
      <c r="B45" s="41" t="s">
        <v>375</v>
      </c>
      <c r="C45" s="41"/>
      <c r="D45" s="41">
        <v>4.2764657169077902E-2</v>
      </c>
      <c r="E45" s="41">
        <v>5.5919802739720283E-2</v>
      </c>
      <c r="F45" s="41">
        <v>0.1700694317465915</v>
      </c>
      <c r="G45" s="41">
        <v>3.7870021857858285E-4</v>
      </c>
      <c r="H45" s="41"/>
      <c r="I45" s="41"/>
      <c r="J45" s="41"/>
      <c r="K45" s="41"/>
      <c r="L45" s="41"/>
      <c r="M45" s="41"/>
    </row>
    <row r="46" spans="1:13" x14ac:dyDescent="0.15">
      <c r="A46" s="41"/>
      <c r="B46" s="41" t="s">
        <v>376</v>
      </c>
      <c r="C46" s="41"/>
      <c r="D46" s="41">
        <v>1.1576051300916106</v>
      </c>
      <c r="E46" s="41">
        <v>0.3131982057285741</v>
      </c>
      <c r="F46" s="41">
        <v>1.0337298486861459</v>
      </c>
      <c r="G46" s="41">
        <v>456.00729037901959</v>
      </c>
      <c r="H46" s="41"/>
      <c r="I46" s="41"/>
      <c r="J46" s="41"/>
      <c r="K46" s="41"/>
      <c r="L46" s="41"/>
      <c r="M46" s="41"/>
    </row>
    <row r="47" spans="1:13" x14ac:dyDescent="0.15">
      <c r="A47" s="41"/>
      <c r="B47" s="41" t="s">
        <v>148</v>
      </c>
      <c r="C47" s="41"/>
      <c r="D47" s="41">
        <v>5.08</v>
      </c>
      <c r="E47" s="41">
        <v>3.16</v>
      </c>
      <c r="F47" s="41">
        <v>1.52</v>
      </c>
      <c r="G47" s="41">
        <v>0.39</v>
      </c>
      <c r="H47" s="41"/>
      <c r="I47" s="41"/>
      <c r="J47" s="41"/>
      <c r="K47" s="41"/>
      <c r="L47" s="41"/>
      <c r="M47" s="41"/>
    </row>
    <row r="49" spans="1:23" x14ac:dyDescent="0.15">
      <c r="A49" s="41"/>
      <c r="B49" s="41" t="s">
        <v>16</v>
      </c>
      <c r="C49" s="41"/>
      <c r="D49" s="41"/>
      <c r="E49" s="41"/>
      <c r="F49" s="41" t="s">
        <v>377</v>
      </c>
      <c r="G49" s="41"/>
      <c r="H49" s="41" t="s">
        <v>378</v>
      </c>
      <c r="I49" s="41"/>
      <c r="J49" s="41" t="s">
        <v>57</v>
      </c>
      <c r="K49" s="41"/>
      <c r="L49" s="41"/>
      <c r="M49" s="41"/>
      <c r="N49" s="41" t="s">
        <v>377</v>
      </c>
      <c r="O49" s="41"/>
      <c r="P49" s="41" t="s">
        <v>378</v>
      </c>
      <c r="Q49" s="41"/>
      <c r="R49" s="41" t="s">
        <v>379</v>
      </c>
      <c r="S49" s="41"/>
      <c r="T49" s="41"/>
      <c r="U49" s="41"/>
      <c r="V49" s="41"/>
      <c r="W49" s="41"/>
    </row>
    <row r="50" spans="1:23" x14ac:dyDescent="0.15">
      <c r="A50" s="41" t="s">
        <v>15</v>
      </c>
      <c r="B50" s="41" t="s">
        <v>367</v>
      </c>
      <c r="C50" s="41" t="s">
        <v>368</v>
      </c>
      <c r="D50" s="41" t="s">
        <v>369</v>
      </c>
      <c r="E50" s="41" t="s">
        <v>370</v>
      </c>
      <c r="F50" s="41" t="s">
        <v>380</v>
      </c>
      <c r="G50" s="41" t="s">
        <v>381</v>
      </c>
      <c r="H50" s="41" t="s">
        <v>380</v>
      </c>
      <c r="I50" s="41" t="s">
        <v>381</v>
      </c>
      <c r="J50" s="41" t="s">
        <v>367</v>
      </c>
      <c r="K50" s="41" t="s">
        <v>368</v>
      </c>
      <c r="L50" s="41" t="s">
        <v>369</v>
      </c>
      <c r="M50" s="41" t="s">
        <v>370</v>
      </c>
      <c r="N50" s="41" t="s">
        <v>380</v>
      </c>
      <c r="O50" s="41" t="s">
        <v>381</v>
      </c>
      <c r="P50" s="41" t="s">
        <v>380</v>
      </c>
      <c r="Q50" s="41" t="s">
        <v>381</v>
      </c>
      <c r="R50" s="41" t="s">
        <v>382</v>
      </c>
      <c r="S50" s="41" t="s">
        <v>383</v>
      </c>
      <c r="T50" s="41" t="s">
        <v>384</v>
      </c>
      <c r="U50" s="41" t="s">
        <v>385</v>
      </c>
      <c r="V50" s="41" t="s">
        <v>380</v>
      </c>
      <c r="W50" s="41" t="s">
        <v>381</v>
      </c>
    </row>
    <row r="51" spans="1:23" x14ac:dyDescent="0.15">
      <c r="A51" s="41">
        <v>0</v>
      </c>
      <c r="B51" s="41">
        <f t="shared" ref="B51:B84" si="2">$A51*D$45</f>
        <v>0</v>
      </c>
      <c r="C51" s="41">
        <f t="shared" ref="C51:C84" si="3">$A51*E$45</f>
        <v>0</v>
      </c>
      <c r="D51" s="41">
        <f t="shared" ref="D51:D84" si="4">$A51*F$45</f>
        <v>0</v>
      </c>
      <c r="E51" s="41">
        <f t="shared" ref="E51:E84" si="5">$A51*G$45</f>
        <v>0</v>
      </c>
      <c r="F51" s="41">
        <f t="shared" ref="F51:F84" si="6">$A51*D$10</f>
        <v>0</v>
      </c>
      <c r="G51" s="41">
        <f t="shared" ref="G51:G84" si="7">$A51*E$10</f>
        <v>0</v>
      </c>
      <c r="H51" s="41">
        <f>$A51*D$27</f>
        <v>0</v>
      </c>
      <c r="I51" s="41">
        <f>$A51*E$27</f>
        <v>0</v>
      </c>
      <c r="J51" s="41">
        <f t="shared" ref="J51:J84" si="8">D$39+D$40*B51+D$41*B51^2+D$42*B51^3+D$43*B51^4+D$44*B51^5</f>
        <v>1.9732909999999999</v>
      </c>
      <c r="K51" s="41">
        <f t="shared" ref="K51:K84" si="9">E$39+E$40*C51+E$41*C51^2+E$42*C51^3+E$43*C51^4+E$44*C51^5</f>
        <v>0.41311300000000001</v>
      </c>
      <c r="L51" s="41">
        <f t="shared" ref="L51:L84" si="10">F$39+F$40*D51+F$41*D51^2+F$42*D51^3+F$43*D51^4+F$44*D51^5</f>
        <v>1.4503999999999999</v>
      </c>
      <c r="M51" s="41">
        <f t="shared" ref="M51:M84" si="11">G$39+G$40*E51+G$41*E51^2+G$42*E51^3+G$43*E51^4+G$44*E51^5</f>
        <v>508</v>
      </c>
      <c r="N51" s="41">
        <f t="shared" ref="N51:N84" si="12">MAX(0,D$4+D$5*F51+D$6*F51^2+D$7*F51^3+D$8*F51^4+D$9*F51^5)</f>
        <v>1.4503999999999999</v>
      </c>
      <c r="O51" s="41">
        <f t="shared" ref="O51:O84" si="13">MAX(0,E$4+E$5*G51+E$6*G51^2+E$7*G51^3+E$8*G51^4+E$9*G51^5)</f>
        <v>3.5068151370226852</v>
      </c>
      <c r="P51" s="41">
        <f t="shared" ref="P51:P84" si="14">MAX(0,D$21+D$22*H51+D$23*H51^2+D$24*H51^3+D$25*H51^4+D$26*H51^5)</f>
        <v>1.4503999999999999</v>
      </c>
      <c r="Q51" s="41">
        <f t="shared" ref="Q51:Q84" si="15">MAX(0,E$21+E$22*I51+E$23*I51^2+E$24*I51^3+E$25*I51^4+E$26*I51^5)</f>
        <v>2.7093734368856901</v>
      </c>
      <c r="R51" s="41">
        <f t="shared" ref="R51:R77" si="16">J51/D$46</f>
        <v>1.7046322175885982</v>
      </c>
      <c r="S51" s="41">
        <f t="shared" ref="S51:S77" si="17">K51/E$46</f>
        <v>1.3190145806838203</v>
      </c>
      <c r="T51" s="41">
        <f t="shared" ref="T51:T77" si="18">L51/F$46</f>
        <v>1.4030745091122552</v>
      </c>
      <c r="U51" s="41">
        <f t="shared" ref="U51:U77" si="19">M51/G$46</f>
        <v>1.114017277175033</v>
      </c>
      <c r="V51" s="41">
        <f t="shared" ref="V51:V84" si="20">IF(N51&gt;0,N51/D$11,"")</f>
        <v>1.4027260548090741</v>
      </c>
      <c r="W51" s="41">
        <f t="shared" ref="W51:W84" si="21">IF(O51&gt;0,O51/E$11,"")</f>
        <v>1.4027260548090741</v>
      </c>
    </row>
    <row r="52" spans="1:23" x14ac:dyDescent="0.15">
      <c r="A52" s="41">
        <f>A51+0.05</f>
        <v>0.05</v>
      </c>
      <c r="B52" s="41">
        <f t="shared" si="2"/>
        <v>2.1382328584538951E-3</v>
      </c>
      <c r="C52" s="41">
        <f t="shared" si="3"/>
        <v>2.7959901369860145E-3</v>
      </c>
      <c r="D52" s="41">
        <f t="shared" si="4"/>
        <v>8.5034715873295759E-3</v>
      </c>
      <c r="E52" s="41">
        <f t="shared" si="5"/>
        <v>1.8935010928929142E-5</v>
      </c>
      <c r="F52" s="41">
        <f t="shared" si="6"/>
        <v>8.5000000000000006E-3</v>
      </c>
      <c r="G52" s="41">
        <f t="shared" si="7"/>
        <v>2.0000000000000004E-2</v>
      </c>
      <c r="H52" s="41">
        <f t="shared" ref="H52:I84" si="22">$A52*D$27</f>
        <v>8.5000000000000006E-3</v>
      </c>
      <c r="I52" s="41">
        <f t="shared" si="22"/>
        <v>1.1402439024390247E-2</v>
      </c>
      <c r="J52" s="41">
        <f t="shared" si="8"/>
        <v>1.6799898577876431</v>
      </c>
      <c r="K52" s="41">
        <f t="shared" si="9"/>
        <v>0.33853781156567769</v>
      </c>
      <c r="L52" s="41">
        <f t="shared" si="10"/>
        <v>1.4102593243966706</v>
      </c>
      <c r="M52" s="41">
        <f t="shared" si="11"/>
        <v>509.95756585952608</v>
      </c>
      <c r="N52" s="41">
        <f t="shared" si="12"/>
        <v>1.4102755410499104</v>
      </c>
      <c r="O52" s="41">
        <f t="shared" si="13"/>
        <v>3.4098011684546909</v>
      </c>
      <c r="P52" s="41">
        <f t="shared" si="14"/>
        <v>1.4102755410499104</v>
      </c>
      <c r="Q52" s="41">
        <f t="shared" si="15"/>
        <v>2.634420221738984</v>
      </c>
      <c r="R52" s="41">
        <f t="shared" si="16"/>
        <v>1.4512633143347351</v>
      </c>
      <c r="S52" s="41">
        <f t="shared" si="17"/>
        <v>1.080905973832633</v>
      </c>
      <c r="T52" s="41">
        <f t="shared" si="18"/>
        <v>1.3642435943869546</v>
      </c>
      <c r="U52" s="41">
        <f t="shared" si="19"/>
        <v>1.1183101161292062</v>
      </c>
      <c r="V52" s="41">
        <f t="shared" si="20"/>
        <v>1.3639204673818763</v>
      </c>
      <c r="W52" s="41">
        <f t="shared" si="21"/>
        <v>1.3639204673818763</v>
      </c>
    </row>
    <row r="53" spans="1:23" x14ac:dyDescent="0.15">
      <c r="A53" s="41">
        <f t="shared" ref="A53:A83" si="23">A52+0.05</f>
        <v>0.1</v>
      </c>
      <c r="B53" s="41">
        <f t="shared" si="2"/>
        <v>4.2764657169077902E-3</v>
      </c>
      <c r="C53" s="41">
        <f t="shared" si="3"/>
        <v>5.591980273972029E-3</v>
      </c>
      <c r="D53" s="41">
        <f t="shared" si="4"/>
        <v>1.7006943174659152E-2</v>
      </c>
      <c r="E53" s="41">
        <f t="shared" si="5"/>
        <v>3.7870021857858285E-5</v>
      </c>
      <c r="F53" s="41">
        <f t="shared" si="6"/>
        <v>1.7000000000000001E-2</v>
      </c>
      <c r="G53" s="41">
        <f t="shared" si="7"/>
        <v>4.0000000000000008E-2</v>
      </c>
      <c r="H53" s="41">
        <f t="shared" si="22"/>
        <v>1.7000000000000001E-2</v>
      </c>
      <c r="I53" s="41">
        <f t="shared" si="22"/>
        <v>2.2804878048780494E-2</v>
      </c>
      <c r="J53" s="41">
        <f t="shared" si="8"/>
        <v>1.4390739971904234</v>
      </c>
      <c r="K53" s="41">
        <f t="shared" si="9"/>
        <v>0.28484104903552965</v>
      </c>
      <c r="L53" s="41">
        <f t="shared" si="10"/>
        <v>1.3713440355610569</v>
      </c>
      <c r="M53" s="41">
        <f t="shared" si="11"/>
        <v>511.34866443969076</v>
      </c>
      <c r="N53" s="41">
        <f t="shared" si="12"/>
        <v>1.3713750143505381</v>
      </c>
      <c r="O53" s="41">
        <f t="shared" si="13"/>
        <v>3.3157464553634646</v>
      </c>
      <c r="P53" s="41">
        <f t="shared" si="14"/>
        <v>1.3713750143505381</v>
      </c>
      <c r="Q53" s="41">
        <f t="shared" si="15"/>
        <v>2.5617533341768342</v>
      </c>
      <c r="R53" s="41">
        <f t="shared" si="16"/>
        <v>1.2431475636917209</v>
      </c>
      <c r="S53" s="41">
        <f t="shared" si="17"/>
        <v>0.90945938969516471</v>
      </c>
      <c r="T53" s="41">
        <f t="shared" si="18"/>
        <v>1.3265980829556321</v>
      </c>
      <c r="U53" s="41">
        <f t="shared" si="19"/>
        <v>1.1213607221381769</v>
      </c>
      <c r="V53" s="41">
        <f t="shared" si="20"/>
        <v>1.3262985821453859</v>
      </c>
      <c r="W53" s="41">
        <f t="shared" si="21"/>
        <v>1.3262985821453859</v>
      </c>
    </row>
    <row r="54" spans="1:23" x14ac:dyDescent="0.15">
      <c r="A54" s="41">
        <f t="shared" si="23"/>
        <v>0.15000000000000002</v>
      </c>
      <c r="B54" s="41">
        <f t="shared" si="2"/>
        <v>6.4146985753616862E-3</v>
      </c>
      <c r="C54" s="41">
        <f t="shared" si="3"/>
        <v>8.3879704109580434E-3</v>
      </c>
      <c r="D54" s="41">
        <f t="shared" si="4"/>
        <v>2.5510414761988728E-2</v>
      </c>
      <c r="E54" s="41">
        <f t="shared" si="5"/>
        <v>5.6805032786787434E-5</v>
      </c>
      <c r="F54" s="41">
        <f t="shared" si="6"/>
        <v>2.5500000000000005E-2</v>
      </c>
      <c r="G54" s="41">
        <f t="shared" si="7"/>
        <v>6.0000000000000012E-2</v>
      </c>
      <c r="H54" s="41">
        <f t="shared" si="22"/>
        <v>2.5500000000000005E-2</v>
      </c>
      <c r="I54" s="41">
        <f t="shared" si="22"/>
        <v>3.4207317073170741E-2</v>
      </c>
      <c r="J54" s="41">
        <f t="shared" si="8"/>
        <v>1.2462426580920789</v>
      </c>
      <c r="K54" s="41">
        <f t="shared" si="9"/>
        <v>0.24859237205201065</v>
      </c>
      <c r="L54" s="41">
        <f t="shared" si="10"/>
        <v>1.3346728901788636</v>
      </c>
      <c r="M54" s="41">
        <f t="shared" si="11"/>
        <v>512.0942804388236</v>
      </c>
      <c r="N54" s="41">
        <f t="shared" si="12"/>
        <v>1.334716100811443</v>
      </c>
      <c r="O54" s="41">
        <f t="shared" si="13"/>
        <v>3.2271115733269888</v>
      </c>
      <c r="P54" s="41">
        <f t="shared" si="14"/>
        <v>1.334716100811443</v>
      </c>
      <c r="Q54" s="41">
        <f t="shared" si="15"/>
        <v>2.4932738205475506</v>
      </c>
      <c r="R54" s="41">
        <f t="shared" si="16"/>
        <v>1.0765697435994031</v>
      </c>
      <c r="S54" s="41">
        <f t="shared" si="17"/>
        <v>0.7937222101056588</v>
      </c>
      <c r="T54" s="41">
        <f t="shared" si="18"/>
        <v>1.2911234902186597</v>
      </c>
      <c r="U54" s="41">
        <f t="shared" si="19"/>
        <v>1.1229958188019016</v>
      </c>
      <c r="V54" s="41">
        <f t="shared" si="20"/>
        <v>1.2908446293307956</v>
      </c>
      <c r="W54" s="41">
        <f t="shared" si="21"/>
        <v>1.2908446293307956</v>
      </c>
    </row>
    <row r="55" spans="1:23" x14ac:dyDescent="0.15">
      <c r="A55" s="41">
        <f t="shared" si="23"/>
        <v>0.2</v>
      </c>
      <c r="B55" s="41">
        <f t="shared" si="2"/>
        <v>8.5529314338155804E-3</v>
      </c>
      <c r="C55" s="41">
        <f t="shared" si="3"/>
        <v>1.1183960547944058E-2</v>
      </c>
      <c r="D55" s="41">
        <f t="shared" si="4"/>
        <v>3.4013886349318304E-2</v>
      </c>
      <c r="E55" s="41">
        <f t="shared" si="5"/>
        <v>7.574004371571657E-5</v>
      </c>
      <c r="F55" s="41">
        <f t="shared" si="6"/>
        <v>3.4000000000000002E-2</v>
      </c>
      <c r="G55" s="41">
        <f t="shared" si="7"/>
        <v>8.0000000000000016E-2</v>
      </c>
      <c r="H55" s="41">
        <f t="shared" si="22"/>
        <v>3.4000000000000002E-2</v>
      </c>
      <c r="I55" s="41">
        <f t="shared" si="22"/>
        <v>4.5609756097560988E-2</v>
      </c>
      <c r="J55" s="41">
        <f t="shared" si="8"/>
        <v>1.0971950803763495</v>
      </c>
      <c r="K55" s="41">
        <f t="shared" si="9"/>
        <v>0.22668596162538215</v>
      </c>
      <c r="L55" s="41">
        <f t="shared" si="10"/>
        <v>1.300991148061432</v>
      </c>
      <c r="M55" s="41">
        <f t="shared" si="11"/>
        <v>512.17739675988173</v>
      </c>
      <c r="N55" s="41">
        <f t="shared" si="12"/>
        <v>1.3010434141516223</v>
      </c>
      <c r="O55" s="41">
        <f t="shared" si="13"/>
        <v>3.1456968689124265</v>
      </c>
      <c r="P55" s="41">
        <f t="shared" si="14"/>
        <v>1.3010434141516223</v>
      </c>
      <c r="Q55" s="41">
        <f t="shared" si="15"/>
        <v>2.4303726327478441</v>
      </c>
      <c r="R55" s="41">
        <f t="shared" si="16"/>
        <v>0.94781463199763083</v>
      </c>
      <c r="S55" s="41">
        <f t="shared" si="17"/>
        <v>0.72377797024110102</v>
      </c>
      <c r="T55" s="41">
        <f t="shared" si="18"/>
        <v>1.2585407587049662</v>
      </c>
      <c r="U55" s="41">
        <f t="shared" si="19"/>
        <v>1.1231780885217322</v>
      </c>
      <c r="V55" s="41">
        <f t="shared" si="20"/>
        <v>1.2582787475649706</v>
      </c>
      <c r="W55" s="41">
        <f t="shared" si="21"/>
        <v>1.2582787475649706</v>
      </c>
    </row>
    <row r="56" spans="1:23" x14ac:dyDescent="0.15">
      <c r="A56" s="41">
        <f t="shared" si="23"/>
        <v>0.25</v>
      </c>
      <c r="B56" s="41">
        <f t="shared" si="2"/>
        <v>1.0691164292269476E-2</v>
      </c>
      <c r="C56" s="41">
        <f t="shared" si="3"/>
        <v>1.3979950684930071E-2</v>
      </c>
      <c r="D56" s="41">
        <f t="shared" si="4"/>
        <v>4.2517357936647876E-2</v>
      </c>
      <c r="E56" s="41">
        <f t="shared" si="5"/>
        <v>9.4675054644645712E-5</v>
      </c>
      <c r="F56" s="41">
        <f t="shared" si="6"/>
        <v>4.2500000000000003E-2</v>
      </c>
      <c r="G56" s="41">
        <f t="shared" si="7"/>
        <v>0.1</v>
      </c>
      <c r="H56" s="41">
        <f t="shared" si="22"/>
        <v>4.2500000000000003E-2</v>
      </c>
      <c r="I56" s="41">
        <f t="shared" si="22"/>
        <v>5.7012195121951229E-2</v>
      </c>
      <c r="J56" s="41">
        <f t="shared" si="8"/>
        <v>0.98763050392697471</v>
      </c>
      <c r="K56" s="41">
        <f t="shared" si="9"/>
        <v>0.21632523182316024</v>
      </c>
      <c r="L56" s="41">
        <f t="shared" si="10"/>
        <v>1.2707910203919666</v>
      </c>
      <c r="M56" s="41">
        <f t="shared" si="11"/>
        <v>511.63049327842822</v>
      </c>
      <c r="N56" s="41">
        <f t="shared" si="12"/>
        <v>1.2708489074392773</v>
      </c>
      <c r="O56" s="41">
        <f t="shared" si="13"/>
        <v>3.0726917991428566</v>
      </c>
      <c r="P56" s="41">
        <f t="shared" si="14"/>
        <v>1.2708489074392773</v>
      </c>
      <c r="Q56" s="41">
        <f t="shared" si="15"/>
        <v>2.373968748008259</v>
      </c>
      <c r="R56" s="41">
        <f t="shared" si="16"/>
        <v>0.85316700682625313</v>
      </c>
      <c r="S56" s="41">
        <f t="shared" si="17"/>
        <v>0.69069754508949344</v>
      </c>
      <c r="T56" s="41">
        <f t="shared" si="18"/>
        <v>1.22932603910695</v>
      </c>
      <c r="U56" s="41">
        <f t="shared" si="19"/>
        <v>1.1219787579562079</v>
      </c>
      <c r="V56" s="41">
        <f t="shared" si="20"/>
        <v>1.2290767196571426</v>
      </c>
      <c r="W56" s="41">
        <f t="shared" si="21"/>
        <v>1.2290767196571426</v>
      </c>
    </row>
    <row r="57" spans="1:23" x14ac:dyDescent="0.15">
      <c r="A57" s="41">
        <f t="shared" si="23"/>
        <v>0.3</v>
      </c>
      <c r="B57" s="41">
        <f t="shared" si="2"/>
        <v>1.2829397150723371E-2</v>
      </c>
      <c r="C57" s="41">
        <f t="shared" si="3"/>
        <v>1.6775940821916083E-2</v>
      </c>
      <c r="D57" s="41">
        <f t="shared" si="4"/>
        <v>5.1020829523977448E-2</v>
      </c>
      <c r="E57" s="41">
        <f t="shared" si="5"/>
        <v>1.1361006557357485E-4</v>
      </c>
      <c r="F57" s="41">
        <f t="shared" si="6"/>
        <v>5.1000000000000004E-2</v>
      </c>
      <c r="G57" s="41">
        <f t="shared" si="7"/>
        <v>0.12</v>
      </c>
      <c r="H57" s="41">
        <f t="shared" si="22"/>
        <v>5.1000000000000004E-2</v>
      </c>
      <c r="I57" s="41">
        <f t="shared" si="22"/>
        <v>6.8414634146341469E-2</v>
      </c>
      <c r="J57" s="41">
        <f t="shared" si="8"/>
        <v>0.91324816862769365</v>
      </c>
      <c r="K57" s="41">
        <f t="shared" si="9"/>
        <v>0.21500754145956322</v>
      </c>
      <c r="L57" s="41">
        <f t="shared" si="10"/>
        <v>1.2443321179717579</v>
      </c>
      <c r="M57" s="41">
        <f t="shared" si="11"/>
        <v>510.52304561061271</v>
      </c>
      <c r="N57" s="41">
        <f t="shared" si="12"/>
        <v>1.2443922796315825</v>
      </c>
      <c r="O57" s="41">
        <f t="shared" si="13"/>
        <v>3.0087242709640099</v>
      </c>
      <c r="P57" s="41">
        <f t="shared" si="14"/>
        <v>1.2443922796315825</v>
      </c>
      <c r="Q57" s="41">
        <f t="shared" si="15"/>
        <v>2.3245472886785987</v>
      </c>
      <c r="R57" s="41">
        <f t="shared" si="16"/>
        <v>0.78891164602511821</v>
      </c>
      <c r="S57" s="41">
        <f t="shared" si="17"/>
        <v>0.68649033591812614</v>
      </c>
      <c r="T57" s="41">
        <f t="shared" si="18"/>
        <v>1.2037304713153869</v>
      </c>
      <c r="U57" s="41">
        <f t="shared" si="19"/>
        <v>1.1195501834768502</v>
      </c>
      <c r="V57" s="41">
        <f t="shared" si="20"/>
        <v>1.203489708385604</v>
      </c>
      <c r="W57" s="41">
        <f t="shared" si="21"/>
        <v>1.203489708385604</v>
      </c>
    </row>
    <row r="58" spans="1:23" x14ac:dyDescent="0.15">
      <c r="A58" s="41">
        <f t="shared" si="23"/>
        <v>0.35</v>
      </c>
      <c r="B58" s="41">
        <f t="shared" si="2"/>
        <v>1.4967630009177264E-2</v>
      </c>
      <c r="C58" s="41">
        <f t="shared" si="3"/>
        <v>1.9571930958902098E-2</v>
      </c>
      <c r="D58" s="41">
        <f t="shared" si="4"/>
        <v>5.9524301111307021E-2</v>
      </c>
      <c r="E58" s="41">
        <f t="shared" si="5"/>
        <v>1.3254507650250398E-4</v>
      </c>
      <c r="F58" s="41">
        <f t="shared" si="6"/>
        <v>5.9499999999999997E-2</v>
      </c>
      <c r="G58" s="41">
        <f t="shared" si="7"/>
        <v>0.13999999999999999</v>
      </c>
      <c r="H58" s="41">
        <f t="shared" si="22"/>
        <v>5.9499999999999997E-2</v>
      </c>
      <c r="I58" s="41">
        <f t="shared" si="22"/>
        <v>7.9817073170731709E-2</v>
      </c>
      <c r="J58" s="41">
        <f t="shared" si="8"/>
        <v>0.86974731436224584</v>
      </c>
      <c r="K58" s="41">
        <f t="shared" si="9"/>
        <v>0.22050890578496013</v>
      </c>
      <c r="L58" s="41">
        <f t="shared" si="10"/>
        <v>1.2216618994664095</v>
      </c>
      <c r="M58" s="41">
        <f t="shared" si="11"/>
        <v>508.94902388114957</v>
      </c>
      <c r="N58" s="41">
        <f t="shared" si="12"/>
        <v>1.2217213821144541</v>
      </c>
      <c r="O58" s="41">
        <f t="shared" si="13"/>
        <v>2.9539099807110061</v>
      </c>
      <c r="P58" s="41">
        <f t="shared" si="14"/>
        <v>1.2217213821144541</v>
      </c>
      <c r="Q58" s="41">
        <f t="shared" si="15"/>
        <v>2.2821976420133576</v>
      </c>
      <c r="R58" s="41">
        <f t="shared" si="16"/>
        <v>0.75133332753407522</v>
      </c>
      <c r="S58" s="41">
        <f t="shared" si="17"/>
        <v>0.70405545674185321</v>
      </c>
      <c r="T58" s="41">
        <f t="shared" si="18"/>
        <v>1.1817999654543421</v>
      </c>
      <c r="U58" s="41">
        <f t="shared" si="19"/>
        <v>1.1160984366239548</v>
      </c>
      <c r="V58" s="41">
        <f t="shared" si="20"/>
        <v>1.1815639922844028</v>
      </c>
      <c r="W58" s="41">
        <f t="shared" si="21"/>
        <v>1.1815639922844023</v>
      </c>
    </row>
    <row r="59" spans="1:23" x14ac:dyDescent="0.15">
      <c r="A59" s="41">
        <f t="shared" si="23"/>
        <v>0.39999999999999997</v>
      </c>
      <c r="B59" s="41">
        <f t="shared" si="2"/>
        <v>1.7105862867631161E-2</v>
      </c>
      <c r="C59" s="41">
        <f t="shared" si="3"/>
        <v>2.2367921095888112E-2</v>
      </c>
      <c r="D59" s="41">
        <f t="shared" si="4"/>
        <v>6.8027772698636593E-2</v>
      </c>
      <c r="E59" s="41">
        <f t="shared" si="5"/>
        <v>1.5148008743143314E-4</v>
      </c>
      <c r="F59" s="41">
        <f t="shared" si="6"/>
        <v>6.8000000000000005E-2</v>
      </c>
      <c r="G59" s="41">
        <f t="shared" si="7"/>
        <v>0.16</v>
      </c>
      <c r="H59" s="41">
        <f t="shared" si="22"/>
        <v>6.8000000000000005E-2</v>
      </c>
      <c r="I59" s="41">
        <f t="shared" si="22"/>
        <v>9.1219512195121963E-2</v>
      </c>
      <c r="J59" s="41">
        <f t="shared" si="8"/>
        <v>0.85282718101436961</v>
      </c>
      <c r="K59" s="41">
        <f t="shared" si="9"/>
        <v>0.23086870817531785</v>
      </c>
      <c r="L59" s="41">
        <f t="shared" si="10"/>
        <v>1.2026361196520612</v>
      </c>
      <c r="M59" s="41">
        <f t="shared" si="11"/>
        <v>507.01439149129874</v>
      </c>
      <c r="N59" s="41">
        <f t="shared" si="12"/>
        <v>1.2026926252423167</v>
      </c>
      <c r="O59" s="41">
        <f t="shared" si="13"/>
        <v>2.907901753575088</v>
      </c>
      <c r="P59" s="41">
        <f t="shared" si="14"/>
        <v>1.2026926252423167</v>
      </c>
      <c r="Q59" s="41">
        <f t="shared" si="15"/>
        <v>2.2466515799571489</v>
      </c>
      <c r="R59" s="41">
        <f t="shared" si="16"/>
        <v>0.73671682929297189</v>
      </c>
      <c r="S59" s="41">
        <f t="shared" si="17"/>
        <v>0.73713292079136239</v>
      </c>
      <c r="T59" s="41">
        <f t="shared" si="18"/>
        <v>1.1633949829160806</v>
      </c>
      <c r="U59" s="41">
        <f t="shared" si="19"/>
        <v>1.1118558895623873</v>
      </c>
      <c r="V59" s="41">
        <f t="shared" si="20"/>
        <v>1.1631607014300354</v>
      </c>
      <c r="W59" s="41">
        <f t="shared" si="21"/>
        <v>1.1631607014300351</v>
      </c>
    </row>
    <row r="60" spans="1:23" x14ac:dyDescent="0.15">
      <c r="A60" s="41">
        <f t="shared" si="23"/>
        <v>0.44999999999999996</v>
      </c>
      <c r="B60" s="41">
        <f t="shared" si="2"/>
        <v>1.9244095726085052E-2</v>
      </c>
      <c r="C60" s="41">
        <f t="shared" si="3"/>
        <v>2.5163911232874123E-2</v>
      </c>
      <c r="D60" s="41">
        <f t="shared" si="4"/>
        <v>7.6531244285966166E-2</v>
      </c>
      <c r="E60" s="41">
        <f t="shared" si="5"/>
        <v>1.7041509836036227E-4</v>
      </c>
      <c r="F60" s="41">
        <f t="shared" si="6"/>
        <v>7.6499999999999999E-2</v>
      </c>
      <c r="G60" s="41">
        <f t="shared" si="7"/>
        <v>0.18</v>
      </c>
      <c r="H60" s="41">
        <f t="shared" si="22"/>
        <v>7.6499999999999999E-2</v>
      </c>
      <c r="I60" s="41">
        <f t="shared" si="22"/>
        <v>0.1026219512195122</v>
      </c>
      <c r="J60" s="41">
        <f t="shared" si="8"/>
        <v>0.85818700846780605</v>
      </c>
      <c r="K60" s="41">
        <f t="shared" si="9"/>
        <v>0.2443744118216496</v>
      </c>
      <c r="L60" s="41">
        <f t="shared" si="10"/>
        <v>1.186939277661615</v>
      </c>
      <c r="M60" s="41">
        <f t="shared" si="11"/>
        <v>504.82460388684376</v>
      </c>
      <c r="N60" s="41">
        <f t="shared" si="12"/>
        <v>1.1869913848778737</v>
      </c>
      <c r="O60" s="41">
        <f t="shared" si="13"/>
        <v>2.8699388830703589</v>
      </c>
      <c r="P60" s="41">
        <f t="shared" si="14"/>
        <v>1.1869913848778737</v>
      </c>
      <c r="Q60" s="41">
        <f t="shared" si="15"/>
        <v>2.2173213789301371</v>
      </c>
      <c r="R60" s="41">
        <f t="shared" si="16"/>
        <v>0.74134692924165846</v>
      </c>
      <c r="S60" s="41">
        <f t="shared" si="17"/>
        <v>0.78025482698145132</v>
      </c>
      <c r="T60" s="41">
        <f t="shared" si="18"/>
        <v>1.148210317395977</v>
      </c>
      <c r="U60" s="41">
        <f t="shared" si="19"/>
        <v>1.1070538005373745</v>
      </c>
      <c r="V60" s="41">
        <f t="shared" si="20"/>
        <v>1.1479755532281433</v>
      </c>
      <c r="W60" s="41">
        <f t="shared" si="21"/>
        <v>1.1479755532281435</v>
      </c>
    </row>
    <row r="61" spans="1:23" x14ac:dyDescent="0.15">
      <c r="A61" s="41">
        <f t="shared" si="23"/>
        <v>0.49999999999999994</v>
      </c>
      <c r="B61" s="41">
        <f t="shared" si="2"/>
        <v>2.1382328584538948E-2</v>
      </c>
      <c r="C61" s="41">
        <f t="shared" si="3"/>
        <v>2.7959901369860138E-2</v>
      </c>
      <c r="D61" s="41">
        <f t="shared" si="4"/>
        <v>8.5034715873295738E-2</v>
      </c>
      <c r="E61" s="41">
        <f t="shared" si="5"/>
        <v>1.893501092892914E-4</v>
      </c>
      <c r="F61" s="41">
        <f t="shared" si="6"/>
        <v>8.4999999999999992E-2</v>
      </c>
      <c r="G61" s="41">
        <f t="shared" si="7"/>
        <v>0.19999999999999998</v>
      </c>
      <c r="H61" s="41">
        <f t="shared" si="22"/>
        <v>8.4999999999999992E-2</v>
      </c>
      <c r="I61" s="41">
        <f t="shared" si="22"/>
        <v>0.11402439024390244</v>
      </c>
      <c r="J61" s="41">
        <f t="shared" si="8"/>
        <v>0.88152603660629258</v>
      </c>
      <c r="K61" s="41">
        <f t="shared" si="9"/>
        <v>0.2595462714194629</v>
      </c>
      <c r="L61" s="41">
        <f t="shared" si="10"/>
        <v>1.1741050652309597</v>
      </c>
      <c r="M61" s="41">
        <f t="shared" si="11"/>
        <v>502.47210732607198</v>
      </c>
      <c r="N61" s="41">
        <f t="shared" si="12"/>
        <v>1.1741524089318751</v>
      </c>
      <c r="O61" s="41">
        <f t="shared" si="13"/>
        <v>2.8388964705005164</v>
      </c>
      <c r="P61" s="41">
        <f t="shared" si="14"/>
        <v>1.1741524089318751</v>
      </c>
      <c r="Q61" s="41">
        <f t="shared" si="15"/>
        <v>2.1933379396134627</v>
      </c>
      <c r="R61" s="41">
        <f t="shared" si="16"/>
        <v>0.76150840531998187</v>
      </c>
      <c r="S61" s="41">
        <f t="shared" si="17"/>
        <v>0.82869654637930013</v>
      </c>
      <c r="T61" s="41">
        <f t="shared" si="18"/>
        <v>1.1357948759274277</v>
      </c>
      <c r="U61" s="41">
        <f t="shared" si="19"/>
        <v>1.1018948993302984</v>
      </c>
      <c r="V61" s="41">
        <f t="shared" si="20"/>
        <v>1.1355585882002068</v>
      </c>
      <c r="W61" s="41">
        <f t="shared" si="21"/>
        <v>1.1355585882002066</v>
      </c>
    </row>
    <row r="62" spans="1:23" x14ac:dyDescent="0.15">
      <c r="A62" s="41">
        <f t="shared" si="23"/>
        <v>0.54999999999999993</v>
      </c>
      <c r="B62" s="41">
        <f t="shared" si="2"/>
        <v>2.3520561442992843E-2</v>
      </c>
      <c r="C62" s="41">
        <f t="shared" si="3"/>
        <v>3.0755891506846152E-2</v>
      </c>
      <c r="D62" s="41">
        <f t="shared" si="4"/>
        <v>9.3538187460625311E-2</v>
      </c>
      <c r="E62" s="41">
        <f t="shared" si="5"/>
        <v>2.0828512021822055E-4</v>
      </c>
      <c r="F62" s="41">
        <f t="shared" si="6"/>
        <v>9.35E-2</v>
      </c>
      <c r="G62" s="41">
        <f t="shared" si="7"/>
        <v>0.21999999999999997</v>
      </c>
      <c r="H62" s="41">
        <f t="shared" si="22"/>
        <v>9.35E-2</v>
      </c>
      <c r="I62" s="41">
        <f t="shared" si="22"/>
        <v>0.12542682926829268</v>
      </c>
      <c r="J62" s="41">
        <f t="shared" si="8"/>
        <v>0.91854350531356976</v>
      </c>
      <c r="K62" s="41">
        <f t="shared" si="9"/>
        <v>0.27512204485820663</v>
      </c>
      <c r="L62" s="41">
        <f t="shared" si="10"/>
        <v>1.1635368149451957</v>
      </c>
      <c r="M62" s="41">
        <f t="shared" si="11"/>
        <v>500.02383764775357</v>
      </c>
      <c r="N62" s="41">
        <f t="shared" si="12"/>
        <v>1.1635802239028827</v>
      </c>
      <c r="O62" s="41">
        <f t="shared" si="13"/>
        <v>2.8133347644255897</v>
      </c>
      <c r="P62" s="41">
        <f t="shared" si="14"/>
        <v>1.1635802239028827</v>
      </c>
      <c r="Q62" s="41">
        <f t="shared" si="15"/>
        <v>2.1735889067346763</v>
      </c>
      <c r="R62" s="41">
        <f t="shared" si="16"/>
        <v>0.79348603546779206</v>
      </c>
      <c r="S62" s="41">
        <f t="shared" si="17"/>
        <v>0.87842790867274223</v>
      </c>
      <c r="T62" s="41">
        <f t="shared" si="18"/>
        <v>1.125571459916759</v>
      </c>
      <c r="U62" s="41">
        <f t="shared" si="19"/>
        <v>1.0965259727144905</v>
      </c>
      <c r="V62" s="41">
        <f t="shared" si="20"/>
        <v>1.1253339057702356</v>
      </c>
      <c r="W62" s="41">
        <f t="shared" si="21"/>
        <v>1.1253339057702358</v>
      </c>
    </row>
    <row r="63" spans="1:23" x14ac:dyDescent="0.15">
      <c r="A63" s="41">
        <f t="shared" si="23"/>
        <v>0.6</v>
      </c>
      <c r="B63" s="41">
        <f t="shared" si="2"/>
        <v>2.5658794301446741E-2</v>
      </c>
      <c r="C63" s="41">
        <f t="shared" si="3"/>
        <v>3.3551881643832167E-2</v>
      </c>
      <c r="D63" s="41">
        <f t="shared" si="4"/>
        <v>0.1020416590479549</v>
      </c>
      <c r="E63" s="41">
        <f t="shared" si="5"/>
        <v>2.2722013114714971E-4</v>
      </c>
      <c r="F63" s="41">
        <f t="shared" si="6"/>
        <v>0.10200000000000001</v>
      </c>
      <c r="G63" s="41">
        <f t="shared" si="7"/>
        <v>0.24</v>
      </c>
      <c r="H63" s="41">
        <f t="shared" si="22"/>
        <v>0.10200000000000001</v>
      </c>
      <c r="I63" s="41">
        <f t="shared" si="22"/>
        <v>0.13682926829268294</v>
      </c>
      <c r="J63" s="41">
        <f t="shared" si="8"/>
        <v>0.96493865447337646</v>
      </c>
      <c r="K63" s="41">
        <f t="shared" si="9"/>
        <v>0.29004170491071984</v>
      </c>
      <c r="L63" s="41">
        <f t="shared" si="10"/>
        <v>1.1545279484848592</v>
      </c>
      <c r="M63" s="41">
        <f t="shared" si="11"/>
        <v>497.50871903912162</v>
      </c>
      <c r="N63" s="41">
        <f t="shared" si="12"/>
        <v>1.1545695414170432</v>
      </c>
      <c r="O63" s="41">
        <f t="shared" si="13"/>
        <v>2.7915485001286733</v>
      </c>
      <c r="P63" s="41">
        <f t="shared" si="14"/>
        <v>1.1545695414170432</v>
      </c>
      <c r="Q63" s="41">
        <f t="shared" si="15"/>
        <v>2.1567567888531642</v>
      </c>
      <c r="R63" s="41">
        <f t="shared" si="16"/>
        <v>0.83356459762493718</v>
      </c>
      <c r="S63" s="41">
        <f t="shared" si="17"/>
        <v>0.92606438863854068</v>
      </c>
      <c r="T63" s="41">
        <f t="shared" si="18"/>
        <v>1.116856546178139</v>
      </c>
      <c r="U63" s="41">
        <f t="shared" si="19"/>
        <v>1.0910104499110251</v>
      </c>
      <c r="V63" s="41">
        <f t="shared" si="20"/>
        <v>1.1166194000514691</v>
      </c>
      <c r="W63" s="41">
        <f t="shared" si="21"/>
        <v>1.1166194000514693</v>
      </c>
    </row>
    <row r="64" spans="1:23" x14ac:dyDescent="0.15">
      <c r="A64" s="41">
        <f t="shared" si="23"/>
        <v>0.65</v>
      </c>
      <c r="B64" s="41">
        <f t="shared" si="2"/>
        <v>2.7797027159900636E-2</v>
      </c>
      <c r="C64" s="41">
        <f t="shared" si="3"/>
        <v>3.6347871780818185E-2</v>
      </c>
      <c r="D64" s="41">
        <f t="shared" si="4"/>
        <v>0.11054513063528448</v>
      </c>
      <c r="E64" s="41">
        <f t="shared" si="5"/>
        <v>2.4615514207607884E-4</v>
      </c>
      <c r="F64" s="41">
        <f t="shared" si="6"/>
        <v>0.11050000000000001</v>
      </c>
      <c r="G64" s="41">
        <f t="shared" si="7"/>
        <v>0.26</v>
      </c>
      <c r="H64" s="41">
        <f t="shared" si="22"/>
        <v>0.11050000000000001</v>
      </c>
      <c r="I64" s="41">
        <f t="shared" si="22"/>
        <v>0.14823170731707319</v>
      </c>
      <c r="J64" s="41">
        <f t="shared" si="8"/>
        <v>1.0164107239694515</v>
      </c>
      <c r="K64" s="41">
        <f t="shared" si="9"/>
        <v>0.30343215092267861</v>
      </c>
      <c r="L64" s="41">
        <f t="shared" si="10"/>
        <v>1.146282424872149</v>
      </c>
      <c r="M64" s="41">
        <f t="shared" si="11"/>
        <v>494.90516280385077</v>
      </c>
      <c r="N64" s="41">
        <f t="shared" si="12"/>
        <v>1.1463256647678528</v>
      </c>
      <c r="O64" s="41">
        <f t="shared" si="13"/>
        <v>2.7716162390826664</v>
      </c>
      <c r="P64" s="41">
        <f t="shared" si="14"/>
        <v>1.1463256647678528</v>
      </c>
      <c r="Q64" s="41">
        <f t="shared" si="15"/>
        <v>2.1413570781455809</v>
      </c>
      <c r="R64" s="41">
        <f t="shared" si="16"/>
        <v>0.87802886973126559</v>
      </c>
      <c r="S64" s="41">
        <f t="shared" si="17"/>
        <v>0.96881829261065755</v>
      </c>
      <c r="T64" s="41">
        <f t="shared" si="18"/>
        <v>1.1088800679684887</v>
      </c>
      <c r="U64" s="41">
        <f t="shared" si="19"/>
        <v>1.0853009880445124</v>
      </c>
      <c r="V64" s="41">
        <f t="shared" si="20"/>
        <v>1.1086464956330664</v>
      </c>
      <c r="W64" s="41">
        <f t="shared" si="21"/>
        <v>1.1086464956330666</v>
      </c>
    </row>
    <row r="65" spans="1:23" x14ac:dyDescent="0.15">
      <c r="A65" s="41">
        <f t="shared" si="23"/>
        <v>0.70000000000000007</v>
      </c>
      <c r="B65" s="41">
        <f t="shared" si="2"/>
        <v>2.9935260018354535E-2</v>
      </c>
      <c r="C65" s="41">
        <f t="shared" si="3"/>
        <v>3.9143861917804203E-2</v>
      </c>
      <c r="D65" s="41">
        <f t="shared" si="4"/>
        <v>0.11904860222261407</v>
      </c>
      <c r="E65" s="41">
        <f t="shared" si="5"/>
        <v>2.6509015300500802E-4</v>
      </c>
      <c r="F65" s="41">
        <f t="shared" si="6"/>
        <v>0.11900000000000002</v>
      </c>
      <c r="G65" s="41">
        <f t="shared" si="7"/>
        <v>0.28000000000000003</v>
      </c>
      <c r="H65" s="41">
        <f t="shared" si="22"/>
        <v>0.11900000000000002</v>
      </c>
      <c r="I65" s="41">
        <f t="shared" si="22"/>
        <v>0.15963414634146345</v>
      </c>
      <c r="J65" s="41">
        <f t="shared" si="8"/>
        <v>1.0686589536855355</v>
      </c>
      <c r="K65" s="41">
        <f t="shared" si="9"/>
        <v>0.31459192050204698</v>
      </c>
      <c r="L65" s="41">
        <f t="shared" si="10"/>
        <v>1.1379351887171489</v>
      </c>
      <c r="M65" s="41">
        <f t="shared" si="11"/>
        <v>492.12856613003692</v>
      </c>
      <c r="N65" s="41">
        <f t="shared" si="12"/>
        <v>1.1379848954559273</v>
      </c>
      <c r="O65" s="41">
        <f t="shared" si="13"/>
        <v>2.7514497084170055</v>
      </c>
      <c r="P65" s="41">
        <f t="shared" si="14"/>
        <v>1.1379848954559273</v>
      </c>
      <c r="Q65" s="41">
        <f t="shared" si="15"/>
        <v>2.1257763701912773</v>
      </c>
      <c r="R65" s="41">
        <f t="shared" si="16"/>
        <v>0.92316362972662702</v>
      </c>
      <c r="S65" s="41">
        <f t="shared" si="17"/>
        <v>1.0044499449485376</v>
      </c>
      <c r="T65" s="41">
        <f t="shared" si="18"/>
        <v>1.1008051960223906</v>
      </c>
      <c r="U65" s="41">
        <f t="shared" si="19"/>
        <v>1.0792120575988915</v>
      </c>
      <c r="V65" s="41">
        <f t="shared" si="20"/>
        <v>1.1005798833668019</v>
      </c>
      <c r="W65" s="41">
        <f t="shared" si="21"/>
        <v>1.1005798833668021</v>
      </c>
    </row>
    <row r="66" spans="1:23" x14ac:dyDescent="0.15">
      <c r="A66" s="41">
        <f t="shared" si="23"/>
        <v>0.75000000000000011</v>
      </c>
      <c r="B66" s="41">
        <f t="shared" si="2"/>
        <v>3.2073492876808433E-2</v>
      </c>
      <c r="C66" s="41">
        <f t="shared" si="3"/>
        <v>4.1939852054790221E-2</v>
      </c>
      <c r="D66" s="41">
        <f t="shared" si="4"/>
        <v>0.12755207380994366</v>
      </c>
      <c r="E66" s="41">
        <f t="shared" si="5"/>
        <v>2.840251639339372E-4</v>
      </c>
      <c r="F66" s="41">
        <f t="shared" si="6"/>
        <v>0.12750000000000003</v>
      </c>
      <c r="G66" s="41">
        <f t="shared" si="7"/>
        <v>0.30000000000000004</v>
      </c>
      <c r="H66" s="41">
        <f t="shared" si="22"/>
        <v>0.12750000000000003</v>
      </c>
      <c r="I66" s="41">
        <f t="shared" si="22"/>
        <v>0.1710365853658537</v>
      </c>
      <c r="J66" s="41">
        <f t="shared" si="8"/>
        <v>1.1173825835053672</v>
      </c>
      <c r="K66" s="41">
        <f t="shared" si="9"/>
        <v>0.32297590120851827</v>
      </c>
      <c r="L66" s="41">
        <f t="shared" si="10"/>
        <v>1.1285726184640554</v>
      </c>
      <c r="M66" s="41">
        <f t="shared" si="11"/>
        <v>489.01881085817672</v>
      </c>
      <c r="N66" s="41">
        <f t="shared" si="12"/>
        <v>1.1286349397287692</v>
      </c>
      <c r="O66" s="41">
        <f t="shared" si="13"/>
        <v>2.7288431403844005</v>
      </c>
      <c r="P66" s="41">
        <f t="shared" si="14"/>
        <v>1.1286349397287692</v>
      </c>
      <c r="Q66" s="41">
        <f t="shared" si="15"/>
        <v>2.1083104837577284</v>
      </c>
      <c r="R66" s="41">
        <f t="shared" si="16"/>
        <v>0.96525365555086973</v>
      </c>
      <c r="S66" s="41">
        <f t="shared" si="17"/>
        <v>1.0312188745053597</v>
      </c>
      <c r="T66" s="41">
        <f t="shared" si="18"/>
        <v>1.0917481195870016</v>
      </c>
      <c r="U66" s="41">
        <f t="shared" si="19"/>
        <v>1.0723925278732254</v>
      </c>
      <c r="V66" s="41">
        <f t="shared" si="20"/>
        <v>1.09153725615376</v>
      </c>
      <c r="W66" s="41">
        <f t="shared" si="21"/>
        <v>1.0915372561537602</v>
      </c>
    </row>
    <row r="67" spans="1:23" x14ac:dyDescent="0.15">
      <c r="A67" s="41">
        <f t="shared" si="23"/>
        <v>0.80000000000000016</v>
      </c>
      <c r="B67" s="41">
        <f t="shared" si="2"/>
        <v>3.4211725735262329E-2</v>
      </c>
      <c r="C67" s="41">
        <f t="shared" si="3"/>
        <v>4.4735842191776232E-2</v>
      </c>
      <c r="D67" s="41">
        <f t="shared" si="4"/>
        <v>0.13605554539727324</v>
      </c>
      <c r="E67" s="41">
        <f t="shared" si="5"/>
        <v>3.0296017486286633E-4</v>
      </c>
      <c r="F67" s="41">
        <f t="shared" si="6"/>
        <v>0.13600000000000004</v>
      </c>
      <c r="G67" s="41">
        <f t="shared" si="7"/>
        <v>0.32000000000000006</v>
      </c>
      <c r="H67" s="41">
        <f t="shared" si="22"/>
        <v>0.13600000000000004</v>
      </c>
      <c r="I67" s="41">
        <f t="shared" si="22"/>
        <v>0.18243902439024395</v>
      </c>
      <c r="J67" s="41">
        <f t="shared" si="8"/>
        <v>1.1582808533126854</v>
      </c>
      <c r="K67" s="41">
        <f t="shared" si="9"/>
        <v>0.32818004224297143</v>
      </c>
      <c r="L67" s="41">
        <f t="shared" si="10"/>
        <v>1.1172529746373991</v>
      </c>
      <c r="M67" s="41">
        <f t="shared" si="11"/>
        <v>485.32776224914699</v>
      </c>
      <c r="N67" s="41">
        <f t="shared" si="12"/>
        <v>1.1173353151205376</v>
      </c>
      <c r="O67" s="41">
        <f t="shared" si="13"/>
        <v>2.7015226118275741</v>
      </c>
      <c r="P67" s="41">
        <f t="shared" si="14"/>
        <v>1.1173353151205376</v>
      </c>
      <c r="Q67" s="41">
        <f t="shared" si="15"/>
        <v>2.0872025805859669</v>
      </c>
      <c r="R67" s="41">
        <f t="shared" si="16"/>
        <v>1.0005837251438419</v>
      </c>
      <c r="S67" s="41">
        <f t="shared" si="17"/>
        <v>1.0478350010963378</v>
      </c>
      <c r="T67" s="41">
        <f t="shared" si="18"/>
        <v>1.0807978274569605</v>
      </c>
      <c r="U67" s="41">
        <f t="shared" si="19"/>
        <v>1.0642982524374931</v>
      </c>
      <c r="V67" s="41">
        <f t="shared" si="20"/>
        <v>1.0806090447310297</v>
      </c>
      <c r="W67" s="41">
        <f t="shared" si="21"/>
        <v>1.0806090447310297</v>
      </c>
    </row>
    <row r="68" spans="1:23" x14ac:dyDescent="0.15">
      <c r="A68" s="41">
        <f t="shared" si="23"/>
        <v>0.8500000000000002</v>
      </c>
      <c r="B68" s="41">
        <f t="shared" si="2"/>
        <v>3.6349958593716224E-2</v>
      </c>
      <c r="C68" s="41">
        <f t="shared" si="3"/>
        <v>4.753183232876225E-2</v>
      </c>
      <c r="D68" s="41">
        <f t="shared" si="4"/>
        <v>0.1445590169846028</v>
      </c>
      <c r="E68" s="41">
        <f t="shared" si="5"/>
        <v>3.2189518579179552E-4</v>
      </c>
      <c r="F68" s="41">
        <f t="shared" si="6"/>
        <v>0.14450000000000005</v>
      </c>
      <c r="G68" s="41">
        <f t="shared" si="7"/>
        <v>0.34000000000000008</v>
      </c>
      <c r="H68" s="41">
        <f t="shared" si="22"/>
        <v>0.14450000000000005</v>
      </c>
      <c r="I68" s="41">
        <f t="shared" si="22"/>
        <v>0.19384146341463424</v>
      </c>
      <c r="J68" s="41">
        <f t="shared" si="8"/>
        <v>1.1870530029912296</v>
      </c>
      <c r="K68" s="41">
        <f t="shared" si="9"/>
        <v>0.32992606613691278</v>
      </c>
      <c r="L68" s="41">
        <f t="shared" si="10"/>
        <v>1.1030268480882739</v>
      </c>
      <c r="M68" s="41">
        <f t="shared" si="11"/>
        <v>480.70676775218413</v>
      </c>
      <c r="N68" s="41">
        <f t="shared" si="12"/>
        <v>1.1031377569918135</v>
      </c>
      <c r="O68" s="41">
        <f t="shared" si="13"/>
        <v>2.6671953836459905</v>
      </c>
      <c r="P68" s="41">
        <f t="shared" si="14"/>
        <v>1.1031377569918135</v>
      </c>
      <c r="Q68" s="41">
        <f t="shared" si="15"/>
        <v>2.0606812851760075</v>
      </c>
      <c r="R68" s="41">
        <f t="shared" si="16"/>
        <v>1.0254386164453924</v>
      </c>
      <c r="S68" s="41">
        <f t="shared" si="17"/>
        <v>1.0534098219669734</v>
      </c>
      <c r="T68" s="41">
        <f t="shared" si="18"/>
        <v>1.067035889009303</v>
      </c>
      <c r="U68" s="41">
        <f t="shared" si="19"/>
        <v>1.054164654588384</v>
      </c>
      <c r="V68" s="41">
        <f t="shared" si="20"/>
        <v>1.0668781534583962</v>
      </c>
      <c r="W68" s="41">
        <f t="shared" si="21"/>
        <v>1.0668781534583962</v>
      </c>
    </row>
    <row r="69" spans="1:23" x14ac:dyDescent="0.15">
      <c r="A69" s="41">
        <f t="shared" si="23"/>
        <v>0.90000000000000024</v>
      </c>
      <c r="B69" s="41">
        <f t="shared" si="2"/>
        <v>3.8488191452170126E-2</v>
      </c>
      <c r="C69" s="41">
        <f t="shared" si="3"/>
        <v>5.0327822465748268E-2</v>
      </c>
      <c r="D69" s="41">
        <f t="shared" si="4"/>
        <v>0.15306248857193239</v>
      </c>
      <c r="E69" s="41">
        <f t="shared" si="5"/>
        <v>3.4083019672072465E-4</v>
      </c>
      <c r="F69" s="41">
        <f t="shared" si="6"/>
        <v>0.15300000000000005</v>
      </c>
      <c r="G69" s="41">
        <f t="shared" si="7"/>
        <v>0.3600000000000001</v>
      </c>
      <c r="H69" s="41">
        <f t="shared" si="22"/>
        <v>0.15300000000000005</v>
      </c>
      <c r="I69" s="41">
        <f t="shared" si="22"/>
        <v>0.20524390243902449</v>
      </c>
      <c r="J69" s="41">
        <f t="shared" si="8"/>
        <v>1.1993982724247392</v>
      </c>
      <c r="K69" s="41">
        <f t="shared" si="9"/>
        <v>0.32804618044192524</v>
      </c>
      <c r="L69" s="41">
        <f t="shared" si="10"/>
        <v>1.0849576082405576</v>
      </c>
      <c r="M69" s="41">
        <f t="shared" si="11"/>
        <v>474.69415577286327</v>
      </c>
      <c r="N69" s="41">
        <f t="shared" si="12"/>
        <v>1.0851066250693717</v>
      </c>
      <c r="O69" s="41">
        <f t="shared" si="13"/>
        <v>2.6235992402625983</v>
      </c>
      <c r="P69" s="41">
        <f t="shared" si="14"/>
        <v>1.0851066250693717</v>
      </c>
      <c r="Q69" s="41">
        <f t="shared" si="15"/>
        <v>2.0269988045722802</v>
      </c>
      <c r="R69" s="41">
        <f t="shared" si="16"/>
        <v>1.0361031073953699</v>
      </c>
      <c r="S69" s="41">
        <f t="shared" si="17"/>
        <v>1.0474075982613349</v>
      </c>
      <c r="T69" s="41">
        <f t="shared" si="18"/>
        <v>1.0495562352383665</v>
      </c>
      <c r="U69" s="41">
        <f t="shared" si="19"/>
        <v>1.0409793128050908</v>
      </c>
      <c r="V69" s="41">
        <f t="shared" si="20"/>
        <v>1.0494396961050394</v>
      </c>
      <c r="W69" s="41">
        <f t="shared" si="21"/>
        <v>1.0494396961050394</v>
      </c>
    </row>
    <row r="70" spans="1:23" x14ac:dyDescent="0.15">
      <c r="A70" s="41">
        <f t="shared" si="23"/>
        <v>0.95000000000000029</v>
      </c>
      <c r="B70" s="41">
        <f t="shared" si="2"/>
        <v>4.0626424310624021E-2</v>
      </c>
      <c r="C70" s="41">
        <f t="shared" si="3"/>
        <v>5.3123812602734286E-2</v>
      </c>
      <c r="D70" s="41">
        <f t="shared" si="4"/>
        <v>0.16156596015926197</v>
      </c>
      <c r="E70" s="41">
        <f t="shared" si="5"/>
        <v>3.5976520764965383E-4</v>
      </c>
      <c r="F70" s="41">
        <f t="shared" si="6"/>
        <v>0.16150000000000006</v>
      </c>
      <c r="G70" s="41">
        <f t="shared" si="7"/>
        <v>0.38000000000000012</v>
      </c>
      <c r="H70" s="41">
        <f t="shared" si="22"/>
        <v>0.16150000000000006</v>
      </c>
      <c r="I70" s="41">
        <f t="shared" si="22"/>
        <v>0.21664634146341474</v>
      </c>
      <c r="J70" s="41">
        <f t="shared" si="8"/>
        <v>1.1910159014969528</v>
      </c>
      <c r="K70" s="41">
        <f t="shared" si="9"/>
        <v>0.32246778941911819</v>
      </c>
      <c r="L70" s="41">
        <f t="shared" si="10"/>
        <v>1.0621418513371399</v>
      </c>
      <c r="M70" s="41">
        <f t="shared" si="11"/>
        <v>466.70273444107795</v>
      </c>
      <c r="N70" s="41">
        <f t="shared" si="12"/>
        <v>1.0623393099859459</v>
      </c>
      <c r="O70" s="41">
        <f t="shared" si="13"/>
        <v>2.5685518290905627</v>
      </c>
      <c r="P70" s="41">
        <f t="shared" si="14"/>
        <v>1.0623393099859459</v>
      </c>
      <c r="Q70" s="41">
        <f t="shared" si="15"/>
        <v>1.9844690481490592</v>
      </c>
      <c r="R70" s="41">
        <f t="shared" si="16"/>
        <v>1.0288619759336226</v>
      </c>
      <c r="S70" s="41">
        <f t="shared" si="17"/>
        <v>1.0295965414903345</v>
      </c>
      <c r="T70" s="41">
        <f t="shared" si="18"/>
        <v>1.0274849397907055</v>
      </c>
      <c r="U70" s="41">
        <f t="shared" si="19"/>
        <v>1.0234545462051026</v>
      </c>
      <c r="V70" s="41">
        <f t="shared" si="20"/>
        <v>1.0274207316362245</v>
      </c>
      <c r="W70" s="41">
        <f t="shared" si="21"/>
        <v>1.0274207316362252</v>
      </c>
    </row>
    <row r="71" spans="1:23" x14ac:dyDescent="0.15">
      <c r="A71" s="41">
        <f t="shared" si="23"/>
        <v>1.0000000000000002</v>
      </c>
      <c r="B71" s="41">
        <f t="shared" si="2"/>
        <v>4.2764657169077909E-2</v>
      </c>
      <c r="C71" s="41">
        <f t="shared" si="3"/>
        <v>5.5919802739720297E-2</v>
      </c>
      <c r="D71" s="41">
        <f t="shared" si="4"/>
        <v>0.17006943174659153</v>
      </c>
      <c r="E71" s="41">
        <f t="shared" si="5"/>
        <v>3.7870021857858296E-4</v>
      </c>
      <c r="F71" s="41">
        <f t="shared" si="6"/>
        <v>0.17000000000000004</v>
      </c>
      <c r="G71" s="41">
        <f t="shared" si="7"/>
        <v>0.40000000000000013</v>
      </c>
      <c r="H71" s="41">
        <f t="shared" si="22"/>
        <v>0.17000000000000004</v>
      </c>
      <c r="I71" s="41">
        <f t="shared" si="22"/>
        <v>0.22804878048780497</v>
      </c>
      <c r="J71" s="41">
        <f t="shared" si="8"/>
        <v>1.1576051300916106</v>
      </c>
      <c r="K71" s="41">
        <f t="shared" si="9"/>
        <v>0.31319820572857454</v>
      </c>
      <c r="L71" s="41">
        <f t="shared" si="10"/>
        <v>1.0337298486861459</v>
      </c>
      <c r="M71" s="41">
        <f t="shared" si="11"/>
        <v>456.00729037901954</v>
      </c>
      <c r="N71" s="41">
        <f t="shared" si="12"/>
        <v>1.0339866398199997</v>
      </c>
      <c r="O71" s="41">
        <f t="shared" si="13"/>
        <v>2.5</v>
      </c>
      <c r="P71" s="41">
        <f t="shared" si="14"/>
        <v>1.0339866398199997</v>
      </c>
      <c r="Q71" s="41">
        <f t="shared" si="15"/>
        <v>1.9315057473958908</v>
      </c>
      <c r="R71" s="41">
        <f t="shared" si="16"/>
        <v>1</v>
      </c>
      <c r="S71" s="41">
        <f t="shared" si="17"/>
        <v>1.0000000000000013</v>
      </c>
      <c r="T71" s="41">
        <f t="shared" si="18"/>
        <v>1</v>
      </c>
      <c r="U71" s="41">
        <f t="shared" si="19"/>
        <v>0.99999999999999989</v>
      </c>
      <c r="V71" s="41">
        <f t="shared" si="20"/>
        <v>0.99999999999999956</v>
      </c>
      <c r="W71" s="41">
        <f t="shared" si="21"/>
        <v>1</v>
      </c>
    </row>
    <row r="72" spans="1:23" x14ac:dyDescent="0.15">
      <c r="A72" s="41">
        <f t="shared" si="23"/>
        <v>1.0500000000000003</v>
      </c>
      <c r="B72" s="41">
        <f t="shared" si="2"/>
        <v>4.4902890027531811E-2</v>
      </c>
      <c r="C72" s="41">
        <f t="shared" si="3"/>
        <v>5.8715792876706314E-2</v>
      </c>
      <c r="D72" s="41">
        <f t="shared" si="4"/>
        <v>0.17857290333392112</v>
      </c>
      <c r="E72" s="41">
        <f t="shared" si="5"/>
        <v>3.9763522950751209E-4</v>
      </c>
      <c r="F72" s="41">
        <f t="shared" si="6"/>
        <v>0.17850000000000005</v>
      </c>
      <c r="G72" s="41">
        <f t="shared" si="7"/>
        <v>0.42000000000000015</v>
      </c>
      <c r="H72" s="41">
        <f t="shared" si="22"/>
        <v>0.17850000000000005</v>
      </c>
      <c r="I72" s="41">
        <f t="shared" si="22"/>
        <v>0.23945121951219522</v>
      </c>
      <c r="J72" s="41">
        <f t="shared" si="8"/>
        <v>1.0948651980924513</v>
      </c>
      <c r="K72" s="41">
        <f t="shared" si="9"/>
        <v>0.30030936211879455</v>
      </c>
      <c r="L72" s="41">
        <f t="shared" si="10"/>
        <v>0.99894599490716007</v>
      </c>
      <c r="M72" s="41">
        <f t="shared" si="11"/>
        <v>441.73208746915668</v>
      </c>
      <c r="N72" s="41">
        <f t="shared" si="12"/>
        <v>0.99927328663549164</v>
      </c>
      <c r="O72" s="41">
        <f t="shared" si="13"/>
        <v>2.4160691447847165</v>
      </c>
      <c r="P72" s="41">
        <f t="shared" si="14"/>
        <v>0.99927328663549164</v>
      </c>
      <c r="Q72" s="41">
        <f t="shared" si="15"/>
        <v>1.8666605757030224</v>
      </c>
      <c r="R72" s="41">
        <f t="shared" si="16"/>
        <v>0.94580195753435015</v>
      </c>
      <c r="S72" s="41">
        <f t="shared" si="17"/>
        <v>0.95884764543973999</v>
      </c>
      <c r="T72" s="41">
        <f t="shared" si="18"/>
        <v>0.96635111792196426</v>
      </c>
      <c r="U72" s="41">
        <f t="shared" si="19"/>
        <v>0.96869523095124688</v>
      </c>
      <c r="V72" s="41">
        <f t="shared" si="20"/>
        <v>0.96642765791388607</v>
      </c>
      <c r="W72" s="41">
        <f t="shared" si="21"/>
        <v>0.96642765791388663</v>
      </c>
    </row>
    <row r="73" spans="1:23" x14ac:dyDescent="0.15">
      <c r="A73" s="41">
        <f t="shared" si="23"/>
        <v>1.1000000000000003</v>
      </c>
      <c r="B73" s="41">
        <f t="shared" si="2"/>
        <v>4.7041122885985706E-2</v>
      </c>
      <c r="C73" s="41">
        <f t="shared" si="3"/>
        <v>6.1511783013692325E-2</v>
      </c>
      <c r="D73" s="41">
        <f t="shared" si="4"/>
        <v>0.1870763749212507</v>
      </c>
      <c r="E73" s="41">
        <f t="shared" si="5"/>
        <v>4.1657024043644127E-4</v>
      </c>
      <c r="F73" s="41">
        <f t="shared" si="6"/>
        <v>0.18700000000000006</v>
      </c>
      <c r="G73" s="41">
        <f t="shared" si="7"/>
        <v>0.44000000000000017</v>
      </c>
      <c r="H73" s="41">
        <f t="shared" si="22"/>
        <v>0.18700000000000006</v>
      </c>
      <c r="I73" s="41">
        <f t="shared" si="22"/>
        <v>0.25085365853658548</v>
      </c>
      <c r="J73" s="41">
        <f t="shared" si="8"/>
        <v>0.99849534538321461</v>
      </c>
      <c r="K73" s="41">
        <f t="shared" si="9"/>
        <v>0.28392252311614907</v>
      </c>
      <c r="L73" s="41">
        <f t="shared" si="10"/>
        <v>0.95710925617745568</v>
      </c>
      <c r="M73" s="41">
        <f t="shared" si="11"/>
        <v>422.83836562221461</v>
      </c>
      <c r="N73" s="41">
        <f t="shared" si="12"/>
        <v>0.95751817302164788</v>
      </c>
      <c r="O73" s="41">
        <f t="shared" si="13"/>
        <v>2.3151125366289458</v>
      </c>
      <c r="P73" s="41">
        <f t="shared" si="14"/>
        <v>0.95751817302164788</v>
      </c>
      <c r="Q73" s="41">
        <f t="shared" si="15"/>
        <v>1.7886612681468352</v>
      </c>
      <c r="R73" s="41">
        <f t="shared" si="16"/>
        <v>0.86255262647652198</v>
      </c>
      <c r="S73" s="41">
        <f t="shared" si="17"/>
        <v>0.90652665923062115</v>
      </c>
      <c r="T73" s="41">
        <f t="shared" si="18"/>
        <v>0.92587948136926312</v>
      </c>
      <c r="U73" s="41">
        <f t="shared" si="19"/>
        <v>0.92726229282598538</v>
      </c>
      <c r="V73" s="41">
        <f t="shared" si="20"/>
        <v>0.92604501465157796</v>
      </c>
      <c r="W73" s="41">
        <f t="shared" si="21"/>
        <v>0.92604501465157829</v>
      </c>
    </row>
    <row r="74" spans="1:23" x14ac:dyDescent="0.15">
      <c r="A74" s="41">
        <f t="shared" si="23"/>
        <v>1.1500000000000004</v>
      </c>
      <c r="B74" s="41">
        <f t="shared" si="2"/>
        <v>4.9179355744439601E-2</v>
      </c>
      <c r="C74" s="41">
        <f t="shared" si="3"/>
        <v>6.4307773150678343E-2</v>
      </c>
      <c r="D74" s="41">
        <f t="shared" si="4"/>
        <v>0.19557984650858029</v>
      </c>
      <c r="E74" s="41">
        <f t="shared" si="5"/>
        <v>4.355052513653704E-4</v>
      </c>
      <c r="F74" s="41">
        <f t="shared" si="6"/>
        <v>0.19550000000000006</v>
      </c>
      <c r="G74" s="41">
        <f t="shared" si="7"/>
        <v>0.46000000000000019</v>
      </c>
      <c r="H74" s="41">
        <f t="shared" si="22"/>
        <v>0.19550000000000006</v>
      </c>
      <c r="I74" s="41">
        <f t="shared" si="22"/>
        <v>0.26225609756097573</v>
      </c>
      <c r="J74" s="41">
        <f t="shared" si="8"/>
        <v>0.86419481184764102</v>
      </c>
      <c r="K74" s="41">
        <f t="shared" si="9"/>
        <v>0.26419299671432805</v>
      </c>
      <c r="L74" s="41">
        <f t="shared" si="10"/>
        <v>0.90765361847821158</v>
      </c>
      <c r="M74" s="41">
        <f t="shared" si="11"/>
        <v>398.11183954515411</v>
      </c>
      <c r="N74" s="41">
        <f t="shared" si="12"/>
        <v>0.9081548786327247</v>
      </c>
      <c r="O74" s="41">
        <f t="shared" si="13"/>
        <v>2.1957606695740752</v>
      </c>
      <c r="P74" s="41">
        <f t="shared" si="14"/>
        <v>0.9081548786327247</v>
      </c>
      <c r="Q74" s="41">
        <f t="shared" si="15"/>
        <v>1.6964497412752717</v>
      </c>
      <c r="R74" s="41">
        <f t="shared" si="16"/>
        <v>0.74653678476636531</v>
      </c>
      <c r="S74" s="41">
        <f t="shared" si="17"/>
        <v>0.84353291903365735</v>
      </c>
      <c r="T74" s="41">
        <f t="shared" si="18"/>
        <v>0.87803754494641395</v>
      </c>
      <c r="U74" s="41">
        <f t="shared" si="19"/>
        <v>0.87303832185282715</v>
      </c>
      <c r="V74" s="41">
        <f t="shared" si="20"/>
        <v>0.87830426782963011</v>
      </c>
      <c r="W74" s="41">
        <f t="shared" si="21"/>
        <v>0.87830426782963011</v>
      </c>
    </row>
    <row r="75" spans="1:23" x14ac:dyDescent="0.15">
      <c r="A75" s="41">
        <f t="shared" si="23"/>
        <v>1.2000000000000004</v>
      </c>
      <c r="B75" s="41">
        <f t="shared" si="2"/>
        <v>5.1317588602893496E-2</v>
      </c>
      <c r="C75" s="41">
        <f t="shared" si="3"/>
        <v>6.7103763287664361E-2</v>
      </c>
      <c r="D75" s="41">
        <f t="shared" si="4"/>
        <v>0.20408331809590988</v>
      </c>
      <c r="E75" s="41">
        <f t="shared" si="5"/>
        <v>4.5444026229429958E-4</v>
      </c>
      <c r="F75" s="41">
        <f t="shared" si="6"/>
        <v>0.20400000000000007</v>
      </c>
      <c r="G75" s="41">
        <f t="shared" si="7"/>
        <v>0.4800000000000002</v>
      </c>
      <c r="H75" s="41">
        <f t="shared" si="22"/>
        <v>0.20400000000000007</v>
      </c>
      <c r="I75" s="41">
        <f t="shared" si="22"/>
        <v>0.27365853658536599</v>
      </c>
      <c r="J75" s="41">
        <f t="shared" si="8"/>
        <v>0.68766283736947109</v>
      </c>
      <c r="K75" s="41">
        <f t="shared" si="9"/>
        <v>0.24129484606378537</v>
      </c>
      <c r="L75" s="41">
        <f t="shared" si="10"/>
        <v>0.85014853584074612</v>
      </c>
      <c r="M75" s="41">
        <f t="shared" si="11"/>
        <v>366.15019750915212</v>
      </c>
      <c r="N75" s="41">
        <f t="shared" si="12"/>
        <v>0.8507520467277816</v>
      </c>
      <c r="O75" s="41">
        <f t="shared" si="13"/>
        <v>2.0569705979853965</v>
      </c>
      <c r="P75" s="41">
        <f t="shared" si="14"/>
        <v>0.8507520467277816</v>
      </c>
      <c r="Q75" s="41">
        <f t="shared" si="15"/>
        <v>1.5892202128932618</v>
      </c>
      <c r="R75" s="41">
        <f t="shared" si="16"/>
        <v>0.59403921034372986</v>
      </c>
      <c r="S75" s="41">
        <f t="shared" si="17"/>
        <v>0.77042218521806571</v>
      </c>
      <c r="T75" s="41">
        <f t="shared" si="18"/>
        <v>0.82240881108470587</v>
      </c>
      <c r="U75" s="41">
        <f t="shared" si="19"/>
        <v>0.80294812217764999</v>
      </c>
      <c r="V75" s="41">
        <f t="shared" si="20"/>
        <v>0.82278823919415767</v>
      </c>
      <c r="W75" s="41">
        <f t="shared" si="21"/>
        <v>0.82278823919415855</v>
      </c>
    </row>
    <row r="76" spans="1:23" x14ac:dyDescent="0.15">
      <c r="A76" s="41">
        <f t="shared" si="23"/>
        <v>1.2500000000000004</v>
      </c>
      <c r="B76" s="41">
        <f t="shared" si="2"/>
        <v>5.3455821461347398E-2</v>
      </c>
      <c r="C76" s="41">
        <f t="shared" si="3"/>
        <v>6.9899753424650379E-2</v>
      </c>
      <c r="D76" s="41">
        <f t="shared" si="4"/>
        <v>0.21258678968323946</v>
      </c>
      <c r="E76" s="41">
        <f t="shared" si="5"/>
        <v>4.7337527322322871E-4</v>
      </c>
      <c r="F76" s="41">
        <f t="shared" si="6"/>
        <v>0.21250000000000008</v>
      </c>
      <c r="G76" s="41">
        <f t="shared" si="7"/>
        <v>0.50000000000000022</v>
      </c>
      <c r="H76" s="41">
        <f t="shared" si="22"/>
        <v>0.21250000000000008</v>
      </c>
      <c r="I76" s="41">
        <f t="shared" si="22"/>
        <v>0.28506097560975624</v>
      </c>
      <c r="J76" s="41">
        <f t="shared" si="8"/>
        <v>0.46459866183243648</v>
      </c>
      <c r="K76" s="41">
        <f t="shared" si="9"/>
        <v>0.21540560116118201</v>
      </c>
      <c r="L76" s="41">
        <f t="shared" si="10"/>
        <v>0.78431937859273404</v>
      </c>
      <c r="M76" s="41">
        <f t="shared" si="11"/>
        <v>325.35060011758014</v>
      </c>
      <c r="N76" s="41">
        <f t="shared" si="12"/>
        <v>0.78503379071044899</v>
      </c>
      <c r="O76" s="41">
        <f t="shared" si="13"/>
        <v>1.8980752760188251</v>
      </c>
      <c r="P76" s="41">
        <f t="shared" si="14"/>
        <v>0.78503379071044899</v>
      </c>
      <c r="Q76" s="41">
        <f t="shared" si="15"/>
        <v>1.4664573218481611</v>
      </c>
      <c r="R76" s="41">
        <f t="shared" si="16"/>
        <v>0.40134468114845784</v>
      </c>
      <c r="S76" s="41">
        <f t="shared" si="17"/>
        <v>0.68776128732952657</v>
      </c>
      <c r="T76" s="41">
        <f t="shared" si="18"/>
        <v>0.7587276110771024</v>
      </c>
      <c r="U76" s="41">
        <f t="shared" si="19"/>
        <v>0.71347675131938892</v>
      </c>
      <c r="V76" s="41">
        <f t="shared" si="20"/>
        <v>0.7592301104075293</v>
      </c>
      <c r="W76" s="41">
        <f t="shared" si="21"/>
        <v>0.75923011040753008</v>
      </c>
    </row>
    <row r="77" spans="1:23" x14ac:dyDescent="0.15">
      <c r="A77" s="41">
        <f t="shared" si="23"/>
        <v>1.3000000000000005</v>
      </c>
      <c r="B77" s="41">
        <f t="shared" si="2"/>
        <v>5.5594054319801293E-2</v>
      </c>
      <c r="C77" s="41">
        <f t="shared" si="3"/>
        <v>7.2695743561636397E-2</v>
      </c>
      <c r="D77" s="41">
        <f t="shared" si="4"/>
        <v>0.22109026127056905</v>
      </c>
      <c r="E77" s="41">
        <f t="shared" si="5"/>
        <v>4.9231028415215789E-4</v>
      </c>
      <c r="F77" s="41">
        <f t="shared" si="6"/>
        <v>0.22100000000000009</v>
      </c>
      <c r="G77" s="41">
        <f t="shared" si="7"/>
        <v>0.52000000000000024</v>
      </c>
      <c r="H77" s="41">
        <f t="shared" si="22"/>
        <v>0.22100000000000009</v>
      </c>
      <c r="I77" s="41">
        <f t="shared" si="22"/>
        <v>0.29646341463414649</v>
      </c>
      <c r="J77" s="41">
        <f t="shared" si="8"/>
        <v>0.19070152512028393</v>
      </c>
      <c r="K77" s="41">
        <f t="shared" si="9"/>
        <v>0.18669097053884576</v>
      </c>
      <c r="L77" s="41">
        <f t="shared" si="10"/>
        <v>0.71006788160443834</v>
      </c>
      <c r="M77" s="41">
        <f t="shared" si="11"/>
        <v>273.89717907398358</v>
      </c>
      <c r="N77" s="41">
        <f t="shared" si="12"/>
        <v>0.71090010066869125</v>
      </c>
      <c r="O77" s="41">
        <f t="shared" si="13"/>
        <v>1.7188328970876476</v>
      </c>
      <c r="P77" s="41">
        <f t="shared" si="14"/>
        <v>0.71090010066869125</v>
      </c>
      <c r="Q77" s="41">
        <f t="shared" si="15"/>
        <v>1.3279742478151673</v>
      </c>
      <c r="R77" s="41">
        <f t="shared" si="16"/>
        <v>0.16473797512040414</v>
      </c>
      <c r="S77" s="41">
        <f t="shared" si="17"/>
        <v>0.59607931055849384</v>
      </c>
      <c r="T77" s="41">
        <f t="shared" si="18"/>
        <v>0.6868988861131593</v>
      </c>
      <c r="U77" s="41">
        <f t="shared" si="19"/>
        <v>0.60064210562582987</v>
      </c>
      <c r="V77" s="41">
        <f t="shared" si="20"/>
        <v>0.68753315883505717</v>
      </c>
      <c r="W77" s="41">
        <f t="shared" si="21"/>
        <v>0.68753315883505906</v>
      </c>
    </row>
    <row r="78" spans="1:23" x14ac:dyDescent="0.15">
      <c r="A78" s="41">
        <f t="shared" si="23"/>
        <v>1.3500000000000005</v>
      </c>
      <c r="B78" s="41">
        <f t="shared" si="2"/>
        <v>5.7732287178255189E-2</v>
      </c>
      <c r="C78" s="41">
        <f t="shared" si="3"/>
        <v>7.5491733698622415E-2</v>
      </c>
      <c r="D78" s="41">
        <f t="shared" si="4"/>
        <v>0.22959373285789861</v>
      </c>
      <c r="E78" s="41">
        <f t="shared" si="5"/>
        <v>5.1124529508108708E-4</v>
      </c>
      <c r="F78" s="41">
        <f t="shared" si="6"/>
        <v>0.22950000000000012</v>
      </c>
      <c r="G78" s="41">
        <f t="shared" si="7"/>
        <v>0.54000000000000026</v>
      </c>
      <c r="H78" s="41">
        <f t="shared" si="22"/>
        <v>0.22950000000000012</v>
      </c>
      <c r="I78" s="41">
        <f t="shared" si="22"/>
        <v>0.30786585365853675</v>
      </c>
      <c r="J78" s="41">
        <f t="shared" si="8"/>
        <v>-0.13832933288325044</v>
      </c>
      <c r="K78" s="41">
        <f t="shared" si="9"/>
        <v>0.15528955295420999</v>
      </c>
      <c r="L78" s="41">
        <f t="shared" si="10"/>
        <v>0.62749259253493195</v>
      </c>
      <c r="M78" s="41">
        <f t="shared" si="11"/>
        <v>209.74853595006243</v>
      </c>
      <c r="N78" s="41">
        <f t="shared" si="12"/>
        <v>0.62844724991458367</v>
      </c>
      <c r="O78" s="41">
        <f t="shared" si="13"/>
        <v>1.5194762333292529</v>
      </c>
      <c r="P78" s="41">
        <f t="shared" si="14"/>
        <v>0.62844724991458367</v>
      </c>
      <c r="Q78" s="41">
        <f t="shared" si="15"/>
        <v>1.173950831082764</v>
      </c>
      <c r="R78" s="41"/>
      <c r="S78" s="41">
        <f t="shared" ref="S78:U80" si="24">K78/E$46</f>
        <v>0.49581878220843972</v>
      </c>
      <c r="T78" s="41">
        <f t="shared" si="24"/>
        <v>0.60701796831393129</v>
      </c>
      <c r="U78" s="41">
        <f t="shared" si="24"/>
        <v>0.45996750572940565</v>
      </c>
      <c r="V78" s="41">
        <f t="shared" si="20"/>
        <v>0.60779049333169899</v>
      </c>
      <c r="W78" s="41">
        <f t="shared" si="21"/>
        <v>0.6077904933317011</v>
      </c>
    </row>
    <row r="79" spans="1:23" x14ac:dyDescent="0.15">
      <c r="A79" s="41">
        <f t="shared" si="23"/>
        <v>1.4000000000000006</v>
      </c>
      <c r="B79" s="41">
        <f t="shared" si="2"/>
        <v>5.9870520036709091E-2</v>
      </c>
      <c r="C79" s="41">
        <f t="shared" si="3"/>
        <v>7.8287723835608433E-2</v>
      </c>
      <c r="D79" s="41">
        <f t="shared" si="4"/>
        <v>0.23809720444522819</v>
      </c>
      <c r="E79" s="41">
        <f t="shared" si="5"/>
        <v>5.3018030601001626E-4</v>
      </c>
      <c r="F79" s="41">
        <f t="shared" si="6"/>
        <v>0.23800000000000013</v>
      </c>
      <c r="G79" s="41">
        <f t="shared" si="7"/>
        <v>0.56000000000000028</v>
      </c>
      <c r="H79" s="41">
        <f t="shared" si="22"/>
        <v>0.23800000000000013</v>
      </c>
      <c r="I79" s="41">
        <f t="shared" si="22"/>
        <v>0.319268292682927</v>
      </c>
      <c r="J79" s="41">
        <f t="shared" si="8"/>
        <v>-0.526794672294427</v>
      </c>
      <c r="K79" s="41">
        <f t="shared" si="9"/>
        <v>0.12129754907926493</v>
      </c>
      <c r="L79" s="41">
        <f t="shared" si="10"/>
        <v>0.53690932007831993</v>
      </c>
      <c r="M79" s="41">
        <f t="shared" si="11"/>
        <v>130.62524095364756</v>
      </c>
      <c r="N79" s="41">
        <f t="shared" si="12"/>
        <v>0.53798820152407423</v>
      </c>
      <c r="O79" s="41">
        <f t="shared" si="13"/>
        <v>1.3007619750718717</v>
      </c>
      <c r="P79" s="41">
        <f t="shared" si="14"/>
        <v>0.53798820152407423</v>
      </c>
      <c r="Q79" s="41">
        <f t="shared" si="15"/>
        <v>1.0049716923381418</v>
      </c>
      <c r="R79" s="41"/>
      <c r="S79" s="41">
        <f t="shared" si="24"/>
        <v>0.38728685816413844</v>
      </c>
      <c r="T79" s="41">
        <f t="shared" si="24"/>
        <v>0.51939036176688047</v>
      </c>
      <c r="U79" s="41">
        <f t="shared" si="24"/>
        <v>0.2864542820029824</v>
      </c>
      <c r="V79" s="41">
        <f t="shared" si="20"/>
        <v>0.52030479002874641</v>
      </c>
      <c r="W79" s="41">
        <f t="shared" si="21"/>
        <v>0.52030479002874874</v>
      </c>
    </row>
    <row r="80" spans="1:23" x14ac:dyDescent="0.15">
      <c r="A80" s="41">
        <f t="shared" si="23"/>
        <v>1.4500000000000006</v>
      </c>
      <c r="B80" s="41">
        <f t="shared" si="2"/>
        <v>6.2008752895162986E-2</v>
      </c>
      <c r="C80" s="41">
        <f t="shared" si="3"/>
        <v>8.1083713972594451E-2</v>
      </c>
      <c r="D80" s="41">
        <f t="shared" si="4"/>
        <v>0.24660067603255778</v>
      </c>
      <c r="E80" s="41">
        <f t="shared" si="5"/>
        <v>5.4911531693894533E-4</v>
      </c>
      <c r="F80" s="41">
        <f t="shared" si="6"/>
        <v>0.24650000000000014</v>
      </c>
      <c r="G80" s="41">
        <f t="shared" si="7"/>
        <v>0.58000000000000029</v>
      </c>
      <c r="H80" s="41">
        <f t="shared" si="22"/>
        <v>0.24650000000000014</v>
      </c>
      <c r="I80" s="41">
        <f t="shared" si="22"/>
        <v>0.33067073170731726</v>
      </c>
      <c r="J80" s="41">
        <f t="shared" si="8"/>
        <v>-0.97899525322950254</v>
      </c>
      <c r="K80" s="41">
        <f t="shared" si="9"/>
        <v>8.475347319000015E-2</v>
      </c>
      <c r="L80" s="41">
        <f t="shared" si="10"/>
        <v>0.43887158220996714</v>
      </c>
      <c r="M80" s="41">
        <f t="shared" si="11"/>
        <v>33.99733169668616</v>
      </c>
      <c r="N80" s="41">
        <f t="shared" si="12"/>
        <v>0.44007301487675443</v>
      </c>
      <c r="O80" s="41">
        <f t="shared" si="13"/>
        <v>1.064020070301309</v>
      </c>
      <c r="P80" s="41">
        <f t="shared" si="14"/>
        <v>0.44007301487675443</v>
      </c>
      <c r="Q80" s="41">
        <f t="shared" si="15"/>
        <v>0.82206435245261922</v>
      </c>
      <c r="R80" s="41"/>
      <c r="S80" s="41">
        <f t="shared" si="24"/>
        <v>0.27060650935992198</v>
      </c>
      <c r="T80" s="41">
        <f t="shared" si="24"/>
        <v>0.42455152356078901</v>
      </c>
      <c r="U80" s="41">
        <f t="shared" si="24"/>
        <v>7.4554360015666843E-2</v>
      </c>
      <c r="V80" s="41">
        <f t="shared" si="20"/>
        <v>0.42560802812052173</v>
      </c>
      <c r="W80" s="41">
        <f t="shared" si="21"/>
        <v>0.42560802812052356</v>
      </c>
    </row>
    <row r="81" spans="1:23" x14ac:dyDescent="0.15">
      <c r="A81" s="41">
        <f t="shared" si="23"/>
        <v>1.5000000000000007</v>
      </c>
      <c r="B81" s="41">
        <f t="shared" si="2"/>
        <v>6.4146985753616881E-2</v>
      </c>
      <c r="C81" s="41">
        <f t="shared" si="3"/>
        <v>8.3879704109580455E-2</v>
      </c>
      <c r="D81" s="41">
        <f t="shared" si="4"/>
        <v>0.25510414761988737</v>
      </c>
      <c r="E81" s="41">
        <f t="shared" si="5"/>
        <v>5.6805032786787452E-4</v>
      </c>
      <c r="F81" s="41">
        <f t="shared" si="6"/>
        <v>0.25500000000000012</v>
      </c>
      <c r="G81" s="41">
        <f t="shared" si="7"/>
        <v>0.60000000000000031</v>
      </c>
      <c r="H81" s="41">
        <f t="shared" si="22"/>
        <v>0.25500000000000012</v>
      </c>
      <c r="I81" s="41">
        <f t="shared" si="22"/>
        <v>0.34207317073170751</v>
      </c>
      <c r="J81" s="41">
        <f t="shared" si="8"/>
        <v>-1.4992318358047463</v>
      </c>
      <c r="K81" s="41">
        <f t="shared" si="9"/>
        <v>4.5622864855868084E-2</v>
      </c>
      <c r="L81" s="41">
        <f t="shared" si="10"/>
        <v>0.33419105443272556</v>
      </c>
      <c r="M81" s="41">
        <f t="shared" si="11"/>
        <v>-82.928188036786196</v>
      </c>
      <c r="N81" s="41">
        <f t="shared" si="12"/>
        <v>0.33550925219562533</v>
      </c>
      <c r="O81" s="41">
        <f t="shared" si="13"/>
        <v>0.81120306412767285</v>
      </c>
      <c r="P81" s="41">
        <f t="shared" si="14"/>
        <v>0.33550925219562533</v>
      </c>
      <c r="Q81" s="41">
        <f t="shared" si="15"/>
        <v>0.6267373522671047</v>
      </c>
      <c r="R81" s="41"/>
      <c r="S81" s="41">
        <f>K81/E$46</f>
        <v>0.1456677082480034</v>
      </c>
      <c r="T81" s="41">
        <f>L81/F$46</f>
        <v>0.32328664482067249</v>
      </c>
      <c r="U81" s="41"/>
      <c r="V81" s="41">
        <f t="shared" si="20"/>
        <v>0.32448122565107018</v>
      </c>
      <c r="W81" s="41">
        <f t="shared" si="21"/>
        <v>0.32448122565106913</v>
      </c>
    </row>
    <row r="82" spans="1:23" x14ac:dyDescent="0.15">
      <c r="A82" s="41">
        <f t="shared" si="23"/>
        <v>1.5500000000000007</v>
      </c>
      <c r="B82" s="41">
        <f t="shared" si="2"/>
        <v>6.6285218612070776E-2</v>
      </c>
      <c r="C82" s="41">
        <f t="shared" si="3"/>
        <v>8.6675694246566473E-2</v>
      </c>
      <c r="D82" s="41">
        <f t="shared" si="4"/>
        <v>0.26360761920721693</v>
      </c>
      <c r="E82" s="41">
        <f t="shared" si="5"/>
        <v>5.869853387968037E-4</v>
      </c>
      <c r="F82" s="41">
        <f t="shared" si="6"/>
        <v>0.26350000000000012</v>
      </c>
      <c r="G82" s="41">
        <f t="shared" si="7"/>
        <v>0.62000000000000033</v>
      </c>
      <c r="H82" s="41">
        <f t="shared" si="22"/>
        <v>0.26350000000000012</v>
      </c>
      <c r="I82" s="41">
        <f t="shared" si="22"/>
        <v>0.35347560975609776</v>
      </c>
      <c r="J82" s="41">
        <f t="shared" si="8"/>
        <v>-2.0918051801364115</v>
      </c>
      <c r="K82" s="41">
        <f t="shared" si="9"/>
        <v>3.7830006292116636E-3</v>
      </c>
      <c r="L82" s="41">
        <f t="shared" si="10"/>
        <v>0.22395801802315507</v>
      </c>
      <c r="M82" s="41">
        <f t="shared" si="11"/>
        <v>-223.21984952266166</v>
      </c>
      <c r="N82" s="41">
        <f t="shared" si="12"/>
        <v>0.22538238508686259</v>
      </c>
      <c r="O82" s="41">
        <f t="shared" si="13"/>
        <v>0.54493543825213564</v>
      </c>
      <c r="P82" s="41">
        <f t="shared" si="14"/>
        <v>0.22538238508686259</v>
      </c>
      <c r="Q82" s="41">
        <f t="shared" si="15"/>
        <v>0.4210183723774783</v>
      </c>
      <c r="R82" s="41"/>
      <c r="S82" s="41">
        <f>K82/E$46</f>
        <v>1.2078615266685508E-2</v>
      </c>
      <c r="T82" s="41">
        <f>L82/F$46</f>
        <v>0.21665043174268608</v>
      </c>
      <c r="U82" s="41"/>
      <c r="V82" s="41">
        <f t="shared" si="20"/>
        <v>0.217974175300851</v>
      </c>
      <c r="W82" s="41">
        <f t="shared" si="21"/>
        <v>0.21797417530085425</v>
      </c>
    </row>
    <row r="83" spans="1:23" x14ac:dyDescent="0.15">
      <c r="A83" s="41">
        <f t="shared" si="23"/>
        <v>1.6000000000000008</v>
      </c>
      <c r="B83" s="41">
        <f t="shared" si="2"/>
        <v>6.8423451470524671E-2</v>
      </c>
      <c r="C83" s="41">
        <f t="shared" si="3"/>
        <v>8.9471684383552491E-2</v>
      </c>
      <c r="D83" s="41">
        <f t="shared" si="4"/>
        <v>0.27211109079454654</v>
      </c>
      <c r="E83" s="41">
        <f t="shared" si="5"/>
        <v>6.0592034972573288E-4</v>
      </c>
      <c r="F83" s="41">
        <f t="shared" si="6"/>
        <v>0.27200000000000013</v>
      </c>
      <c r="G83" s="41">
        <f t="shared" si="7"/>
        <v>0.64000000000000035</v>
      </c>
      <c r="H83" s="41">
        <f t="shared" si="22"/>
        <v>0.27200000000000013</v>
      </c>
      <c r="I83" s="41">
        <f t="shared" si="22"/>
        <v>0.36487804878048802</v>
      </c>
      <c r="J83" s="41">
        <f t="shared" si="8"/>
        <v>-2.7610160463407603</v>
      </c>
      <c r="K83" s="41">
        <f t="shared" si="9"/>
        <v>-4.099239426527479E-2</v>
      </c>
      <c r="L83" s="41">
        <f t="shared" si="10"/>
        <v>0.10956180827774897</v>
      </c>
      <c r="M83" s="41">
        <f t="shared" si="11"/>
        <v>-390.23422032878034</v>
      </c>
      <c r="N83" s="41">
        <f t="shared" si="12"/>
        <v>0.11107620107960159</v>
      </c>
      <c r="O83" s="41">
        <f t="shared" si="13"/>
        <v>0.26856295043362266</v>
      </c>
      <c r="P83" s="41">
        <f t="shared" si="14"/>
        <v>0.11107620107960159</v>
      </c>
      <c r="Q83" s="41">
        <f t="shared" si="15"/>
        <v>0.2074923529200543</v>
      </c>
      <c r="R83" s="41"/>
      <c r="S83" s="41"/>
      <c r="T83" s="41">
        <f>L83/F$46</f>
        <v>0.1059868866290359</v>
      </c>
      <c r="U83" s="41"/>
      <c r="V83" s="41">
        <f t="shared" si="20"/>
        <v>0.10742518017344799</v>
      </c>
      <c r="W83" s="41">
        <f t="shared" si="21"/>
        <v>0.10742518017344907</v>
      </c>
    </row>
    <row r="84" spans="1:23" x14ac:dyDescent="0.15">
      <c r="A84" s="41">
        <f t="shared" ref="A84" si="25">A83+0.05</f>
        <v>1.6500000000000008</v>
      </c>
      <c r="B84" s="41">
        <f t="shared" si="2"/>
        <v>7.0561684328978566E-2</v>
      </c>
      <c r="C84" s="41">
        <f t="shared" si="3"/>
        <v>9.2267674520538509E-2</v>
      </c>
      <c r="D84" s="41">
        <f t="shared" si="4"/>
        <v>0.2806145623818761</v>
      </c>
      <c r="E84" s="41">
        <f t="shared" si="5"/>
        <v>6.2485536065466196E-4</v>
      </c>
      <c r="F84" s="41">
        <f t="shared" si="6"/>
        <v>0.28050000000000014</v>
      </c>
      <c r="G84" s="41">
        <f t="shared" si="7"/>
        <v>0.66000000000000036</v>
      </c>
      <c r="H84" s="41">
        <f t="shared" si="22"/>
        <v>0.28050000000000014</v>
      </c>
      <c r="I84" s="41">
        <f t="shared" si="22"/>
        <v>0.37628048780487827</v>
      </c>
      <c r="J84" s="41">
        <f t="shared" si="8"/>
        <v>-3.5111651945340476</v>
      </c>
      <c r="K84" s="41">
        <f t="shared" si="9"/>
        <v>-8.9048434241110641E-2</v>
      </c>
      <c r="L84" s="41">
        <f t="shared" si="10"/>
        <v>-7.2887372408363404E-3</v>
      </c>
      <c r="M84" s="41">
        <f t="shared" si="11"/>
        <v>-587.62840554695231</v>
      </c>
      <c r="N84" s="41">
        <f t="shared" si="12"/>
        <v>0</v>
      </c>
      <c r="O84" s="41">
        <f t="shared" si="13"/>
        <v>0</v>
      </c>
      <c r="P84" s="41">
        <f t="shared" si="14"/>
        <v>0</v>
      </c>
      <c r="Q84" s="41">
        <f t="shared" si="15"/>
        <v>0</v>
      </c>
      <c r="R84" s="41"/>
      <c r="S84" s="41"/>
      <c r="T84" s="41"/>
      <c r="U84" s="41"/>
      <c r="V84" s="41" t="str">
        <f t="shared" si="20"/>
        <v/>
      </c>
      <c r="W84" s="41" t="str">
        <f t="shared" si="21"/>
        <v/>
      </c>
    </row>
    <row r="85" spans="1:23" x14ac:dyDescent="0.15">
      <c r="A85" s="41"/>
      <c r="B85" s="41"/>
      <c r="C85" s="41"/>
      <c r="D85" s="41"/>
      <c r="E85" s="41"/>
      <c r="F85" s="41"/>
      <c r="G85" s="41"/>
      <c r="H85" s="41"/>
      <c r="I85" s="41"/>
      <c r="J85" s="41"/>
      <c r="K85" s="41"/>
      <c r="L85" s="41"/>
      <c r="M85" s="41"/>
      <c r="N85" s="41"/>
      <c r="O85" s="41"/>
      <c r="P85" s="41"/>
      <c r="Q85" s="41"/>
      <c r="R85" s="41"/>
      <c r="S85" s="41"/>
      <c r="T85" s="41" t="str">
        <f>IF(N85&gt;0,N85/D$11,"")</f>
        <v/>
      </c>
      <c r="U85" s="41"/>
      <c r="V85" s="41"/>
      <c r="W85" s="41"/>
    </row>
    <row r="86" spans="1:23" x14ac:dyDescent="0.15">
      <c r="A86" s="41"/>
      <c r="B86" s="41"/>
      <c r="C86" s="41"/>
      <c r="D86" s="41"/>
      <c r="E86" s="41"/>
      <c r="F86" s="41"/>
      <c r="G86" s="41"/>
      <c r="H86" s="41"/>
      <c r="I86" s="41"/>
      <c r="J86" s="41"/>
      <c r="K86" s="41"/>
      <c r="L86" s="41"/>
      <c r="M86" s="41"/>
      <c r="N86" s="41"/>
      <c r="O86" s="41"/>
      <c r="P86" s="41"/>
      <c r="Q86" s="41"/>
      <c r="R86" s="41"/>
      <c r="S86" s="41"/>
      <c r="T86" s="41"/>
      <c r="U86" s="41"/>
      <c r="V86" s="41"/>
      <c r="W86" s="41"/>
    </row>
    <row r="88" spans="1:23" x14ac:dyDescent="0.15">
      <c r="A88" s="41"/>
      <c r="B88" s="41"/>
      <c r="C88" s="41"/>
      <c r="D88" s="41"/>
      <c r="E88" s="41"/>
      <c r="F88" s="41"/>
      <c r="G88" s="41"/>
      <c r="H88" s="41"/>
      <c r="I88" s="41"/>
      <c r="J88" s="41"/>
      <c r="K88" s="41"/>
      <c r="L88" s="41"/>
      <c r="M88" s="41"/>
      <c r="N88" s="41"/>
      <c r="O88" s="41"/>
      <c r="P88" s="41"/>
      <c r="Q88" s="41"/>
      <c r="R88" s="41"/>
      <c r="S88" s="41"/>
      <c r="T88" s="41"/>
      <c r="U88" s="41"/>
      <c r="V88" s="41"/>
      <c r="W88" s="41"/>
    </row>
  </sheetData>
  <phoneticPr fontId="6" type="noConversion"/>
  <pageMargins left="0.75" right="0.75" top="1" bottom="1" header="0.5" footer="0.5"/>
  <pageSetup paperSize="0" orientation="portrait" horizontalDpi="4294967292" verticalDpi="4294967292"/>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Tuning</vt:lpstr>
      <vt:lpstr>Example Tuning Sets</vt:lpstr>
      <vt:lpstr>Impeller Curve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jharvey</dc:creator>
  <cp:keywords/>
  <dc:description/>
  <cp:lastModifiedBy>Microsoft Office User</cp:lastModifiedBy>
  <cp:revision/>
  <dcterms:created xsi:type="dcterms:W3CDTF">2014-03-07T19:39:37Z</dcterms:created>
  <dcterms:modified xsi:type="dcterms:W3CDTF">2022-04-08T19:02:36Z</dcterms:modified>
  <cp:category/>
  <cp:contentStatus/>
</cp:coreProperties>
</file>