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6.xml" ContentType="application/vnd.openxmlformats-officedocument.spreadsheetml.comments+xml"/>
  <Override PartName="/xl/comments7.xml" ContentType="application/vnd.openxmlformats-officedocument.spreadsheetml.comment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checkCompatibility="1"/>
  <bookViews>
    <workbookView xWindow="-180" yWindow="255" windowWidth="15180" windowHeight="8355" tabRatio="522" firstSheet="1" activeTab="1"/>
  </bookViews>
  <sheets>
    <sheet name="Release Plan" sheetId="7" state="hidden" r:id="rId1"/>
    <sheet name="Product Backlog" sheetId="8" r:id="rId2"/>
    <sheet name="PB Burndown" sheetId="20" r:id="rId3"/>
    <sheet name="Sp1" sheetId="19" r:id="rId4"/>
    <sheet name="Sp2" sheetId="22" r:id="rId5"/>
    <sheet name="Sp3" sheetId="23" r:id="rId6"/>
    <sheet name="Sp4" sheetId="24" r:id="rId7"/>
    <sheet name="Sprint Sheet Template" sheetId="16" state="hidden" r:id="rId8"/>
    <sheet name="Task Slips" sheetId="21" state="hidden" r:id="rId9"/>
  </sheets>
  <definedNames>
    <definedName name="AverageSpeedLastEight">OFFSET('PB Burndown'!$P$27,1,0,'PB Burndown'!$G$3,1)</definedName>
    <definedName name="AverageSpeedRealized">OFFSET('PB Burndown'!$O$27,1,0,'PB Burndown'!$G$3,1)</definedName>
    <definedName name="AverageSpeedWorstThree">OFFSET('PB Burndown'!$Q$27,1,0,'PB Burndown'!$G$3,1)</definedName>
    <definedName name="ColBottomCurrentScope">OFFSET('PB Burndown'!$I$27,1,0,'PB Burndown'!$G$3,1)</definedName>
    <definedName name="ColTopRemainingWork">OFFSET('PB Burndown'!$F$27,1,0,'PB Burndown'!$G$3,1)</definedName>
    <definedName name="DoneDays" localSheetId="3">'Sp1'!$D$11</definedName>
    <definedName name="DoneDays" localSheetId="4">'Sp2'!$D$11</definedName>
    <definedName name="DoneDays" localSheetId="5">'Sp3'!$D$11</definedName>
    <definedName name="DoneDays" localSheetId="6">'Sp4'!$D$11</definedName>
    <definedName name="DoneDays" localSheetId="7">'Sprint Sheet Template'!$D$11</definedName>
    <definedName name="DoneDays">#REF!</definedName>
    <definedName name="ImplementationDays" localSheetId="3">'Sp1'!$B$9</definedName>
    <definedName name="ImplementationDays" localSheetId="4">'Sp2'!$B$9</definedName>
    <definedName name="ImplementationDays" localSheetId="5">'Sp3'!$B$9</definedName>
    <definedName name="ImplementationDays" localSheetId="6">'Sp4'!$B$9</definedName>
    <definedName name="ImplementationDays" localSheetId="7">'Sprint Sheet Template'!$B$9</definedName>
    <definedName name="ImplementationDays">#REF!</definedName>
    <definedName name="LastEight">IF('PB Burndown'!$G$4&gt;8,OFFSET('PB Burndown'!$D$27,'PB Burndown'!$G$4-7,0,8,1),OFFSET('PB Burndown'!$D$27,1,0,'PB Burndown'!$G$4-1,1))</definedName>
    <definedName name="LastPlanned">IF(OFFSET('PB Burndown'!$B$27,1,0,1,1)="",1,OFFSET('PB Burndown'!$B$27,'PB Burndown'!$G$3,0,1,1))</definedName>
    <definedName name="LastRealized">IF(OFFSET('PB Burndown'!$D$27,1,0,1,1)="",1,OFFSET('PB Burndown'!$D$27,'PB Burndown'!$G$3,0,1,1))</definedName>
    <definedName name="PBCurrentBottom">OFFSET('PB Burndown'!$N$27,1,0,'PB Burndown'!$G$9,1)</definedName>
    <definedName name="PBTrend">OFFSET('PB Burndown'!$M$27,1,0,'PB Burndown'!$G$9,1)</definedName>
    <definedName name="PlannedSpeed">OFFSET('PB Burndown'!$C$27,1,0,'PB Burndown'!$G$3,1)</definedName>
    <definedName name="_xlnm.Print_Area" localSheetId="1">'Product Backlog'!$A:$G</definedName>
    <definedName name="_xlnm.Print_Area" localSheetId="8">'Task Slips'!#REF!</definedName>
    <definedName name="ProductBacklog">'Product Backlog'!$A$4:$G$163</definedName>
    <definedName name="RealizedSpeed">OFFSET('PB Burndown'!$D$27,1,0,'PB Burndown'!$G$3,1)</definedName>
    <definedName name="RealValues" localSheetId="3">OFFSET('Sp1'!$F$10,0,0,1,'Sp1'!DoneDays)</definedName>
    <definedName name="RealValues" localSheetId="4">OFFSET('Sp2'!$F$10,0,0,1,'Sp2'!DoneDays)</definedName>
    <definedName name="RealValues" localSheetId="5">OFFSET('Sp3'!$F$10,0,0,1,'Sp3'!DoneDays)</definedName>
    <definedName name="RealValues" localSheetId="6">OFFSET('Sp4'!$F$10,0,0,1,'Sp4'!DoneDays)</definedName>
    <definedName name="RealValues" localSheetId="7">OFFSET('Sprint Sheet Template'!$F$10,0,0,1,'Sprint Sheet Template'!DoneDays)</definedName>
    <definedName name="Sprint">'Product Backlog'!$E$5:$E$163</definedName>
    <definedName name="SprintCount">'PB Burndown'!$G$3</definedName>
    <definedName name="SprintsInTrend">'PB Burndown'!$G$6</definedName>
    <definedName name="SprintTasks" localSheetId="3">'Sp1'!$A$14:$AD$63</definedName>
    <definedName name="SprintTasks" localSheetId="4">'Sp2'!$A$14:$AD$63</definedName>
    <definedName name="SprintTasks" localSheetId="5">'Sp3'!$A$14:$AD$63</definedName>
    <definedName name="SprintTasks" localSheetId="6">'Sp4'!$A$14:$AD$63</definedName>
    <definedName name="SprintTasks">'Sprint Sheet Template'!$A$14:$AD$63</definedName>
    <definedName name="Status">'Product Backlog'!$C$5:$C$163</definedName>
    <definedName name="StoryName">'Product Backlog'!$B$5:$B$163</definedName>
    <definedName name="TaskRows" localSheetId="3">'Sp1'!$B$11</definedName>
    <definedName name="TaskRows" localSheetId="4">'Sp2'!$B$11</definedName>
    <definedName name="TaskRows" localSheetId="5">'Sp3'!$B$11</definedName>
    <definedName name="TaskRows" localSheetId="6">'Sp4'!$B$11</definedName>
    <definedName name="TaskRows" localSheetId="7">'Sprint Sheet Template'!$B$11</definedName>
    <definedName name="TaskRows">#REF!</definedName>
    <definedName name="TaskStatus" localSheetId="3">'Sp1'!$D$14:$D$58</definedName>
    <definedName name="TaskStatus" localSheetId="4">'Sp2'!$D$14:$D$58</definedName>
    <definedName name="TaskStatus" localSheetId="5">'Sp3'!$D$14:$D$58</definedName>
    <definedName name="TaskStatus" localSheetId="6">'Sp4'!$D$14:$D$58</definedName>
    <definedName name="TaskStatus">'Sprint Sheet Template'!$D$14:$D$58</definedName>
    <definedName name="TaskStoryID" localSheetId="3">'Sp1'!$B$14:$B$53</definedName>
    <definedName name="TaskStoryID" localSheetId="4">'Sp2'!$B$14:$B$53</definedName>
    <definedName name="TaskStoryID" localSheetId="5">'Sp3'!$B$14:$B$53</definedName>
    <definedName name="TaskStoryID" localSheetId="6">'Sp4'!$B$14:$B$53</definedName>
    <definedName name="TaskStoryID">'Sprint Sheet Template'!$B$14:$B$53</definedName>
    <definedName name="TotalEffort" localSheetId="3">'Sp1'!$E$10</definedName>
    <definedName name="TotalEffort" localSheetId="4">'Sp2'!$E$10</definedName>
    <definedName name="TotalEffort" localSheetId="5">'Sp3'!$E$10</definedName>
    <definedName name="TotalEffort" localSheetId="6">'Sp4'!$E$10</definedName>
    <definedName name="TotalEffort" localSheetId="7">'Sprint Sheet Template'!$E$10</definedName>
    <definedName name="TotalEffort">#REF!</definedName>
    <definedName name="TrendDays" localSheetId="3">'Sp1'!$D$13</definedName>
    <definedName name="TrendDays" localSheetId="4">'Sp2'!$D$13</definedName>
    <definedName name="TrendDays" localSheetId="5">'Sp3'!$D$13</definedName>
    <definedName name="TrendDays" localSheetId="6">'Sp4'!$D$13</definedName>
    <definedName name="TrendDays">'Sprint Sheet Template'!$D$13</definedName>
    <definedName name="TrendOffset">'PB Burndown'!$G$5</definedName>
    <definedName name="TrendSprintCount">'PB Burndown'!$G$4</definedName>
  </definedNames>
  <calcPr calcId="125725"/>
</workbook>
</file>

<file path=xl/calcChain.xml><?xml version="1.0" encoding="utf-8"?>
<calcChain xmlns="http://schemas.openxmlformats.org/spreadsheetml/2006/main">
  <c r="D14" i="8"/>
  <c r="E31" i="7" s="1"/>
  <c r="D64" i="24"/>
  <c r="G63"/>
  <c r="F63"/>
  <c r="D63"/>
  <c r="I62"/>
  <c r="H62"/>
  <c r="G62"/>
  <c r="F62"/>
  <c r="D62"/>
  <c r="F61"/>
  <c r="D61"/>
  <c r="F60"/>
  <c r="D60"/>
  <c r="F59"/>
  <c r="D59"/>
  <c r="F58"/>
  <c r="D58"/>
  <c r="F57"/>
  <c r="D57"/>
  <c r="F56"/>
  <c r="D56"/>
  <c r="F55"/>
  <c r="D55"/>
  <c r="F54"/>
  <c r="D54"/>
  <c r="F53"/>
  <c r="D53"/>
  <c r="F52"/>
  <c r="D52"/>
  <c r="F51"/>
  <c r="D51"/>
  <c r="F50"/>
  <c r="D50"/>
  <c r="F49"/>
  <c r="D49"/>
  <c r="F48"/>
  <c r="D48"/>
  <c r="F47"/>
  <c r="D47"/>
  <c r="F46"/>
  <c r="D46"/>
  <c r="F45"/>
  <c r="D45"/>
  <c r="F44"/>
  <c r="D44"/>
  <c r="F43"/>
  <c r="D43"/>
  <c r="F42"/>
  <c r="D42"/>
  <c r="F41"/>
  <c r="D41"/>
  <c r="F18"/>
  <c r="D18"/>
  <c r="F17"/>
  <c r="F16"/>
  <c r="F15"/>
  <c r="N14"/>
  <c r="O14" s="1"/>
  <c r="M14"/>
  <c r="M62" s="1"/>
  <c r="L14"/>
  <c r="L62" s="1"/>
  <c r="K14"/>
  <c r="K11" s="1"/>
  <c r="J14"/>
  <c r="J62" s="1"/>
  <c r="I14"/>
  <c r="I63" s="1"/>
  <c r="H14"/>
  <c r="H63" s="1"/>
  <c r="G14"/>
  <c r="B11"/>
  <c r="AC10" s="1"/>
  <c r="D7" i="20"/>
  <c r="D17" s="1"/>
  <c r="D64" i="23"/>
  <c r="G63"/>
  <c r="F63"/>
  <c r="D63"/>
  <c r="F62"/>
  <c r="D62"/>
  <c r="F61"/>
  <c r="D61"/>
  <c r="F60"/>
  <c r="D60"/>
  <c r="F59"/>
  <c r="D59"/>
  <c r="F58"/>
  <c r="D58"/>
  <c r="F57"/>
  <c r="D57"/>
  <c r="F56"/>
  <c r="D56"/>
  <c r="F55"/>
  <c r="D55"/>
  <c r="F54"/>
  <c r="D54"/>
  <c r="F53"/>
  <c r="D53"/>
  <c r="F52"/>
  <c r="D52"/>
  <c r="F51"/>
  <c r="D51"/>
  <c r="F50"/>
  <c r="D50"/>
  <c r="F49"/>
  <c r="D49"/>
  <c r="F48"/>
  <c r="D48"/>
  <c r="F47"/>
  <c r="D47"/>
  <c r="F46"/>
  <c r="D46"/>
  <c r="F45"/>
  <c r="D45"/>
  <c r="F44"/>
  <c r="D44"/>
  <c r="F43"/>
  <c r="D43"/>
  <c r="F42"/>
  <c r="D42"/>
  <c r="F41"/>
  <c r="D41"/>
  <c r="F18"/>
  <c r="D18"/>
  <c r="F17"/>
  <c r="F16"/>
  <c r="F15"/>
  <c r="G14"/>
  <c r="H14" s="1"/>
  <c r="B11"/>
  <c r="U10" s="1"/>
  <c r="AA10"/>
  <c r="Y10"/>
  <c r="I10"/>
  <c r="D64" i="22"/>
  <c r="G63"/>
  <c r="F63"/>
  <c r="D63"/>
  <c r="F62"/>
  <c r="D62"/>
  <c r="F61"/>
  <c r="D61"/>
  <c r="F60"/>
  <c r="D60"/>
  <c r="F59"/>
  <c r="D59"/>
  <c r="F58"/>
  <c r="D58"/>
  <c r="F57"/>
  <c r="D57"/>
  <c r="F56"/>
  <c r="D56"/>
  <c r="F55"/>
  <c r="D55"/>
  <c r="F54"/>
  <c r="D54"/>
  <c r="F53"/>
  <c r="D53"/>
  <c r="F52"/>
  <c r="D52"/>
  <c r="F51"/>
  <c r="D51"/>
  <c r="F50"/>
  <c r="D50"/>
  <c r="F49"/>
  <c r="D49"/>
  <c r="F48"/>
  <c r="D48"/>
  <c r="F47"/>
  <c r="D47"/>
  <c r="F46"/>
  <c r="D46"/>
  <c r="F45"/>
  <c r="D45"/>
  <c r="F44"/>
  <c r="D44"/>
  <c r="F43"/>
  <c r="D43"/>
  <c r="F42"/>
  <c r="D42"/>
  <c r="F41"/>
  <c r="D41"/>
  <c r="F18"/>
  <c r="D18"/>
  <c r="F17"/>
  <c r="F16"/>
  <c r="F15"/>
  <c r="G14"/>
  <c r="H14" s="1"/>
  <c r="B11"/>
  <c r="Z10" s="1"/>
  <c r="A29" i="21"/>
  <c r="A21"/>
  <c r="A13"/>
  <c r="A5"/>
  <c r="G4" i="20"/>
  <c r="D10" s="1"/>
  <c r="D11" s="1"/>
  <c r="E16" i="7"/>
  <c r="E17"/>
  <c r="E18"/>
  <c r="E19"/>
  <c r="E20"/>
  <c r="B17"/>
  <c r="D16"/>
  <c r="B28" i="20"/>
  <c r="B29" s="1"/>
  <c r="F18" i="19"/>
  <c r="D18"/>
  <c r="F17"/>
  <c r="F16"/>
  <c r="F15"/>
  <c r="E21" i="7"/>
  <c r="G14" i="19"/>
  <c r="H14" s="1"/>
  <c r="H62" s="1"/>
  <c r="D17" i="7"/>
  <c r="B18"/>
  <c r="F18"/>
  <c r="F19" s="1"/>
  <c r="F20" s="1"/>
  <c r="F21" s="1"/>
  <c r="F22" s="1"/>
  <c r="F23" s="1"/>
  <c r="F24" s="1"/>
  <c r="F25" s="1"/>
  <c r="F26" s="1"/>
  <c r="F27" s="1"/>
  <c r="F28" s="1"/>
  <c r="F29" s="1"/>
  <c r="F30" s="1"/>
  <c r="B4"/>
  <c r="G17" i="20"/>
  <c r="A18"/>
  <c r="A8"/>
  <c r="H28"/>
  <c r="B11" i="19"/>
  <c r="L10" s="1"/>
  <c r="D41"/>
  <c r="F41"/>
  <c r="D42"/>
  <c r="F42"/>
  <c r="D43"/>
  <c r="F43"/>
  <c r="D44"/>
  <c r="F44"/>
  <c r="D45"/>
  <c r="F45"/>
  <c r="D46"/>
  <c r="F46"/>
  <c r="D47"/>
  <c r="F47"/>
  <c r="D48"/>
  <c r="F48"/>
  <c r="D49"/>
  <c r="F49"/>
  <c r="D50"/>
  <c r="F50"/>
  <c r="D51"/>
  <c r="F51"/>
  <c r="D52"/>
  <c r="F52"/>
  <c r="D53"/>
  <c r="F53"/>
  <c r="D54"/>
  <c r="F54"/>
  <c r="D55"/>
  <c r="F55"/>
  <c r="D56"/>
  <c r="F56"/>
  <c r="D57"/>
  <c r="F57"/>
  <c r="D58"/>
  <c r="F58"/>
  <c r="D59"/>
  <c r="F59"/>
  <c r="D60"/>
  <c r="F60"/>
  <c r="D61"/>
  <c r="F61"/>
  <c r="D62"/>
  <c r="F62"/>
  <c r="G62"/>
  <c r="D63"/>
  <c r="F63"/>
  <c r="G63"/>
  <c r="D64"/>
  <c r="B11" i="16"/>
  <c r="V10" s="1"/>
  <c r="F15"/>
  <c r="F16"/>
  <c r="F17"/>
  <c r="F18"/>
  <c r="E10" i="7"/>
  <c r="E9"/>
  <c r="E8"/>
  <c r="E7"/>
  <c r="E6"/>
  <c r="C4"/>
  <c r="C5"/>
  <c r="C6"/>
  <c r="D6" s="1"/>
  <c r="C7"/>
  <c r="D7" s="1"/>
  <c r="C8"/>
  <c r="D8" s="1"/>
  <c r="C9"/>
  <c r="D9" s="1"/>
  <c r="C10"/>
  <c r="D10" s="1"/>
  <c r="G14" i="16"/>
  <c r="H14" s="1"/>
  <c r="U10"/>
  <c r="T10"/>
  <c r="P10"/>
  <c r="H10"/>
  <c r="G10"/>
  <c r="D15"/>
  <c r="D16"/>
  <c r="D17"/>
  <c r="D18"/>
  <c r="D19"/>
  <c r="F19"/>
  <c r="D20"/>
  <c r="F20"/>
  <c r="D21"/>
  <c r="F21"/>
  <c r="D22"/>
  <c r="F22"/>
  <c r="D23"/>
  <c r="F23"/>
  <c r="D24"/>
  <c r="F24"/>
  <c r="D25"/>
  <c r="F25"/>
  <c r="D26"/>
  <c r="F26"/>
  <c r="D27"/>
  <c r="F27"/>
  <c r="D28"/>
  <c r="F28"/>
  <c r="D29"/>
  <c r="F29"/>
  <c r="D30"/>
  <c r="F30"/>
  <c r="D31"/>
  <c r="F31"/>
  <c r="D32"/>
  <c r="F32"/>
  <c r="D33"/>
  <c r="F33"/>
  <c r="D34"/>
  <c r="F34"/>
  <c r="D35"/>
  <c r="F35"/>
  <c r="D36"/>
  <c r="F36"/>
  <c r="D37"/>
  <c r="F37"/>
  <c r="D38"/>
  <c r="F38"/>
  <c r="D39"/>
  <c r="F39"/>
  <c r="D40"/>
  <c r="F40"/>
  <c r="D41"/>
  <c r="F41"/>
  <c r="D42"/>
  <c r="F42"/>
  <c r="D43"/>
  <c r="F43"/>
  <c r="D44"/>
  <c r="F44"/>
  <c r="D45"/>
  <c r="F45"/>
  <c r="D46"/>
  <c r="F46"/>
  <c r="D47"/>
  <c r="F47"/>
  <c r="D48"/>
  <c r="F48"/>
  <c r="D49"/>
  <c r="F49"/>
  <c r="D50"/>
  <c r="F50"/>
  <c r="D51"/>
  <c r="F51"/>
  <c r="D52"/>
  <c r="F52"/>
  <c r="D53"/>
  <c r="F53"/>
  <c r="D54"/>
  <c r="F54"/>
  <c r="D55"/>
  <c r="F55"/>
  <c r="D56"/>
  <c r="F56"/>
  <c r="D57"/>
  <c r="F57"/>
  <c r="D58"/>
  <c r="F58"/>
  <c r="D59"/>
  <c r="F59"/>
  <c r="D64"/>
  <c r="F28" i="20" l="1"/>
  <c r="K28" s="1"/>
  <c r="R10" i="24"/>
  <c r="Q10"/>
  <c r="AB10"/>
  <c r="P10"/>
  <c r="AA10"/>
  <c r="L10"/>
  <c r="Z10"/>
  <c r="K10"/>
  <c r="Y10"/>
  <c r="J10"/>
  <c r="X10"/>
  <c r="I10"/>
  <c r="T10"/>
  <c r="H10"/>
  <c r="S10"/>
  <c r="P14"/>
  <c r="O62"/>
  <c r="O63"/>
  <c r="O11"/>
  <c r="M63"/>
  <c r="L63"/>
  <c r="G10"/>
  <c r="O10"/>
  <c r="W10"/>
  <c r="L11"/>
  <c r="AD10"/>
  <c r="K62"/>
  <c r="N63"/>
  <c r="N11"/>
  <c r="N62"/>
  <c r="M11"/>
  <c r="K63"/>
  <c r="J63"/>
  <c r="F10"/>
  <c r="N10"/>
  <c r="V10"/>
  <c r="E10"/>
  <c r="J11" s="1"/>
  <c r="M10"/>
  <c r="U10"/>
  <c r="H10" i="23"/>
  <c r="AB10"/>
  <c r="T10"/>
  <c r="Q10"/>
  <c r="G62"/>
  <c r="B5" i="7"/>
  <c r="D5" s="1"/>
  <c r="D16" i="20"/>
  <c r="G62" i="22"/>
  <c r="P10" i="23"/>
  <c r="K10"/>
  <c r="D15" i="20"/>
  <c r="J10" i="23"/>
  <c r="Z10"/>
  <c r="G10"/>
  <c r="S10"/>
  <c r="R10"/>
  <c r="E10"/>
  <c r="G11" s="1"/>
  <c r="O10"/>
  <c r="X10"/>
  <c r="M10"/>
  <c r="W10"/>
  <c r="L10"/>
  <c r="E4" i="7"/>
  <c r="E28" i="20"/>
  <c r="E29" s="1"/>
  <c r="G5"/>
  <c r="G6" s="1"/>
  <c r="J10" i="22"/>
  <c r="Y10"/>
  <c r="T10"/>
  <c r="M10"/>
  <c r="L10"/>
  <c r="X10"/>
  <c r="K10"/>
  <c r="U10"/>
  <c r="I10"/>
  <c r="S10"/>
  <c r="H10"/>
  <c r="R10"/>
  <c r="AB10"/>
  <c r="E10"/>
  <c r="G11" s="1"/>
  <c r="Q10"/>
  <c r="AA10"/>
  <c r="P10"/>
  <c r="H63" i="23"/>
  <c r="I14"/>
  <c r="H62"/>
  <c r="F10"/>
  <c r="N10"/>
  <c r="V10"/>
  <c r="H63" i="22"/>
  <c r="I14"/>
  <c r="H62"/>
  <c r="G10"/>
  <c r="O10"/>
  <c r="W10"/>
  <c r="F10"/>
  <c r="N10"/>
  <c r="V10"/>
  <c r="E5" i="7"/>
  <c r="P44" i="20"/>
  <c r="P46"/>
  <c r="P47"/>
  <c r="P35"/>
  <c r="P34"/>
  <c r="P36"/>
  <c r="P48"/>
  <c r="P38"/>
  <c r="P50"/>
  <c r="P39"/>
  <c r="P51"/>
  <c r="P40"/>
  <c r="P30"/>
  <c r="P42"/>
  <c r="P31"/>
  <c r="P43"/>
  <c r="P32"/>
  <c r="Q29"/>
  <c r="Q33"/>
  <c r="Q37"/>
  <c r="Q41"/>
  <c r="Q45"/>
  <c r="Q49"/>
  <c r="Q35"/>
  <c r="Q39"/>
  <c r="Q43"/>
  <c r="Q47"/>
  <c r="Q34"/>
  <c r="Q42"/>
  <c r="Q50"/>
  <c r="Q32"/>
  <c r="Q36"/>
  <c r="Q40"/>
  <c r="Q44"/>
  <c r="Q48"/>
  <c r="Q28"/>
  <c r="Q31"/>
  <c r="Q51"/>
  <c r="Q30"/>
  <c r="Q38"/>
  <c r="Q46"/>
  <c r="P28"/>
  <c r="P49"/>
  <c r="P45"/>
  <c r="P41"/>
  <c r="P37"/>
  <c r="P33"/>
  <c r="P29"/>
  <c r="AD10" i="16"/>
  <c r="Y10"/>
  <c r="Q10"/>
  <c r="I10"/>
  <c r="Z10"/>
  <c r="R10"/>
  <c r="J10"/>
  <c r="E10"/>
  <c r="F11" s="1"/>
  <c r="F10"/>
  <c r="AA10"/>
  <c r="S10"/>
  <c r="K10"/>
  <c r="S10" i="19"/>
  <c r="I14"/>
  <c r="H63"/>
  <c r="T10"/>
  <c r="F10"/>
  <c r="B19" i="7"/>
  <c r="D18"/>
  <c r="O10" i="16"/>
  <c r="V10" i="19"/>
  <c r="N10" i="16"/>
  <c r="AB10"/>
  <c r="W10" i="19"/>
  <c r="J10"/>
  <c r="R10"/>
  <c r="Z10"/>
  <c r="H10"/>
  <c r="P10"/>
  <c r="X10"/>
  <c r="I10"/>
  <c r="Q10"/>
  <c r="Y10"/>
  <c r="I14" i="16"/>
  <c r="H59"/>
  <c r="E10" i="19"/>
  <c r="U10"/>
  <c r="AC10" i="16"/>
  <c r="M10"/>
  <c r="X10"/>
  <c r="AA10" i="19"/>
  <c r="M10"/>
  <c r="B30" i="20"/>
  <c r="O10" i="19"/>
  <c r="G10"/>
  <c r="K10"/>
  <c r="G58" i="16"/>
  <c r="G59"/>
  <c r="H58"/>
  <c r="L10"/>
  <c r="W10"/>
  <c r="D4" i="7"/>
  <c r="AB10" i="19"/>
  <c r="N10"/>
  <c r="G28" i="20"/>
  <c r="F29" l="1"/>
  <c r="G29" s="1"/>
  <c r="I29"/>
  <c r="H29" s="1"/>
  <c r="P63" i="24"/>
  <c r="Q14"/>
  <c r="P11"/>
  <c r="P62"/>
  <c r="D11"/>
  <c r="I11"/>
  <c r="F11"/>
  <c r="G11"/>
  <c r="H11"/>
  <c r="F11" i="23"/>
  <c r="H11"/>
  <c r="F11" i="22"/>
  <c r="H11"/>
  <c r="I11" i="23"/>
  <c r="I63"/>
  <c r="J14"/>
  <c r="I62"/>
  <c r="I62" i="22"/>
  <c r="I63"/>
  <c r="J14"/>
  <c r="I11"/>
  <c r="I62" i="19"/>
  <c r="I11"/>
  <c r="I63"/>
  <c r="J14"/>
  <c r="B31" i="20"/>
  <c r="E30"/>
  <c r="F11" i="19"/>
  <c r="G11"/>
  <c r="D11" i="16"/>
  <c r="G11"/>
  <c r="D8" i="20"/>
  <c r="B20" i="7"/>
  <c r="D19"/>
  <c r="J14" i="16"/>
  <c r="I59"/>
  <c r="I58"/>
  <c r="I11"/>
  <c r="H11"/>
  <c r="H11" i="19"/>
  <c r="K29" i="20" l="1"/>
  <c r="I30"/>
  <c r="H30" s="1"/>
  <c r="F30"/>
  <c r="R14" i="24"/>
  <c r="Q63"/>
  <c r="Q62"/>
  <c r="Q11"/>
  <c r="D13"/>
  <c r="F13"/>
  <c r="J62" i="23"/>
  <c r="J11"/>
  <c r="J63"/>
  <c r="K14"/>
  <c r="J62" i="22"/>
  <c r="J11"/>
  <c r="K14"/>
  <c r="J63"/>
  <c r="F13" i="16"/>
  <c r="D13"/>
  <c r="J11" i="19"/>
  <c r="K14"/>
  <c r="J62"/>
  <c r="J63"/>
  <c r="B32" i="20"/>
  <c r="E31"/>
  <c r="F31"/>
  <c r="D20" i="7"/>
  <c r="B21"/>
  <c r="J59" i="16"/>
  <c r="J58"/>
  <c r="J11"/>
  <c r="K14"/>
  <c r="G30" i="20"/>
  <c r="K30" l="1"/>
  <c r="I31"/>
  <c r="H31" s="1"/>
  <c r="O12" i="24"/>
  <c r="N12"/>
  <c r="Z12"/>
  <c r="R12"/>
  <c r="X12"/>
  <c r="H12"/>
  <c r="F12"/>
  <c r="J12"/>
  <c r="AA12"/>
  <c r="G12"/>
  <c r="R62"/>
  <c r="R11"/>
  <c r="R63"/>
  <c r="S14"/>
  <c r="K12"/>
  <c r="S12"/>
  <c r="W12"/>
  <c r="AC12"/>
  <c r="AB12"/>
  <c r="Y12"/>
  <c r="M12"/>
  <c r="T12"/>
  <c r="Q12"/>
  <c r="P12"/>
  <c r="AD12"/>
  <c r="L12"/>
  <c r="I12"/>
  <c r="V12"/>
  <c r="U12"/>
  <c r="K62" i="23"/>
  <c r="K11"/>
  <c r="K63"/>
  <c r="L14"/>
  <c r="K62" i="22"/>
  <c r="K11"/>
  <c r="L14"/>
  <c r="K63"/>
  <c r="W12" i="16"/>
  <c r="N12"/>
  <c r="G12"/>
  <c r="AA12"/>
  <c r="K58"/>
  <c r="K59"/>
  <c r="L14"/>
  <c r="K11"/>
  <c r="B33" i="20"/>
  <c r="F32"/>
  <c r="I32"/>
  <c r="N38" s="1"/>
  <c r="E32"/>
  <c r="O12" i="16"/>
  <c r="J12"/>
  <c r="Y12"/>
  <c r="U12"/>
  <c r="Z12"/>
  <c r="H12"/>
  <c r="I12"/>
  <c r="B22" i="7"/>
  <c r="D21"/>
  <c r="K11" i="19"/>
  <c r="K63"/>
  <c r="L14"/>
  <c r="K62"/>
  <c r="G31" i="20"/>
  <c r="K31"/>
  <c r="AC12" i="16"/>
  <c r="F12"/>
  <c r="L12"/>
  <c r="S12"/>
  <c r="AD12"/>
  <c r="K12"/>
  <c r="X12"/>
  <c r="R12"/>
  <c r="T12"/>
  <c r="AB12"/>
  <c r="Q12"/>
  <c r="P12"/>
  <c r="M12"/>
  <c r="V12"/>
  <c r="S11" i="24" l="1"/>
  <c r="S63"/>
  <c r="S62"/>
  <c r="T14"/>
  <c r="N43" i="20"/>
  <c r="N36"/>
  <c r="N30"/>
  <c r="N33"/>
  <c r="N41"/>
  <c r="H32"/>
  <c r="N35"/>
  <c r="N40"/>
  <c r="N28"/>
  <c r="N48"/>
  <c r="N45"/>
  <c r="N39"/>
  <c r="N34"/>
  <c r="N50"/>
  <c r="N51"/>
  <c r="N32"/>
  <c r="N47"/>
  <c r="N49"/>
  <c r="N29"/>
  <c r="N46"/>
  <c r="N42"/>
  <c r="N44"/>
  <c r="N37"/>
  <c r="N31"/>
  <c r="L63" i="23"/>
  <c r="L62"/>
  <c r="L11"/>
  <c r="M14"/>
  <c r="M14" i="22"/>
  <c r="L11"/>
  <c r="L62"/>
  <c r="L63"/>
  <c r="B34" i="20"/>
  <c r="F33"/>
  <c r="I33"/>
  <c r="H33" s="1"/>
  <c r="E33"/>
  <c r="D22" i="7"/>
  <c r="B23"/>
  <c r="A22"/>
  <c r="E22" s="1"/>
  <c r="L58" i="16"/>
  <c r="L11"/>
  <c r="M14"/>
  <c r="L59"/>
  <c r="G32" i="20"/>
  <c r="K32"/>
  <c r="L11" i="19"/>
  <c r="M14"/>
  <c r="L63"/>
  <c r="L62"/>
  <c r="L41" i="20" l="1"/>
  <c r="L47"/>
  <c r="L28"/>
  <c r="M28" s="1"/>
  <c r="L39"/>
  <c r="T62" i="24"/>
  <c r="T11"/>
  <c r="T63"/>
  <c r="U14"/>
  <c r="L30" i="20"/>
  <c r="L36"/>
  <c r="L43"/>
  <c r="L29"/>
  <c r="L44"/>
  <c r="L37"/>
  <c r="L35"/>
  <c r="L31"/>
  <c r="L32"/>
  <c r="L40"/>
  <c r="L51"/>
  <c r="L48"/>
  <c r="M48" s="1"/>
  <c r="L42"/>
  <c r="L33"/>
  <c r="L46"/>
  <c r="L50"/>
  <c r="L34"/>
  <c r="L49"/>
  <c r="L45"/>
  <c r="L38"/>
  <c r="M62" i="23"/>
  <c r="M11"/>
  <c r="M63"/>
  <c r="N14"/>
  <c r="M63" i="22"/>
  <c r="N14"/>
  <c r="M62"/>
  <c r="M11"/>
  <c r="B35" i="20"/>
  <c r="E34"/>
  <c r="F34"/>
  <c r="I34"/>
  <c r="H34" s="1"/>
  <c r="M63" i="19"/>
  <c r="N14"/>
  <c r="M11"/>
  <c r="M62"/>
  <c r="M11" i="16"/>
  <c r="M58"/>
  <c r="N14"/>
  <c r="M59"/>
  <c r="G33" i="20"/>
  <c r="K33"/>
  <c r="A23" i="7"/>
  <c r="E23" s="1"/>
  <c r="D23"/>
  <c r="B24"/>
  <c r="M41" i="20" l="1"/>
  <c r="M29"/>
  <c r="D12" s="1"/>
  <c r="M32"/>
  <c r="M31"/>
  <c r="U62" i="24"/>
  <c r="U11"/>
  <c r="V14"/>
  <c r="U63"/>
  <c r="M38" i="20"/>
  <c r="M36"/>
  <c r="M44"/>
  <c r="M33"/>
  <c r="M30"/>
  <c r="M37"/>
  <c r="M40"/>
  <c r="M34"/>
  <c r="M43"/>
  <c r="M45"/>
  <c r="M49"/>
  <c r="M42"/>
  <c r="M51"/>
  <c r="M46"/>
  <c r="M39"/>
  <c r="M47"/>
  <c r="M35"/>
  <c r="M50"/>
  <c r="O14" i="23"/>
  <c r="N63"/>
  <c r="N11"/>
  <c r="N62"/>
  <c r="O14" i="22"/>
  <c r="N62"/>
  <c r="N11"/>
  <c r="N63"/>
  <c r="B25" i="7"/>
  <c r="D24"/>
  <c r="A24"/>
  <c r="E24" s="1"/>
  <c r="N11" i="16"/>
  <c r="O14"/>
  <c r="N59"/>
  <c r="N58"/>
  <c r="K34" i="20"/>
  <c r="G34"/>
  <c r="O14" i="19"/>
  <c r="N63"/>
  <c r="N11"/>
  <c r="N62"/>
  <c r="B36" i="20"/>
  <c r="E35"/>
  <c r="F35"/>
  <c r="I35"/>
  <c r="H35" s="1"/>
  <c r="W14" i="24" l="1"/>
  <c r="V62"/>
  <c r="V11"/>
  <c r="V63"/>
  <c r="G9" i="20"/>
  <c r="D22"/>
  <c r="P14" i="23"/>
  <c r="O63"/>
  <c r="O62"/>
  <c r="O11"/>
  <c r="O62" i="22"/>
  <c r="P14"/>
  <c r="O11"/>
  <c r="O63"/>
  <c r="K35" i="20"/>
  <c r="G35"/>
  <c r="A25" i="7"/>
  <c r="E25" s="1"/>
  <c r="B26"/>
  <c r="D25"/>
  <c r="P14" i="19"/>
  <c r="O63"/>
  <c r="O62"/>
  <c r="O11"/>
  <c r="B37" i="20"/>
  <c r="E36"/>
  <c r="F36"/>
  <c r="I36"/>
  <c r="H36" s="1"/>
  <c r="P14" i="16"/>
  <c r="O59"/>
  <c r="O58"/>
  <c r="O11"/>
  <c r="W62" i="24" l="1"/>
  <c r="X14"/>
  <c r="W11"/>
  <c r="W63"/>
  <c r="P63" i="23"/>
  <c r="Q14"/>
  <c r="P11"/>
  <c r="P62"/>
  <c r="P63" i="22"/>
  <c r="P62"/>
  <c r="P11"/>
  <c r="Q14"/>
  <c r="B27" i="7"/>
  <c r="D26"/>
  <c r="A26"/>
  <c r="E26" s="1"/>
  <c r="Q14" i="16"/>
  <c r="P59"/>
  <c r="P58"/>
  <c r="P11"/>
  <c r="P62" i="19"/>
  <c r="P63"/>
  <c r="Q14"/>
  <c r="P11"/>
  <c r="G36" i="20"/>
  <c r="K36"/>
  <c r="E37"/>
  <c r="F37"/>
  <c r="I37"/>
  <c r="H37" s="1"/>
  <c r="B38"/>
  <c r="X63" i="24" l="1"/>
  <c r="Y14"/>
  <c r="X62"/>
  <c r="X11"/>
  <c r="Q63" i="23"/>
  <c r="Q11"/>
  <c r="R14"/>
  <c r="Q62"/>
  <c r="Q11" i="22"/>
  <c r="Q63"/>
  <c r="Q62"/>
  <c r="R14"/>
  <c r="I38" i="20"/>
  <c r="H38" s="1"/>
  <c r="B39"/>
  <c r="E38"/>
  <c r="F38"/>
  <c r="Q62" i="19"/>
  <c r="Q11"/>
  <c r="Q63"/>
  <c r="R14"/>
  <c r="K37" i="20"/>
  <c r="G37"/>
  <c r="B28" i="7"/>
  <c r="A27"/>
  <c r="E27" s="1"/>
  <c r="D27"/>
  <c r="R14" i="16"/>
  <c r="Q59"/>
  <c r="Q58"/>
  <c r="Q11"/>
  <c r="Y63" i="24" l="1"/>
  <c r="Z14"/>
  <c r="Y11"/>
  <c r="Y62"/>
  <c r="R62" i="23"/>
  <c r="R11"/>
  <c r="R63"/>
  <c r="S14"/>
  <c r="R62" i="22"/>
  <c r="R11"/>
  <c r="S14"/>
  <c r="R63"/>
  <c r="I39" i="20"/>
  <c r="H39" s="1"/>
  <c r="E39"/>
  <c r="B40"/>
  <c r="F39"/>
  <c r="G3"/>
  <c r="G38"/>
  <c r="K38"/>
  <c r="B29" i="7"/>
  <c r="D28"/>
  <c r="A28"/>
  <c r="E28" s="1"/>
  <c r="R59" i="16"/>
  <c r="R58"/>
  <c r="S14"/>
  <c r="R11"/>
  <c r="R11" i="19"/>
  <c r="S14"/>
  <c r="R62"/>
  <c r="R63"/>
  <c r="Z62" i="24" l="1"/>
  <c r="Z11"/>
  <c r="Z63"/>
  <c r="AA14"/>
  <c r="S62" i="23"/>
  <c r="S11"/>
  <c r="S63"/>
  <c r="T14"/>
  <c r="S62" i="22"/>
  <c r="S11"/>
  <c r="T14"/>
  <c r="S63"/>
  <c r="B41" i="20"/>
  <c r="E40"/>
  <c r="F40"/>
  <c r="I40"/>
  <c r="H40" s="1"/>
  <c r="K39"/>
  <c r="G39"/>
  <c r="D9"/>
  <c r="D20"/>
  <c r="G20"/>
  <c r="G19"/>
  <c r="D21"/>
  <c r="D18"/>
  <c r="S58" i="16"/>
  <c r="S11"/>
  <c r="S59"/>
  <c r="T14"/>
  <c r="S11" i="19"/>
  <c r="S62"/>
  <c r="T14"/>
  <c r="S63"/>
  <c r="D29" i="7"/>
  <c r="A29"/>
  <c r="E29" s="1"/>
  <c r="B30"/>
  <c r="AA11" i="24" l="1"/>
  <c r="AA63"/>
  <c r="AA62"/>
  <c r="AB14"/>
  <c r="U14" i="23"/>
  <c r="T62"/>
  <c r="T11"/>
  <c r="T63"/>
  <c r="T63" i="22"/>
  <c r="U14"/>
  <c r="T62"/>
  <c r="T11"/>
  <c r="B42" i="20"/>
  <c r="E41"/>
  <c r="F41"/>
  <c r="I41"/>
  <c r="H41" s="1"/>
  <c r="K40"/>
  <c r="G40"/>
  <c r="D30" i="7"/>
  <c r="A30"/>
  <c r="E30" s="1"/>
  <c r="O29" i="20"/>
  <c r="O37"/>
  <c r="O45"/>
  <c r="O34"/>
  <c r="O42"/>
  <c r="O50"/>
  <c r="O28"/>
  <c r="O36"/>
  <c r="O44"/>
  <c r="O31"/>
  <c r="O39"/>
  <c r="O47"/>
  <c r="D19"/>
  <c r="O40"/>
  <c r="O43"/>
  <c r="D23"/>
  <c r="O30"/>
  <c r="O33"/>
  <c r="O46"/>
  <c r="O49"/>
  <c r="D24"/>
  <c r="O32"/>
  <c r="O48"/>
  <c r="O35"/>
  <c r="O51"/>
  <c r="O38"/>
  <c r="O41"/>
  <c r="T11" i="19"/>
  <c r="U14"/>
  <c r="T62"/>
  <c r="T63"/>
  <c r="T58" i="16"/>
  <c r="T11"/>
  <c r="T59"/>
  <c r="U14"/>
  <c r="AB62" i="24" l="1"/>
  <c r="AB11"/>
  <c r="AB63"/>
  <c r="AC14"/>
  <c r="U63" i="23"/>
  <c r="V14"/>
  <c r="U62"/>
  <c r="U11"/>
  <c r="U63" i="22"/>
  <c r="V14"/>
  <c r="U62"/>
  <c r="U11"/>
  <c r="E42" i="20"/>
  <c r="F42"/>
  <c r="B43"/>
  <c r="I42"/>
  <c r="H42" s="1"/>
  <c r="U11" i="16"/>
  <c r="U59"/>
  <c r="U58"/>
  <c r="V14"/>
  <c r="G41" i="20"/>
  <c r="K41"/>
  <c r="U63" i="19"/>
  <c r="V14"/>
  <c r="U11"/>
  <c r="U62"/>
  <c r="AC59" i="24" l="1"/>
  <c r="AC57"/>
  <c r="AC53"/>
  <c r="AC51"/>
  <c r="AC49"/>
  <c r="AC45"/>
  <c r="AC43"/>
  <c r="AC41"/>
  <c r="AC38"/>
  <c r="AC29"/>
  <c r="AC24"/>
  <c r="AC20"/>
  <c r="AC62"/>
  <c r="AC39"/>
  <c r="AC34"/>
  <c r="AC30"/>
  <c r="AC26"/>
  <c r="AC21"/>
  <c r="AC17"/>
  <c r="AC11"/>
  <c r="AC63"/>
  <c r="AC58"/>
  <c r="AC56"/>
  <c r="AC54"/>
  <c r="AC52"/>
  <c r="AC50"/>
  <c r="AC46"/>
  <c r="AC44"/>
  <c r="AC31"/>
  <c r="AC22"/>
  <c r="AC37"/>
  <c r="AC32"/>
  <c r="AC23"/>
  <c r="AC61"/>
  <c r="AC55"/>
  <c r="AC47"/>
  <c r="AC33"/>
  <c r="AC48"/>
  <c r="AC42"/>
  <c r="AC36"/>
  <c r="AC27"/>
  <c r="AC19"/>
  <c r="AC40"/>
  <c r="AC60"/>
  <c r="AC28"/>
  <c r="AD14"/>
  <c r="W14" i="23"/>
  <c r="V63"/>
  <c r="V62"/>
  <c r="V11"/>
  <c r="W14" i="22"/>
  <c r="V62"/>
  <c r="V63"/>
  <c r="V11"/>
  <c r="K42" i="20"/>
  <c r="G42"/>
  <c r="F43"/>
  <c r="E43"/>
  <c r="I43"/>
  <c r="H43" s="1"/>
  <c r="B44"/>
  <c r="W14" i="19"/>
  <c r="V63"/>
  <c r="V11"/>
  <c r="V62"/>
  <c r="V11" i="16"/>
  <c r="V59"/>
  <c r="V58"/>
  <c r="W14"/>
  <c r="AD37" i="24" l="1"/>
  <c r="AD32"/>
  <c r="AD28"/>
  <c r="AD23"/>
  <c r="AD19"/>
  <c r="AD61"/>
  <c r="AD59"/>
  <c r="AD57"/>
  <c r="AD55"/>
  <c r="AD53"/>
  <c r="AD51"/>
  <c r="AD49"/>
  <c r="AD47"/>
  <c r="AD45"/>
  <c r="AD43"/>
  <c r="AD41"/>
  <c r="AD38"/>
  <c r="AD33"/>
  <c r="AD29"/>
  <c r="AD24"/>
  <c r="AD20"/>
  <c r="AD62"/>
  <c r="AD34"/>
  <c r="AD30"/>
  <c r="AD21"/>
  <c r="AD11"/>
  <c r="AD56"/>
  <c r="AD48"/>
  <c r="AD42"/>
  <c r="AD31"/>
  <c r="AD39"/>
  <c r="AD26"/>
  <c r="AD17"/>
  <c r="AD63"/>
  <c r="AD52"/>
  <c r="AD46"/>
  <c r="AD40"/>
  <c r="AD27"/>
  <c r="AD60"/>
  <c r="AD58"/>
  <c r="AD54"/>
  <c r="AD50"/>
  <c r="AD44"/>
  <c r="AD36"/>
  <c r="AD22"/>
  <c r="X14" i="23"/>
  <c r="W62"/>
  <c r="W63"/>
  <c r="W11"/>
  <c r="W62" i="22"/>
  <c r="X14"/>
  <c r="W63"/>
  <c r="W11"/>
  <c r="G43" i="20"/>
  <c r="K43"/>
  <c r="X14" i="16"/>
  <c r="W58"/>
  <c r="W59"/>
  <c r="W11"/>
  <c r="X14" i="19"/>
  <c r="W63"/>
  <c r="W62"/>
  <c r="W11"/>
  <c r="F44" i="20"/>
  <c r="B45"/>
  <c r="I44"/>
  <c r="H44" s="1"/>
  <c r="E44"/>
  <c r="X63" i="23" l="1"/>
  <c r="X11"/>
  <c r="X62"/>
  <c r="Y14"/>
  <c r="X63" i="22"/>
  <c r="X62"/>
  <c r="X11"/>
  <c r="Y14"/>
  <c r="G44" i="20"/>
  <c r="K44"/>
  <c r="F45"/>
  <c r="B46"/>
  <c r="E45"/>
  <c r="I45"/>
  <c r="H45" s="1"/>
  <c r="X62" i="19"/>
  <c r="X11"/>
  <c r="X63"/>
  <c r="Y14"/>
  <c r="Y14" i="16"/>
  <c r="X59"/>
  <c r="X11"/>
  <c r="X58"/>
  <c r="Y63" i="23" l="1"/>
  <c r="Z14"/>
  <c r="Y62"/>
  <c r="Y11"/>
  <c r="Y63" i="22"/>
  <c r="Y62"/>
  <c r="Y11"/>
  <c r="Z14"/>
  <c r="Y62" i="19"/>
  <c r="Y63"/>
  <c r="Z14"/>
  <c r="Y11"/>
  <c r="K45" i="20"/>
  <c r="G45"/>
  <c r="E46"/>
  <c r="I46"/>
  <c r="H46" s="1"/>
  <c r="F46"/>
  <c r="B47"/>
  <c r="Z14" i="16"/>
  <c r="Y59"/>
  <c r="Y11"/>
  <c r="Y58"/>
  <c r="Z62" i="23" l="1"/>
  <c r="Z11"/>
  <c r="AA14"/>
  <c r="Z63"/>
  <c r="Z62" i="22"/>
  <c r="Z11"/>
  <c r="Z63"/>
  <c r="AA14"/>
  <c r="K46" i="20"/>
  <c r="G46"/>
  <c r="Z59" i="16"/>
  <c r="Z58"/>
  <c r="AA14"/>
  <c r="Z11"/>
  <c r="I47" i="20"/>
  <c r="H47" s="1"/>
  <c r="F47"/>
  <c r="B48"/>
  <c r="E47"/>
  <c r="Z11" i="19"/>
  <c r="Z63"/>
  <c r="AA14"/>
  <c r="Z62"/>
  <c r="AA62" i="23" l="1"/>
  <c r="AA11"/>
  <c r="AA63"/>
  <c r="AB14"/>
  <c r="AA62" i="22"/>
  <c r="AA11"/>
  <c r="AB14"/>
  <c r="AA63"/>
  <c r="AA11" i="19"/>
  <c r="AA63"/>
  <c r="AB14"/>
  <c r="AA62"/>
  <c r="AA58" i="16"/>
  <c r="AB14"/>
  <c r="AA11"/>
  <c r="AA59"/>
  <c r="B49" i="20"/>
  <c r="I48"/>
  <c r="H48" s="1"/>
  <c r="F48"/>
  <c r="E48"/>
  <c r="K47"/>
  <c r="G47"/>
  <c r="AB62" i="23" l="1"/>
  <c r="AB11"/>
  <c r="AB63"/>
  <c r="AC14"/>
  <c r="AB63" i="22"/>
  <c r="AC14"/>
  <c r="AB62"/>
  <c r="AB11"/>
  <c r="K48" i="20"/>
  <c r="G48"/>
  <c r="B50"/>
  <c r="E49"/>
  <c r="F49"/>
  <c r="I49"/>
  <c r="H49" s="1"/>
  <c r="AB11" i="19"/>
  <c r="AC14"/>
  <c r="AB62"/>
  <c r="AB63"/>
  <c r="AB58" i="16"/>
  <c r="AB11"/>
  <c r="AC14"/>
  <c r="AB59"/>
  <c r="AC48" i="23" l="1"/>
  <c r="AC42"/>
  <c r="AC36"/>
  <c r="AC27"/>
  <c r="AC37"/>
  <c r="AC19"/>
  <c r="AC61"/>
  <c r="AC59"/>
  <c r="AC57"/>
  <c r="AC55"/>
  <c r="AC53"/>
  <c r="AC51"/>
  <c r="AC49"/>
  <c r="AC47"/>
  <c r="AC45"/>
  <c r="AC43"/>
  <c r="AC41"/>
  <c r="AC38"/>
  <c r="AC33"/>
  <c r="AC29"/>
  <c r="AC24"/>
  <c r="AC20"/>
  <c r="AC32"/>
  <c r="AC28"/>
  <c r="AC23"/>
  <c r="AD14"/>
  <c r="AC62"/>
  <c r="AC39"/>
  <c r="AC34"/>
  <c r="AC30"/>
  <c r="AC26"/>
  <c r="AC21"/>
  <c r="AC17"/>
  <c r="AC10" s="1"/>
  <c r="AC11"/>
  <c r="AC63"/>
  <c r="AC60"/>
  <c r="AC58"/>
  <c r="AC56"/>
  <c r="AC54"/>
  <c r="AC52"/>
  <c r="AC50"/>
  <c r="AC46"/>
  <c r="AC44"/>
  <c r="AC40"/>
  <c r="AC31"/>
  <c r="AC22"/>
  <c r="AC56" i="22"/>
  <c r="AC52"/>
  <c r="AC48"/>
  <c r="AC44"/>
  <c r="AC40"/>
  <c r="AC27"/>
  <c r="AD14"/>
  <c r="AC61"/>
  <c r="AC59"/>
  <c r="AC57"/>
  <c r="AC55"/>
  <c r="AC53"/>
  <c r="AC51"/>
  <c r="AC49"/>
  <c r="AC47"/>
  <c r="AC45"/>
  <c r="AC43"/>
  <c r="AC41"/>
  <c r="AC38"/>
  <c r="AC33"/>
  <c r="AC29"/>
  <c r="AC24"/>
  <c r="AC20"/>
  <c r="AC36"/>
  <c r="AC23"/>
  <c r="AC63"/>
  <c r="AC60"/>
  <c r="AC58"/>
  <c r="AC54"/>
  <c r="AC50"/>
  <c r="AC46"/>
  <c r="AC42"/>
  <c r="AC31"/>
  <c r="AC22"/>
  <c r="AC62"/>
  <c r="AC39"/>
  <c r="AC34"/>
  <c r="AC30"/>
  <c r="AC26"/>
  <c r="AC21"/>
  <c r="AC17"/>
  <c r="AC10" s="1"/>
  <c r="AC11"/>
  <c r="AC37"/>
  <c r="AC32"/>
  <c r="AC28"/>
  <c r="AC19"/>
  <c r="AC11" i="16"/>
  <c r="AC19"/>
  <c r="AC21"/>
  <c r="AC23"/>
  <c r="AC25"/>
  <c r="AC27"/>
  <c r="AC29"/>
  <c r="AC31"/>
  <c r="AC33"/>
  <c r="AC35"/>
  <c r="AC37"/>
  <c r="AC39"/>
  <c r="AC41"/>
  <c r="AC43"/>
  <c r="AC45"/>
  <c r="AC47"/>
  <c r="AC49"/>
  <c r="AC51"/>
  <c r="AC53"/>
  <c r="AC55"/>
  <c r="AC57"/>
  <c r="AD14"/>
  <c r="AC24"/>
  <c r="AC32"/>
  <c r="AC40"/>
  <c r="AC48"/>
  <c r="AC56"/>
  <c r="AC20"/>
  <c r="AC50"/>
  <c r="AC18"/>
  <c r="AC28"/>
  <c r="AC44"/>
  <c r="AC22"/>
  <c r="AC54"/>
  <c r="AC26"/>
  <c r="AC34"/>
  <c r="AC42"/>
  <c r="AC36"/>
  <c r="AC52"/>
  <c r="AC59"/>
  <c r="AC16"/>
  <c r="AC17"/>
  <c r="AC58"/>
  <c r="AC30"/>
  <c r="AC38"/>
  <c r="AC46"/>
  <c r="G49" i="20"/>
  <c r="K49"/>
  <c r="E50"/>
  <c r="F50"/>
  <c r="B51"/>
  <c r="I50"/>
  <c r="H50" s="1"/>
  <c r="AC37" i="19"/>
  <c r="AD14"/>
  <c r="AC23"/>
  <c r="AC33"/>
  <c r="AC21"/>
  <c r="AC31"/>
  <c r="AC34"/>
  <c r="AC42"/>
  <c r="AC44"/>
  <c r="AC46"/>
  <c r="AC48"/>
  <c r="AC50"/>
  <c r="AC52"/>
  <c r="AC54"/>
  <c r="AC56"/>
  <c r="AC58"/>
  <c r="AC60"/>
  <c r="AC63"/>
  <c r="AC24"/>
  <c r="AC38"/>
  <c r="AC22"/>
  <c r="AC32"/>
  <c r="AC30"/>
  <c r="AC41"/>
  <c r="AC49"/>
  <c r="AC57"/>
  <c r="AC27"/>
  <c r="AC26"/>
  <c r="AC45"/>
  <c r="AC53"/>
  <c r="AC40"/>
  <c r="AC29"/>
  <c r="AC61"/>
  <c r="AC19"/>
  <c r="AC11"/>
  <c r="AC39"/>
  <c r="AC28"/>
  <c r="AC43"/>
  <c r="AC51"/>
  <c r="AC59"/>
  <c r="AC62"/>
  <c r="AC47"/>
  <c r="AC55"/>
  <c r="AC36"/>
  <c r="AC20"/>
  <c r="AC17"/>
  <c r="AC10" s="1"/>
  <c r="AD37" i="23" l="1"/>
  <c r="AD32"/>
  <c r="AD28"/>
  <c r="AD23"/>
  <c r="AD19"/>
  <c r="AD31"/>
  <c r="AD34"/>
  <c r="AD61"/>
  <c r="AD59"/>
  <c r="AD57"/>
  <c r="AD55"/>
  <c r="AD53"/>
  <c r="AD51"/>
  <c r="AD49"/>
  <c r="AD47"/>
  <c r="AD45"/>
  <c r="AD43"/>
  <c r="AD41"/>
  <c r="AD38"/>
  <c r="AD33"/>
  <c r="AD29"/>
  <c r="AD24"/>
  <c r="AD20"/>
  <c r="AD21"/>
  <c r="AD42"/>
  <c r="AD27"/>
  <c r="AD62"/>
  <c r="AD39"/>
  <c r="AD30"/>
  <c r="AD26"/>
  <c r="AD17"/>
  <c r="AD10" s="1"/>
  <c r="D11" s="1"/>
  <c r="AD11"/>
  <c r="AD63"/>
  <c r="AD60"/>
  <c r="AD58"/>
  <c r="AD56"/>
  <c r="AD54"/>
  <c r="AD52"/>
  <c r="AD50"/>
  <c r="AD48"/>
  <c r="AD46"/>
  <c r="AD44"/>
  <c r="AD40"/>
  <c r="AD36"/>
  <c r="AD22"/>
  <c r="AD37" i="22"/>
  <c r="AD32"/>
  <c r="AD28"/>
  <c r="AD23"/>
  <c r="AD19"/>
  <c r="AD39"/>
  <c r="AD30"/>
  <c r="AD26"/>
  <c r="AD17"/>
  <c r="AD10" s="1"/>
  <c r="D11" s="1"/>
  <c r="AD11"/>
  <c r="AD63"/>
  <c r="AD60"/>
  <c r="AD58"/>
  <c r="AD56"/>
  <c r="AD54"/>
  <c r="AD52"/>
  <c r="AD48"/>
  <c r="AD46"/>
  <c r="AD42"/>
  <c r="AD31"/>
  <c r="AD27"/>
  <c r="AD34"/>
  <c r="AD50"/>
  <c r="AD44"/>
  <c r="AD36"/>
  <c r="AD22"/>
  <c r="AD61"/>
  <c r="AD59"/>
  <c r="AD57"/>
  <c r="AD55"/>
  <c r="AD53"/>
  <c r="AD51"/>
  <c r="AD49"/>
  <c r="AD47"/>
  <c r="AD45"/>
  <c r="AD43"/>
  <c r="AD41"/>
  <c r="AD38"/>
  <c r="AD33"/>
  <c r="AD29"/>
  <c r="AD24"/>
  <c r="AD20"/>
  <c r="AD62"/>
  <c r="AD21"/>
  <c r="AD40"/>
  <c r="G50" i="20"/>
  <c r="K50"/>
  <c r="F51"/>
  <c r="E51"/>
  <c r="I51"/>
  <c r="H51" s="1"/>
  <c r="AD24" i="19"/>
  <c r="AD37"/>
  <c r="AD26"/>
  <c r="AD23"/>
  <c r="AD44"/>
  <c r="AD50"/>
  <c r="AD54"/>
  <c r="AD58"/>
  <c r="AD63"/>
  <c r="AD38"/>
  <c r="AD22"/>
  <c r="AD32"/>
  <c r="AD33"/>
  <c r="AD34"/>
  <c r="AD42"/>
  <c r="AD46"/>
  <c r="AD48"/>
  <c r="AD52"/>
  <c r="AD56"/>
  <c r="AD60"/>
  <c r="AD39"/>
  <c r="AD29"/>
  <c r="AD21"/>
  <c r="AD53"/>
  <c r="AD57"/>
  <c r="AD28"/>
  <c r="AD43"/>
  <c r="AD51"/>
  <c r="AD59"/>
  <c r="AD62"/>
  <c r="AD45"/>
  <c r="AD61"/>
  <c r="AD20"/>
  <c r="AD17"/>
  <c r="AD10" s="1"/>
  <c r="D11" s="1"/>
  <c r="AD40"/>
  <c r="AD27"/>
  <c r="AD31"/>
  <c r="AD49"/>
  <c r="AD19"/>
  <c r="AD11"/>
  <c r="AD47"/>
  <c r="AD55"/>
  <c r="AD36"/>
  <c r="AD30"/>
  <c r="AD41"/>
  <c r="AD11" i="16"/>
  <c r="AD19"/>
  <c r="AD21"/>
  <c r="AD23"/>
  <c r="AD25"/>
  <c r="AD27"/>
  <c r="AD29"/>
  <c r="AD31"/>
  <c r="AD33"/>
  <c r="AD35"/>
  <c r="AD37"/>
  <c r="AD39"/>
  <c r="AD41"/>
  <c r="AD43"/>
  <c r="AD45"/>
  <c r="AD47"/>
  <c r="AD49"/>
  <c r="AD51"/>
  <c r="AD53"/>
  <c r="AD55"/>
  <c r="AD57"/>
  <c r="AD18"/>
  <c r="AD17"/>
  <c r="AD28"/>
  <c r="AD52"/>
  <c r="AD26"/>
  <c r="AD34"/>
  <c r="AD42"/>
  <c r="AD50"/>
  <c r="AD20"/>
  <c r="AD36"/>
  <c r="AD44"/>
  <c r="AD16"/>
  <c r="AD48"/>
  <c r="AD56"/>
  <c r="AD59"/>
  <c r="AD58"/>
  <c r="AD24"/>
  <c r="AD32"/>
  <c r="AD40"/>
  <c r="AD22"/>
  <c r="AD30"/>
  <c r="AD38"/>
  <c r="AD46"/>
  <c r="AD54"/>
  <c r="F13" i="23" l="1"/>
  <c r="D13"/>
  <c r="D13" i="22"/>
  <c r="F13"/>
  <c r="F13" i="19"/>
  <c r="D13"/>
  <c r="G51" i="20"/>
  <c r="K51"/>
  <c r="J12" i="22" l="1"/>
  <c r="Z12" i="23"/>
  <c r="N12"/>
  <c r="O12"/>
  <c r="AB12"/>
  <c r="AC12"/>
  <c r="I12"/>
  <c r="R12"/>
  <c r="P12"/>
  <c r="G12"/>
  <c r="AD12"/>
  <c r="S12"/>
  <c r="X12"/>
  <c r="U12"/>
  <c r="L12"/>
  <c r="AA12"/>
  <c r="W12"/>
  <c r="V12"/>
  <c r="K12"/>
  <c r="H12"/>
  <c r="Y12"/>
  <c r="J12"/>
  <c r="Q12"/>
  <c r="T12"/>
  <c r="F12"/>
  <c r="M12"/>
  <c r="S12" i="22"/>
  <c r="V12"/>
  <c r="P12"/>
  <c r="Y12"/>
  <c r="M12"/>
  <c r="F12"/>
  <c r="AD12"/>
  <c r="U12"/>
  <c r="N12"/>
  <c r="G12"/>
  <c r="Q12"/>
  <c r="I12"/>
  <c r="O12"/>
  <c r="T12"/>
  <c r="X12"/>
  <c r="Z12"/>
  <c r="K12"/>
  <c r="W12"/>
  <c r="AB12"/>
  <c r="L12"/>
  <c r="H12"/>
  <c r="R12"/>
  <c r="AC12"/>
  <c r="AA12"/>
  <c r="Q12" i="19"/>
  <c r="I12"/>
  <c r="X12"/>
  <c r="AB12"/>
  <c r="J12"/>
  <c r="N12"/>
  <c r="G12"/>
  <c r="K12"/>
  <c r="L12"/>
  <c r="R12"/>
  <c r="P12"/>
  <c r="M12"/>
  <c r="U12"/>
  <c r="V12"/>
  <c r="Y12"/>
  <c r="AD12"/>
  <c r="AC12"/>
  <c r="H12"/>
  <c r="F12"/>
  <c r="S12"/>
  <c r="O12"/>
  <c r="T12"/>
  <c r="W12"/>
  <c r="Z12"/>
  <c r="AA12"/>
</calcChain>
</file>

<file path=xl/comments1.xml><?xml version="1.0" encoding="utf-8"?>
<comments xmlns="http://schemas.openxmlformats.org/spreadsheetml/2006/main">
  <authors>
    <author>Petri Heiramo</author>
  </authors>
  <commentList>
    <comment ref="A4" authorId="0">
      <text>
        <r>
          <rPr>
            <sz val="8"/>
            <color indexed="81"/>
            <rFont val="Tahoma"/>
            <family val="2"/>
          </rPr>
          <t>Once a Story ID is given to a story, do not change that number or reuse it even if you delete the story.</t>
        </r>
      </text>
    </comment>
    <comment ref="C4" authorId="0">
      <text>
        <r>
          <rPr>
            <b/>
            <sz val="8"/>
            <color indexed="81"/>
            <rFont val="Tahoma"/>
            <family val="2"/>
          </rPr>
          <t>Use the following statuses:</t>
        </r>
        <r>
          <rPr>
            <sz val="8"/>
            <color indexed="81"/>
            <rFont val="Tahoma"/>
            <family val="2"/>
          </rPr>
          <t xml:space="preserve">
Planned (or empty)
Ongoing
Done
Removed
The sheet uses the above statuses in the formatting and calculation formulas.</t>
        </r>
      </text>
    </comment>
    <comment ref="D4" authorId="0">
      <text>
        <r>
          <rPr>
            <sz val="8"/>
            <color indexed="81"/>
            <rFont val="Tahoma"/>
            <family val="2"/>
          </rPr>
          <t>Story Points or Ideal Days</t>
        </r>
      </text>
    </comment>
    <comment ref="E4" authorId="0">
      <text>
        <r>
          <rPr>
            <sz val="8"/>
            <color indexed="81"/>
            <rFont val="Tahoma"/>
            <family val="2"/>
          </rPr>
          <t>Create a release plan by assigning stories to planned sprints. If there are more stories in the backlog than in the plan, leave the remaining stories unassigned to sprints.</t>
        </r>
      </text>
    </comment>
    <comment ref="F4" authorId="0">
      <text>
        <r>
          <rPr>
            <sz val="8"/>
            <color indexed="81"/>
            <rFont val="Tahoma"/>
            <family val="2"/>
          </rPr>
          <t>You may assign priorities to the stories, but keep in mind that priority does not always equal implementation order.</t>
        </r>
      </text>
    </comment>
  </commentList>
</comments>
</file>

<file path=xl/comments2.xml><?xml version="1.0" encoding="utf-8"?>
<comments xmlns="http://schemas.openxmlformats.org/spreadsheetml/2006/main">
  <authors>
    <author>Petri Heiramo</author>
  </authors>
  <commentList>
    <comment ref="B15" authorId="0">
      <text>
        <r>
          <rPr>
            <sz val="8"/>
            <color indexed="81"/>
            <rFont val="Tahoma"/>
            <family val="2"/>
          </rPr>
          <t>Average estimate * 0,6</t>
        </r>
      </text>
    </comment>
    <comment ref="B17" authorId="0">
      <text>
        <r>
          <rPr>
            <sz val="8"/>
            <color indexed="81"/>
            <rFont val="Tahoma"/>
            <family val="2"/>
          </rPr>
          <t>Average estimate * 1,6</t>
        </r>
      </text>
    </comment>
    <comment ref="B19" authorId="0">
      <text>
        <r>
          <rPr>
            <sz val="8"/>
            <color indexed="81"/>
            <rFont val="Tahoma"/>
            <family val="2"/>
          </rPr>
          <t>As of latest Product Backlog estimate</t>
        </r>
      </text>
    </comment>
  </commentList>
</comments>
</file>

<file path=xl/comments3.xml><?xml version="1.0" encoding="utf-8"?>
<comments xmlns="http://schemas.openxmlformats.org/spreadsheetml/2006/main">
  <authors>
    <author>Petri Heiramo</author>
  </authors>
  <commentList>
    <comment ref="A9" authorId="0">
      <text>
        <r>
          <rPr>
            <sz val="8"/>
            <color indexed="81"/>
            <rFont val="Tahoma"/>
            <family val="2"/>
          </rPr>
          <t>Count only active working and implementation days. Do not include Planning Day or Sprint Review.
E.g. a 4-week Sprint would most likely have 18 implementation days.</t>
        </r>
      </text>
    </comment>
  </commentList>
</comments>
</file>

<file path=xl/comments4.xml><?xml version="1.0" encoding="utf-8"?>
<comments xmlns="http://schemas.openxmlformats.org/spreadsheetml/2006/main">
  <authors>
    <author>Petri Heiramo</author>
  </authors>
  <commentList>
    <comment ref="A9" authorId="0">
      <text>
        <r>
          <rPr>
            <sz val="8"/>
            <color indexed="81"/>
            <rFont val="Tahoma"/>
            <family val="2"/>
          </rPr>
          <t>Count only active working and implementation days. Do not include Planning Day or Sprint Review.
E.g. a 4-week Sprint would most likely have 18 implementation days.</t>
        </r>
      </text>
    </comment>
  </commentList>
</comments>
</file>

<file path=xl/comments5.xml><?xml version="1.0" encoding="utf-8"?>
<comments xmlns="http://schemas.openxmlformats.org/spreadsheetml/2006/main">
  <authors>
    <author>Petri Heiramo</author>
  </authors>
  <commentList>
    <comment ref="A9" authorId="0">
      <text>
        <r>
          <rPr>
            <sz val="8"/>
            <color indexed="81"/>
            <rFont val="Tahoma"/>
            <family val="2"/>
          </rPr>
          <t>Count only active working and implementation days. Do not include Planning Day or Sprint Review.
E.g. a 4-week Sprint would most likely have 18 implementation days.</t>
        </r>
      </text>
    </comment>
  </commentList>
</comments>
</file>

<file path=xl/comments6.xml><?xml version="1.0" encoding="utf-8"?>
<comments xmlns="http://schemas.openxmlformats.org/spreadsheetml/2006/main">
  <authors>
    <author>Petri Heiramo</author>
  </authors>
  <commentList>
    <comment ref="A9" authorId="0">
      <text>
        <r>
          <rPr>
            <sz val="8"/>
            <color indexed="81"/>
            <rFont val="Tahoma"/>
            <family val="2"/>
          </rPr>
          <t>Count only active working and implementation days. Do not include Planning Day or Sprint Review.
E.g. a 4-week Sprint would most likely have 18 implementation days.</t>
        </r>
      </text>
    </comment>
  </commentList>
</comments>
</file>

<file path=xl/comments7.xml><?xml version="1.0" encoding="utf-8"?>
<comments xmlns="http://schemas.openxmlformats.org/spreadsheetml/2006/main">
  <authors>
    <author>Petri Heiramo</author>
  </authors>
  <commentList>
    <comment ref="A9" authorId="0">
      <text>
        <r>
          <rPr>
            <sz val="8"/>
            <color indexed="81"/>
            <rFont val="Tahoma"/>
            <family val="2"/>
          </rPr>
          <t>Count only active working and implementation days. Do not include Planning Day or Sprint Review.
E.g. a 4-week Sprint would most likely have 18 implementation days.</t>
        </r>
      </text>
    </comment>
  </commentList>
</comments>
</file>

<file path=xl/sharedStrings.xml><?xml version="1.0" encoding="utf-8"?>
<sst xmlns="http://schemas.openxmlformats.org/spreadsheetml/2006/main" count="264" uniqueCount="127">
  <si>
    <t>Goal</t>
  </si>
  <si>
    <t>Start</t>
  </si>
  <si>
    <t>End</t>
  </si>
  <si>
    <t>Status</t>
  </si>
  <si>
    <t>Release Date</t>
  </si>
  <si>
    <t>Product Backlog</t>
  </si>
  <si>
    <t>Story name</t>
  </si>
  <si>
    <t>Task name</t>
  </si>
  <si>
    <t>Responsible</t>
  </si>
  <si>
    <t>Effort</t>
  </si>
  <si>
    <t>Est.</t>
  </si>
  <si>
    <t>Remaining on implementation day…</t>
  </si>
  <si>
    <t>Sprint implementation days</t>
  </si>
  <si>
    <t>Sprint</t>
  </si>
  <si>
    <t>Sprint Plan</t>
  </si>
  <si>
    <t>Increment Plan</t>
  </si>
  <si>
    <t>Incr.</t>
  </si>
  <si>
    <t>Totals</t>
  </si>
  <si>
    <t>Size</t>
  </si>
  <si>
    <t>Planned</t>
  </si>
  <si>
    <t>Unallocated stories</t>
  </si>
  <si>
    <t>Story ID</t>
  </si>
  <si>
    <t>Task rows</t>
  </si>
  <si>
    <t>Done days</t>
  </si>
  <si>
    <t>Trend</t>
  </si>
  <si>
    <t>Trend Days</t>
  </si>
  <si>
    <t>Warning! These are necessary</t>
  </si>
  <si>
    <t>template rows</t>
  </si>
  <si>
    <t>Comments</t>
  </si>
  <si>
    <t>Trend calculated based on last</t>
  </si>
  <si>
    <t>Days</t>
  </si>
  <si>
    <t>Template note: Increment plan is intended to collect individual sprints into larger releases. In smaller projects, this is not needed.</t>
  </si>
  <si>
    <t>Increment</t>
  </si>
  <si>
    <t>Product Backlog Burndown Chart</t>
  </si>
  <si>
    <t>Realized</t>
  </si>
  <si>
    <t>Col top</t>
  </si>
  <si>
    <t>Col bottom</t>
  </si>
  <si>
    <t>Original planned size</t>
  </si>
  <si>
    <t>Do not delete…</t>
  </si>
  <si>
    <t>Sprint count</t>
  </si>
  <si>
    <t>Count trend from last</t>
  </si>
  <si>
    <t>sprints</t>
  </si>
  <si>
    <t>Trend offset</t>
  </si>
  <si>
    <t>Sprints in Trend</t>
  </si>
  <si>
    <t>Current Bottom</t>
  </si>
  <si>
    <t>Real Trend</t>
  </si>
  <si>
    <t>Original estimate</t>
  </si>
  <si>
    <t>Realized average</t>
  </si>
  <si>
    <t>Average last 8</t>
  </si>
  <si>
    <t>Avg. worst 3 in last 8</t>
  </si>
  <si>
    <t>Raw Trend</t>
  </si>
  <si>
    <t>Trend count</t>
  </si>
  <si>
    <t>These hidden cells are used to draw the graph on this page. DO NOT DELETE!</t>
  </si>
  <si>
    <t>Predictions - Completion at the end of sprint…</t>
  </si>
  <si>
    <t>Original estimate - Min</t>
  </si>
  <si>
    <t>Original estimate - Max</t>
  </si>
  <si>
    <t>Original estimate - Avg</t>
  </si>
  <si>
    <t>Trend Help</t>
  </si>
  <si>
    <t>Trend sprint count</t>
  </si>
  <si>
    <t>Realized total average</t>
  </si>
  <si>
    <t>Standard Dev.</t>
  </si>
  <si>
    <t>Realized + St. Dev</t>
  </si>
  <si>
    <t>Realized - St. Dev</t>
  </si>
  <si>
    <t>LastPlanned</t>
  </si>
  <si>
    <t>LastRealized</t>
  </si>
  <si>
    <t>Remain.Work</t>
  </si>
  <si>
    <t>Planned Work</t>
  </si>
  <si>
    <t>Realized Work</t>
  </si>
  <si>
    <t>Current Total Size</t>
  </si>
  <si>
    <t>Average Speeds</t>
  </si>
  <si>
    <t>Last 8</t>
  </si>
  <si>
    <t>Worst 3 in Last 8</t>
  </si>
  <si>
    <t>Velocity (points per sprint)</t>
  </si>
  <si>
    <t>Specification and prototype development</t>
  </si>
  <si>
    <t>Specification and prototype development, documentation</t>
  </si>
  <si>
    <t>Usability test, documentation, prototype corrections</t>
  </si>
  <si>
    <t>Priority</t>
  </si>
  <si>
    <t>Planning</t>
  </si>
  <si>
    <t xml:space="preserve"> </t>
  </si>
  <si>
    <t>Done</t>
  </si>
  <si>
    <t>Example task</t>
  </si>
  <si>
    <t>Example task 2</t>
  </si>
  <si>
    <t>Ongoing</t>
  </si>
  <si>
    <t>Example task 3</t>
  </si>
  <si>
    <t>&lt;Delete these example lines&gt;</t>
  </si>
  <si>
    <t>This is a sample story</t>
  </si>
  <si>
    <t>This is another sample story</t>
  </si>
  <si>
    <t>Note:</t>
  </si>
  <si>
    <t xml:space="preserve">In this chart, the tops of the bars show the amount of actual </t>
  </si>
  <si>
    <t>in the project increases, the bottoms move lower). The length</t>
  </si>
  <si>
    <t>of the bars indicate the estimated size of the project at the</t>
  </si>
  <si>
    <t xml:space="preserve">(or planned) implemented functionality at the beginning of each sprint. </t>
  </si>
  <si>
    <t>The bottoms of the bars show the changes in project scope</t>
  </si>
  <si>
    <t>(i.e. if the amount of story points</t>
  </si>
  <si>
    <t xml:space="preserve">beginning of each sprint. </t>
  </si>
  <si>
    <t>The red line indicates the current planned scope.</t>
  </si>
  <si>
    <t>Initial 
Estimate</t>
  </si>
  <si>
    <t>Story ID:</t>
  </si>
  <si>
    <t>Story:</t>
  </si>
  <si>
    <t>Task:</t>
  </si>
  <si>
    <t>Work 
Left</t>
  </si>
  <si>
    <t>Work 
Done</t>
  </si>
  <si>
    <t>EP222HT SCRUM</t>
  </si>
  <si>
    <t>Funktion för att automatisk tilldela ett unikt medlemsnummer till medlemmarna.</t>
  </si>
  <si>
    <t>Elof Paulsson</t>
  </si>
  <si>
    <t>Ändra information på medlem.</t>
  </si>
  <si>
    <t>Kunna korrigera fel i registret</t>
  </si>
  <si>
    <t>Korrigera och ändra i register</t>
  </si>
  <si>
    <t xml:space="preserve">Html och grundläggande Css </t>
  </si>
  <si>
    <t>Javascript webapplikation</t>
  </si>
  <si>
    <t>Html och grundläggande CSS</t>
  </si>
  <si>
    <t>Skapa formulär</t>
  </si>
  <si>
    <t>Funktion för att lägga till medlemmar</t>
  </si>
  <si>
    <t>Funktion för att ta bort medlemmar</t>
  </si>
  <si>
    <t>Ta bort medlemmar ur listan</t>
  </si>
  <si>
    <t>Lägga till medlemmar i listan</t>
  </si>
  <si>
    <t>Medlemsinformation</t>
  </si>
  <si>
    <t>Tilldelar unikt medlemsnummer.</t>
  </si>
  <si>
    <t>Kunna se när medlemmen registrerades.</t>
  </si>
  <si>
    <t>Spara informationen</t>
  </si>
  <si>
    <t>Avslutande Css och stilning</t>
  </si>
  <si>
    <t>Spara medlemmarna i databas.</t>
  </si>
  <si>
    <t>Försöka göra det vackert.</t>
  </si>
  <si>
    <t>Lägga till medlemmar</t>
  </si>
  <si>
    <t>Ta bort medlemmar.</t>
  </si>
  <si>
    <t>Unikt medlemsnummer.</t>
  </si>
  <si>
    <t>Spara informationen.</t>
  </si>
</sst>
</file>

<file path=xl/styles.xml><?xml version="1.0" encoding="utf-8"?>
<styleSheet xmlns="http://schemas.openxmlformats.org/spreadsheetml/2006/main">
  <numFmts count="4">
    <numFmt numFmtId="164" formatCode="d\.m\.yyyy;@"/>
    <numFmt numFmtId="165" formatCode="0.0"/>
    <numFmt numFmtId="166" formatCode="&quot;Sprint &quot;#&quot; Backlog&quot;"/>
    <numFmt numFmtId="167" formatCode="&quot;Last &quot;###&quot; sprints&quot;"/>
  </numFmts>
  <fonts count="12">
    <font>
      <sz val="10"/>
      <name val="Arial"/>
    </font>
    <font>
      <b/>
      <sz val="10"/>
      <name val="Arial"/>
      <family val="2"/>
    </font>
    <font>
      <sz val="8"/>
      <name val="Arial"/>
    </font>
    <font>
      <sz val="14"/>
      <name val="Arial"/>
    </font>
    <font>
      <sz val="14"/>
      <name val="Arial"/>
      <family val="2"/>
    </font>
    <font>
      <sz val="8"/>
      <color indexed="81"/>
      <name val="Tahoma"/>
      <family val="2"/>
    </font>
    <font>
      <i/>
      <sz val="10"/>
      <color indexed="12"/>
      <name val="Arial"/>
      <family val="2"/>
    </font>
    <font>
      <b/>
      <sz val="8"/>
      <color indexed="81"/>
      <name val="Tahoma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b/>
      <sz val="14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8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0" borderId="5" xfId="0" applyFont="1" applyBorder="1" applyAlignment="1">
      <alignment horizontal="center"/>
    </xf>
    <xf numFmtId="0" fontId="1" fillId="0" borderId="6" xfId="0" applyFont="1" applyBorder="1"/>
    <xf numFmtId="0" fontId="1" fillId="0" borderId="7" xfId="0" applyFont="1" applyBorder="1"/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3" fillId="0" borderId="0" xfId="0" applyFont="1"/>
    <xf numFmtId="0" fontId="0" fillId="2" borderId="0" xfId="0" applyFill="1"/>
    <xf numFmtId="0" fontId="1" fillId="0" borderId="0" xfId="0" applyFont="1" applyAlignment="1">
      <alignment horizontal="center"/>
    </xf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/>
    <xf numFmtId="0" fontId="0" fillId="2" borderId="0" xfId="0" applyFill="1" applyAlignment="1"/>
    <xf numFmtId="0" fontId="0" fillId="2" borderId="0" xfId="0" applyNumberFormat="1" applyFill="1" applyBorder="1" applyAlignment="1">
      <alignment horizontal="center"/>
    </xf>
    <xf numFmtId="0" fontId="0" fillId="0" borderId="11" xfId="0" applyBorder="1"/>
    <xf numFmtId="0" fontId="1" fillId="0" borderId="11" xfId="0" applyFont="1" applyBorder="1" applyAlignment="1">
      <alignment horizontal="right"/>
    </xf>
    <xf numFmtId="0" fontId="0" fillId="2" borderId="11" xfId="0" applyNumberFormat="1" applyFill="1" applyBorder="1" applyAlignment="1">
      <alignment horizontal="center"/>
    </xf>
    <xf numFmtId="14" fontId="0" fillId="2" borderId="0" xfId="0" applyNumberFormat="1" applyFill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0" fontId="0" fillId="0" borderId="2" xfId="0" applyNumberFormat="1" applyFill="1" applyBorder="1" applyAlignment="1">
      <alignment horizontal="left"/>
    </xf>
    <xf numFmtId="0" fontId="0" fillId="0" borderId="3" xfId="0" applyNumberFormat="1" applyFill="1" applyBorder="1" applyAlignment="1">
      <alignment horizontal="left"/>
    </xf>
    <xf numFmtId="0" fontId="0" fillId="0" borderId="4" xfId="0" applyNumberFormat="1" applyFill="1" applyBorder="1" applyAlignment="1">
      <alignment horizontal="left"/>
    </xf>
    <xf numFmtId="166" fontId="4" fillId="0" borderId="0" xfId="0" applyNumberFormat="1" applyFont="1" applyAlignment="1">
      <alignment horizontal="left"/>
    </xf>
    <xf numFmtId="0" fontId="0" fillId="0" borderId="0" xfId="0" applyAlignment="1">
      <alignment vertical="top" wrapText="1"/>
    </xf>
    <xf numFmtId="0" fontId="3" fillId="0" borderId="0" xfId="0" applyFont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0" xfId="0" applyAlignment="1">
      <alignment vertical="top"/>
    </xf>
    <xf numFmtId="0" fontId="0" fillId="0" borderId="0" xfId="0" applyFill="1" applyAlignment="1">
      <alignment horizontal="center"/>
    </xf>
    <xf numFmtId="166" fontId="4" fillId="0" borderId="0" xfId="0" applyNumberFormat="1" applyFont="1" applyAlignment="1">
      <alignment horizontal="center"/>
    </xf>
    <xf numFmtId="0" fontId="6" fillId="0" borderId="0" xfId="0" applyFont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164" fontId="0" fillId="2" borderId="0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0" fillId="2" borderId="1" xfId="0" applyNumberFormat="1" applyFill="1" applyBorder="1" applyAlignment="1">
      <alignment horizontal="center"/>
    </xf>
    <xf numFmtId="164" fontId="0" fillId="2" borderId="11" xfId="0" applyNumberFormat="1" applyFill="1" applyBorder="1" applyAlignment="1">
      <alignment horizontal="center"/>
    </xf>
    <xf numFmtId="0" fontId="1" fillId="2" borderId="14" xfId="0" applyFont="1" applyFill="1" applyBorder="1" applyAlignment="1">
      <alignment horizontal="center" vertical="top"/>
    </xf>
    <xf numFmtId="0" fontId="1" fillId="2" borderId="14" xfId="0" applyFont="1" applyFill="1" applyBorder="1" applyAlignment="1">
      <alignment vertical="top" wrapText="1"/>
    </xf>
    <xf numFmtId="0" fontId="1" fillId="0" borderId="6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3" fillId="0" borderId="0" xfId="0" applyFont="1" applyAlignment="1">
      <alignment vertical="top"/>
    </xf>
    <xf numFmtId="0" fontId="0" fillId="3" borderId="0" xfId="0" applyFill="1"/>
    <xf numFmtId="0" fontId="9" fillId="0" borderId="0" xfId="0" applyFont="1"/>
    <xf numFmtId="0" fontId="0" fillId="3" borderId="0" xfId="0" applyFill="1" applyAlignment="1">
      <alignment horizontal="center"/>
    </xf>
    <xf numFmtId="165" fontId="0" fillId="3" borderId="0" xfId="0" applyNumberFormat="1" applyFill="1"/>
    <xf numFmtId="1" fontId="0" fillId="3" borderId="0" xfId="0" applyNumberFormat="1" applyFill="1"/>
    <xf numFmtId="0" fontId="1" fillId="2" borderId="14" xfId="0" applyFont="1" applyFill="1" applyBorder="1" applyAlignment="1">
      <alignment horizontal="center"/>
    </xf>
    <xf numFmtId="0" fontId="1" fillId="2" borderId="14" xfId="0" applyFont="1" applyFill="1" applyBorder="1" applyAlignment="1">
      <alignment wrapText="1"/>
    </xf>
    <xf numFmtId="0" fontId="1" fillId="2" borderId="14" xfId="0" applyFont="1" applyFill="1" applyBorder="1" applyAlignment="1">
      <alignment horizontal="center" wrapText="1"/>
    </xf>
    <xf numFmtId="0" fontId="1" fillId="2" borderId="0" xfId="0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1" fillId="2" borderId="0" xfId="0" applyFont="1" applyFill="1" applyBorder="1" applyAlignment="1">
      <alignment horizontal="left" wrapText="1"/>
    </xf>
    <xf numFmtId="165" fontId="0" fillId="0" borderId="0" xfId="0" applyNumberFormat="1"/>
    <xf numFmtId="166" fontId="4" fillId="0" borderId="0" xfId="0" applyNumberFormat="1" applyFont="1" applyAlignment="1">
      <alignment horizontal="left" vertical="top"/>
    </xf>
    <xf numFmtId="166" fontId="4" fillId="0" borderId="0" xfId="0" applyNumberFormat="1" applyFont="1" applyAlignment="1">
      <alignment horizontal="center" vertical="top"/>
    </xf>
    <xf numFmtId="0" fontId="1" fillId="2" borderId="0" xfId="0" applyFont="1" applyFill="1" applyAlignment="1">
      <alignment vertical="top"/>
    </xf>
    <xf numFmtId="0" fontId="0" fillId="0" borderId="0" xfId="0" applyFill="1" applyAlignment="1">
      <alignment horizontal="center" vertical="top"/>
    </xf>
    <xf numFmtId="0" fontId="0" fillId="2" borderId="0" xfId="0" applyFill="1" applyAlignment="1">
      <alignment vertical="top"/>
    </xf>
    <xf numFmtId="0" fontId="1" fillId="0" borderId="0" xfId="0" applyFont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0" fillId="0" borderId="3" xfId="0" applyBorder="1" applyAlignment="1">
      <alignment horizontal="center"/>
    </xf>
    <xf numFmtId="0" fontId="1" fillId="0" borderId="2" xfId="0" applyFont="1" applyBorder="1"/>
    <xf numFmtId="17" fontId="0" fillId="0" borderId="0" xfId="0" applyNumberFormat="1" applyAlignment="1">
      <alignment vertical="top"/>
    </xf>
    <xf numFmtId="17" fontId="0" fillId="0" borderId="0" xfId="0" applyNumberFormat="1" applyAlignment="1">
      <alignment vertical="top" wrapText="1"/>
    </xf>
    <xf numFmtId="17" fontId="0" fillId="0" borderId="0" xfId="0" applyNumberFormat="1" applyAlignment="1">
      <alignment horizontal="center" vertical="top"/>
    </xf>
    <xf numFmtId="14" fontId="0" fillId="0" borderId="0" xfId="0" applyNumberFormat="1" applyFill="1" applyBorder="1" applyAlignment="1">
      <alignment horizontal="center"/>
    </xf>
    <xf numFmtId="0" fontId="0" fillId="0" borderId="6" xfId="0" applyBorder="1" applyAlignment="1">
      <alignment vertical="top"/>
    </xf>
    <xf numFmtId="0" fontId="0" fillId="0" borderId="11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6" xfId="0" applyBorder="1" applyAlignment="1">
      <alignment vertical="top"/>
    </xf>
    <xf numFmtId="0" fontId="0" fillId="0" borderId="17" xfId="0" applyBorder="1" applyAlignment="1">
      <alignment vertical="top"/>
    </xf>
    <xf numFmtId="0" fontId="0" fillId="0" borderId="18" xfId="0" applyBorder="1" applyAlignment="1">
      <alignment vertical="top"/>
    </xf>
    <xf numFmtId="0" fontId="0" fillId="0" borderId="19" xfId="0" applyBorder="1" applyAlignment="1">
      <alignment vertical="top"/>
    </xf>
    <xf numFmtId="0" fontId="0" fillId="0" borderId="20" xfId="0" applyBorder="1" applyAlignment="1">
      <alignment vertical="top"/>
    </xf>
    <xf numFmtId="0" fontId="0" fillId="0" borderId="21" xfId="0" applyBorder="1" applyAlignment="1">
      <alignment vertical="top"/>
    </xf>
    <xf numFmtId="0" fontId="0" fillId="0" borderId="22" xfId="0" applyBorder="1" applyAlignment="1">
      <alignment vertical="top"/>
    </xf>
    <xf numFmtId="0" fontId="0" fillId="0" borderId="23" xfId="0" applyBorder="1" applyAlignment="1">
      <alignment vertical="top"/>
    </xf>
    <xf numFmtId="0" fontId="0" fillId="0" borderId="24" xfId="0" applyBorder="1" applyAlignment="1">
      <alignment vertical="top"/>
    </xf>
    <xf numFmtId="0" fontId="0" fillId="0" borderId="25" xfId="0" applyBorder="1" applyAlignment="1">
      <alignment vertical="top"/>
    </xf>
    <xf numFmtId="0" fontId="0" fillId="0" borderId="26" xfId="0" applyBorder="1" applyAlignment="1">
      <alignment vertical="top" wrapText="1"/>
    </xf>
    <xf numFmtId="0" fontId="0" fillId="0" borderId="27" xfId="0" applyBorder="1" applyAlignment="1">
      <alignment vertical="top"/>
    </xf>
    <xf numFmtId="0" fontId="0" fillId="0" borderId="28" xfId="0" applyBorder="1" applyAlignment="1">
      <alignment vertical="top" wrapText="1"/>
    </xf>
    <xf numFmtId="0" fontId="0" fillId="0" borderId="29" xfId="0" applyBorder="1" applyAlignment="1">
      <alignment vertical="top"/>
    </xf>
    <xf numFmtId="0" fontId="0" fillId="0" borderId="30" xfId="0" applyBorder="1" applyAlignment="1">
      <alignment vertical="top"/>
    </xf>
    <xf numFmtId="0" fontId="0" fillId="0" borderId="31" xfId="0" applyBorder="1" applyAlignment="1">
      <alignment vertical="top"/>
    </xf>
    <xf numFmtId="0" fontId="1" fillId="0" borderId="32" xfId="0" applyFont="1" applyBorder="1" applyAlignment="1">
      <alignment horizontal="center" vertical="top"/>
    </xf>
    <xf numFmtId="0" fontId="10" fillId="0" borderId="27" xfId="0" applyFont="1" applyBorder="1" applyAlignment="1">
      <alignment horizontal="center" vertical="center"/>
    </xf>
    <xf numFmtId="167" fontId="0" fillId="0" borderId="0" xfId="0" applyNumberFormat="1" applyAlignment="1">
      <alignment horizontal="left"/>
    </xf>
    <xf numFmtId="0" fontId="8" fillId="2" borderId="0" xfId="0" applyFont="1" applyFill="1" applyBorder="1" applyAlignment="1">
      <alignment horizontal="center" wrapText="1"/>
    </xf>
    <xf numFmtId="0" fontId="1" fillId="2" borderId="0" xfId="0" applyFont="1" applyFill="1" applyBorder="1" applyAlignment="1">
      <alignment horizontal="center" wrapText="1"/>
    </xf>
    <xf numFmtId="0" fontId="11" fillId="0" borderId="0" xfId="0" applyFont="1" applyAlignment="1">
      <alignment vertical="top" wrapText="1"/>
    </xf>
    <xf numFmtId="0" fontId="11" fillId="0" borderId="0" xfId="0" applyFont="1"/>
    <xf numFmtId="0" fontId="0" fillId="0" borderId="0" xfId="0" applyFont="1"/>
  </cellXfs>
  <cellStyles count="1">
    <cellStyle name="Normal" xfId="0" builtinId="0"/>
  </cellStyles>
  <dxfs count="34"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condense val="0"/>
        <extend val="0"/>
        <color indexed="9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sv-SE"/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r>
              <a:rPr lang="sv-SE"/>
              <a:t>Velocity and Remaining Work</a:t>
            </a:r>
          </a:p>
        </c:rich>
      </c:tx>
      <c:layout>
        <c:manualLayout>
          <c:xMode val="edge"/>
          <c:yMode val="edge"/>
          <c:x val="0.20739240506329121"/>
          <c:y val="1.5822809259433815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8295776413084365E-2"/>
          <c:y val="0.12658247407547046"/>
          <c:w val="0.88295776413084348"/>
          <c:h val="0.76582396815659659"/>
        </c:manualLayout>
      </c:layout>
      <c:lineChart>
        <c:grouping val="standard"/>
        <c:ser>
          <c:idx val="0"/>
          <c:order val="0"/>
          <c:tx>
            <c:v>Remaining Work</c:v>
          </c:tx>
          <c:spPr>
            <a:ln w="28575">
              <a:noFill/>
            </a:ln>
          </c:spPr>
          <c:marker>
            <c:symbol val="none"/>
          </c:marker>
          <c:val>
            <c:numRef>
              <c:f>[0]!ColTopRemainingWork</c:f>
              <c:numCache>
                <c:formatCode>General</c:formatCode>
                <c:ptCount val="4"/>
                <c:pt idx="0">
                  <c:v>103</c:v>
                </c:pt>
                <c:pt idx="1">
                  <c:v>77</c:v>
                </c:pt>
                <c:pt idx="2">
                  <c:v>50</c:v>
                </c:pt>
                <c:pt idx="3">
                  <c:v>25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val>
            <c:numRef>
              <c:f>[0]!ColTopRemainingWork</c:f>
              <c:numCache>
                <c:formatCode>General</c:formatCode>
                <c:ptCount val="4"/>
                <c:pt idx="0">
                  <c:v>103</c:v>
                </c:pt>
                <c:pt idx="1">
                  <c:v>77</c:v>
                </c:pt>
                <c:pt idx="2">
                  <c:v>50</c:v>
                </c:pt>
                <c:pt idx="3">
                  <c:v>25</c:v>
                </c:pt>
              </c:numCache>
            </c:numRef>
          </c:val>
        </c:ser>
        <c:ser>
          <c:idx val="5"/>
          <c:order val="2"/>
          <c:tx>
            <c:v>Current bottom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val>
            <c:numRef>
              <c:f>[0]!PBCurrentBottom</c:f>
              <c:numCache>
                <c:formatCode>General</c:formatCode>
                <c:ptCount val="6"/>
                <c:pt idx="0">
                  <c:v>-11</c:v>
                </c:pt>
                <c:pt idx="1">
                  <c:v>-11</c:v>
                </c:pt>
                <c:pt idx="2">
                  <c:v>-11</c:v>
                </c:pt>
                <c:pt idx="3">
                  <c:v>-11</c:v>
                </c:pt>
                <c:pt idx="4">
                  <c:v>-11</c:v>
                </c:pt>
                <c:pt idx="5">
                  <c:v>-11</c:v>
                </c:pt>
              </c:numCache>
            </c:numRef>
          </c:val>
        </c:ser>
        <c:ser>
          <c:idx val="2"/>
          <c:order val="3"/>
          <c:spPr>
            <a:ln w="28575">
              <a:noFill/>
            </a:ln>
          </c:spPr>
          <c:marker>
            <c:symbol val="none"/>
          </c:marker>
          <c:val>
            <c:numRef>
              <c:f>[0]!ColBottomCurrentScope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4"/>
          <c:order val="4"/>
          <c:tx>
            <c:v>Trend</c:v>
          </c:tx>
          <c:spPr>
            <a:ln w="25400">
              <a:solidFill>
                <a:srgbClr val="800080"/>
              </a:solidFill>
              <a:prstDash val="solid"/>
            </a:ln>
          </c:spPr>
          <c:marker>
            <c:symbol val="square"/>
            <c:size val="6"/>
            <c:spPr>
              <a:solidFill>
                <a:srgbClr val="800080"/>
              </a:solidFill>
              <a:ln>
                <a:solidFill>
                  <a:srgbClr val="800080"/>
                </a:solidFill>
                <a:prstDash val="solid"/>
              </a:ln>
            </c:spPr>
          </c:marker>
          <c:val>
            <c:numRef>
              <c:f>[0]!PBTrend</c:f>
              <c:numCache>
                <c:formatCode>General</c:formatCode>
                <c:ptCount val="6"/>
                <c:pt idx="0">
                  <c:v>101.99999999999999</c:v>
                </c:pt>
                <c:pt idx="1">
                  <c:v>76.399999999999991</c:v>
                </c:pt>
                <c:pt idx="2">
                  <c:v>50.8</c:v>
                </c:pt>
                <c:pt idx="3">
                  <c:v>25.200000000000003</c:v>
                </c:pt>
                <c:pt idx="4">
                  <c:v>-0.39999999999999147</c:v>
                </c:pt>
                <c:pt idx="5">
                  <c:v>-11</c:v>
                </c:pt>
              </c:numCache>
            </c:numRef>
          </c:val>
        </c:ser>
        <c:ser>
          <c:idx val="3"/>
          <c:order val="5"/>
          <c:tx>
            <c:v>Current Scope</c:v>
          </c:tx>
          <c:spPr>
            <a:ln w="28575">
              <a:noFill/>
            </a:ln>
          </c:spPr>
          <c:marker>
            <c:symbol val="none"/>
          </c:marker>
          <c:val>
            <c:numRef>
              <c:f>[0]!ColBottomCurrentScope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upDownBars>
          <c:gapWidth val="3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solidFill>
                <a:srgbClr val="9999FF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axId val="93669248"/>
        <c:axId val="93670784"/>
      </c:lineChart>
      <c:catAx>
        <c:axId val="93669248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sv-SE"/>
          </a:p>
        </c:txPr>
        <c:crossAx val="93670784"/>
        <c:crosses val="autoZero"/>
        <c:auto val="1"/>
        <c:lblAlgn val="ctr"/>
        <c:lblOffset val="200"/>
        <c:tickLblSkip val="1"/>
        <c:tickMarkSkip val="1"/>
      </c:catAx>
      <c:valAx>
        <c:axId val="93670784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sv-SE"/>
          </a:p>
        </c:txPr>
        <c:crossAx val="9366924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sv-SE"/>
    </a:p>
  </c:txPr>
  <c:printSettings>
    <c:headerFooter alignWithMargins="0"/>
    <c:pageMargins b="1" l="0.75000000000000011" r="0.75000000000000011" t="1" header="0.5" footer="0.5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sv-SE"/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r>
              <a:rPr lang="sv-SE"/>
              <a:t>Development Velocity</a:t>
            </a:r>
          </a:p>
        </c:rich>
      </c:tx>
      <c:layout>
        <c:manualLayout>
          <c:xMode val="edge"/>
          <c:yMode val="edge"/>
          <c:x val="0.28131445043238501"/>
          <c:y val="3.4384002260927235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9.0349166562225844E-2"/>
          <c:y val="0.13753600904370891"/>
          <c:w val="0.87885098383256044"/>
          <c:h val="0.65043070943587356"/>
        </c:manualLayout>
      </c:layout>
      <c:barChart>
        <c:barDir val="col"/>
        <c:grouping val="clustered"/>
        <c:ser>
          <c:idx val="4"/>
          <c:order val="0"/>
          <c:tx>
            <c:v>Planned Speed</c:v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[0]!PlannedSpeed</c:f>
              <c:numCache>
                <c:formatCode>General</c:formatCode>
                <c:ptCount val="4"/>
                <c:pt idx="0">
                  <c:v>28</c:v>
                </c:pt>
                <c:pt idx="1">
                  <c:v>26</c:v>
                </c:pt>
                <c:pt idx="2">
                  <c:v>25</c:v>
                </c:pt>
                <c:pt idx="3">
                  <c:v>24</c:v>
                </c:pt>
              </c:numCache>
            </c:numRef>
          </c:val>
        </c:ser>
        <c:ser>
          <c:idx val="0"/>
          <c:order val="1"/>
          <c:tx>
            <c:v>Realized Speed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[0]!RealizedSpeed</c:f>
              <c:numCache>
                <c:formatCode>General</c:formatCode>
                <c:ptCount val="4"/>
                <c:pt idx="0">
                  <c:v>26</c:v>
                </c:pt>
                <c:pt idx="1">
                  <c:v>27</c:v>
                </c:pt>
                <c:pt idx="2">
                  <c:v>25</c:v>
                </c:pt>
                <c:pt idx="3">
                  <c:v>36</c:v>
                </c:pt>
              </c:numCache>
            </c:numRef>
          </c:val>
        </c:ser>
        <c:gapWidth val="50"/>
        <c:axId val="93706880"/>
        <c:axId val="93782400"/>
      </c:barChart>
      <c:lineChart>
        <c:grouping val="standard"/>
        <c:ser>
          <c:idx val="1"/>
          <c:order val="2"/>
          <c:tx>
            <c:v>Average Realized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val>
            <c:numRef>
              <c:f>[0]!AverageSpeedRealized</c:f>
              <c:numCache>
                <c:formatCode>0.0</c:formatCode>
                <c:ptCount val="4"/>
                <c:pt idx="0">
                  <c:v>28.5</c:v>
                </c:pt>
                <c:pt idx="1">
                  <c:v>28.5</c:v>
                </c:pt>
                <c:pt idx="2">
                  <c:v>28.5</c:v>
                </c:pt>
                <c:pt idx="3">
                  <c:v>28.5</c:v>
                </c:pt>
              </c:numCache>
            </c:numRef>
          </c:val>
        </c:ser>
        <c:ser>
          <c:idx val="2"/>
          <c:order val="3"/>
          <c:tx>
            <c:v>Avg. Last 8</c:v>
          </c:tx>
          <c:spPr>
            <a:ln w="25400">
              <a:solidFill>
                <a:srgbClr val="008000"/>
              </a:solidFill>
              <a:prstDash val="lgDashDotDot"/>
            </a:ln>
          </c:spPr>
          <c:marker>
            <c:symbol val="none"/>
          </c:marker>
          <c:val>
            <c:numRef>
              <c:f>[0]!AverageSpeedLastEight</c:f>
              <c:numCache>
                <c:formatCode>0.0</c:formatCode>
                <c:ptCount val="4"/>
                <c:pt idx="0">
                  <c:v>28.5</c:v>
                </c:pt>
                <c:pt idx="1">
                  <c:v>28.5</c:v>
                </c:pt>
                <c:pt idx="2">
                  <c:v>28.5</c:v>
                </c:pt>
                <c:pt idx="3">
                  <c:v>28.5</c:v>
                </c:pt>
              </c:numCache>
            </c:numRef>
          </c:val>
        </c:ser>
        <c:ser>
          <c:idx val="3"/>
          <c:order val="4"/>
          <c:tx>
            <c:v>Avg. Worst 3 in Last 8</c:v>
          </c:tx>
          <c:spPr>
            <a:ln w="25400">
              <a:solidFill>
                <a:srgbClr val="0000FF"/>
              </a:solidFill>
              <a:prstDash val="sysDash"/>
            </a:ln>
          </c:spPr>
          <c:marker>
            <c:symbol val="none"/>
          </c:marker>
          <c:val>
            <c:numRef>
              <c:f>[0]!AverageSpeedWorstThree</c:f>
              <c:numCache>
                <c:formatCode>0.0</c:formatCode>
                <c:ptCount val="4"/>
                <c:pt idx="0">
                  <c:v>26</c:v>
                </c:pt>
                <c:pt idx="1">
                  <c:v>26</c:v>
                </c:pt>
                <c:pt idx="2">
                  <c:v>26</c:v>
                </c:pt>
                <c:pt idx="3">
                  <c:v>26</c:v>
                </c:pt>
              </c:numCache>
            </c:numRef>
          </c:val>
        </c:ser>
        <c:marker val="1"/>
        <c:axId val="93706880"/>
        <c:axId val="93782400"/>
      </c:lineChart>
      <c:catAx>
        <c:axId val="93706880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sv-SE"/>
          </a:p>
        </c:txPr>
        <c:crossAx val="93782400"/>
        <c:crosses val="autoZero"/>
        <c:auto val="1"/>
        <c:lblAlgn val="ctr"/>
        <c:lblOffset val="100"/>
        <c:tickLblSkip val="1"/>
        <c:tickMarkSkip val="1"/>
      </c:catAx>
      <c:valAx>
        <c:axId val="9378240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sv-SE"/>
          </a:p>
        </c:txPr>
        <c:crossAx val="9370688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7.5975435518235379E-2"/>
          <c:y val="0.87392672413190053"/>
          <c:w val="0.852156911893721"/>
          <c:h val="0.10601734030452561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sv-SE"/>
        </a:p>
      </c:txPr>
    </c:legend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sv-SE"/>
    </a:p>
  </c:txPr>
  <c:printSettings>
    <c:headerFooter alignWithMargins="0"/>
    <c:pageMargins b="1" l="0.75000000000000011" r="0.75000000000000011" t="1" header="0.5" footer="0.5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sv-SE"/>
  <c:chart>
    <c:plotArea>
      <c:layout>
        <c:manualLayout>
          <c:layoutTarget val="inner"/>
          <c:xMode val="edge"/>
          <c:yMode val="edge"/>
          <c:x val="0.17634635691657868"/>
          <c:y val="8.8235610910252879E-2"/>
          <c:w val="0.81942977824709617"/>
          <c:h val="0.83088533607154791"/>
        </c:manualLayout>
      </c:layout>
      <c:barChart>
        <c:barDir val="col"/>
        <c:grouping val="clustered"/>
        <c:ser>
          <c:idx val="0"/>
          <c:order val="0"/>
          <c:tx>
            <c:v>Daily Progress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'Sp1'!$F$10:$AD$10</c:f>
              <c:numCache>
                <c:formatCode>General</c:formatCode>
                <c:ptCount val="25"/>
                <c:pt idx="0">
                  <c:v>28</c:v>
                </c:pt>
                <c:pt idx="1">
                  <c:v>24</c:v>
                </c:pt>
                <c:pt idx="2">
                  <c:v>15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axId val="94358144"/>
        <c:axId val="95555968"/>
      </c:barChart>
      <c:lineChart>
        <c:grouping val="standard"/>
        <c:ser>
          <c:idx val="1"/>
          <c:order val="1"/>
          <c:tx>
            <c:v>Ideal Progress</c:v>
          </c:tx>
          <c:spPr>
            <a:ln w="12700">
              <a:solidFill>
                <a:srgbClr val="969696"/>
              </a:solidFill>
              <a:prstDash val="solid"/>
            </a:ln>
          </c:spPr>
          <c:marker>
            <c:symbol val="none"/>
          </c:marker>
          <c:val>
            <c:numRef>
              <c:f>'Sp1'!$F$11:$AD$11</c:f>
              <c:numCache>
                <c:formatCode>General</c:formatCode>
                <c:ptCount val="25"/>
                <c:pt idx="0">
                  <c:v>28</c:v>
                </c:pt>
                <c:pt idx="1">
                  <c:v>22.4</c:v>
                </c:pt>
                <c:pt idx="2">
                  <c:v>16.8</c:v>
                </c:pt>
                <c:pt idx="3">
                  <c:v>11.200000000000003</c:v>
                </c:pt>
                <c:pt idx="4">
                  <c:v>5.6000000000000014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v>Current Trend</c:v>
          </c:tx>
          <c:spPr>
            <a:ln w="3175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'Sp1'!$F$12:$AD$12</c:f>
              <c:numCache>
                <c:formatCode>General</c:formatCode>
                <c:ptCount val="25"/>
                <c:pt idx="0">
                  <c:v>30.1</c:v>
                </c:pt>
                <c:pt idx="1">
                  <c:v>21.700000000000003</c:v>
                </c:pt>
                <c:pt idx="2">
                  <c:v>13.300000000000004</c:v>
                </c:pt>
                <c:pt idx="3">
                  <c:v>4.9000000000000057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marker val="1"/>
        <c:axId val="94358144"/>
        <c:axId val="95555968"/>
      </c:lineChart>
      <c:catAx>
        <c:axId val="94358144"/>
        <c:scaling>
          <c:orientation val="minMax"/>
        </c:scaling>
        <c:delete val="1"/>
        <c:axPos val="b"/>
        <c:tickLblPos val="none"/>
        <c:crossAx val="95555968"/>
        <c:crosses val="autoZero"/>
        <c:auto val="1"/>
        <c:lblAlgn val="ctr"/>
        <c:lblOffset val="100"/>
      </c:catAx>
      <c:valAx>
        <c:axId val="95555968"/>
        <c:scaling>
          <c:orientation val="minMax"/>
          <c:min val="0"/>
        </c:scaling>
        <c:axPos val="l"/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sv-SE"/>
                  <a:t>Work Remaining (h)</a:t>
                </a:r>
              </a:p>
            </c:rich>
          </c:tx>
          <c:layout>
            <c:manualLayout>
              <c:xMode val="edge"/>
              <c:yMode val="edge"/>
              <c:x val="0.13938753959873287"/>
              <c:y val="0.13970638394123375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sv-SE"/>
          </a:p>
        </c:txPr>
        <c:crossAx val="9435814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l"/>
      <c:layout>
        <c:manualLayout>
          <c:xMode val="edge"/>
          <c:yMode val="edge"/>
          <c:x val="8.4477296726504728E-3"/>
          <c:y val="6.6176708182689656E-2"/>
          <c:w val="0.11404435058078143"/>
          <c:h val="0.4264721193995557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sv-SE"/>
        </a:p>
      </c:txPr>
    </c:legend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sv-SE"/>
    </a:p>
  </c:txPr>
  <c:printSettings>
    <c:headerFooter alignWithMargins="0"/>
    <c:pageMargins b="1" l="0.75000000000000011" r="0.75000000000000011" t="1" header="0.5" footer="0.5"/>
    <c:pageSetup paperSize="9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sv-SE"/>
  <c:chart>
    <c:plotArea>
      <c:layout>
        <c:manualLayout>
          <c:layoutTarget val="inner"/>
          <c:xMode val="edge"/>
          <c:yMode val="edge"/>
          <c:x val="0.17634635691657871"/>
          <c:y val="8.8235610910252935E-2"/>
          <c:w val="0.8194297782470964"/>
          <c:h val="0.83088533607154813"/>
        </c:manualLayout>
      </c:layout>
      <c:barChart>
        <c:barDir val="col"/>
        <c:grouping val="clustered"/>
        <c:ser>
          <c:idx val="0"/>
          <c:order val="0"/>
          <c:tx>
            <c:v>Daily Progress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'Sp2'!$F$10:$AD$10</c:f>
              <c:numCache>
                <c:formatCode>General</c:formatCode>
                <c:ptCount val="25"/>
                <c:pt idx="0">
                  <c:v>26</c:v>
                </c:pt>
                <c:pt idx="1">
                  <c:v>14</c:v>
                </c:pt>
                <c:pt idx="2">
                  <c:v>5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axId val="98347648"/>
        <c:axId val="98349440"/>
      </c:barChart>
      <c:lineChart>
        <c:grouping val="standard"/>
        <c:ser>
          <c:idx val="1"/>
          <c:order val="1"/>
          <c:tx>
            <c:v>Ideal Progress</c:v>
          </c:tx>
          <c:spPr>
            <a:ln w="12700">
              <a:solidFill>
                <a:srgbClr val="969696"/>
              </a:solidFill>
              <a:prstDash val="solid"/>
            </a:ln>
          </c:spPr>
          <c:marker>
            <c:symbol val="none"/>
          </c:marker>
          <c:val>
            <c:numRef>
              <c:f>'Sp2'!$F$11:$AD$11</c:f>
              <c:numCache>
                <c:formatCode>General</c:formatCode>
                <c:ptCount val="25"/>
                <c:pt idx="0">
                  <c:v>26</c:v>
                </c:pt>
                <c:pt idx="1">
                  <c:v>20.8</c:v>
                </c:pt>
                <c:pt idx="2">
                  <c:v>15.6</c:v>
                </c:pt>
                <c:pt idx="3">
                  <c:v>10.399999999999999</c:v>
                </c:pt>
                <c:pt idx="4">
                  <c:v>5.1999999999999993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v>Current Trend</c:v>
          </c:tx>
          <c:spPr>
            <a:ln w="3175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'Sp2'!$F$12:$AD$12</c:f>
              <c:numCache>
                <c:formatCode>General</c:formatCode>
                <c:ptCount val="25"/>
                <c:pt idx="0">
                  <c:v>23.9</c:v>
                </c:pt>
                <c:pt idx="1">
                  <c:v>15.8</c:v>
                </c:pt>
                <c:pt idx="2">
                  <c:v>7.7000000000000028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marker val="1"/>
        <c:axId val="98347648"/>
        <c:axId val="98349440"/>
      </c:lineChart>
      <c:catAx>
        <c:axId val="98347648"/>
        <c:scaling>
          <c:orientation val="minMax"/>
        </c:scaling>
        <c:delete val="1"/>
        <c:axPos val="b"/>
        <c:tickLblPos val="none"/>
        <c:crossAx val="98349440"/>
        <c:crosses val="autoZero"/>
        <c:auto val="1"/>
        <c:lblAlgn val="ctr"/>
        <c:lblOffset val="100"/>
      </c:catAx>
      <c:valAx>
        <c:axId val="98349440"/>
        <c:scaling>
          <c:orientation val="minMax"/>
          <c:min val="0"/>
        </c:scaling>
        <c:axPos val="l"/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sv-SE"/>
                  <a:t>Work Remaining (h)</a:t>
                </a:r>
              </a:p>
            </c:rich>
          </c:tx>
          <c:layout>
            <c:manualLayout>
              <c:xMode val="edge"/>
              <c:yMode val="edge"/>
              <c:x val="0.1393875395987329"/>
              <c:y val="0.13970638394123386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sv-SE"/>
          </a:p>
        </c:txPr>
        <c:crossAx val="9834764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l"/>
      <c:layout>
        <c:manualLayout>
          <c:xMode val="edge"/>
          <c:yMode val="edge"/>
          <c:x val="8.4477296726504711E-3"/>
          <c:y val="6.6176708182689656E-2"/>
          <c:w val="0.11404435058078145"/>
          <c:h val="0.42647211939955598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sv-SE"/>
        </a:p>
      </c:txPr>
    </c:legend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sv-SE"/>
    </a:p>
  </c:txPr>
  <c:printSettings>
    <c:headerFooter alignWithMargins="0"/>
    <c:pageMargins b="1" l="0.75000000000000033" r="0.75000000000000033" t="1" header="0.5" footer="0.5"/>
    <c:pageSetup paperSize="9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sv-SE"/>
  <c:chart>
    <c:plotArea>
      <c:layout>
        <c:manualLayout>
          <c:layoutTarget val="inner"/>
          <c:xMode val="edge"/>
          <c:yMode val="edge"/>
          <c:x val="0.17634635691657871"/>
          <c:y val="8.8235610910252976E-2"/>
          <c:w val="0.81942977824709662"/>
          <c:h val="0.83088533607154835"/>
        </c:manualLayout>
      </c:layout>
      <c:barChart>
        <c:barDir val="col"/>
        <c:grouping val="clustered"/>
        <c:ser>
          <c:idx val="0"/>
          <c:order val="0"/>
          <c:tx>
            <c:v>Daily Progress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'Sp3'!$F$10:$AD$10</c:f>
              <c:numCache>
                <c:formatCode>General</c:formatCode>
                <c:ptCount val="25"/>
                <c:pt idx="0">
                  <c:v>25</c:v>
                </c:pt>
                <c:pt idx="1">
                  <c:v>11</c:v>
                </c:pt>
                <c:pt idx="2">
                  <c:v>2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axId val="109398656"/>
        <c:axId val="109408640"/>
      </c:barChart>
      <c:lineChart>
        <c:grouping val="standard"/>
        <c:ser>
          <c:idx val="1"/>
          <c:order val="1"/>
          <c:tx>
            <c:v>Ideal Progress</c:v>
          </c:tx>
          <c:spPr>
            <a:ln w="12700">
              <a:solidFill>
                <a:srgbClr val="969696"/>
              </a:solidFill>
              <a:prstDash val="solid"/>
            </a:ln>
          </c:spPr>
          <c:marker>
            <c:symbol val="none"/>
          </c:marker>
          <c:val>
            <c:numRef>
              <c:f>'Sp3'!$F$11:$AD$11</c:f>
              <c:numCache>
                <c:formatCode>General</c:formatCode>
                <c:ptCount val="25"/>
                <c:pt idx="0">
                  <c:v>25</c:v>
                </c:pt>
                <c:pt idx="1">
                  <c:v>20</c:v>
                </c:pt>
                <c:pt idx="2">
                  <c:v>15</c:v>
                </c:pt>
                <c:pt idx="3">
                  <c:v>10</c:v>
                </c:pt>
                <c:pt idx="4">
                  <c:v>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v>Current Trend</c:v>
          </c:tx>
          <c:spPr>
            <a:ln w="3175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'Sp3'!$F$12:$AD$12</c:f>
              <c:numCache>
                <c:formatCode>General</c:formatCode>
                <c:ptCount val="25"/>
                <c:pt idx="0">
                  <c:v>21.700000000000003</c:v>
                </c:pt>
                <c:pt idx="1">
                  <c:v>13.900000000000002</c:v>
                </c:pt>
                <c:pt idx="2">
                  <c:v>6.1000000000000014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marker val="1"/>
        <c:axId val="109398656"/>
        <c:axId val="109408640"/>
      </c:lineChart>
      <c:catAx>
        <c:axId val="109398656"/>
        <c:scaling>
          <c:orientation val="minMax"/>
        </c:scaling>
        <c:delete val="1"/>
        <c:axPos val="b"/>
        <c:tickLblPos val="none"/>
        <c:crossAx val="109408640"/>
        <c:crosses val="autoZero"/>
        <c:auto val="1"/>
        <c:lblAlgn val="ctr"/>
        <c:lblOffset val="100"/>
      </c:catAx>
      <c:valAx>
        <c:axId val="109408640"/>
        <c:scaling>
          <c:orientation val="minMax"/>
          <c:min val="0"/>
        </c:scaling>
        <c:axPos val="l"/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sv-SE"/>
                  <a:t>Work Remaining (h)</a:t>
                </a:r>
              </a:p>
            </c:rich>
          </c:tx>
          <c:layout>
            <c:manualLayout>
              <c:xMode val="edge"/>
              <c:yMode val="edge"/>
              <c:x val="0.1393875395987329"/>
              <c:y val="0.13970638394123394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sv-SE"/>
          </a:p>
        </c:txPr>
        <c:crossAx val="10939865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l"/>
      <c:layout>
        <c:manualLayout>
          <c:xMode val="edge"/>
          <c:yMode val="edge"/>
          <c:x val="8.4477296726504711E-3"/>
          <c:y val="6.6176708182689656E-2"/>
          <c:w val="0.11404435058078148"/>
          <c:h val="0.42647211939955626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sv-SE"/>
        </a:p>
      </c:txPr>
    </c:legend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sv-SE"/>
    </a:p>
  </c:txPr>
  <c:printSettings>
    <c:headerFooter alignWithMargins="0"/>
    <c:pageMargins b="1" l="0.75000000000000056" r="0.75000000000000056" t="1" header="0.5" footer="0.5"/>
    <c:pageSetup paperSize="9"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sv-SE"/>
  <c:chart>
    <c:plotArea>
      <c:layout>
        <c:manualLayout>
          <c:layoutTarget val="inner"/>
          <c:xMode val="edge"/>
          <c:yMode val="edge"/>
          <c:x val="0.17634635691657871"/>
          <c:y val="8.8235610910253018E-2"/>
          <c:w val="0.81942977824709662"/>
          <c:h val="0.83088533607154869"/>
        </c:manualLayout>
      </c:layout>
      <c:barChart>
        <c:barDir val="col"/>
        <c:grouping val="clustered"/>
        <c:ser>
          <c:idx val="0"/>
          <c:order val="0"/>
          <c:tx>
            <c:v>Daily Progress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'Sp4'!$F$10:$AD$10</c:f>
              <c:numCache>
                <c:formatCode>General</c:formatCode>
                <c:ptCount val="25"/>
                <c:pt idx="0">
                  <c:v>24</c:v>
                </c:pt>
                <c:pt idx="1">
                  <c:v>9</c:v>
                </c:pt>
                <c:pt idx="2">
                  <c:v>2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axId val="67213952"/>
        <c:axId val="67228032"/>
      </c:barChart>
      <c:lineChart>
        <c:grouping val="standard"/>
        <c:ser>
          <c:idx val="1"/>
          <c:order val="1"/>
          <c:tx>
            <c:v>Ideal Progress</c:v>
          </c:tx>
          <c:spPr>
            <a:ln w="12700">
              <a:solidFill>
                <a:srgbClr val="969696"/>
              </a:solidFill>
              <a:prstDash val="solid"/>
            </a:ln>
          </c:spPr>
          <c:marker>
            <c:symbol val="none"/>
          </c:marker>
          <c:val>
            <c:numRef>
              <c:f>'Sp4'!$F$11:$AD$11</c:f>
              <c:numCache>
                <c:formatCode>General</c:formatCode>
                <c:ptCount val="25"/>
                <c:pt idx="0">
                  <c:v>24</c:v>
                </c:pt>
                <c:pt idx="1">
                  <c:v>19.2</c:v>
                </c:pt>
                <c:pt idx="2">
                  <c:v>14.4</c:v>
                </c:pt>
                <c:pt idx="3">
                  <c:v>9.6000000000000014</c:v>
                </c:pt>
                <c:pt idx="4">
                  <c:v>4.8000000000000007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v>Current Trend</c:v>
          </c:tx>
          <c:spPr>
            <a:ln w="3175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'Sp4'!$F$12:$AD$12</c:f>
              <c:numCache>
                <c:formatCode>General</c:formatCode>
                <c:ptCount val="25"/>
                <c:pt idx="0">
                  <c:v>20.200000000000003</c:v>
                </c:pt>
                <c:pt idx="1">
                  <c:v>12.9</c:v>
                </c:pt>
                <c:pt idx="2">
                  <c:v>5.5999999999999979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marker val="1"/>
        <c:axId val="67213952"/>
        <c:axId val="67228032"/>
      </c:lineChart>
      <c:catAx>
        <c:axId val="67213952"/>
        <c:scaling>
          <c:orientation val="minMax"/>
        </c:scaling>
        <c:delete val="1"/>
        <c:axPos val="b"/>
        <c:tickLblPos val="none"/>
        <c:crossAx val="67228032"/>
        <c:crosses val="autoZero"/>
        <c:auto val="1"/>
        <c:lblAlgn val="ctr"/>
        <c:lblOffset val="100"/>
      </c:catAx>
      <c:valAx>
        <c:axId val="67228032"/>
        <c:scaling>
          <c:orientation val="minMax"/>
          <c:min val="0"/>
        </c:scaling>
        <c:axPos val="l"/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sv-SE"/>
                  <a:t>Work Remaining (h)</a:t>
                </a:r>
              </a:p>
            </c:rich>
          </c:tx>
          <c:layout>
            <c:manualLayout>
              <c:xMode val="edge"/>
              <c:yMode val="edge"/>
              <c:x val="0.1393875395987329"/>
              <c:y val="0.13970638394123402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sv-SE"/>
          </a:p>
        </c:txPr>
        <c:crossAx val="6721395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l"/>
      <c:layout>
        <c:manualLayout>
          <c:xMode val="edge"/>
          <c:yMode val="edge"/>
          <c:x val="8.4477296726504711E-3"/>
          <c:y val="6.6176708182689656E-2"/>
          <c:w val="0.11404435058078151"/>
          <c:h val="0.42647211939955659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sv-SE"/>
        </a:p>
      </c:txPr>
    </c:legend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sv-SE"/>
    </a:p>
  </c:txPr>
  <c:printSettings>
    <c:headerFooter alignWithMargins="0"/>
    <c:pageMargins b="1" l="0.75000000000000089" r="0.75000000000000089" t="1" header="0.5" footer="0.5"/>
    <c:pageSetup paperSize="9"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sv-SE"/>
  <c:chart>
    <c:plotArea>
      <c:layout>
        <c:manualLayout>
          <c:layoutTarget val="inner"/>
          <c:xMode val="edge"/>
          <c:yMode val="edge"/>
          <c:x val="0.17845828933474131"/>
          <c:y val="8.8235610910252879E-2"/>
          <c:w val="0.81731784582893341"/>
          <c:h val="0.83088533607154791"/>
        </c:manualLayout>
      </c:layout>
      <c:barChart>
        <c:barDir val="col"/>
        <c:grouping val="clustered"/>
        <c:ser>
          <c:idx val="0"/>
          <c:order val="0"/>
          <c:tx>
            <c:v>Daily Progress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'Sprint Sheet Template'!$F$10:$AD$10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axId val="109607168"/>
        <c:axId val="109617152"/>
      </c:barChart>
      <c:lineChart>
        <c:grouping val="standard"/>
        <c:ser>
          <c:idx val="1"/>
          <c:order val="1"/>
          <c:tx>
            <c:v>Ideal Progress</c:v>
          </c:tx>
          <c:spPr>
            <a:ln w="12700">
              <a:solidFill>
                <a:srgbClr val="969696"/>
              </a:solidFill>
              <a:prstDash val="solid"/>
            </a:ln>
          </c:spPr>
          <c:marker>
            <c:symbol val="none"/>
          </c:marker>
          <c:val>
            <c:numRef>
              <c:f>'Sprint Sheet Template'!$F$11:$AD$11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v>Current Trend</c:v>
          </c:tx>
          <c:spPr>
            <a:ln w="3175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'Sprint Sheet Template'!$F$12:$AD$12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marker val="1"/>
        <c:axId val="109607168"/>
        <c:axId val="109617152"/>
      </c:lineChart>
      <c:catAx>
        <c:axId val="109607168"/>
        <c:scaling>
          <c:orientation val="minMax"/>
        </c:scaling>
        <c:delete val="1"/>
        <c:axPos val="b"/>
        <c:tickLblPos val="none"/>
        <c:crossAx val="109617152"/>
        <c:crosses val="autoZero"/>
        <c:auto val="1"/>
        <c:lblAlgn val="ctr"/>
        <c:lblOffset val="100"/>
      </c:catAx>
      <c:valAx>
        <c:axId val="109617152"/>
        <c:scaling>
          <c:orientation val="minMax"/>
          <c:min val="0"/>
        </c:scaling>
        <c:axPos val="l"/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sv-SE"/>
                  <a:t>Work Remaining (h)</a:t>
                </a:r>
              </a:p>
            </c:rich>
          </c:tx>
          <c:layout>
            <c:manualLayout>
              <c:xMode val="edge"/>
              <c:yMode val="edge"/>
              <c:x val="0.13938753959873287"/>
              <c:y val="0.13970638394123375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sv-SE"/>
          </a:p>
        </c:txPr>
        <c:crossAx val="10960716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l"/>
      <c:layout>
        <c:manualLayout>
          <c:xMode val="edge"/>
          <c:yMode val="edge"/>
          <c:x val="8.4477296726504728E-3"/>
          <c:y val="6.6176708182689656E-2"/>
          <c:w val="0.11404435058078143"/>
          <c:h val="0.4264721193995557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sv-SE"/>
        </a:p>
      </c:txPr>
    </c:legend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sv-SE"/>
    </a:p>
  </c:txPr>
  <c:printSettings>
    <c:headerFooter alignWithMargins="0"/>
    <c:pageMargins b="1" l="0.75000000000000011" r="0.75000000000000011" t="1" header="0.5" footer="0.5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171450</xdr:colOff>
      <xdr:row>1</xdr:row>
      <xdr:rowOff>47625</xdr:rowOff>
    </xdr:from>
    <xdr:to>
      <xdr:col>24</xdr:col>
      <xdr:colOff>542925</xdr:colOff>
      <xdr:row>19</xdr:row>
      <xdr:rowOff>142875</xdr:rowOff>
    </xdr:to>
    <xdr:graphicFrame macro="">
      <xdr:nvGraphicFramePr>
        <xdr:cNvPr id="1843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180975</xdr:colOff>
      <xdr:row>20</xdr:row>
      <xdr:rowOff>47625</xdr:rowOff>
    </xdr:from>
    <xdr:to>
      <xdr:col>24</xdr:col>
      <xdr:colOff>552450</xdr:colOff>
      <xdr:row>39</xdr:row>
      <xdr:rowOff>123825</xdr:rowOff>
    </xdr:to>
    <xdr:graphicFrame macro="">
      <xdr:nvGraphicFramePr>
        <xdr:cNvPr id="18449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485775</xdr:colOff>
      <xdr:row>0</xdr:row>
      <xdr:rowOff>38100</xdr:rowOff>
    </xdr:from>
    <xdr:to>
      <xdr:col>30</xdr:col>
      <xdr:colOff>47625</xdr:colOff>
      <xdr:row>7</xdr:row>
      <xdr:rowOff>133350</xdr:rowOff>
    </xdr:to>
    <xdr:graphicFrame macro="">
      <xdr:nvGraphicFramePr>
        <xdr:cNvPr id="1741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485775</xdr:colOff>
      <xdr:row>0</xdr:row>
      <xdr:rowOff>38100</xdr:rowOff>
    </xdr:from>
    <xdr:to>
      <xdr:col>30</xdr:col>
      <xdr:colOff>47625</xdr:colOff>
      <xdr:row>7</xdr:row>
      <xdr:rowOff>133350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485775</xdr:colOff>
      <xdr:row>0</xdr:row>
      <xdr:rowOff>38100</xdr:rowOff>
    </xdr:from>
    <xdr:to>
      <xdr:col>30</xdr:col>
      <xdr:colOff>47625</xdr:colOff>
      <xdr:row>7</xdr:row>
      <xdr:rowOff>133350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485775</xdr:colOff>
      <xdr:row>0</xdr:row>
      <xdr:rowOff>38100</xdr:rowOff>
    </xdr:from>
    <xdr:to>
      <xdr:col>30</xdr:col>
      <xdr:colOff>47625</xdr:colOff>
      <xdr:row>7</xdr:row>
      <xdr:rowOff>133350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485775</xdr:colOff>
      <xdr:row>0</xdr:row>
      <xdr:rowOff>38100</xdr:rowOff>
    </xdr:from>
    <xdr:to>
      <xdr:col>30</xdr:col>
      <xdr:colOff>47625</xdr:colOff>
      <xdr:row>7</xdr:row>
      <xdr:rowOff>133350</xdr:rowOff>
    </xdr:to>
    <xdr:graphicFrame macro="">
      <xdr:nvGraphicFramePr>
        <xdr:cNvPr id="14338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J31"/>
  <sheetViews>
    <sheetView workbookViewId="0">
      <selection activeCell="B18" sqref="B18:B20"/>
    </sheetView>
  </sheetViews>
  <sheetFormatPr defaultRowHeight="12.75"/>
  <cols>
    <col min="1" max="1" width="7.85546875" customWidth="1"/>
    <col min="2" max="2" width="10.42578125" customWidth="1"/>
    <col min="3" max="3" width="9.5703125" customWidth="1"/>
    <col min="4" max="5" width="10.7109375" customWidth="1"/>
    <col min="7" max="7" width="13.7109375" style="2" customWidth="1"/>
    <col min="8" max="8" width="59.140625" customWidth="1"/>
    <col min="9" max="9" width="10.7109375" customWidth="1"/>
  </cols>
  <sheetData>
    <row r="1" spans="1:10" ht="18">
      <c r="A1" s="15" t="s">
        <v>15</v>
      </c>
    </row>
    <row r="3" spans="1:10">
      <c r="A3" s="9" t="s">
        <v>16</v>
      </c>
      <c r="B3" s="47" t="s">
        <v>1</v>
      </c>
      <c r="C3" s="48" t="s">
        <v>30</v>
      </c>
      <c r="D3" s="48" t="s">
        <v>2</v>
      </c>
      <c r="E3" s="47" t="s">
        <v>18</v>
      </c>
      <c r="F3" s="10" t="s">
        <v>3</v>
      </c>
      <c r="G3" s="47" t="s">
        <v>4</v>
      </c>
      <c r="H3" s="11" t="s">
        <v>0</v>
      </c>
      <c r="I3" s="1"/>
      <c r="J3" s="1"/>
    </row>
    <row r="4" spans="1:10">
      <c r="A4" s="12">
        <v>1</v>
      </c>
      <c r="B4" s="44">
        <f>IF(OR(B16="",A4=""),"",B16)</f>
        <v>38881</v>
      </c>
      <c r="C4" s="25">
        <f t="shared" ref="C4:C10" si="0">IF(A4="","",SUMIF(I$16:I$30,A4,C$16:C$30))</f>
        <v>42</v>
      </c>
      <c r="D4" s="44">
        <f>IF(OR(B4="",C4=""),"",B4+C4-1)</f>
        <v>38922</v>
      </c>
      <c r="E4" s="22">
        <f>IF(A4="","",SUMIF(I$16:I$30,'Release Plan'!A4,E$16:E$30))</f>
        <v>79</v>
      </c>
      <c r="F4" s="4"/>
      <c r="G4" s="49"/>
      <c r="H4" s="6"/>
    </row>
    <row r="5" spans="1:10">
      <c r="A5" s="13">
        <v>2</v>
      </c>
      <c r="B5" s="41">
        <f>IF(A5="","",B4+C4)</f>
        <v>38923</v>
      </c>
      <c r="C5" s="22">
        <f t="shared" si="0"/>
        <v>42</v>
      </c>
      <c r="D5" s="41">
        <f t="shared" ref="D5:D10" si="1">IF(OR(B5="",C5=""),"",B5+C5-1)</f>
        <v>38964</v>
      </c>
      <c r="E5" s="22">
        <f>IF(A5="","",SUMIF(I$16:I$30,'Release Plan'!A5,E$16:E$30))</f>
        <v>24</v>
      </c>
      <c r="F5" s="4"/>
      <c r="G5" s="50"/>
      <c r="H5" s="7"/>
    </row>
    <row r="6" spans="1:10">
      <c r="A6" s="13"/>
      <c r="B6" s="41"/>
      <c r="C6" s="22" t="str">
        <f t="shared" si="0"/>
        <v/>
      </c>
      <c r="D6" s="41" t="str">
        <f t="shared" si="1"/>
        <v/>
      </c>
      <c r="E6" s="22" t="str">
        <f>IF(A6="","",SUMIF(I$16:I$30,'Release Plan'!A6,E$16:E$30))</f>
        <v/>
      </c>
      <c r="F6" s="4"/>
      <c r="G6" s="50"/>
      <c r="H6" s="7"/>
    </row>
    <row r="7" spans="1:10">
      <c r="A7" s="13"/>
      <c r="B7" s="41"/>
      <c r="C7" s="22" t="str">
        <f t="shared" si="0"/>
        <v/>
      </c>
      <c r="D7" s="41" t="str">
        <f t="shared" si="1"/>
        <v/>
      </c>
      <c r="E7" s="22" t="str">
        <f>IF(A7="","",SUMIF(I$16:I$30,'Release Plan'!A7,E$16:E$30))</f>
        <v/>
      </c>
      <c r="F7" s="4"/>
      <c r="G7" s="50"/>
      <c r="H7" s="7"/>
    </row>
    <row r="8" spans="1:10">
      <c r="A8" s="13"/>
      <c r="B8" s="41"/>
      <c r="C8" s="22" t="str">
        <f t="shared" si="0"/>
        <v/>
      </c>
      <c r="D8" s="41" t="str">
        <f t="shared" si="1"/>
        <v/>
      </c>
      <c r="E8" s="22" t="str">
        <f>IF(A8="","",SUMIF(I$16:I$30,'Release Plan'!A8,E$16:E$30))</f>
        <v/>
      </c>
      <c r="F8" s="4"/>
      <c r="G8" s="50"/>
      <c r="H8" s="7"/>
    </row>
    <row r="9" spans="1:10">
      <c r="A9" s="13"/>
      <c r="B9" s="41"/>
      <c r="C9" s="22" t="str">
        <f t="shared" si="0"/>
        <v/>
      </c>
      <c r="D9" s="41" t="str">
        <f t="shared" si="1"/>
        <v/>
      </c>
      <c r="E9" s="22" t="str">
        <f>IF(A9="","",SUMIF(I$16:I$30,'Release Plan'!A9,E$16:E$30))</f>
        <v/>
      </c>
      <c r="F9" s="4"/>
      <c r="G9" s="50"/>
      <c r="H9" s="7"/>
    </row>
    <row r="10" spans="1:10">
      <c r="A10" s="14"/>
      <c r="B10" s="42"/>
      <c r="C10" s="43" t="str">
        <f t="shared" si="0"/>
        <v/>
      </c>
      <c r="D10" s="42" t="str">
        <f t="shared" si="1"/>
        <v/>
      </c>
      <c r="E10" s="43" t="str">
        <f>IF(A10="","",SUMIF(I$16:I$30,'Release Plan'!A10,E$16:E$30))</f>
        <v/>
      </c>
      <c r="F10" s="5"/>
      <c r="G10" s="51"/>
      <c r="H10" s="8"/>
    </row>
    <row r="11" spans="1:10">
      <c r="A11" s="38" t="s">
        <v>31</v>
      </c>
    </row>
    <row r="13" spans="1:10" ht="18">
      <c r="A13" s="15" t="s">
        <v>14</v>
      </c>
    </row>
    <row r="15" spans="1:10">
      <c r="A15" s="9" t="s">
        <v>13</v>
      </c>
      <c r="B15" s="47" t="s">
        <v>1</v>
      </c>
      <c r="C15" s="47" t="s">
        <v>30</v>
      </c>
      <c r="D15" s="47" t="s">
        <v>2</v>
      </c>
      <c r="E15" s="47" t="s">
        <v>18</v>
      </c>
      <c r="F15" s="10" t="s">
        <v>3</v>
      </c>
      <c r="G15" s="47" t="s">
        <v>4</v>
      </c>
      <c r="H15" s="75" t="s">
        <v>0</v>
      </c>
      <c r="I15" s="53" t="s">
        <v>32</v>
      </c>
      <c r="J15" s="1"/>
    </row>
    <row r="16" spans="1:10">
      <c r="A16" s="22">
        <v>1</v>
      </c>
      <c r="B16" s="79">
        <v>38881</v>
      </c>
      <c r="C16" s="27">
        <v>14</v>
      </c>
      <c r="D16" s="26">
        <f t="shared" ref="D16:D30" si="2">IF(AND(B16&lt;&gt;"",C16&lt;&gt;""),B16+C16-1,"")</f>
        <v>38894</v>
      </c>
      <c r="E16" s="22">
        <f>IF(A16="","",SUMIF('Product Backlog'!E$5:E$103,'Release Plan'!A16,'Product Backlog'!D$5:D$103))</f>
        <v>28</v>
      </c>
      <c r="F16" s="4" t="s">
        <v>19</v>
      </c>
      <c r="G16" s="27"/>
      <c r="H16" s="28" t="s">
        <v>77</v>
      </c>
      <c r="I16" s="74">
        <v>1</v>
      </c>
    </row>
    <row r="17" spans="1:9">
      <c r="A17" s="22">
        <v>2</v>
      </c>
      <c r="B17" s="26">
        <f>IF(AND(B16&lt;&gt;"",C16&lt;&gt;"",C17&lt;&gt;""),B16+C16,"")</f>
        <v>38895</v>
      </c>
      <c r="C17" s="27">
        <v>14</v>
      </c>
      <c r="D17" s="26">
        <f>IF(AND(B17&lt;&gt;"",C17&lt;&gt;""),B17+C17-1,"")</f>
        <v>38908</v>
      </c>
      <c r="E17" s="22">
        <f>IF(A17="","",SUMIF('Product Backlog'!E$5:E$103,'Release Plan'!A17,'Product Backlog'!D$5:D$103))</f>
        <v>26</v>
      </c>
      <c r="F17" s="4" t="s">
        <v>19</v>
      </c>
      <c r="G17" s="27"/>
      <c r="H17" s="29" t="s">
        <v>73</v>
      </c>
      <c r="I17" s="39">
        <v>1</v>
      </c>
    </row>
    <row r="18" spans="1:9">
      <c r="A18" s="22">
        <v>3</v>
      </c>
      <c r="B18" s="26">
        <f>IF(AND(B17&lt;&gt;"",C17&lt;&gt;"",C18&lt;&gt;""),B17+C17,"")</f>
        <v>38909</v>
      </c>
      <c r="C18" s="27">
        <v>14</v>
      </c>
      <c r="D18" s="26">
        <f>IF(AND(B18&lt;&gt;"",C18&lt;&gt;""),B18+C18-1,"")</f>
        <v>38922</v>
      </c>
      <c r="E18" s="22">
        <f>IF(A18="","",SUMIF('Product Backlog'!E$5:E$103,'Release Plan'!A18,'Product Backlog'!D$5:D$103))</f>
        <v>25</v>
      </c>
      <c r="F18" s="4" t="str">
        <f>IF(AND(OR(F17="Planned",F17="Ongoing"),C18&lt;&gt;""),"Planned","Unplanned")</f>
        <v>Planned</v>
      </c>
      <c r="G18" s="27"/>
      <c r="H18" s="29" t="s">
        <v>73</v>
      </c>
      <c r="I18" s="39">
        <v>1</v>
      </c>
    </row>
    <row r="19" spans="1:9">
      <c r="A19" s="22">
        <v>4</v>
      </c>
      <c r="B19" s="26">
        <f>IF(AND(B18&lt;&gt;"",C18&lt;&gt;"",C19&lt;&gt;""),B18+C18,"")</f>
        <v>38923</v>
      </c>
      <c r="C19" s="27">
        <v>14</v>
      </c>
      <c r="D19" s="26">
        <f>IF(AND(B19&lt;&gt;"",C19&lt;&gt;""),B19+C19-1,"")</f>
        <v>38936</v>
      </c>
      <c r="E19" s="22">
        <f>IF(A19="","",SUMIF('Product Backlog'!E$5:E$103,'Release Plan'!A19,'Product Backlog'!D$5:D$103))</f>
        <v>24</v>
      </c>
      <c r="F19" s="4" t="str">
        <f>IF(AND(OR(F18="Planned",F18="Ongoing"),C19&lt;&gt;""),"Planned","Unplanned")</f>
        <v>Planned</v>
      </c>
      <c r="G19" s="27"/>
      <c r="H19" s="29" t="s">
        <v>73</v>
      </c>
      <c r="I19" s="39">
        <v>2</v>
      </c>
    </row>
    <row r="20" spans="1:9">
      <c r="A20" s="22">
        <v>5</v>
      </c>
      <c r="B20" s="26">
        <f>IF(AND(B19&lt;&gt;"",C19&lt;&gt;"",C20&lt;&gt;""),B19+C19,"")</f>
        <v>38937</v>
      </c>
      <c r="C20" s="27">
        <v>14</v>
      </c>
      <c r="D20" s="26">
        <f>IF(AND(B20&lt;&gt;"",C20&lt;&gt;""),B20+C20-1,"")</f>
        <v>38950</v>
      </c>
      <c r="E20" s="22">
        <f>IF(A20="","",SUMIF('Product Backlog'!E$5:E$103,'Release Plan'!A20,'Product Backlog'!D$5:D$103))</f>
        <v>0</v>
      </c>
      <c r="F20" s="4" t="str">
        <f>IF(AND(OR(F19="Planned",F19="Ongoing"),C20&lt;&gt;""),"Planned","Unplanned")</f>
        <v>Planned</v>
      </c>
      <c r="G20" s="27"/>
      <c r="H20" s="29" t="s">
        <v>74</v>
      </c>
      <c r="I20" s="39">
        <v>2</v>
      </c>
    </row>
    <row r="21" spans="1:9">
      <c r="A21" s="22">
        <v>6</v>
      </c>
      <c r="B21" s="26">
        <f>IF(AND(B20&lt;&gt;"",C20&lt;&gt;"",C21&lt;&gt;""),B20+C20,"")</f>
        <v>38951</v>
      </c>
      <c r="C21" s="27">
        <v>14</v>
      </c>
      <c r="D21" s="26">
        <f>IF(AND(B21&lt;&gt;"",C21&lt;&gt;""),B21+C21-1,"")</f>
        <v>38964</v>
      </c>
      <c r="E21" s="22">
        <f>IF(A21="","",SUMIF('Product Backlog'!E$5:E$103,'Release Plan'!A21,'Product Backlog'!D$5:D$103))</f>
        <v>0</v>
      </c>
      <c r="F21" s="4" t="str">
        <f>IF(AND(OR(F20="Planned",F20="Ongoing"),C21&lt;&gt;""),"Planned","Unplanned")</f>
        <v>Planned</v>
      </c>
      <c r="G21" s="27"/>
      <c r="H21" s="29" t="s">
        <v>75</v>
      </c>
      <c r="I21" s="39">
        <v>2</v>
      </c>
    </row>
    <row r="22" spans="1:9">
      <c r="A22" s="22" t="str">
        <f t="shared" ref="A22:A30" si="3">IF(AND(B22&lt;&gt;"",C22&lt;&gt;""),A21+1,"")</f>
        <v/>
      </c>
      <c r="B22" s="26" t="str">
        <f t="shared" ref="B22:B30" si="4">IF(AND(B21&lt;&gt;"",C21&lt;&gt;"",C22&lt;&gt;""),B21+C21,"")</f>
        <v/>
      </c>
      <c r="C22" s="27"/>
      <c r="D22" s="26" t="str">
        <f t="shared" si="2"/>
        <v/>
      </c>
      <c r="E22" s="22" t="str">
        <f>IF(A22="","",SUMIF('Product Backlog'!E$6:E$103,'Release Plan'!A22,'Product Backlog'!D$6:D$103))</f>
        <v/>
      </c>
      <c r="F22" s="4" t="str">
        <f t="shared" ref="F22:F30" si="5">IF(AND(OR(F21="Planned",F21="Ongoing"),C22&lt;&gt;""),"Planned","Unplanned")</f>
        <v>Unplanned</v>
      </c>
      <c r="G22" s="27"/>
      <c r="H22" s="29"/>
      <c r="I22" s="39"/>
    </row>
    <row r="23" spans="1:9">
      <c r="A23" s="22" t="str">
        <f t="shared" si="3"/>
        <v/>
      </c>
      <c r="B23" s="26" t="str">
        <f t="shared" si="4"/>
        <v/>
      </c>
      <c r="C23" s="27"/>
      <c r="D23" s="26" t="str">
        <f t="shared" si="2"/>
        <v/>
      </c>
      <c r="E23" s="22" t="str">
        <f>IF(A23="","",SUMIF('Product Backlog'!E$6:E$103,'Release Plan'!A23,'Product Backlog'!D$6:D$103))</f>
        <v/>
      </c>
      <c r="F23" s="4" t="str">
        <f t="shared" si="5"/>
        <v>Unplanned</v>
      </c>
      <c r="G23" s="27"/>
      <c r="H23" s="29"/>
      <c r="I23" s="39"/>
    </row>
    <row r="24" spans="1:9">
      <c r="A24" s="22" t="str">
        <f t="shared" si="3"/>
        <v/>
      </c>
      <c r="B24" s="26" t="str">
        <f t="shared" si="4"/>
        <v/>
      </c>
      <c r="C24" s="27"/>
      <c r="D24" s="26" t="str">
        <f t="shared" si="2"/>
        <v/>
      </c>
      <c r="E24" s="22" t="str">
        <f>IF(A24="","",SUMIF('Product Backlog'!E$6:E$103,'Release Plan'!A24,'Product Backlog'!D$6:D$103))</f>
        <v/>
      </c>
      <c r="F24" s="4" t="str">
        <f t="shared" si="5"/>
        <v>Unplanned</v>
      </c>
      <c r="G24" s="27"/>
      <c r="H24" s="29"/>
      <c r="I24" s="39"/>
    </row>
    <row r="25" spans="1:9">
      <c r="A25" s="22" t="str">
        <f t="shared" si="3"/>
        <v/>
      </c>
      <c r="B25" s="26" t="str">
        <f t="shared" si="4"/>
        <v/>
      </c>
      <c r="C25" s="27"/>
      <c r="D25" s="26" t="str">
        <f t="shared" si="2"/>
        <v/>
      </c>
      <c r="E25" s="22" t="str">
        <f>IF(A25="","",SUMIF('Product Backlog'!E$6:E$103,'Release Plan'!A25,'Product Backlog'!D$6:D$103))</f>
        <v/>
      </c>
      <c r="F25" s="4" t="str">
        <f t="shared" si="5"/>
        <v>Unplanned</v>
      </c>
      <c r="G25" s="27"/>
      <c r="H25" s="29"/>
      <c r="I25" s="39"/>
    </row>
    <row r="26" spans="1:9">
      <c r="A26" s="22" t="str">
        <f t="shared" si="3"/>
        <v/>
      </c>
      <c r="B26" s="26" t="str">
        <f t="shared" si="4"/>
        <v/>
      </c>
      <c r="C26" s="27"/>
      <c r="D26" s="26" t="str">
        <f t="shared" si="2"/>
        <v/>
      </c>
      <c r="E26" s="22" t="str">
        <f>IF(A26="","",SUMIF('Product Backlog'!E$6:E$103,'Release Plan'!A26,'Product Backlog'!D$6:D$103))</f>
        <v/>
      </c>
      <c r="F26" s="4" t="str">
        <f t="shared" si="5"/>
        <v>Unplanned</v>
      </c>
      <c r="G26" s="27"/>
      <c r="H26" s="29"/>
      <c r="I26" s="39"/>
    </row>
    <row r="27" spans="1:9">
      <c r="A27" s="22" t="str">
        <f t="shared" si="3"/>
        <v/>
      </c>
      <c r="B27" s="26" t="str">
        <f t="shared" si="4"/>
        <v/>
      </c>
      <c r="C27" s="27"/>
      <c r="D27" s="26" t="str">
        <f t="shared" si="2"/>
        <v/>
      </c>
      <c r="E27" s="22" t="str">
        <f>IF(A27="","",SUMIF('Product Backlog'!E$6:E$103,'Release Plan'!A27,'Product Backlog'!D$6:D$103))</f>
        <v/>
      </c>
      <c r="F27" s="4" t="str">
        <f t="shared" si="5"/>
        <v>Unplanned</v>
      </c>
      <c r="G27" s="27"/>
      <c r="H27" s="29"/>
      <c r="I27" s="39"/>
    </row>
    <row r="28" spans="1:9">
      <c r="A28" s="22" t="str">
        <f t="shared" si="3"/>
        <v/>
      </c>
      <c r="B28" s="26" t="str">
        <f t="shared" si="4"/>
        <v/>
      </c>
      <c r="C28" s="27"/>
      <c r="D28" s="26" t="str">
        <f t="shared" si="2"/>
        <v/>
      </c>
      <c r="E28" s="22" t="str">
        <f>IF(A28="","",SUMIF('Product Backlog'!E$6:E$103,'Release Plan'!A28,'Product Backlog'!D$6:D$103))</f>
        <v/>
      </c>
      <c r="F28" s="4" t="str">
        <f t="shared" si="5"/>
        <v>Unplanned</v>
      </c>
      <c r="G28" s="27"/>
      <c r="H28" s="29"/>
      <c r="I28" s="39"/>
    </row>
    <row r="29" spans="1:9">
      <c r="A29" s="22" t="str">
        <f t="shared" si="3"/>
        <v/>
      </c>
      <c r="B29" s="26" t="str">
        <f t="shared" si="4"/>
        <v/>
      </c>
      <c r="C29" s="27"/>
      <c r="D29" s="26" t="str">
        <f t="shared" si="2"/>
        <v/>
      </c>
      <c r="E29" s="22" t="str">
        <f>IF(A29="","",SUMIF('Product Backlog'!E$6:E$103,'Release Plan'!A29,'Product Backlog'!D$6:D$103))</f>
        <v/>
      </c>
      <c r="F29" s="4" t="str">
        <f t="shared" si="5"/>
        <v>Unplanned</v>
      </c>
      <c r="G29" s="27"/>
      <c r="H29" s="29"/>
      <c r="I29" s="39"/>
    </row>
    <row r="30" spans="1:9">
      <c r="A30" s="22" t="str">
        <f t="shared" si="3"/>
        <v/>
      </c>
      <c r="B30" s="26" t="str">
        <f t="shared" si="4"/>
        <v/>
      </c>
      <c r="C30" s="27"/>
      <c r="D30" s="26" t="str">
        <f t="shared" si="2"/>
        <v/>
      </c>
      <c r="E30" s="22" t="str">
        <f>IF(A30="","",SUMIF('Product Backlog'!E$6:E$103,'Release Plan'!A30,'Product Backlog'!D$6:D$103))</f>
        <v/>
      </c>
      <c r="F30" s="4" t="str">
        <f t="shared" si="5"/>
        <v>Unplanned</v>
      </c>
      <c r="G30" s="27"/>
      <c r="H30" s="30"/>
      <c r="I30" s="40"/>
    </row>
    <row r="31" spans="1:9">
      <c r="A31" s="23"/>
      <c r="B31" s="23"/>
      <c r="C31" s="23"/>
      <c r="D31" s="24" t="s">
        <v>20</v>
      </c>
      <c r="E31" s="25">
        <f>SUMIF('Product Backlog'!E$6:E$103,"",'Product Backlog'!D$6:D$103)-SUMIF('Product Backlog'!C$6:C$103,"Removed",'Product Backlog'!D$6:D$103)</f>
        <v>103</v>
      </c>
      <c r="F31" s="23"/>
      <c r="G31" s="52"/>
      <c r="H31" s="23"/>
    </row>
  </sheetData>
  <phoneticPr fontId="2" type="noConversion"/>
  <conditionalFormatting sqref="G4:H10 E31 E5:E10 A4:D10">
    <cfRule type="expression" dxfId="33" priority="1" stopIfTrue="1">
      <formula>$F4="Planned"</formula>
    </cfRule>
    <cfRule type="expression" dxfId="32" priority="2" stopIfTrue="1">
      <formula>$F4="Ongoing"</formula>
    </cfRule>
  </conditionalFormatting>
  <conditionalFormatting sqref="F4:F10 F16:F30">
    <cfRule type="expression" dxfId="31" priority="3" stopIfTrue="1">
      <formula>$F4="Planned"</formula>
    </cfRule>
    <cfRule type="expression" dxfId="30" priority="4" stopIfTrue="1">
      <formula>$F4="Ongoing"</formula>
    </cfRule>
    <cfRule type="cellIs" dxfId="29" priority="5" stopIfTrue="1" operator="equal">
      <formula>"Unplanned"</formula>
    </cfRule>
  </conditionalFormatting>
  <conditionalFormatting sqref="E4 G16:H30 A16:E30">
    <cfRule type="expression" dxfId="28" priority="6" stopIfTrue="1">
      <formula>OR($F4="Planned",$F4="Unplanned")</formula>
    </cfRule>
    <cfRule type="expression" dxfId="27" priority="7" stopIfTrue="1">
      <formula>$F4="Ongoing"</formula>
    </cfRule>
  </conditionalFormatting>
  <dataValidations count="1">
    <dataValidation type="list" allowBlank="1" showInputMessage="1" showErrorMessage="1" sqref="F4:F10 F16:F30">
      <formula1>"Planned,Ongoing,Released,Unplanned"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J53"/>
  <sheetViews>
    <sheetView tabSelected="1" workbookViewId="0">
      <pane ySplit="4" topLeftCell="A5" activePane="bottomLeft" state="frozen"/>
      <selection pane="bottomLeft" activeCell="D15" sqref="D15"/>
    </sheetView>
  </sheetViews>
  <sheetFormatPr defaultRowHeight="12.75"/>
  <cols>
    <col min="1" max="1" width="9.140625" style="34"/>
    <col min="2" max="2" width="39.28515625" style="32" customWidth="1"/>
    <col min="3" max="3" width="10.85546875" style="34" customWidth="1"/>
    <col min="4" max="6" width="9.140625" style="34"/>
    <col min="7" max="7" width="39.5703125" style="32" customWidth="1"/>
    <col min="8" max="16384" width="9.140625" style="35"/>
  </cols>
  <sheetData>
    <row r="1" spans="1:7" ht="18">
      <c r="A1" s="54" t="s">
        <v>5</v>
      </c>
      <c r="C1" s="33" t="s">
        <v>78</v>
      </c>
    </row>
    <row r="2" spans="1:7">
      <c r="B2" s="32" t="s">
        <v>102</v>
      </c>
      <c r="D2" s="78"/>
    </row>
    <row r="4" spans="1:7" ht="13.5" thickBot="1">
      <c r="A4" s="45" t="s">
        <v>21</v>
      </c>
      <c r="B4" s="46" t="s">
        <v>6</v>
      </c>
      <c r="C4" s="45" t="s">
        <v>3</v>
      </c>
      <c r="D4" s="45" t="s">
        <v>18</v>
      </c>
      <c r="E4" s="45" t="s">
        <v>13</v>
      </c>
      <c r="F4" s="45" t="s">
        <v>76</v>
      </c>
      <c r="G4" s="46" t="s">
        <v>28</v>
      </c>
    </row>
    <row r="5" spans="1:7">
      <c r="A5" s="34">
        <v>1</v>
      </c>
      <c r="B5" s="105" t="s">
        <v>108</v>
      </c>
      <c r="C5" s="34" t="s">
        <v>79</v>
      </c>
      <c r="D5" s="34">
        <v>2</v>
      </c>
      <c r="E5" s="34">
        <v>1</v>
      </c>
      <c r="G5" s="105" t="s">
        <v>109</v>
      </c>
    </row>
    <row r="6" spans="1:7">
      <c r="A6" s="34">
        <v>2</v>
      </c>
      <c r="B6" s="105" t="s">
        <v>111</v>
      </c>
      <c r="C6" s="34" t="s">
        <v>79</v>
      </c>
      <c r="D6" s="34">
        <v>12</v>
      </c>
      <c r="E6" s="34">
        <v>1</v>
      </c>
    </row>
    <row r="7" spans="1:7">
      <c r="A7" s="34">
        <v>3</v>
      </c>
      <c r="B7" s="105" t="s">
        <v>112</v>
      </c>
      <c r="C7" s="34" t="s">
        <v>79</v>
      </c>
      <c r="D7" s="34">
        <v>14</v>
      </c>
      <c r="E7" s="34">
        <v>1</v>
      </c>
      <c r="G7" s="105" t="s">
        <v>115</v>
      </c>
    </row>
    <row r="8" spans="1:7">
      <c r="A8" s="34">
        <v>4</v>
      </c>
      <c r="B8" s="105" t="s">
        <v>113</v>
      </c>
      <c r="C8" s="34" t="s">
        <v>79</v>
      </c>
      <c r="D8" s="34">
        <v>12</v>
      </c>
      <c r="E8" s="34">
        <v>2</v>
      </c>
      <c r="G8" s="105" t="s">
        <v>114</v>
      </c>
    </row>
    <row r="9" spans="1:7" ht="25.5">
      <c r="A9" s="34">
        <v>5</v>
      </c>
      <c r="B9" s="32" t="s">
        <v>103</v>
      </c>
      <c r="C9" s="34" t="s">
        <v>79</v>
      </c>
      <c r="D9" s="34">
        <v>14</v>
      </c>
      <c r="E9" s="34">
        <v>2</v>
      </c>
      <c r="G9" s="105" t="s">
        <v>117</v>
      </c>
    </row>
    <row r="10" spans="1:7" ht="26.25" customHeight="1">
      <c r="A10" s="34">
        <v>6</v>
      </c>
      <c r="B10" s="32" t="s">
        <v>105</v>
      </c>
      <c r="C10" s="34" t="s">
        <v>79</v>
      </c>
      <c r="D10" s="34">
        <v>15</v>
      </c>
      <c r="E10" s="34">
        <v>3</v>
      </c>
      <c r="G10" s="32" t="s">
        <v>106</v>
      </c>
    </row>
    <row r="11" spans="1:7" ht="26.25" customHeight="1">
      <c r="A11" s="34">
        <v>7</v>
      </c>
      <c r="B11" s="105" t="s">
        <v>116</v>
      </c>
      <c r="C11" s="34" t="s">
        <v>79</v>
      </c>
      <c r="D11" s="34">
        <v>10</v>
      </c>
      <c r="E11" s="34">
        <v>3</v>
      </c>
      <c r="G11" s="105" t="s">
        <v>118</v>
      </c>
    </row>
    <row r="12" spans="1:7">
      <c r="A12" s="34">
        <v>8</v>
      </c>
      <c r="B12" s="105" t="s">
        <v>119</v>
      </c>
      <c r="C12" s="34" t="s">
        <v>82</v>
      </c>
      <c r="D12" s="34">
        <v>14</v>
      </c>
      <c r="E12" s="34">
        <v>4</v>
      </c>
      <c r="G12" s="105" t="s">
        <v>121</v>
      </c>
    </row>
    <row r="13" spans="1:7">
      <c r="A13" s="34">
        <v>9</v>
      </c>
      <c r="B13" s="105" t="s">
        <v>120</v>
      </c>
      <c r="C13" s="34" t="s">
        <v>79</v>
      </c>
      <c r="D13" s="34">
        <v>10</v>
      </c>
      <c r="E13" s="34">
        <v>4</v>
      </c>
      <c r="G13" s="105" t="s">
        <v>122</v>
      </c>
    </row>
    <row r="14" spans="1:7">
      <c r="D14" s="34">
        <f>D5+D6+D7+D8+D9+D10+D11+D12+D13</f>
        <v>103</v>
      </c>
    </row>
    <row r="29" spans="2:2">
      <c r="B29" s="35"/>
    </row>
    <row r="37" spans="7:10">
      <c r="J37" s="76"/>
    </row>
    <row r="42" spans="7:10">
      <c r="G42" s="77"/>
    </row>
    <row r="53" spans="1:6">
      <c r="A53" s="35"/>
      <c r="B53" s="35"/>
      <c r="C53" s="35"/>
      <c r="D53" s="35"/>
      <c r="E53" s="35"/>
      <c r="F53" s="35"/>
    </row>
  </sheetData>
  <phoneticPr fontId="2" type="noConversion"/>
  <conditionalFormatting sqref="G44:G52 C45:C46 A11:A52 G23:G41 B11:F44 A54:G163 B47:F52 G11:G21 A4:G10">
    <cfRule type="expression" dxfId="26" priority="1" stopIfTrue="1">
      <formula>$C4="Done"</formula>
    </cfRule>
    <cfRule type="expression" dxfId="25" priority="2" stopIfTrue="1">
      <formula>$C4="Ongoing"</formula>
    </cfRule>
    <cfRule type="expression" dxfId="24" priority="3" stopIfTrue="1">
      <formula>$C4="Removed"</formula>
    </cfRule>
  </conditionalFormatting>
  <conditionalFormatting sqref="G53">
    <cfRule type="expression" dxfId="23" priority="4" stopIfTrue="1">
      <formula>$C43="Done"</formula>
    </cfRule>
    <cfRule type="expression" dxfId="22" priority="5" stopIfTrue="1">
      <formula>$C43="Ongoing"</formula>
    </cfRule>
    <cfRule type="expression" dxfId="21" priority="6" stopIfTrue="1">
      <formula>$C43="Removed"</formula>
    </cfRule>
  </conditionalFormatting>
  <conditionalFormatting sqref="G42:G43">
    <cfRule type="expression" dxfId="20" priority="7" stopIfTrue="1">
      <formula>#REF!="Done"</formula>
    </cfRule>
    <cfRule type="expression" dxfId="19" priority="8" stopIfTrue="1">
      <formula>#REF!="Ongoing"</formula>
    </cfRule>
    <cfRule type="expression" dxfId="18" priority="9" stopIfTrue="1">
      <formula>#REF!="Removed"</formula>
    </cfRule>
  </conditionalFormatting>
  <conditionalFormatting sqref="G22">
    <cfRule type="expression" dxfId="17" priority="10" stopIfTrue="1">
      <formula>#REF!="Done"</formula>
    </cfRule>
    <cfRule type="expression" dxfId="16" priority="11" stopIfTrue="1">
      <formula>#REF!="Ongoing"</formula>
    </cfRule>
    <cfRule type="expression" dxfId="15" priority="12" stopIfTrue="1">
      <formula>#REF!="Removed"</formula>
    </cfRule>
  </conditionalFormatting>
  <dataValidations count="1">
    <dataValidation type="list" allowBlank="1" showInputMessage="1" sqref="C54:C163 C4 C6:C52">
      <formula1>"Planned,Ongoing,Done,Removed"</formula1>
    </dataValidation>
  </dataValidations>
  <pageMargins left="0.75" right="0.75" top="1" bottom="1" header="0.5" footer="0.5"/>
  <pageSetup paperSize="9" scale="84" orientation="landscape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Z51"/>
  <sheetViews>
    <sheetView workbookViewId="0">
      <selection activeCell="D32" sqref="D32"/>
    </sheetView>
  </sheetViews>
  <sheetFormatPr defaultRowHeight="12.75"/>
  <cols>
    <col min="1" max="1" width="11.85546875" customWidth="1"/>
    <col min="5" max="5" width="14.42578125" customWidth="1"/>
    <col min="6" max="6" width="15.7109375" hidden="1" customWidth="1"/>
    <col min="7" max="8" width="5.5703125" hidden="1" customWidth="1"/>
    <col min="9" max="9" width="7.28515625" hidden="1" customWidth="1"/>
    <col min="10" max="10" width="4.28515625" hidden="1" customWidth="1"/>
    <col min="11" max="13" width="6.85546875" hidden="1" customWidth="1"/>
    <col min="14" max="16" width="9.140625" hidden="1" customWidth="1"/>
    <col min="17" max="17" width="10.5703125" hidden="1" customWidth="1"/>
  </cols>
  <sheetData>
    <row r="1" spans="1:26" ht="18">
      <c r="A1" s="54" t="s">
        <v>33</v>
      </c>
    </row>
    <row r="3" spans="1:26">
      <c r="A3" t="s">
        <v>37</v>
      </c>
      <c r="D3">
        <v>103</v>
      </c>
      <c r="F3" t="s">
        <v>39</v>
      </c>
      <c r="G3" s="55">
        <f>IF(COUNT(B28:B39)=0,1,COUNT(B28:B39))</f>
        <v>4</v>
      </c>
    </row>
    <row r="4" spans="1:26">
      <c r="A4" t="s">
        <v>40</v>
      </c>
      <c r="D4">
        <v>4</v>
      </c>
      <c r="E4" t="s">
        <v>41</v>
      </c>
      <c r="F4" t="s">
        <v>58</v>
      </c>
      <c r="G4" s="55">
        <f>IF(COUNT(D28:D51)=0,1,COUNT(D28:D51)+1)</f>
        <v>5</v>
      </c>
    </row>
    <row r="5" spans="1:26">
      <c r="F5" t="s">
        <v>42</v>
      </c>
      <c r="G5" s="55">
        <f>IF(G4&gt;D4,G4-D4,0)</f>
        <v>1</v>
      </c>
      <c r="Z5" s="38" t="s">
        <v>87</v>
      </c>
    </row>
    <row r="6" spans="1:26">
      <c r="A6" s="1" t="s">
        <v>72</v>
      </c>
      <c r="F6" t="s">
        <v>43</v>
      </c>
      <c r="G6" s="55">
        <f>TrendSprintCount-TrendOffset</f>
        <v>4</v>
      </c>
      <c r="Z6" s="38" t="s">
        <v>88</v>
      </c>
    </row>
    <row r="7" spans="1:26">
      <c r="A7" t="s">
        <v>46</v>
      </c>
      <c r="D7">
        <f>D3/D4</f>
        <v>25.75</v>
      </c>
      <c r="Z7" s="38" t="s">
        <v>91</v>
      </c>
    </row>
    <row r="8" spans="1:26">
      <c r="A8" s="102">
        <f>D$4</f>
        <v>4</v>
      </c>
      <c r="B8" s="102"/>
      <c r="D8" s="58">
        <f ca="1">IF(D28="","",AVERAGE(OFFSET(D27,TrendOffset,0,SprintsInTrend,1)))</f>
        <v>28.5</v>
      </c>
      <c r="Z8" s="38" t="s">
        <v>92</v>
      </c>
    </row>
    <row r="9" spans="1:26">
      <c r="A9" t="s">
        <v>59</v>
      </c>
      <c r="D9" s="58">
        <f ca="1">IF(D28="","",AVERAGE(OFFSET(D27,1,0,SprintCount,1)))</f>
        <v>28.5</v>
      </c>
      <c r="F9" t="s">
        <v>51</v>
      </c>
      <c r="G9" s="55">
        <f ca="1">IF(M28="",1,COUNT(M28:M110))</f>
        <v>6</v>
      </c>
      <c r="Z9" s="38" t="s">
        <v>93</v>
      </c>
    </row>
    <row r="10" spans="1:26">
      <c r="A10" t="s">
        <v>48</v>
      </c>
      <c r="D10" s="58">
        <f ca="1">IF(D28="","",AVERAGE(LastEight))</f>
        <v>28.5</v>
      </c>
      <c r="Z10" s="38" t="s">
        <v>89</v>
      </c>
    </row>
    <row r="11" spans="1:26">
      <c r="A11" t="s">
        <v>49</v>
      </c>
      <c r="D11" s="58">
        <f ca="1">IF(D28="","",IF(TrendSprintCount&lt;4,D10,AVERAGE(SMALL(LastEight,1),SMALL(LastEight,2),SMALL(LastEight,3))))</f>
        <v>26</v>
      </c>
      <c r="Z11" s="38" t="s">
        <v>90</v>
      </c>
    </row>
    <row r="12" spans="1:26">
      <c r="A12" t="s">
        <v>24</v>
      </c>
      <c r="D12" s="58">
        <f ca="1">IF(M29="","",M28-M29)</f>
        <v>25.599999999999994</v>
      </c>
      <c r="Z12" s="38" t="s">
        <v>94</v>
      </c>
    </row>
    <row r="13" spans="1:26">
      <c r="F13" s="56" t="s">
        <v>52</v>
      </c>
      <c r="Z13" s="38" t="s">
        <v>95</v>
      </c>
    </row>
    <row r="14" spans="1:26">
      <c r="A14" s="1" t="s">
        <v>53</v>
      </c>
    </row>
    <row r="15" spans="1:26">
      <c r="A15" t="s">
        <v>54</v>
      </c>
      <c r="D15" s="59">
        <f>IF(D7="",0,ROUNDUP(D3/D7*0.6,0))</f>
        <v>3</v>
      </c>
    </row>
    <row r="16" spans="1:26">
      <c r="A16" t="s">
        <v>56</v>
      </c>
      <c r="D16" s="59">
        <f>IF(D7="",0,ROUNDUP(D3/D7,0))</f>
        <v>4</v>
      </c>
    </row>
    <row r="17" spans="1:17">
      <c r="A17" t="s">
        <v>55</v>
      </c>
      <c r="D17" s="59">
        <f>IF(D7="",0,ROUNDUP(D3/D7*1.6,0))</f>
        <v>7</v>
      </c>
      <c r="F17" t="s">
        <v>60</v>
      </c>
      <c r="G17">
        <f>IF(OR(D28="",D29=""),1,STDEV(D28:D51))</f>
        <v>5.0662280511902216</v>
      </c>
    </row>
    <row r="18" spans="1:17">
      <c r="A18" s="102">
        <f>D$4</f>
        <v>4</v>
      </c>
      <c r="B18" s="102"/>
      <c r="D18" s="59">
        <f ca="1">IF(D8="","",IF(LastRealized="",ROUNDUP(LastPlanned/D8,0)+SprintCount-1,ROUNDUP((LastPlanned-LastRealized)/D8+SprintCount,0)))</f>
        <v>4</v>
      </c>
    </row>
    <row r="19" spans="1:17">
      <c r="A19" t="s">
        <v>47</v>
      </c>
      <c r="D19" s="59">
        <f ca="1">IF(D9="","",IF(LastRealized="",ROUNDUP(LastPlanned/D9+SprintCount-1,0),ROUNDUP((LastPlanned-LastRealized)/D9,0)+SprintCount))</f>
        <v>3</v>
      </c>
      <c r="F19" t="s">
        <v>63</v>
      </c>
      <c r="G19">
        <f ca="1">LastPlanned</f>
        <v>25</v>
      </c>
    </row>
    <row r="20" spans="1:17">
      <c r="A20" t="s">
        <v>48</v>
      </c>
      <c r="D20" s="59">
        <f ca="1">IF(D10="","",IF(LastRealized="",ROUNDUP(LastPlanned/D10+SprintCount-1,0),ROUNDUP((LastPlanned-LastRealized)/D10,0)+SprintCount))</f>
        <v>3</v>
      </c>
      <c r="F20" t="s">
        <v>64</v>
      </c>
      <c r="G20">
        <f ca="1">LastRealized</f>
        <v>36</v>
      </c>
    </row>
    <row r="21" spans="1:17">
      <c r="A21" t="s">
        <v>49</v>
      </c>
      <c r="D21" s="59">
        <f ca="1">IF(D11="","",IF(LastRealized="",ROUNDUP(LastPlanned/D11+SprintCount-1,0),ROUNDUP((LastPlanned-LastRealized)/D11,0)+SprintCount))</f>
        <v>3</v>
      </c>
    </row>
    <row r="22" spans="1:17">
      <c r="A22" t="s">
        <v>24</v>
      </c>
      <c r="D22" s="59">
        <f ca="1">IF(COUNT(M28:M51)-1&gt;0,COUNT(M28:M51)-1,"")</f>
        <v>5</v>
      </c>
    </row>
    <row r="23" spans="1:17">
      <c r="A23" t="s">
        <v>61</v>
      </c>
      <c r="D23" s="59">
        <f ca="1">IF(D9="","",IF(LastRealized="",ROUNDUP(LastPlanned/(D9+G17)+SprintCount-1,0),ROUNDUP((LastPlanned-LastRealized)/(D9+G17)+SprintCount,0)))</f>
        <v>4</v>
      </c>
    </row>
    <row r="24" spans="1:17">
      <c r="A24" t="s">
        <v>62</v>
      </c>
      <c r="D24" s="59">
        <f ca="1">IF(D9="","",IF(LastRealized="",ROUNDUP(LastPlanned/(D9-G17)+SprintCount-1,0),ROUNDUP((LastPlanned-LastRealized)/(D9-G17)+SprintCount,0)))</f>
        <v>4</v>
      </c>
    </row>
    <row r="26" spans="1:17" ht="12.75" customHeight="1">
      <c r="F26" s="104" t="s">
        <v>24</v>
      </c>
      <c r="G26" s="104"/>
      <c r="H26" s="104"/>
      <c r="I26" s="104"/>
      <c r="J26" s="104"/>
      <c r="K26" s="104"/>
      <c r="L26" s="104"/>
      <c r="M26" s="104"/>
      <c r="N26" s="104"/>
      <c r="O26" s="104" t="s">
        <v>69</v>
      </c>
      <c r="P26" s="104"/>
      <c r="Q26" s="104"/>
    </row>
    <row r="27" spans="1:17" s="3" customFormat="1" ht="26.25" thickBot="1">
      <c r="A27" s="60" t="s">
        <v>13</v>
      </c>
      <c r="B27" s="61" t="s">
        <v>65</v>
      </c>
      <c r="C27" s="61" t="s">
        <v>66</v>
      </c>
      <c r="D27" s="62" t="s">
        <v>67</v>
      </c>
      <c r="E27" s="62" t="s">
        <v>68</v>
      </c>
      <c r="F27" s="63" t="s">
        <v>35</v>
      </c>
      <c r="G27" s="103" t="s">
        <v>38</v>
      </c>
      <c r="H27" s="103"/>
      <c r="I27" s="63" t="s">
        <v>36</v>
      </c>
      <c r="J27" s="64"/>
      <c r="K27" s="63" t="s">
        <v>57</v>
      </c>
      <c r="L27" s="63" t="s">
        <v>50</v>
      </c>
      <c r="M27" s="63" t="s">
        <v>45</v>
      </c>
      <c r="N27" s="65" t="s">
        <v>44</v>
      </c>
      <c r="O27" s="63" t="s">
        <v>34</v>
      </c>
      <c r="P27" s="63" t="s">
        <v>70</v>
      </c>
      <c r="Q27" s="63" t="s">
        <v>71</v>
      </c>
    </row>
    <row r="28" spans="1:17">
      <c r="A28" s="57">
        <v>1</v>
      </c>
      <c r="B28" s="2">
        <f>D3</f>
        <v>103</v>
      </c>
      <c r="C28" s="2">
        <v>28</v>
      </c>
      <c r="D28" s="2">
        <v>26</v>
      </c>
      <c r="E28" s="57">
        <f>B28</f>
        <v>103</v>
      </c>
      <c r="F28" s="55">
        <f>B28</f>
        <v>103</v>
      </c>
      <c r="G28" s="55">
        <f t="shared" ref="G28:G51" si="0">F28</f>
        <v>103</v>
      </c>
      <c r="H28" s="55">
        <f t="shared" ref="H28:H33" si="1">I28</f>
        <v>0</v>
      </c>
      <c r="I28" s="55">
        <v>0</v>
      </c>
      <c r="K28">
        <f t="shared" ref="K28:K33" si="2">IF(F28&lt;I28,I28,F28)</f>
        <v>103</v>
      </c>
      <c r="L28" s="55">
        <f t="shared" ref="L28:L51" ca="1" si="3">IF(TREND(OFFSET($K$27,TrendOffset+1,0,SprintsInTrend,1),OFFSET($A$27,TrendOffset+1,0,SprintsInTrend,1),A28)&lt;N28,N28,TREND(OFFSET($K$27,TrendOffset+1,0,SprintsInTrend,1),OFFSET($A$27,TrendOffset+1,0,SprintsInTrend,1),A28))</f>
        <v>101.99999999999999</v>
      </c>
      <c r="M28" s="55">
        <f ca="1">L28</f>
        <v>101.99999999999999</v>
      </c>
      <c r="N28" s="55">
        <f t="shared" ref="N28:N51" ca="1" si="4">OFFSET($I$27,TrendSprintCount,0,1,1)</f>
        <v>-11</v>
      </c>
      <c r="O28" s="66">
        <f t="shared" ref="O28:O51" ca="1" si="5">D$9</f>
        <v>28.5</v>
      </c>
      <c r="P28" s="66">
        <f t="shared" ref="P28:P51" ca="1" si="6">D$10</f>
        <v>28.5</v>
      </c>
      <c r="Q28" s="66">
        <f t="shared" ref="Q28:Q51" ca="1" si="7">D$11</f>
        <v>26</v>
      </c>
    </row>
    <row r="29" spans="1:17">
      <c r="A29" s="57">
        <v>2</v>
      </c>
      <c r="B29" s="2">
        <f t="shared" ref="B29:B51" si="8">IF(OR(B28="",C28=""),"",IF(D28="",IF(B28-C28&lt;=0,"",B28-C28),IF(B28-D28&lt;=0,"",B28-D28)))</f>
        <v>77</v>
      </c>
      <c r="C29" s="2">
        <v>26</v>
      </c>
      <c r="D29" s="2">
        <v>27</v>
      </c>
      <c r="E29" s="57">
        <f>IF(B29="","",IF(D28="",E28,B29+SUM(D$28:D28)))</f>
        <v>103</v>
      </c>
      <c r="F29" s="55">
        <f t="shared" ref="F29:F34" si="9">IF(B29="",IF(B28="","",IF(D28="","",I28)),IF(AND(D28="",C28=""),"",IF(AND(D28="",C28&lt;&gt;""),IF(I28&gt;F28,F28,I28),F28-D28)))</f>
        <v>77</v>
      </c>
      <c r="G29" s="55">
        <f t="shared" si="0"/>
        <v>77</v>
      </c>
      <c r="H29" s="55">
        <f t="shared" si="1"/>
        <v>0</v>
      </c>
      <c r="I29" s="55">
        <f>IF(B29="",IF(B28="","",IF(D28="","",F28-D28)),IF(AND(C28="",D28=""),"",IF(AND(D28="",C28&lt;&gt;""),IF(I28&gt;F28,I28-C28,F28-C28),B$28-B29-SUM(D$28:D28))))</f>
        <v>0</v>
      </c>
      <c r="K29">
        <f t="shared" si="2"/>
        <v>77</v>
      </c>
      <c r="L29" s="55">
        <f t="shared" ca="1" si="3"/>
        <v>76.399999999999991</v>
      </c>
      <c r="M29" s="55">
        <f ca="1">IF(L29=L28,"",L29)</f>
        <v>76.399999999999991</v>
      </c>
      <c r="N29" s="55">
        <f t="shared" ca="1" si="4"/>
        <v>-11</v>
      </c>
      <c r="O29" s="66">
        <f t="shared" ca="1" si="5"/>
        <v>28.5</v>
      </c>
      <c r="P29" s="66">
        <f t="shared" ca="1" si="6"/>
        <v>28.5</v>
      </c>
      <c r="Q29" s="66">
        <f t="shared" ca="1" si="7"/>
        <v>26</v>
      </c>
    </row>
    <row r="30" spans="1:17">
      <c r="A30" s="57">
        <v>3</v>
      </c>
      <c r="B30" s="2">
        <f t="shared" si="8"/>
        <v>50</v>
      </c>
      <c r="C30" s="2">
        <v>25</v>
      </c>
      <c r="D30" s="2">
        <v>25</v>
      </c>
      <c r="E30" s="57">
        <f>IF(B30="","",IF(D29="",E29,B30+SUM(D$28:D29)))</f>
        <v>103</v>
      </c>
      <c r="F30" s="55">
        <f t="shared" si="9"/>
        <v>50</v>
      </c>
      <c r="G30" s="55">
        <f t="shared" si="0"/>
        <v>50</v>
      </c>
      <c r="H30" s="55">
        <f t="shared" si="1"/>
        <v>0</v>
      </c>
      <c r="I30" s="55">
        <f>IF(B30="",IF(B29="","",IF(D29="","",F29-D29)),IF(AND(C29="",D29=""),"",IF(AND(D29="",C29&lt;&gt;""),IF(I29&gt;F29,I29-C29,F29-C29),B$28-B30-SUM(D$28:D29))))</f>
        <v>0</v>
      </c>
      <c r="K30">
        <f t="shared" si="2"/>
        <v>50</v>
      </c>
      <c r="L30" s="55">
        <f t="shared" ca="1" si="3"/>
        <v>50.8</v>
      </c>
      <c r="M30" s="55">
        <f t="shared" ref="M30:M51" ca="1" si="10">IF(L30=L29,"",L30)</f>
        <v>50.8</v>
      </c>
      <c r="N30" s="55">
        <f t="shared" ca="1" si="4"/>
        <v>-11</v>
      </c>
      <c r="O30" s="66">
        <f t="shared" ca="1" si="5"/>
        <v>28.5</v>
      </c>
      <c r="P30" s="66">
        <f t="shared" ca="1" si="6"/>
        <v>28.5</v>
      </c>
      <c r="Q30" s="66">
        <f t="shared" ca="1" si="7"/>
        <v>26</v>
      </c>
    </row>
    <row r="31" spans="1:17">
      <c r="A31" s="57">
        <v>4</v>
      </c>
      <c r="B31" s="2">
        <f t="shared" si="8"/>
        <v>25</v>
      </c>
      <c r="C31" s="2">
        <v>24</v>
      </c>
      <c r="D31" s="2">
        <v>36</v>
      </c>
      <c r="E31" s="57">
        <f>IF(B31="","",IF(D30="",E30,B31+SUM(D$28:D30)))</f>
        <v>103</v>
      </c>
      <c r="F31" s="55">
        <f t="shared" si="9"/>
        <v>25</v>
      </c>
      <c r="G31" s="55">
        <f t="shared" si="0"/>
        <v>25</v>
      </c>
      <c r="H31" s="55">
        <f t="shared" si="1"/>
        <v>0</v>
      </c>
      <c r="I31" s="55">
        <f>IF(B31="",IF(B30="","",IF(D30="","",F30-D30)),IF(AND(C30="",D30=""),"",IF(AND(D30="",C30&lt;&gt;""),IF(I30&gt;F30,I30-C30,F30-C30),B$28-B31-SUM(D$28:D30))))</f>
        <v>0</v>
      </c>
      <c r="K31">
        <f t="shared" si="2"/>
        <v>25</v>
      </c>
      <c r="L31" s="55">
        <f t="shared" ca="1" si="3"/>
        <v>25.200000000000003</v>
      </c>
      <c r="M31" s="55">
        <f t="shared" ca="1" si="10"/>
        <v>25.200000000000003</v>
      </c>
      <c r="N31" s="55">
        <f t="shared" ca="1" si="4"/>
        <v>-11</v>
      </c>
      <c r="O31" s="66">
        <f t="shared" ca="1" si="5"/>
        <v>28.5</v>
      </c>
      <c r="P31" s="66">
        <f t="shared" ca="1" si="6"/>
        <v>28.5</v>
      </c>
      <c r="Q31" s="66">
        <f t="shared" ca="1" si="7"/>
        <v>26</v>
      </c>
    </row>
    <row r="32" spans="1:17">
      <c r="A32" s="57">
        <v>5</v>
      </c>
      <c r="B32" s="2" t="str">
        <f>IF(OR(B31="",C31=""),"",IF(D31="",IF(B31-C31&lt;=0,"",B31-C31),IF(B31-D31&lt;=0,"",B31-D31)))</f>
        <v/>
      </c>
      <c r="C32" s="2"/>
      <c r="D32" s="2"/>
      <c r="E32" s="57" t="str">
        <f>IF(B32="","",IF(D31="",E31,B32+SUM(D$28:D31)))</f>
        <v/>
      </c>
      <c r="F32" s="55">
        <f t="shared" si="9"/>
        <v>0</v>
      </c>
      <c r="G32" s="55">
        <f t="shared" si="0"/>
        <v>0</v>
      </c>
      <c r="H32" s="55">
        <f t="shared" si="1"/>
        <v>-11</v>
      </c>
      <c r="I32" s="55">
        <f>IF(B32="",IF(B31="","",IF(D31="","",F31-D31)),IF(AND(C31="",D31=""),"",IF(AND(D31="",C31&lt;&gt;""),IF(I31&gt;F31,I31-C31,F31-C31),B$28-B32-SUM(D$28:D31))))</f>
        <v>-11</v>
      </c>
      <c r="K32">
        <f t="shared" si="2"/>
        <v>0</v>
      </c>
      <c r="L32" s="55">
        <f t="shared" ca="1" si="3"/>
        <v>-0.39999999999999147</v>
      </c>
      <c r="M32" s="55">
        <f t="shared" ca="1" si="10"/>
        <v>-0.39999999999999147</v>
      </c>
      <c r="N32" s="55">
        <f t="shared" ca="1" si="4"/>
        <v>-11</v>
      </c>
      <c r="O32" s="66">
        <f t="shared" ca="1" si="5"/>
        <v>28.5</v>
      </c>
      <c r="P32" s="66">
        <f t="shared" ca="1" si="6"/>
        <v>28.5</v>
      </c>
      <c r="Q32" s="66">
        <f t="shared" ca="1" si="7"/>
        <v>26</v>
      </c>
    </row>
    <row r="33" spans="1:17">
      <c r="A33" s="57">
        <v>6</v>
      </c>
      <c r="B33" s="2" t="str">
        <f>IF(OR(B32="",C32=""),"",IF(D32="",IF(B32-C32&lt;=0,"",B32-C32),IF(B32-D32&lt;=0,"",B32-D32)))</f>
        <v/>
      </c>
      <c r="C33" s="2"/>
      <c r="D33" s="2"/>
      <c r="E33" s="57" t="str">
        <f>IF(B33="","",IF(D32="",E32,B33+SUM(D$28:D32)))</f>
        <v/>
      </c>
      <c r="F33" s="55" t="str">
        <f t="shared" si="9"/>
        <v/>
      </c>
      <c r="G33" s="55" t="str">
        <f t="shared" si="0"/>
        <v/>
      </c>
      <c r="H33" s="55" t="str">
        <f t="shared" si="1"/>
        <v/>
      </c>
      <c r="I33" s="55" t="str">
        <f>IF(B33="",IF(B32="","",IF(D32="","",F32-D32)),IF(AND(C32="",D32=""),"",IF(AND(D32="",C32&lt;&gt;""),IF(I32&gt;F32,I32-C32,F32-C32),B$28-B33-SUM(D$28:D32))))</f>
        <v/>
      </c>
      <c r="K33" t="str">
        <f t="shared" si="2"/>
        <v/>
      </c>
      <c r="L33" s="55">
        <f t="shared" ca="1" si="3"/>
        <v>-11</v>
      </c>
      <c r="M33" s="55">
        <f t="shared" ca="1" si="10"/>
        <v>-11</v>
      </c>
      <c r="N33" s="55">
        <f t="shared" ca="1" si="4"/>
        <v>-11</v>
      </c>
      <c r="O33" s="66">
        <f t="shared" ca="1" si="5"/>
        <v>28.5</v>
      </c>
      <c r="P33" s="66">
        <f t="shared" ca="1" si="6"/>
        <v>28.5</v>
      </c>
      <c r="Q33" s="66">
        <f t="shared" ca="1" si="7"/>
        <v>26</v>
      </c>
    </row>
    <row r="34" spans="1:17">
      <c r="A34" s="57">
        <v>7</v>
      </c>
      <c r="B34" s="2" t="str">
        <f>IF(OR(B33="",C33=""),"",IF(D33="",IF(B33-C33&lt;=0,"",B33-C33),IF(B33-D33&lt;=0,"",B33-D33)))</f>
        <v/>
      </c>
      <c r="C34" s="2"/>
      <c r="D34" s="2"/>
      <c r="E34" s="57" t="str">
        <f>IF(B34="","",IF(D33="",E33,B34+SUM(D$28:D33)))</f>
        <v/>
      </c>
      <c r="F34" s="55" t="str">
        <f t="shared" si="9"/>
        <v/>
      </c>
      <c r="G34" s="55" t="str">
        <f t="shared" si="0"/>
        <v/>
      </c>
      <c r="H34" s="55" t="str">
        <f t="shared" ref="H34:H51" si="11">I34</f>
        <v/>
      </c>
      <c r="I34" s="55" t="str">
        <f>IF(B34="",IF(B33="","",IF(D33="","",F33-D33)),IF(AND(C33="",D33=""),"",IF(AND(D33="",C33&lt;&gt;""),IF(I33&gt;F33,I33-C33,F33-C33),B$28-B34-SUM(D$28:D33))))</f>
        <v/>
      </c>
      <c r="K34" t="str">
        <f t="shared" ref="K34:K51" si="12">IF(F34&lt;I34,I34,F34)</f>
        <v/>
      </c>
      <c r="L34" s="55">
        <f t="shared" ca="1" si="3"/>
        <v>-11</v>
      </c>
      <c r="M34" s="55" t="str">
        <f t="shared" ca="1" si="10"/>
        <v/>
      </c>
      <c r="N34" s="55">
        <f t="shared" ca="1" si="4"/>
        <v>-11</v>
      </c>
      <c r="O34" s="66">
        <f t="shared" ca="1" si="5"/>
        <v>28.5</v>
      </c>
      <c r="P34" s="66">
        <f t="shared" ca="1" si="6"/>
        <v>28.5</v>
      </c>
      <c r="Q34" s="66">
        <f t="shared" ca="1" si="7"/>
        <v>26</v>
      </c>
    </row>
    <row r="35" spans="1:17">
      <c r="A35" s="57">
        <v>8</v>
      </c>
      <c r="B35" s="2" t="str">
        <f t="shared" si="8"/>
        <v/>
      </c>
      <c r="C35" s="2"/>
      <c r="D35" s="2"/>
      <c r="E35" s="57" t="str">
        <f>IF(B35="","",IF(D34="",E34,B35+SUM(D$28:D34)))</f>
        <v/>
      </c>
      <c r="F35" s="55" t="str">
        <f t="shared" ref="F35:F51" si="13">IF(B35="",IF(B34="","",IF(D34="","",I34)),IF(AND(D34="",C34=""),"",IF(AND(D34="",C34&lt;&gt;""),IF(I34&gt;F34,F34,I34),F34-D34)))</f>
        <v/>
      </c>
      <c r="G35" s="55" t="str">
        <f t="shared" si="0"/>
        <v/>
      </c>
      <c r="H35" s="55" t="str">
        <f t="shared" si="11"/>
        <v/>
      </c>
      <c r="I35" s="55" t="str">
        <f>IF(B35="",IF(B34="","",IF(D34="","",F34-D34)),IF(AND(C34="",D34=""),"",IF(AND(D34="",C34&lt;&gt;""),IF(I34&gt;F34,I34-C34,F34-C34),B$28-B35-SUM(D$28:D34))))</f>
        <v/>
      </c>
      <c r="K35" t="str">
        <f t="shared" si="12"/>
        <v/>
      </c>
      <c r="L35" s="55">
        <f t="shared" ca="1" si="3"/>
        <v>-11</v>
      </c>
      <c r="M35" s="55" t="str">
        <f t="shared" ca="1" si="10"/>
        <v/>
      </c>
      <c r="N35" s="55">
        <f t="shared" ca="1" si="4"/>
        <v>-11</v>
      </c>
      <c r="O35" s="66">
        <f t="shared" ca="1" si="5"/>
        <v>28.5</v>
      </c>
      <c r="P35" s="66">
        <f t="shared" ca="1" si="6"/>
        <v>28.5</v>
      </c>
      <c r="Q35" s="66">
        <f t="shared" ca="1" si="7"/>
        <v>26</v>
      </c>
    </row>
    <row r="36" spans="1:17">
      <c r="A36" s="57">
        <v>9</v>
      </c>
      <c r="B36" s="2" t="str">
        <f t="shared" si="8"/>
        <v/>
      </c>
      <c r="C36" s="2"/>
      <c r="D36" s="2"/>
      <c r="E36" s="57" t="str">
        <f>IF(B36="","",IF(D35="",E35,B36+SUM(D$28:D35)))</f>
        <v/>
      </c>
      <c r="F36" s="55" t="str">
        <f t="shared" si="13"/>
        <v/>
      </c>
      <c r="G36" s="55" t="str">
        <f t="shared" si="0"/>
        <v/>
      </c>
      <c r="H36" s="55" t="str">
        <f t="shared" si="11"/>
        <v/>
      </c>
      <c r="I36" s="55" t="str">
        <f>IF(B36="",IF(B35="","",IF(D35="","",F35-D35)),IF(AND(C35="",D35=""),"",IF(AND(D35="",C35&lt;&gt;""),IF(I35&gt;F35,I35-C35,F35-C35),B$28-B36-SUM(D$28:D35))))</f>
        <v/>
      </c>
      <c r="K36" t="str">
        <f t="shared" si="12"/>
        <v/>
      </c>
      <c r="L36" s="55">
        <f t="shared" ca="1" si="3"/>
        <v>-11</v>
      </c>
      <c r="M36" s="55" t="str">
        <f t="shared" ca="1" si="10"/>
        <v/>
      </c>
      <c r="N36" s="55">
        <f t="shared" ca="1" si="4"/>
        <v>-11</v>
      </c>
      <c r="O36" s="66">
        <f t="shared" ca="1" si="5"/>
        <v>28.5</v>
      </c>
      <c r="P36" s="66">
        <f t="shared" ca="1" si="6"/>
        <v>28.5</v>
      </c>
      <c r="Q36" s="66">
        <f t="shared" ca="1" si="7"/>
        <v>26</v>
      </c>
    </row>
    <row r="37" spans="1:17">
      <c r="A37" s="57">
        <v>10</v>
      </c>
      <c r="B37" s="2" t="str">
        <f t="shared" si="8"/>
        <v/>
      </c>
      <c r="C37" s="2"/>
      <c r="D37" s="2"/>
      <c r="E37" s="57" t="str">
        <f>IF(B37="","",IF(D36="",E36,B37+SUM(D$28:D36)))</f>
        <v/>
      </c>
      <c r="F37" s="55" t="str">
        <f t="shared" si="13"/>
        <v/>
      </c>
      <c r="G37" s="55" t="str">
        <f t="shared" si="0"/>
        <v/>
      </c>
      <c r="H37" s="55" t="str">
        <f t="shared" si="11"/>
        <v/>
      </c>
      <c r="I37" s="55" t="str">
        <f>IF(B37="",IF(B36="","",IF(D36="","",F36-D36)),IF(AND(C36="",D36=""),"",IF(AND(D36="",C36&lt;&gt;""),IF(I36&gt;F36,I36-C36,F36-C36),B$28-B37-SUM(D$28:D36))))</f>
        <v/>
      </c>
      <c r="K37" t="str">
        <f t="shared" si="12"/>
        <v/>
      </c>
      <c r="L37" s="55">
        <f t="shared" ca="1" si="3"/>
        <v>-11</v>
      </c>
      <c r="M37" s="55" t="str">
        <f t="shared" ca="1" si="10"/>
        <v/>
      </c>
      <c r="N37" s="55">
        <f t="shared" ca="1" si="4"/>
        <v>-11</v>
      </c>
      <c r="O37" s="66">
        <f t="shared" ca="1" si="5"/>
        <v>28.5</v>
      </c>
      <c r="P37" s="66">
        <f t="shared" ca="1" si="6"/>
        <v>28.5</v>
      </c>
      <c r="Q37" s="66">
        <f t="shared" ca="1" si="7"/>
        <v>26</v>
      </c>
    </row>
    <row r="38" spans="1:17">
      <c r="A38" s="57">
        <v>11</v>
      </c>
      <c r="B38" s="2" t="str">
        <f t="shared" si="8"/>
        <v/>
      </c>
      <c r="C38" s="2"/>
      <c r="D38" s="2"/>
      <c r="E38" s="57" t="str">
        <f>IF(B38="","",IF(D37="",E37,B38+SUM(D$28:D37)))</f>
        <v/>
      </c>
      <c r="F38" s="55" t="str">
        <f t="shared" si="13"/>
        <v/>
      </c>
      <c r="G38" s="55" t="str">
        <f t="shared" si="0"/>
        <v/>
      </c>
      <c r="H38" s="55" t="str">
        <f t="shared" si="11"/>
        <v/>
      </c>
      <c r="I38" s="55" t="str">
        <f>IF(B38="",IF(B37="","",IF(D37="","",F37-D37)),IF(AND(C37="",D37=""),"",IF(AND(D37="",C37&lt;&gt;""),IF(I37&gt;F37,I37-C37,F37-C37),B$28-B38-SUM(D$28:D37))))</f>
        <v/>
      </c>
      <c r="K38" t="str">
        <f t="shared" si="12"/>
        <v/>
      </c>
      <c r="L38" s="55">
        <f t="shared" ca="1" si="3"/>
        <v>-11</v>
      </c>
      <c r="M38" s="55" t="str">
        <f t="shared" ca="1" si="10"/>
        <v/>
      </c>
      <c r="N38" s="55">
        <f t="shared" ca="1" si="4"/>
        <v>-11</v>
      </c>
      <c r="O38" s="66">
        <f t="shared" ca="1" si="5"/>
        <v>28.5</v>
      </c>
      <c r="P38" s="66">
        <f t="shared" ca="1" si="6"/>
        <v>28.5</v>
      </c>
      <c r="Q38" s="66">
        <f t="shared" ca="1" si="7"/>
        <v>26</v>
      </c>
    </row>
    <row r="39" spans="1:17">
      <c r="A39" s="57">
        <v>12</v>
      </c>
      <c r="B39" s="2" t="str">
        <f t="shared" si="8"/>
        <v/>
      </c>
      <c r="C39" s="2"/>
      <c r="D39" s="2"/>
      <c r="E39" s="57" t="str">
        <f>IF(B39="","",IF(D38="",E38,B39+SUM(D$28:D38)))</f>
        <v/>
      </c>
      <c r="F39" s="55" t="str">
        <f t="shared" si="13"/>
        <v/>
      </c>
      <c r="G39" s="55" t="str">
        <f t="shared" si="0"/>
        <v/>
      </c>
      <c r="H39" s="55" t="str">
        <f t="shared" si="11"/>
        <v/>
      </c>
      <c r="I39" s="55" t="str">
        <f>IF(B39="",IF(B38="","",IF(D38="","",F38-D38)),IF(AND(C38="",D38=""),"",IF(AND(D38="",C38&lt;&gt;""),IF(I38&gt;F38,I38-C38,F38-C38),B$28-B39-SUM(D$28:D38))))</f>
        <v/>
      </c>
      <c r="K39" t="str">
        <f t="shared" si="12"/>
        <v/>
      </c>
      <c r="L39" s="55">
        <f t="shared" ca="1" si="3"/>
        <v>-11</v>
      </c>
      <c r="M39" s="55" t="str">
        <f t="shared" ca="1" si="10"/>
        <v/>
      </c>
      <c r="N39" s="55">
        <f t="shared" ca="1" si="4"/>
        <v>-11</v>
      </c>
      <c r="O39" s="66">
        <f t="shared" ca="1" si="5"/>
        <v>28.5</v>
      </c>
      <c r="P39" s="66">
        <f t="shared" ca="1" si="6"/>
        <v>28.5</v>
      </c>
      <c r="Q39" s="66">
        <f t="shared" ca="1" si="7"/>
        <v>26</v>
      </c>
    </row>
    <row r="40" spans="1:17">
      <c r="A40" s="57">
        <v>13</v>
      </c>
      <c r="B40" s="2" t="str">
        <f t="shared" si="8"/>
        <v/>
      </c>
      <c r="C40" s="2"/>
      <c r="E40" s="57" t="str">
        <f>IF(B40="","",IF(D39="",E39,B40+SUM(D$28:D39)))</f>
        <v/>
      </c>
      <c r="F40" s="55" t="str">
        <f t="shared" si="13"/>
        <v/>
      </c>
      <c r="G40" s="55" t="str">
        <f t="shared" si="0"/>
        <v/>
      </c>
      <c r="H40" s="55" t="str">
        <f t="shared" si="11"/>
        <v/>
      </c>
      <c r="I40" s="55" t="str">
        <f>IF(B40="",IF(B39="","",IF(D39="","",F39-D39)),IF(AND(C39="",D39=""),"",IF(AND(D39="",C39&lt;&gt;""),IF(I39&gt;F39,I39-C39,F39-C39),B$28-B40-SUM(D$28:D39))))</f>
        <v/>
      </c>
      <c r="K40" t="str">
        <f t="shared" si="12"/>
        <v/>
      </c>
      <c r="L40" s="55">
        <f t="shared" ca="1" si="3"/>
        <v>-11</v>
      </c>
      <c r="M40" s="55" t="str">
        <f t="shared" ca="1" si="10"/>
        <v/>
      </c>
      <c r="N40" s="55">
        <f t="shared" ca="1" si="4"/>
        <v>-11</v>
      </c>
      <c r="O40" s="66">
        <f t="shared" ca="1" si="5"/>
        <v>28.5</v>
      </c>
      <c r="P40" s="66">
        <f t="shared" ca="1" si="6"/>
        <v>28.5</v>
      </c>
      <c r="Q40" s="66">
        <f t="shared" ca="1" si="7"/>
        <v>26</v>
      </c>
    </row>
    <row r="41" spans="1:17">
      <c r="A41" s="57">
        <v>14</v>
      </c>
      <c r="B41" s="2" t="str">
        <f t="shared" si="8"/>
        <v/>
      </c>
      <c r="C41" s="2"/>
      <c r="E41" s="57" t="str">
        <f>IF(B41="","",IF(D40="",E40,B41+SUM(D$28:D40)))</f>
        <v/>
      </c>
      <c r="F41" s="55" t="str">
        <f t="shared" si="13"/>
        <v/>
      </c>
      <c r="G41" s="55" t="str">
        <f t="shared" si="0"/>
        <v/>
      </c>
      <c r="H41" s="55" t="str">
        <f t="shared" si="11"/>
        <v/>
      </c>
      <c r="I41" s="55" t="str">
        <f>IF(B41="",IF(B40="","",IF(D40="","",F40-D40)),IF(AND(C40="",D40=""),"",IF(AND(D40="",C40&lt;&gt;""),IF(I40&gt;F40,I40-C40,F40-C40),B$28-B41-SUM(D$28:D40))))</f>
        <v/>
      </c>
      <c r="K41" t="str">
        <f t="shared" si="12"/>
        <v/>
      </c>
      <c r="L41" s="55">
        <f t="shared" ca="1" si="3"/>
        <v>-11</v>
      </c>
      <c r="M41" s="55" t="str">
        <f t="shared" ca="1" si="10"/>
        <v/>
      </c>
      <c r="N41" s="55">
        <f t="shared" ca="1" si="4"/>
        <v>-11</v>
      </c>
      <c r="O41" s="66">
        <f t="shared" ca="1" si="5"/>
        <v>28.5</v>
      </c>
      <c r="P41" s="66">
        <f t="shared" ca="1" si="6"/>
        <v>28.5</v>
      </c>
      <c r="Q41" s="66">
        <f t="shared" ca="1" si="7"/>
        <v>26</v>
      </c>
    </row>
    <row r="42" spans="1:17">
      <c r="A42" s="57">
        <v>15</v>
      </c>
      <c r="B42" s="2" t="str">
        <f t="shared" si="8"/>
        <v/>
      </c>
      <c r="C42" s="2"/>
      <c r="E42" s="57" t="str">
        <f>IF(B42="","",IF(D41="",E41,B42+SUM(D$28:D41)))</f>
        <v/>
      </c>
      <c r="F42" s="55" t="str">
        <f t="shared" si="13"/>
        <v/>
      </c>
      <c r="G42" s="55" t="str">
        <f t="shared" si="0"/>
        <v/>
      </c>
      <c r="H42" s="55" t="str">
        <f t="shared" si="11"/>
        <v/>
      </c>
      <c r="I42" s="55" t="str">
        <f>IF(B42="",IF(B41="","",IF(D41="","",F41-D41)),IF(AND(C41="",D41=""),"",IF(AND(D41="",C41&lt;&gt;""),IF(I41&gt;F41,I41-C41,F41-C41),B$28-B42-SUM(D$28:D41))))</f>
        <v/>
      </c>
      <c r="K42" t="str">
        <f t="shared" si="12"/>
        <v/>
      </c>
      <c r="L42" s="55">
        <f t="shared" ca="1" si="3"/>
        <v>-11</v>
      </c>
      <c r="M42" s="55" t="str">
        <f t="shared" ca="1" si="10"/>
        <v/>
      </c>
      <c r="N42" s="55">
        <f t="shared" ca="1" si="4"/>
        <v>-11</v>
      </c>
      <c r="O42" s="66">
        <f t="shared" ca="1" si="5"/>
        <v>28.5</v>
      </c>
      <c r="P42" s="66">
        <f t="shared" ca="1" si="6"/>
        <v>28.5</v>
      </c>
      <c r="Q42" s="66">
        <f t="shared" ca="1" si="7"/>
        <v>26</v>
      </c>
    </row>
    <row r="43" spans="1:17">
      <c r="A43" s="57">
        <v>16</v>
      </c>
      <c r="B43" s="2" t="str">
        <f t="shared" si="8"/>
        <v/>
      </c>
      <c r="C43" s="2"/>
      <c r="E43" s="57" t="str">
        <f>IF(B43="","",IF(D42="",E42,B43+SUM(D$28:D42)))</f>
        <v/>
      </c>
      <c r="F43" s="55" t="str">
        <f t="shared" si="13"/>
        <v/>
      </c>
      <c r="G43" s="55" t="str">
        <f t="shared" si="0"/>
        <v/>
      </c>
      <c r="H43" s="55" t="str">
        <f t="shared" si="11"/>
        <v/>
      </c>
      <c r="I43" s="55" t="str">
        <f>IF(B43="",IF(B42="","",IF(D42="","",F42-D42)),IF(AND(C42="",D42=""),"",IF(AND(D42="",C42&lt;&gt;""),IF(I42&gt;F42,I42-C42,F42-C42),B$28-B43-SUM(D$28:D42))))</f>
        <v/>
      </c>
      <c r="K43" t="str">
        <f t="shared" si="12"/>
        <v/>
      </c>
      <c r="L43" s="55">
        <f t="shared" ca="1" si="3"/>
        <v>-11</v>
      </c>
      <c r="M43" s="55" t="str">
        <f t="shared" ca="1" si="10"/>
        <v/>
      </c>
      <c r="N43" s="55">
        <f t="shared" ca="1" si="4"/>
        <v>-11</v>
      </c>
      <c r="O43" s="66">
        <f t="shared" ca="1" si="5"/>
        <v>28.5</v>
      </c>
      <c r="P43" s="66">
        <f t="shared" ca="1" si="6"/>
        <v>28.5</v>
      </c>
      <c r="Q43" s="66">
        <f t="shared" ca="1" si="7"/>
        <v>26</v>
      </c>
    </row>
    <row r="44" spans="1:17">
      <c r="A44" s="57">
        <v>17</v>
      </c>
      <c r="B44" s="2" t="str">
        <f t="shared" si="8"/>
        <v/>
      </c>
      <c r="C44" s="2"/>
      <c r="E44" s="57" t="str">
        <f>IF(B44="","",IF(D43="",E43,B44+SUM(D$28:D43)))</f>
        <v/>
      </c>
      <c r="F44" s="55" t="str">
        <f t="shared" si="13"/>
        <v/>
      </c>
      <c r="G44" s="55" t="str">
        <f t="shared" si="0"/>
        <v/>
      </c>
      <c r="H44" s="55" t="str">
        <f t="shared" si="11"/>
        <v/>
      </c>
      <c r="I44" s="55" t="str">
        <f>IF(B44="",IF(B43="","",IF(D43="","",F43-D43)),IF(AND(C43="",D43=""),"",IF(AND(D43="",C43&lt;&gt;""),IF(I43&gt;F43,I43-C43,F43-C43),B$28-B44-SUM(D$28:D43))))</f>
        <v/>
      </c>
      <c r="K44" t="str">
        <f t="shared" si="12"/>
        <v/>
      </c>
      <c r="L44" s="55">
        <f t="shared" ca="1" si="3"/>
        <v>-11</v>
      </c>
      <c r="M44" s="55" t="str">
        <f t="shared" ca="1" si="10"/>
        <v/>
      </c>
      <c r="N44" s="55">
        <f t="shared" ca="1" si="4"/>
        <v>-11</v>
      </c>
      <c r="O44" s="66">
        <f t="shared" ca="1" si="5"/>
        <v>28.5</v>
      </c>
      <c r="P44" s="66">
        <f t="shared" ca="1" si="6"/>
        <v>28.5</v>
      </c>
      <c r="Q44" s="66">
        <f t="shared" ca="1" si="7"/>
        <v>26</v>
      </c>
    </row>
    <row r="45" spans="1:17">
      <c r="A45" s="57">
        <v>18</v>
      </c>
      <c r="B45" s="2" t="str">
        <f t="shared" si="8"/>
        <v/>
      </c>
      <c r="C45" s="2"/>
      <c r="E45" s="57" t="str">
        <f>IF(B45="","",IF(D44="",E44,B45+SUM(D$28:D44)))</f>
        <v/>
      </c>
      <c r="F45" s="55" t="str">
        <f t="shared" si="13"/>
        <v/>
      </c>
      <c r="G45" s="55" t="str">
        <f t="shared" si="0"/>
        <v/>
      </c>
      <c r="H45" s="55" t="str">
        <f t="shared" si="11"/>
        <v/>
      </c>
      <c r="I45" s="55" t="str">
        <f>IF(B45="",IF(B44="","",IF(D44="","",F44-D44)),IF(AND(C44="",D44=""),"",IF(AND(D44="",C44&lt;&gt;""),IF(I44&gt;F44,I44-C44,F44-C44),B$28-B45-SUM(D$28:D44))))</f>
        <v/>
      </c>
      <c r="K45" t="str">
        <f t="shared" si="12"/>
        <v/>
      </c>
      <c r="L45" s="55">
        <f t="shared" ca="1" si="3"/>
        <v>-11</v>
      </c>
      <c r="M45" s="55" t="str">
        <f t="shared" ca="1" si="10"/>
        <v/>
      </c>
      <c r="N45" s="55">
        <f t="shared" ca="1" si="4"/>
        <v>-11</v>
      </c>
      <c r="O45" s="66">
        <f t="shared" ca="1" si="5"/>
        <v>28.5</v>
      </c>
      <c r="P45" s="66">
        <f t="shared" ca="1" si="6"/>
        <v>28.5</v>
      </c>
      <c r="Q45" s="66">
        <f t="shared" ca="1" si="7"/>
        <v>26</v>
      </c>
    </row>
    <row r="46" spans="1:17">
      <c r="A46" s="57">
        <v>19</v>
      </c>
      <c r="B46" s="2" t="str">
        <f t="shared" si="8"/>
        <v/>
      </c>
      <c r="C46" s="2"/>
      <c r="E46" s="57" t="str">
        <f>IF(B46="","",IF(D45="",E45,B46+SUM(D$28:D45)))</f>
        <v/>
      </c>
      <c r="F46" s="55" t="str">
        <f t="shared" si="13"/>
        <v/>
      </c>
      <c r="G46" s="55" t="str">
        <f t="shared" si="0"/>
        <v/>
      </c>
      <c r="H46" s="55" t="str">
        <f t="shared" si="11"/>
        <v/>
      </c>
      <c r="I46" s="55" t="str">
        <f>IF(B46="",IF(B45="","",IF(D45="","",F45-D45)),IF(AND(C45="",D45=""),"",IF(AND(D45="",C45&lt;&gt;""),IF(I45&gt;F45,I45-C45,F45-C45),B$28-B46-SUM(D$28:D45))))</f>
        <v/>
      </c>
      <c r="K46" t="str">
        <f t="shared" si="12"/>
        <v/>
      </c>
      <c r="L46" s="55">
        <f t="shared" ca="1" si="3"/>
        <v>-11</v>
      </c>
      <c r="M46" s="55" t="str">
        <f t="shared" ca="1" si="10"/>
        <v/>
      </c>
      <c r="N46" s="55">
        <f t="shared" ca="1" si="4"/>
        <v>-11</v>
      </c>
      <c r="O46" s="66">
        <f t="shared" ca="1" si="5"/>
        <v>28.5</v>
      </c>
      <c r="P46" s="66">
        <f t="shared" ca="1" si="6"/>
        <v>28.5</v>
      </c>
      <c r="Q46" s="66">
        <f t="shared" ca="1" si="7"/>
        <v>26</v>
      </c>
    </row>
    <row r="47" spans="1:17">
      <c r="A47" s="57">
        <v>20</v>
      </c>
      <c r="B47" s="2" t="str">
        <f t="shared" si="8"/>
        <v/>
      </c>
      <c r="C47" s="2"/>
      <c r="E47" s="57" t="str">
        <f>IF(B47="","",IF(D46="",E46,B47+SUM(D$28:D46)))</f>
        <v/>
      </c>
      <c r="F47" s="55" t="str">
        <f t="shared" si="13"/>
        <v/>
      </c>
      <c r="G47" s="55" t="str">
        <f t="shared" si="0"/>
        <v/>
      </c>
      <c r="H47" s="55" t="str">
        <f t="shared" si="11"/>
        <v/>
      </c>
      <c r="I47" s="55" t="str">
        <f>IF(B47="",IF(B46="","",IF(D46="","",F46-D46)),IF(AND(C46="",D46=""),"",IF(AND(D46="",C46&lt;&gt;""),IF(I46&gt;F46,I46-C46,F46-C46),B$28-B47-SUM(D$28:D46))))</f>
        <v/>
      </c>
      <c r="K47" t="str">
        <f t="shared" si="12"/>
        <v/>
      </c>
      <c r="L47" s="55">
        <f t="shared" ca="1" si="3"/>
        <v>-11</v>
      </c>
      <c r="M47" s="55" t="str">
        <f t="shared" ca="1" si="10"/>
        <v/>
      </c>
      <c r="N47" s="55">
        <f t="shared" ca="1" si="4"/>
        <v>-11</v>
      </c>
      <c r="O47" s="66">
        <f t="shared" ca="1" si="5"/>
        <v>28.5</v>
      </c>
      <c r="P47" s="66">
        <f t="shared" ca="1" si="6"/>
        <v>28.5</v>
      </c>
      <c r="Q47" s="66">
        <f t="shared" ca="1" si="7"/>
        <v>26</v>
      </c>
    </row>
    <row r="48" spans="1:17">
      <c r="A48" s="57">
        <v>21</v>
      </c>
      <c r="B48" s="2" t="str">
        <f t="shared" si="8"/>
        <v/>
      </c>
      <c r="C48" s="2"/>
      <c r="E48" s="57" t="str">
        <f>IF(B48="","",IF(D47="",E47,B48+SUM(D$28:D47)))</f>
        <v/>
      </c>
      <c r="F48" s="55" t="str">
        <f t="shared" si="13"/>
        <v/>
      </c>
      <c r="G48" s="55" t="str">
        <f t="shared" si="0"/>
        <v/>
      </c>
      <c r="H48" s="55" t="str">
        <f t="shared" si="11"/>
        <v/>
      </c>
      <c r="I48" s="55" t="str">
        <f>IF(B48="",IF(B47="","",IF(D47="","",F47-D47)),IF(AND(C47="",D47=""),"",IF(AND(D47="",C47&lt;&gt;""),IF(I47&gt;F47,I47-C47,F47-C47),B$28-B48-SUM(D$28:D47))))</f>
        <v/>
      </c>
      <c r="K48" t="str">
        <f t="shared" si="12"/>
        <v/>
      </c>
      <c r="L48" s="55">
        <f t="shared" ca="1" si="3"/>
        <v>-11</v>
      </c>
      <c r="M48" s="55" t="str">
        <f t="shared" ca="1" si="10"/>
        <v/>
      </c>
      <c r="N48" s="55">
        <f t="shared" ca="1" si="4"/>
        <v>-11</v>
      </c>
      <c r="O48" s="66">
        <f t="shared" ca="1" si="5"/>
        <v>28.5</v>
      </c>
      <c r="P48" s="66">
        <f t="shared" ca="1" si="6"/>
        <v>28.5</v>
      </c>
      <c r="Q48" s="66">
        <f t="shared" ca="1" si="7"/>
        <v>26</v>
      </c>
    </row>
    <row r="49" spans="1:17">
      <c r="A49" s="57">
        <v>22</v>
      </c>
      <c r="B49" s="2" t="str">
        <f t="shared" si="8"/>
        <v/>
      </c>
      <c r="C49" s="2"/>
      <c r="E49" s="57" t="str">
        <f>IF(B49="","",IF(D48="",E48,B49+SUM(D$28:D48)))</f>
        <v/>
      </c>
      <c r="F49" s="55" t="str">
        <f t="shared" si="13"/>
        <v/>
      </c>
      <c r="G49" s="55" t="str">
        <f t="shared" si="0"/>
        <v/>
      </c>
      <c r="H49" s="55" t="str">
        <f t="shared" si="11"/>
        <v/>
      </c>
      <c r="I49" s="55" t="str">
        <f>IF(B49="",IF(B48="","",IF(D48="","",F48-D48)),IF(AND(C48="",D48=""),"",IF(AND(D48="",C48&lt;&gt;""),IF(I48&gt;F48,I48-C48,F48-C48),B$28-B49-SUM(D$28:D48))))</f>
        <v/>
      </c>
      <c r="K49" t="str">
        <f t="shared" si="12"/>
        <v/>
      </c>
      <c r="L49" s="55">
        <f t="shared" ca="1" si="3"/>
        <v>-11</v>
      </c>
      <c r="M49" s="55" t="str">
        <f t="shared" ca="1" si="10"/>
        <v/>
      </c>
      <c r="N49" s="55">
        <f t="shared" ca="1" si="4"/>
        <v>-11</v>
      </c>
      <c r="O49" s="66">
        <f t="shared" ca="1" si="5"/>
        <v>28.5</v>
      </c>
      <c r="P49" s="66">
        <f t="shared" ca="1" si="6"/>
        <v>28.5</v>
      </c>
      <c r="Q49" s="66">
        <f t="shared" ca="1" si="7"/>
        <v>26</v>
      </c>
    </row>
    <row r="50" spans="1:17">
      <c r="A50" s="57">
        <v>23</v>
      </c>
      <c r="B50" s="2" t="str">
        <f t="shared" si="8"/>
        <v/>
      </c>
      <c r="C50" s="2"/>
      <c r="E50" s="57" t="str">
        <f>IF(B50="","",IF(D49="",E49,B50+SUM(D$28:D49)))</f>
        <v/>
      </c>
      <c r="F50" s="55" t="str">
        <f t="shared" si="13"/>
        <v/>
      </c>
      <c r="G50" s="55" t="str">
        <f t="shared" si="0"/>
        <v/>
      </c>
      <c r="H50" s="55" t="str">
        <f t="shared" si="11"/>
        <v/>
      </c>
      <c r="I50" s="55" t="str">
        <f>IF(B50="",IF(B49="","",IF(D49="","",F49-D49)),IF(AND(C49="",D49=""),"",IF(AND(D49="",C49&lt;&gt;""),IF(I49&gt;F49,I49-C49,F49-C49),B$28-B50-SUM(D$28:D49))))</f>
        <v/>
      </c>
      <c r="K50" t="str">
        <f t="shared" si="12"/>
        <v/>
      </c>
      <c r="L50" s="55">
        <f t="shared" ca="1" si="3"/>
        <v>-11</v>
      </c>
      <c r="M50" s="55" t="str">
        <f t="shared" ca="1" si="10"/>
        <v/>
      </c>
      <c r="N50" s="55">
        <f t="shared" ca="1" si="4"/>
        <v>-11</v>
      </c>
      <c r="O50" s="66">
        <f t="shared" ca="1" si="5"/>
        <v>28.5</v>
      </c>
      <c r="P50" s="66">
        <f t="shared" ca="1" si="6"/>
        <v>28.5</v>
      </c>
      <c r="Q50" s="66">
        <f t="shared" ca="1" si="7"/>
        <v>26</v>
      </c>
    </row>
    <row r="51" spans="1:17">
      <c r="A51" s="57">
        <v>24</v>
      </c>
      <c r="B51" s="2" t="str">
        <f t="shared" si="8"/>
        <v/>
      </c>
      <c r="C51" s="2"/>
      <c r="E51" s="57" t="str">
        <f>IF(B51="","",IF(D50="",E50,B51+SUM(D$28:D50)))</f>
        <v/>
      </c>
      <c r="F51" s="55" t="str">
        <f t="shared" si="13"/>
        <v/>
      </c>
      <c r="G51" s="55" t="str">
        <f t="shared" si="0"/>
        <v/>
      </c>
      <c r="H51" s="55" t="str">
        <f t="shared" si="11"/>
        <v/>
      </c>
      <c r="I51" s="55" t="str">
        <f>IF(B51="",IF(B50="","",IF(D50="","",F50-D50)),IF(AND(C50="",D50=""),"",IF(AND(D50="",C50&lt;&gt;""),IF(I50&gt;F50,I50-C50,F50-C50),B$28-B51-SUM(D$28:D50))))</f>
        <v/>
      </c>
      <c r="K51" t="str">
        <f t="shared" si="12"/>
        <v/>
      </c>
      <c r="L51" s="55">
        <f t="shared" ca="1" si="3"/>
        <v>-11</v>
      </c>
      <c r="M51" s="55" t="str">
        <f t="shared" ca="1" si="10"/>
        <v/>
      </c>
      <c r="N51" s="55">
        <f t="shared" ca="1" si="4"/>
        <v>-11</v>
      </c>
      <c r="O51" s="66">
        <f t="shared" ca="1" si="5"/>
        <v>28.5</v>
      </c>
      <c r="P51" s="66">
        <f t="shared" ca="1" si="6"/>
        <v>28.5</v>
      </c>
      <c r="Q51" s="66">
        <f t="shared" ca="1" si="7"/>
        <v>26</v>
      </c>
    </row>
  </sheetData>
  <mergeCells count="5">
    <mergeCell ref="A8:B8"/>
    <mergeCell ref="A18:B18"/>
    <mergeCell ref="G27:H27"/>
    <mergeCell ref="O26:Q26"/>
    <mergeCell ref="F26:N26"/>
  </mergeCells>
  <phoneticPr fontId="2" type="noConversion"/>
  <conditionalFormatting sqref="K27:N27 A27:G27 F26 I27 O26:O27 P27:Q27">
    <cfRule type="expression" dxfId="14" priority="1" stopIfTrue="1">
      <formula>$D26="Done"</formula>
    </cfRule>
    <cfRule type="expression" dxfId="13" priority="2" stopIfTrue="1">
      <formula>$D26="Ongoing"</formula>
    </cfRule>
    <cfRule type="expression" dxfId="12" priority="3" stopIfTrue="1">
      <formula>$D26="Removed"</formula>
    </cfRule>
  </conditionalFormatting>
  <pageMargins left="0.75" right="0.75" top="1" bottom="1" header="0.5" footer="0.5"/>
  <pageSetup paperSize="9" orientation="portrait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5"/>
  <dimension ref="A1:AD87"/>
  <sheetViews>
    <sheetView workbookViewId="0">
      <pane ySplit="14" topLeftCell="A15" activePane="bottomLeft" state="frozen"/>
      <selection pane="bottomLeft" activeCell="F19" sqref="F19"/>
    </sheetView>
  </sheetViews>
  <sheetFormatPr defaultRowHeight="12.75"/>
  <cols>
    <col min="1" max="1" width="43.42578125" style="35" customWidth="1"/>
    <col min="2" max="2" width="8.5703125" style="34" customWidth="1"/>
    <col min="3" max="3" width="13.7109375" style="35" customWidth="1"/>
    <col min="4" max="4" width="10.85546875" style="35" customWidth="1"/>
    <col min="5" max="5" width="6.5703125" style="34" customWidth="1"/>
    <col min="6" max="30" width="4.42578125" style="34" customWidth="1"/>
    <col min="31" max="16384" width="9.140625" style="35"/>
  </cols>
  <sheetData>
    <row r="1" spans="1:30" ht="18">
      <c r="A1" s="67">
        <v>1</v>
      </c>
      <c r="B1" s="68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</row>
    <row r="2" spans="1:30"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  <c r="AC2" s="35"/>
      <c r="AD2" s="35"/>
    </row>
    <row r="9" spans="1:30">
      <c r="A9" s="69" t="s">
        <v>12</v>
      </c>
      <c r="B9" s="70">
        <v>5</v>
      </c>
      <c r="C9" s="69"/>
      <c r="D9" s="71"/>
      <c r="E9" s="69" t="s">
        <v>9</v>
      </c>
      <c r="F9" s="69" t="s">
        <v>11</v>
      </c>
      <c r="G9" s="69"/>
      <c r="H9" s="69"/>
      <c r="I9" s="69"/>
      <c r="J9" s="69"/>
      <c r="K9" s="69"/>
      <c r="L9" s="69"/>
      <c r="M9" s="71"/>
      <c r="N9" s="71"/>
      <c r="O9" s="71"/>
      <c r="P9" s="71"/>
      <c r="Q9" s="71"/>
      <c r="R9" s="71"/>
      <c r="S9" s="71"/>
      <c r="T9" s="71"/>
      <c r="U9" s="71"/>
      <c r="V9" s="71"/>
      <c r="W9" s="71"/>
      <c r="X9" s="71"/>
      <c r="Y9" s="71"/>
      <c r="Z9" s="71"/>
      <c r="AA9" s="71"/>
      <c r="AB9" s="71"/>
      <c r="AC9" s="71"/>
      <c r="AD9" s="71"/>
    </row>
    <row r="10" spans="1:30">
      <c r="A10" s="69" t="s">
        <v>29</v>
      </c>
      <c r="B10" s="70">
        <v>5</v>
      </c>
      <c r="C10" s="69" t="s">
        <v>30</v>
      </c>
      <c r="D10" s="69" t="s">
        <v>17</v>
      </c>
      <c r="E10" s="72">
        <f ca="1">SUM(OFFSET(E14,1,0,TaskRows,1))</f>
        <v>28</v>
      </c>
      <c r="F10" s="72">
        <f ca="1">IF(AND(SUM(OFFSET(F14,1,0,TaskRows,1))=0),0,SUM(OFFSET(F14,1,0,TaskRows,1)))</f>
        <v>28</v>
      </c>
      <c r="G10" s="72">
        <f t="shared" ref="G10:AD10" ca="1" si="0">IF(AND(SUM(OFFSET(G14,1,0,TaskRows,1))=0),"",SUM(OFFSET(G14,1,0,TaskRows,1)))</f>
        <v>24</v>
      </c>
      <c r="H10" s="72">
        <f t="shared" ca="1" si="0"/>
        <v>15</v>
      </c>
      <c r="I10" s="72">
        <f t="shared" ca="1" si="0"/>
        <v>3</v>
      </c>
      <c r="J10" s="72" t="str">
        <f t="shared" ca="1" si="0"/>
        <v/>
      </c>
      <c r="K10" s="72" t="str">
        <f t="shared" ca="1" si="0"/>
        <v/>
      </c>
      <c r="L10" s="72" t="str">
        <f t="shared" ca="1" si="0"/>
        <v/>
      </c>
      <c r="M10" s="72" t="str">
        <f t="shared" ca="1" si="0"/>
        <v/>
      </c>
      <c r="N10" s="72" t="str">
        <f t="shared" ca="1" si="0"/>
        <v/>
      </c>
      <c r="O10" s="72" t="str">
        <f t="shared" ca="1" si="0"/>
        <v/>
      </c>
      <c r="P10" s="72" t="str">
        <f t="shared" ca="1" si="0"/>
        <v/>
      </c>
      <c r="Q10" s="72" t="str">
        <f t="shared" ca="1" si="0"/>
        <v/>
      </c>
      <c r="R10" s="72" t="str">
        <f t="shared" ca="1" si="0"/>
        <v/>
      </c>
      <c r="S10" s="72" t="str">
        <f t="shared" ca="1" si="0"/>
        <v/>
      </c>
      <c r="T10" s="72" t="str">
        <f t="shared" ca="1" si="0"/>
        <v/>
      </c>
      <c r="U10" s="72" t="str">
        <f t="shared" ca="1" si="0"/>
        <v/>
      </c>
      <c r="V10" s="72" t="str">
        <f t="shared" ca="1" si="0"/>
        <v/>
      </c>
      <c r="W10" s="72" t="str">
        <f t="shared" ca="1" si="0"/>
        <v/>
      </c>
      <c r="X10" s="72" t="str">
        <f t="shared" ca="1" si="0"/>
        <v/>
      </c>
      <c r="Y10" s="72" t="str">
        <f t="shared" ca="1" si="0"/>
        <v/>
      </c>
      <c r="Z10" s="72" t="str">
        <f t="shared" ca="1" si="0"/>
        <v/>
      </c>
      <c r="AA10" s="72" t="str">
        <f t="shared" ca="1" si="0"/>
        <v/>
      </c>
      <c r="AB10" s="72" t="str">
        <f t="shared" ca="1" si="0"/>
        <v/>
      </c>
      <c r="AC10" s="72" t="str">
        <f t="shared" ca="1" si="0"/>
        <v/>
      </c>
      <c r="AD10" s="72" t="str">
        <f t="shared" ca="1" si="0"/>
        <v/>
      </c>
    </row>
    <row r="11" spans="1:30" customFormat="1" hidden="1">
      <c r="A11" t="s">
        <v>22</v>
      </c>
      <c r="B11" s="2">
        <f>IF(COUNTA(A15:A242)=0,1,COUNTA(A15:A242))</f>
        <v>3</v>
      </c>
      <c r="C11" t="s">
        <v>23</v>
      </c>
      <c r="D11" s="2">
        <f ca="1">IF(COUNTIF(F10:AD10,"&gt;0")=0,1,COUNTIF(F10:AD10,"&gt;0"))</f>
        <v>4</v>
      </c>
      <c r="E11" s="2"/>
      <c r="F11" s="2">
        <f ca="1">IF(F14="","",$E10-$E10/($B9-1)*(F14-1))</f>
        <v>28</v>
      </c>
      <c r="G11" s="2">
        <f t="shared" ref="G11:AD11" ca="1" si="1">IF(G14="","",TotalEffort-TotalEffort/(ImplementationDays)*(G14-1))</f>
        <v>22.4</v>
      </c>
      <c r="H11" s="2">
        <f t="shared" ca="1" si="1"/>
        <v>16.8</v>
      </c>
      <c r="I11" s="2">
        <f t="shared" ca="1" si="1"/>
        <v>11.200000000000003</v>
      </c>
      <c r="J11" s="2">
        <f t="shared" ca="1" si="1"/>
        <v>5.6000000000000014</v>
      </c>
      <c r="K11" s="2" t="str">
        <f t="shared" si="1"/>
        <v/>
      </c>
      <c r="L11" s="2" t="str">
        <f t="shared" si="1"/>
        <v/>
      </c>
      <c r="M11" s="2" t="str">
        <f t="shared" si="1"/>
        <v/>
      </c>
      <c r="N11" s="2" t="str">
        <f t="shared" si="1"/>
        <v/>
      </c>
      <c r="O11" s="2" t="str">
        <f t="shared" si="1"/>
        <v/>
      </c>
      <c r="P11" s="2" t="str">
        <f t="shared" si="1"/>
        <v/>
      </c>
      <c r="Q11" s="2" t="str">
        <f t="shared" si="1"/>
        <v/>
      </c>
      <c r="R11" s="2" t="str">
        <f t="shared" si="1"/>
        <v/>
      </c>
      <c r="S11" s="2" t="str">
        <f t="shared" si="1"/>
        <v/>
      </c>
      <c r="T11" s="2" t="str">
        <f t="shared" si="1"/>
        <v/>
      </c>
      <c r="U11" s="2" t="str">
        <f t="shared" si="1"/>
        <v/>
      </c>
      <c r="V11" s="2" t="str">
        <f t="shared" si="1"/>
        <v/>
      </c>
      <c r="W11" s="2" t="str">
        <f t="shared" si="1"/>
        <v/>
      </c>
      <c r="X11" s="2" t="str">
        <f t="shared" si="1"/>
        <v/>
      </c>
      <c r="Y11" s="2" t="str">
        <f t="shared" si="1"/>
        <v/>
      </c>
      <c r="Z11" s="2" t="str">
        <f t="shared" si="1"/>
        <v/>
      </c>
      <c r="AA11" s="2" t="str">
        <f t="shared" si="1"/>
        <v/>
      </c>
      <c r="AB11" s="2" t="str">
        <f t="shared" si="1"/>
        <v/>
      </c>
      <c r="AC11" s="2" t="str">
        <f t="shared" si="1"/>
        <v/>
      </c>
      <c r="AD11" s="2" t="str">
        <f t="shared" si="1"/>
        <v/>
      </c>
    </row>
    <row r="12" spans="1:30" customFormat="1" hidden="1">
      <c r="A12" s="56" t="s">
        <v>26</v>
      </c>
      <c r="C12" t="s">
        <v>24</v>
      </c>
      <c r="D12" s="2"/>
      <c r="E12" s="2"/>
      <c r="F12" s="2">
        <f t="shared" ref="F12:AD12" ca="1" si="2">IF(TREND(OFFSET($F10,0,DoneDays-TrendDays,1,TrendDays),OFFSET($F13,0,DoneDays-TrendDays,1,TrendDays),F13)&lt;0,"",TREND(OFFSET($F10,0,DoneDays-TrendDays,1,TrendDays),OFFSET($F13,0,DoneDays-TrendDays,1,TrendDays),F13))</f>
        <v>30.1</v>
      </c>
      <c r="G12" s="2">
        <f t="shared" ca="1" si="2"/>
        <v>21.700000000000003</v>
      </c>
      <c r="H12" s="2">
        <f t="shared" ca="1" si="2"/>
        <v>13.300000000000004</v>
      </c>
      <c r="I12" s="2">
        <f t="shared" ca="1" si="2"/>
        <v>4.9000000000000057</v>
      </c>
      <c r="J12" s="2" t="str">
        <f t="shared" ca="1" si="2"/>
        <v/>
      </c>
      <c r="K12" s="2" t="str">
        <f t="shared" ca="1" si="2"/>
        <v/>
      </c>
      <c r="L12" s="2" t="str">
        <f t="shared" ca="1" si="2"/>
        <v/>
      </c>
      <c r="M12" s="2" t="str">
        <f t="shared" ca="1" si="2"/>
        <v/>
      </c>
      <c r="N12" s="2" t="str">
        <f t="shared" ca="1" si="2"/>
        <v/>
      </c>
      <c r="O12" s="2" t="str">
        <f t="shared" ca="1" si="2"/>
        <v/>
      </c>
      <c r="P12" s="2" t="str">
        <f t="shared" ca="1" si="2"/>
        <v/>
      </c>
      <c r="Q12" s="2" t="str">
        <f t="shared" ca="1" si="2"/>
        <v/>
      </c>
      <c r="R12" s="2" t="str">
        <f t="shared" ca="1" si="2"/>
        <v/>
      </c>
      <c r="S12" s="2" t="str">
        <f t="shared" ca="1" si="2"/>
        <v/>
      </c>
      <c r="T12" s="2" t="str">
        <f t="shared" ca="1" si="2"/>
        <v/>
      </c>
      <c r="U12" s="2" t="str">
        <f t="shared" ca="1" si="2"/>
        <v/>
      </c>
      <c r="V12" s="2" t="str">
        <f t="shared" ca="1" si="2"/>
        <v/>
      </c>
      <c r="W12" s="2" t="str">
        <f t="shared" ca="1" si="2"/>
        <v/>
      </c>
      <c r="X12" s="2" t="str">
        <f t="shared" ca="1" si="2"/>
        <v/>
      </c>
      <c r="Y12" s="2" t="str">
        <f t="shared" ca="1" si="2"/>
        <v/>
      </c>
      <c r="Z12" s="2" t="str">
        <f t="shared" ca="1" si="2"/>
        <v/>
      </c>
      <c r="AA12" s="2" t="str">
        <f t="shared" ca="1" si="2"/>
        <v/>
      </c>
      <c r="AB12" s="2" t="str">
        <f t="shared" ca="1" si="2"/>
        <v/>
      </c>
      <c r="AC12" s="2" t="str">
        <f t="shared" ca="1" si="2"/>
        <v/>
      </c>
      <c r="AD12" s="2" t="str">
        <f t="shared" ca="1" si="2"/>
        <v/>
      </c>
    </row>
    <row r="13" spans="1:30" customFormat="1" hidden="1">
      <c r="A13" s="56" t="s">
        <v>27</v>
      </c>
      <c r="C13" t="s">
        <v>25</v>
      </c>
      <c r="D13" s="2">
        <f ca="1">IF(DoneDays&gt;B10,B10,DoneDays)</f>
        <v>4</v>
      </c>
      <c r="E13" s="2"/>
      <c r="F13" s="2">
        <f ca="1">IF(DoneDays&gt;E13,E13+1,"")</f>
        <v>1</v>
      </c>
      <c r="G13" s="2">
        <v>2</v>
      </c>
      <c r="H13" s="2">
        <v>3</v>
      </c>
      <c r="I13" s="2">
        <v>4</v>
      </c>
      <c r="J13" s="2">
        <v>5</v>
      </c>
      <c r="K13" s="2">
        <v>6</v>
      </c>
      <c r="L13" s="2">
        <v>7</v>
      </c>
      <c r="M13" s="2">
        <v>8</v>
      </c>
      <c r="N13" s="2">
        <v>9</v>
      </c>
      <c r="O13" s="2">
        <v>10</v>
      </c>
      <c r="P13" s="2">
        <v>11</v>
      </c>
      <c r="Q13" s="2">
        <v>12</v>
      </c>
      <c r="R13" s="2">
        <v>13</v>
      </c>
      <c r="S13" s="2">
        <v>14</v>
      </c>
      <c r="T13" s="2">
        <v>15</v>
      </c>
      <c r="U13" s="2">
        <v>16</v>
      </c>
      <c r="V13" s="2">
        <v>17</v>
      </c>
      <c r="W13" s="2">
        <v>18</v>
      </c>
      <c r="X13" s="2">
        <v>19</v>
      </c>
      <c r="Y13" s="2">
        <v>20</v>
      </c>
      <c r="Z13" s="2">
        <v>21</v>
      </c>
      <c r="AA13" s="2">
        <v>22</v>
      </c>
      <c r="AB13" s="2">
        <v>23</v>
      </c>
      <c r="AC13" s="2">
        <v>24</v>
      </c>
      <c r="AD13" s="2">
        <v>25</v>
      </c>
    </row>
    <row r="14" spans="1:30">
      <c r="A14" s="69" t="s">
        <v>7</v>
      </c>
      <c r="B14" s="73" t="s">
        <v>21</v>
      </c>
      <c r="C14" s="69" t="s">
        <v>8</v>
      </c>
      <c r="D14" s="69" t="s">
        <v>3</v>
      </c>
      <c r="E14" s="73" t="s">
        <v>10</v>
      </c>
      <c r="F14" s="73">
        <v>1</v>
      </c>
      <c r="G14" s="73">
        <f t="shared" ref="G14:AD14" si="3">IF($B$9&gt;F14,F14+1,"")</f>
        <v>2</v>
      </c>
      <c r="H14" s="73">
        <f t="shared" si="3"/>
        <v>3</v>
      </c>
      <c r="I14" s="73">
        <f t="shared" si="3"/>
        <v>4</v>
      </c>
      <c r="J14" s="73">
        <f t="shared" si="3"/>
        <v>5</v>
      </c>
      <c r="K14" s="73" t="str">
        <f t="shared" si="3"/>
        <v/>
      </c>
      <c r="L14" s="73" t="str">
        <f t="shared" si="3"/>
        <v/>
      </c>
      <c r="M14" s="73" t="str">
        <f t="shared" si="3"/>
        <v/>
      </c>
      <c r="N14" s="73" t="str">
        <f t="shared" si="3"/>
        <v/>
      </c>
      <c r="O14" s="73" t="str">
        <f t="shared" si="3"/>
        <v/>
      </c>
      <c r="P14" s="73" t="str">
        <f t="shared" si="3"/>
        <v/>
      </c>
      <c r="Q14" s="73" t="str">
        <f t="shared" si="3"/>
        <v/>
      </c>
      <c r="R14" s="73" t="str">
        <f t="shared" si="3"/>
        <v/>
      </c>
      <c r="S14" s="73" t="str">
        <f t="shared" si="3"/>
        <v/>
      </c>
      <c r="T14" s="73" t="str">
        <f t="shared" si="3"/>
        <v/>
      </c>
      <c r="U14" s="73" t="str">
        <f t="shared" si="3"/>
        <v/>
      </c>
      <c r="V14" s="73" t="str">
        <f t="shared" si="3"/>
        <v/>
      </c>
      <c r="W14" s="73" t="str">
        <f t="shared" si="3"/>
        <v/>
      </c>
      <c r="X14" s="73" t="str">
        <f t="shared" si="3"/>
        <v/>
      </c>
      <c r="Y14" s="73" t="str">
        <f t="shared" si="3"/>
        <v/>
      </c>
      <c r="Z14" s="73" t="str">
        <f t="shared" si="3"/>
        <v/>
      </c>
      <c r="AA14" s="73" t="str">
        <f t="shared" si="3"/>
        <v/>
      </c>
      <c r="AB14" s="73" t="str">
        <f t="shared" si="3"/>
        <v/>
      </c>
      <c r="AC14" s="73" t="str">
        <f t="shared" si="3"/>
        <v/>
      </c>
      <c r="AD14" s="73" t="str">
        <f t="shared" si="3"/>
        <v/>
      </c>
    </row>
    <row r="15" spans="1:30">
      <c r="A15" s="106" t="s">
        <v>110</v>
      </c>
      <c r="B15" s="2">
        <v>1</v>
      </c>
      <c r="C15" t="s">
        <v>104</v>
      </c>
      <c r="D15" t="s">
        <v>79</v>
      </c>
      <c r="E15" s="2">
        <v>2</v>
      </c>
      <c r="F15" s="2">
        <f>IF(OR(F$14="",$E15=""),"",E15)</f>
        <v>2</v>
      </c>
      <c r="G15" s="2">
        <v>0</v>
      </c>
      <c r="H15" s="2">
        <v>0</v>
      </c>
      <c r="I15" s="2">
        <v>0</v>
      </c>
      <c r="J15" s="34">
        <v>0</v>
      </c>
    </row>
    <row r="16" spans="1:30">
      <c r="A16" s="106" t="s">
        <v>111</v>
      </c>
      <c r="B16" s="2">
        <v>2</v>
      </c>
      <c r="C16" t="s">
        <v>104</v>
      </c>
      <c r="D16" t="s">
        <v>79</v>
      </c>
      <c r="E16" s="2">
        <v>12</v>
      </c>
      <c r="F16" s="2">
        <f>IF(OR(F$14="",$E16=""),"",E16)</f>
        <v>12</v>
      </c>
      <c r="G16" s="2">
        <v>10</v>
      </c>
      <c r="H16" s="2">
        <v>5</v>
      </c>
      <c r="I16" s="2">
        <v>0</v>
      </c>
      <c r="J16" s="34">
        <v>0</v>
      </c>
    </row>
    <row r="17" spans="1:30">
      <c r="A17" s="106" t="s">
        <v>123</v>
      </c>
      <c r="B17" s="2">
        <v>3</v>
      </c>
      <c r="C17" s="107" t="s">
        <v>104</v>
      </c>
      <c r="D17" t="s">
        <v>79</v>
      </c>
      <c r="E17" s="2">
        <v>14</v>
      </c>
      <c r="F17" s="2">
        <f>IF(OR(F$14="",$E17=""),"",E17)</f>
        <v>14</v>
      </c>
      <c r="G17" s="2">
        <v>14</v>
      </c>
      <c r="H17" s="2">
        <v>10</v>
      </c>
      <c r="I17" s="2">
        <v>3</v>
      </c>
      <c r="J17" s="34">
        <v>0</v>
      </c>
      <c r="AC17" s="34" t="str">
        <f t="shared" ref="AC17:AD34" si="4">IF(OR(AC$14="",$E17=""),"",AB17)</f>
        <v/>
      </c>
      <c r="AD17" s="34" t="str">
        <f t="shared" si="4"/>
        <v/>
      </c>
    </row>
    <row r="18" spans="1:30">
      <c r="A18"/>
      <c r="B18" s="2"/>
      <c r="C18"/>
      <c r="D18" t="str">
        <f>IF(A18&lt;&gt;"","Planned","")</f>
        <v/>
      </c>
      <c r="E18" s="2"/>
      <c r="F18" s="2" t="str">
        <f>IF(OR(F$14="",$E18=""),"",E18)</f>
        <v/>
      </c>
      <c r="G18" s="2"/>
      <c r="H18" s="2"/>
      <c r="I18" s="2"/>
    </row>
    <row r="19" spans="1:30">
      <c r="A19" s="32"/>
      <c r="C19"/>
      <c r="AC19" s="34" t="str">
        <f t="shared" si="4"/>
        <v/>
      </c>
      <c r="AD19" s="34" t="str">
        <f t="shared" si="4"/>
        <v/>
      </c>
    </row>
    <row r="20" spans="1:30">
      <c r="A20" s="32"/>
      <c r="C20"/>
      <c r="AC20" s="34" t="str">
        <f t="shared" si="4"/>
        <v/>
      </c>
      <c r="AD20" s="34" t="str">
        <f t="shared" si="4"/>
        <v/>
      </c>
    </row>
    <row r="21" spans="1:30">
      <c r="A21" s="32"/>
      <c r="C21"/>
      <c r="AC21" s="34" t="str">
        <f t="shared" si="4"/>
        <v/>
      </c>
      <c r="AD21" s="34" t="str">
        <f t="shared" si="4"/>
        <v/>
      </c>
    </row>
    <row r="22" spans="1:30">
      <c r="A22" s="32"/>
      <c r="C22"/>
      <c r="AC22" s="34" t="str">
        <f t="shared" si="4"/>
        <v/>
      </c>
      <c r="AD22" s="34" t="str">
        <f t="shared" si="4"/>
        <v/>
      </c>
    </row>
    <row r="23" spans="1:30" ht="15" customHeight="1">
      <c r="A23" s="32"/>
      <c r="C23"/>
      <c r="AC23" s="34" t="str">
        <f t="shared" si="4"/>
        <v/>
      </c>
      <c r="AD23" s="34" t="str">
        <f t="shared" si="4"/>
        <v/>
      </c>
    </row>
    <row r="24" spans="1:30">
      <c r="A24" s="32"/>
      <c r="C24"/>
      <c r="AC24" s="34" t="str">
        <f t="shared" si="4"/>
        <v/>
      </c>
      <c r="AD24" s="34" t="str">
        <f t="shared" si="4"/>
        <v/>
      </c>
    </row>
    <row r="25" spans="1:30">
      <c r="A25" s="32"/>
      <c r="C25"/>
    </row>
    <row r="26" spans="1:30">
      <c r="A26" s="32"/>
      <c r="C26"/>
      <c r="AC26" s="34" t="str">
        <f t="shared" si="4"/>
        <v/>
      </c>
      <c r="AD26" s="34" t="str">
        <f t="shared" si="4"/>
        <v/>
      </c>
    </row>
    <row r="27" spans="1:30">
      <c r="A27" s="32"/>
      <c r="C27"/>
      <c r="AC27" s="34" t="str">
        <f t="shared" si="4"/>
        <v/>
      </c>
      <c r="AD27" s="34" t="str">
        <f t="shared" si="4"/>
        <v/>
      </c>
    </row>
    <row r="28" spans="1:30">
      <c r="A28" s="32"/>
      <c r="C28"/>
      <c r="AC28" s="34" t="str">
        <f t="shared" si="4"/>
        <v/>
      </c>
      <c r="AD28" s="34" t="str">
        <f t="shared" si="4"/>
        <v/>
      </c>
    </row>
    <row r="29" spans="1:30">
      <c r="A29" s="32"/>
      <c r="C29"/>
      <c r="AC29" s="34" t="str">
        <f t="shared" si="4"/>
        <v/>
      </c>
      <c r="AD29" s="34" t="str">
        <f t="shared" si="4"/>
        <v/>
      </c>
    </row>
    <row r="30" spans="1:30">
      <c r="A30" s="32"/>
      <c r="C30"/>
      <c r="AC30" s="34" t="str">
        <f t="shared" si="4"/>
        <v/>
      </c>
      <c r="AD30" s="34" t="str">
        <f t="shared" si="4"/>
        <v/>
      </c>
    </row>
    <row r="31" spans="1:30">
      <c r="A31" s="32"/>
      <c r="C31"/>
      <c r="AC31" s="34" t="str">
        <f t="shared" si="4"/>
        <v/>
      </c>
      <c r="AD31" s="34" t="str">
        <f t="shared" si="4"/>
        <v/>
      </c>
    </row>
    <row r="32" spans="1:30">
      <c r="A32" s="32"/>
      <c r="C32"/>
      <c r="AC32" s="34" t="str">
        <f t="shared" si="4"/>
        <v/>
      </c>
      <c r="AD32" s="34" t="str">
        <f t="shared" si="4"/>
        <v/>
      </c>
    </row>
    <row r="33" spans="1:30">
      <c r="A33" s="32"/>
      <c r="C33"/>
      <c r="AC33" s="34" t="str">
        <f t="shared" si="4"/>
        <v/>
      </c>
      <c r="AD33" s="34" t="str">
        <f t="shared" si="4"/>
        <v/>
      </c>
    </row>
    <row r="34" spans="1:30">
      <c r="A34" s="32"/>
      <c r="C34"/>
      <c r="AC34" s="34" t="str">
        <f t="shared" si="4"/>
        <v/>
      </c>
      <c r="AD34" s="34" t="str">
        <f t="shared" si="4"/>
        <v/>
      </c>
    </row>
    <row r="35" spans="1:30">
      <c r="A35" s="32"/>
      <c r="C35"/>
    </row>
    <row r="36" spans="1:30">
      <c r="A36" s="32"/>
      <c r="C36"/>
      <c r="AC36" s="34" t="str">
        <f t="shared" ref="AC36:AD40" si="5">IF(OR(AC$14="",$E36=""),"",AB36)</f>
        <v/>
      </c>
      <c r="AD36" s="34" t="str">
        <f t="shared" si="5"/>
        <v/>
      </c>
    </row>
    <row r="37" spans="1:30">
      <c r="A37" s="32"/>
      <c r="C37"/>
      <c r="AC37" s="34" t="str">
        <f t="shared" si="5"/>
        <v/>
      </c>
      <c r="AD37" s="34" t="str">
        <f t="shared" si="5"/>
        <v/>
      </c>
    </row>
    <row r="38" spans="1:30">
      <c r="A38" s="32"/>
      <c r="C38"/>
      <c r="AC38" s="34" t="str">
        <f t="shared" si="5"/>
        <v/>
      </c>
      <c r="AD38" s="34" t="str">
        <f t="shared" si="5"/>
        <v/>
      </c>
    </row>
    <row r="39" spans="1:30">
      <c r="A39" s="32"/>
      <c r="C39"/>
      <c r="AC39" s="34" t="str">
        <f t="shared" si="5"/>
        <v/>
      </c>
      <c r="AD39" s="34" t="str">
        <f t="shared" si="5"/>
        <v/>
      </c>
    </row>
    <row r="40" spans="1:30">
      <c r="A40" s="32"/>
      <c r="C40"/>
      <c r="AC40" s="34" t="str">
        <f t="shared" si="5"/>
        <v/>
      </c>
      <c r="AD40" s="34" t="str">
        <f t="shared" si="5"/>
        <v/>
      </c>
    </row>
    <row r="41" spans="1:30">
      <c r="A41" s="32"/>
      <c r="C41"/>
      <c r="D41" s="35" t="str">
        <f t="shared" ref="D41:D64" si="6">IF(A41&lt;&gt;"","Planned","")</f>
        <v/>
      </c>
      <c r="F41" s="34" t="str">
        <f t="shared" ref="F41:F63" si="7">IF(OR(F$14="",$E41=""),"",E41)</f>
        <v/>
      </c>
      <c r="AC41" s="34" t="str">
        <f t="shared" ref="AC41:AD59" si="8">IF(OR(AC$14="",$E41=""),"",AB41)</f>
        <v/>
      </c>
      <c r="AD41" s="34" t="str">
        <f t="shared" si="8"/>
        <v/>
      </c>
    </row>
    <row r="42" spans="1:30">
      <c r="C42"/>
      <c r="D42" s="35" t="str">
        <f t="shared" si="6"/>
        <v/>
      </c>
      <c r="F42" s="34" t="str">
        <f t="shared" si="7"/>
        <v/>
      </c>
      <c r="AC42" s="34" t="str">
        <f t="shared" si="8"/>
        <v/>
      </c>
      <c r="AD42" s="34" t="str">
        <f t="shared" si="8"/>
        <v/>
      </c>
    </row>
    <row r="43" spans="1:30">
      <c r="C43"/>
      <c r="D43" s="35" t="str">
        <f t="shared" si="6"/>
        <v/>
      </c>
      <c r="F43" s="34" t="str">
        <f t="shared" si="7"/>
        <v/>
      </c>
      <c r="AC43" s="34" t="str">
        <f t="shared" si="8"/>
        <v/>
      </c>
      <c r="AD43" s="34" t="str">
        <f t="shared" si="8"/>
        <v/>
      </c>
    </row>
    <row r="44" spans="1:30">
      <c r="C44"/>
      <c r="D44" s="35" t="str">
        <f t="shared" si="6"/>
        <v/>
      </c>
      <c r="F44" s="34" t="str">
        <f t="shared" si="7"/>
        <v/>
      </c>
      <c r="AC44" s="34" t="str">
        <f t="shared" si="8"/>
        <v/>
      </c>
      <c r="AD44" s="34" t="str">
        <f t="shared" si="8"/>
        <v/>
      </c>
    </row>
    <row r="45" spans="1:30">
      <c r="C45"/>
      <c r="D45" s="35" t="str">
        <f t="shared" si="6"/>
        <v/>
      </c>
      <c r="F45" s="34" t="str">
        <f t="shared" si="7"/>
        <v/>
      </c>
      <c r="AC45" s="34" t="str">
        <f t="shared" si="8"/>
        <v/>
      </c>
      <c r="AD45" s="34" t="str">
        <f t="shared" si="8"/>
        <v/>
      </c>
    </row>
    <row r="46" spans="1:30">
      <c r="C46"/>
      <c r="D46" s="35" t="str">
        <f t="shared" si="6"/>
        <v/>
      </c>
      <c r="F46" s="34" t="str">
        <f t="shared" si="7"/>
        <v/>
      </c>
      <c r="AC46" s="34" t="str">
        <f t="shared" si="8"/>
        <v/>
      </c>
      <c r="AD46" s="34" t="str">
        <f t="shared" si="8"/>
        <v/>
      </c>
    </row>
    <row r="47" spans="1:30">
      <c r="C47"/>
      <c r="D47" s="35" t="str">
        <f t="shared" si="6"/>
        <v/>
      </c>
      <c r="F47" s="34" t="str">
        <f t="shared" si="7"/>
        <v/>
      </c>
      <c r="AC47" s="34" t="str">
        <f t="shared" si="8"/>
        <v/>
      </c>
      <c r="AD47" s="34" t="str">
        <f t="shared" si="8"/>
        <v/>
      </c>
    </row>
    <row r="48" spans="1:30">
      <c r="C48"/>
      <c r="D48" s="35" t="str">
        <f t="shared" si="6"/>
        <v/>
      </c>
      <c r="F48" s="34" t="str">
        <f t="shared" si="7"/>
        <v/>
      </c>
      <c r="AC48" s="34" t="str">
        <f t="shared" si="8"/>
        <v/>
      </c>
      <c r="AD48" s="34" t="str">
        <f t="shared" si="8"/>
        <v/>
      </c>
    </row>
    <row r="49" spans="3:30">
      <c r="C49"/>
      <c r="D49" s="35" t="str">
        <f t="shared" si="6"/>
        <v/>
      </c>
      <c r="F49" s="34" t="str">
        <f t="shared" si="7"/>
        <v/>
      </c>
      <c r="AC49" s="34" t="str">
        <f t="shared" si="8"/>
        <v/>
      </c>
      <c r="AD49" s="34" t="str">
        <f t="shared" si="8"/>
        <v/>
      </c>
    </row>
    <row r="50" spans="3:30">
      <c r="C50"/>
      <c r="D50" s="35" t="str">
        <f t="shared" si="6"/>
        <v/>
      </c>
      <c r="F50" s="34" t="str">
        <f t="shared" si="7"/>
        <v/>
      </c>
      <c r="AC50" s="34" t="str">
        <f t="shared" si="8"/>
        <v/>
      </c>
      <c r="AD50" s="34" t="str">
        <f t="shared" si="8"/>
        <v/>
      </c>
    </row>
    <row r="51" spans="3:30">
      <c r="C51"/>
      <c r="D51" s="35" t="str">
        <f t="shared" si="6"/>
        <v/>
      </c>
      <c r="F51" s="34" t="str">
        <f t="shared" si="7"/>
        <v/>
      </c>
      <c r="AC51" s="34" t="str">
        <f t="shared" si="8"/>
        <v/>
      </c>
      <c r="AD51" s="34" t="str">
        <f t="shared" si="8"/>
        <v/>
      </c>
    </row>
    <row r="52" spans="3:30">
      <c r="C52"/>
      <c r="D52" s="35" t="str">
        <f t="shared" si="6"/>
        <v/>
      </c>
      <c r="F52" s="34" t="str">
        <f t="shared" si="7"/>
        <v/>
      </c>
      <c r="AC52" s="34" t="str">
        <f t="shared" si="8"/>
        <v/>
      </c>
      <c r="AD52" s="34" t="str">
        <f t="shared" si="8"/>
        <v/>
      </c>
    </row>
    <row r="53" spans="3:30">
      <c r="C53"/>
      <c r="D53" s="35" t="str">
        <f t="shared" si="6"/>
        <v/>
      </c>
      <c r="F53" s="34" t="str">
        <f t="shared" si="7"/>
        <v/>
      </c>
      <c r="AC53" s="34" t="str">
        <f t="shared" si="8"/>
        <v/>
      </c>
      <c r="AD53" s="34" t="str">
        <f t="shared" si="8"/>
        <v/>
      </c>
    </row>
    <row r="54" spans="3:30">
      <c r="C54"/>
      <c r="D54" s="35" t="str">
        <f t="shared" si="6"/>
        <v/>
      </c>
      <c r="F54" s="34" t="str">
        <f t="shared" si="7"/>
        <v/>
      </c>
      <c r="AC54" s="34" t="str">
        <f t="shared" si="8"/>
        <v/>
      </c>
      <c r="AD54" s="34" t="str">
        <f t="shared" si="8"/>
        <v/>
      </c>
    </row>
    <row r="55" spans="3:30">
      <c r="C55"/>
      <c r="D55" s="35" t="str">
        <f t="shared" si="6"/>
        <v/>
      </c>
      <c r="F55" s="34" t="str">
        <f t="shared" si="7"/>
        <v/>
      </c>
      <c r="AC55" s="34" t="str">
        <f t="shared" si="8"/>
        <v/>
      </c>
      <c r="AD55" s="34" t="str">
        <f t="shared" si="8"/>
        <v/>
      </c>
    </row>
    <row r="56" spans="3:30">
      <c r="C56"/>
      <c r="D56" s="35" t="str">
        <f t="shared" si="6"/>
        <v/>
      </c>
      <c r="F56" s="34" t="str">
        <f t="shared" si="7"/>
        <v/>
      </c>
      <c r="AC56" s="34" t="str">
        <f t="shared" si="8"/>
        <v/>
      </c>
      <c r="AD56" s="34" t="str">
        <f t="shared" si="8"/>
        <v/>
      </c>
    </row>
    <row r="57" spans="3:30">
      <c r="C57"/>
      <c r="D57" s="35" t="str">
        <f t="shared" si="6"/>
        <v/>
      </c>
      <c r="F57" s="34" t="str">
        <f t="shared" si="7"/>
        <v/>
      </c>
      <c r="AC57" s="34" t="str">
        <f t="shared" si="8"/>
        <v/>
      </c>
      <c r="AD57" s="34" t="str">
        <f t="shared" si="8"/>
        <v/>
      </c>
    </row>
    <row r="58" spans="3:30">
      <c r="C58"/>
      <c r="D58" s="35" t="str">
        <f t="shared" si="6"/>
        <v/>
      </c>
      <c r="F58" s="34" t="str">
        <f t="shared" si="7"/>
        <v/>
      </c>
      <c r="AC58" s="34" t="str">
        <f t="shared" si="8"/>
        <v/>
      </c>
      <c r="AD58" s="34" t="str">
        <f t="shared" si="8"/>
        <v/>
      </c>
    </row>
    <row r="59" spans="3:30">
      <c r="C59"/>
      <c r="D59" s="35" t="str">
        <f t="shared" si="6"/>
        <v/>
      </c>
      <c r="F59" s="34" t="str">
        <f t="shared" si="7"/>
        <v/>
      </c>
      <c r="AC59" s="34" t="str">
        <f t="shared" si="8"/>
        <v/>
      </c>
      <c r="AD59" s="34" t="str">
        <f t="shared" si="8"/>
        <v/>
      </c>
    </row>
    <row r="60" spans="3:30">
      <c r="C60"/>
      <c r="D60" s="35" t="str">
        <f t="shared" si="6"/>
        <v/>
      </c>
      <c r="F60" s="34" t="str">
        <f t="shared" si="7"/>
        <v/>
      </c>
      <c r="AC60" s="34" t="str">
        <f t="shared" ref="AC60:AD63" si="9">IF(OR(AC$14="",$E60=""),"",AB60)</f>
        <v/>
      </c>
      <c r="AD60" s="34" t="str">
        <f t="shared" si="9"/>
        <v/>
      </c>
    </row>
    <row r="61" spans="3:30">
      <c r="C61"/>
      <c r="D61" s="35" t="str">
        <f t="shared" si="6"/>
        <v/>
      </c>
      <c r="F61" s="34" t="str">
        <f t="shared" si="7"/>
        <v/>
      </c>
      <c r="AC61" s="34" t="str">
        <f t="shared" si="9"/>
        <v/>
      </c>
      <c r="AD61" s="34" t="str">
        <f t="shared" si="9"/>
        <v/>
      </c>
    </row>
    <row r="62" spans="3:30">
      <c r="C62"/>
      <c r="D62" s="35" t="str">
        <f t="shared" si="6"/>
        <v/>
      </c>
      <c r="F62" s="34" t="str">
        <f t="shared" si="7"/>
        <v/>
      </c>
      <c r="G62" s="34" t="str">
        <f t="shared" ref="G62:AB62" si="10">IF(OR(G$14="",$E62=""),"",F62)</f>
        <v/>
      </c>
      <c r="H62" s="34" t="str">
        <f t="shared" si="10"/>
        <v/>
      </c>
      <c r="I62" s="34" t="str">
        <f t="shared" si="10"/>
        <v/>
      </c>
      <c r="J62" s="34" t="str">
        <f t="shared" si="10"/>
        <v/>
      </c>
      <c r="K62" s="34" t="str">
        <f t="shared" si="10"/>
        <v/>
      </c>
      <c r="L62" s="34" t="str">
        <f t="shared" si="10"/>
        <v/>
      </c>
      <c r="M62" s="34" t="str">
        <f t="shared" si="10"/>
        <v/>
      </c>
      <c r="N62" s="34" t="str">
        <f t="shared" si="10"/>
        <v/>
      </c>
      <c r="O62" s="34" t="str">
        <f t="shared" si="10"/>
        <v/>
      </c>
      <c r="P62" s="34" t="str">
        <f t="shared" si="10"/>
        <v/>
      </c>
      <c r="Q62" s="34" t="str">
        <f t="shared" si="10"/>
        <v/>
      </c>
      <c r="R62" s="34" t="str">
        <f t="shared" si="10"/>
        <v/>
      </c>
      <c r="S62" s="34" t="str">
        <f t="shared" si="10"/>
        <v/>
      </c>
      <c r="T62" s="34" t="str">
        <f t="shared" si="10"/>
        <v/>
      </c>
      <c r="U62" s="34" t="str">
        <f t="shared" si="10"/>
        <v/>
      </c>
      <c r="V62" s="34" t="str">
        <f t="shared" si="10"/>
        <v/>
      </c>
      <c r="W62" s="34" t="str">
        <f t="shared" si="10"/>
        <v/>
      </c>
      <c r="X62" s="34" t="str">
        <f t="shared" si="10"/>
        <v/>
      </c>
      <c r="Y62" s="34" t="str">
        <f t="shared" si="10"/>
        <v/>
      </c>
      <c r="Z62" s="34" t="str">
        <f t="shared" si="10"/>
        <v/>
      </c>
      <c r="AA62" s="34" t="str">
        <f t="shared" si="10"/>
        <v/>
      </c>
      <c r="AB62" s="34" t="str">
        <f t="shared" si="10"/>
        <v/>
      </c>
      <c r="AC62" s="34" t="str">
        <f t="shared" si="9"/>
        <v/>
      </c>
      <c r="AD62" s="34" t="str">
        <f t="shared" si="9"/>
        <v/>
      </c>
    </row>
    <row r="63" spans="3:30">
      <c r="C63"/>
      <c r="D63" s="35" t="str">
        <f t="shared" si="6"/>
        <v/>
      </c>
      <c r="F63" s="34" t="str">
        <f t="shared" si="7"/>
        <v/>
      </c>
      <c r="G63" s="34" t="str">
        <f t="shared" ref="G63:AB63" si="11">IF(OR(G$14="",$E63=""),"",F63)</f>
        <v/>
      </c>
      <c r="H63" s="34" t="str">
        <f t="shared" si="11"/>
        <v/>
      </c>
      <c r="I63" s="34" t="str">
        <f t="shared" si="11"/>
        <v/>
      </c>
      <c r="J63" s="34" t="str">
        <f t="shared" si="11"/>
        <v/>
      </c>
      <c r="K63" s="34" t="str">
        <f t="shared" si="11"/>
        <v/>
      </c>
      <c r="L63" s="34" t="str">
        <f t="shared" si="11"/>
        <v/>
      </c>
      <c r="M63" s="34" t="str">
        <f t="shared" si="11"/>
        <v/>
      </c>
      <c r="N63" s="34" t="str">
        <f t="shared" si="11"/>
        <v/>
      </c>
      <c r="O63" s="34" t="str">
        <f t="shared" si="11"/>
        <v/>
      </c>
      <c r="P63" s="34" t="str">
        <f t="shared" si="11"/>
        <v/>
      </c>
      <c r="Q63" s="34" t="str">
        <f t="shared" si="11"/>
        <v/>
      </c>
      <c r="R63" s="34" t="str">
        <f t="shared" si="11"/>
        <v/>
      </c>
      <c r="S63" s="34" t="str">
        <f t="shared" si="11"/>
        <v/>
      </c>
      <c r="T63" s="34" t="str">
        <f t="shared" si="11"/>
        <v/>
      </c>
      <c r="U63" s="34" t="str">
        <f t="shared" si="11"/>
        <v/>
      </c>
      <c r="V63" s="34" t="str">
        <f t="shared" si="11"/>
        <v/>
      </c>
      <c r="W63" s="34" t="str">
        <f t="shared" si="11"/>
        <v/>
      </c>
      <c r="X63" s="34" t="str">
        <f t="shared" si="11"/>
        <v/>
      </c>
      <c r="Y63" s="34" t="str">
        <f t="shared" si="11"/>
        <v/>
      </c>
      <c r="Z63" s="34" t="str">
        <f t="shared" si="11"/>
        <v/>
      </c>
      <c r="AA63" s="34" t="str">
        <f t="shared" si="11"/>
        <v/>
      </c>
      <c r="AB63" s="34" t="str">
        <f t="shared" si="11"/>
        <v/>
      </c>
      <c r="AC63" s="34" t="str">
        <f t="shared" si="9"/>
        <v/>
      </c>
      <c r="AD63" s="34" t="str">
        <f t="shared" si="9"/>
        <v/>
      </c>
    </row>
    <row r="64" spans="3:30">
      <c r="C64"/>
      <c r="D64" s="35" t="str">
        <f t="shared" si="6"/>
        <v/>
      </c>
    </row>
    <row r="65" spans="3:3">
      <c r="C65"/>
    </row>
    <row r="66" spans="3:3">
      <c r="C66"/>
    </row>
    <row r="67" spans="3:3">
      <c r="C67"/>
    </row>
    <row r="68" spans="3:3">
      <c r="C68"/>
    </row>
    <row r="69" spans="3:3">
      <c r="C69"/>
    </row>
    <row r="70" spans="3:3">
      <c r="C70"/>
    </row>
    <row r="71" spans="3:3">
      <c r="C71"/>
    </row>
    <row r="72" spans="3:3">
      <c r="C72"/>
    </row>
    <row r="73" spans="3:3">
      <c r="C73"/>
    </row>
    <row r="74" spans="3:3">
      <c r="C74"/>
    </row>
    <row r="75" spans="3:3">
      <c r="C75"/>
    </row>
    <row r="76" spans="3:3">
      <c r="C76"/>
    </row>
    <row r="77" spans="3:3">
      <c r="C77"/>
    </row>
    <row r="78" spans="3:3">
      <c r="C78"/>
    </row>
    <row r="79" spans="3:3">
      <c r="C79"/>
    </row>
    <row r="80" spans="3:3">
      <c r="C80"/>
    </row>
    <row r="81" spans="3:3">
      <c r="C81"/>
    </row>
    <row r="82" spans="3:3">
      <c r="C82"/>
    </row>
    <row r="83" spans="3:3">
      <c r="C83"/>
    </row>
    <row r="84" spans="3:3">
      <c r="C84"/>
    </row>
    <row r="85" spans="3:3">
      <c r="C85"/>
    </row>
    <row r="86" spans="3:3">
      <c r="C86"/>
    </row>
    <row r="87" spans="3:3">
      <c r="C87"/>
    </row>
  </sheetData>
  <phoneticPr fontId="2" type="noConversion"/>
  <conditionalFormatting sqref="A15:AD58">
    <cfRule type="expression" dxfId="11" priority="1" stopIfTrue="1">
      <formula>$D15="Done"</formula>
    </cfRule>
    <cfRule type="expression" dxfId="10" priority="2" stopIfTrue="1">
      <formula>$D15="Ongoing"</formula>
    </cfRule>
  </conditionalFormatting>
  <dataValidations count="1">
    <dataValidation type="list" allowBlank="1" showInputMessage="1" sqref="D3:D8 D15:D64">
      <formula1>"Planned,Ongoing,Done"</formula1>
    </dataValidation>
  </dataValidations>
  <pageMargins left="0.75" right="0.75" top="1" bottom="1" header="0.5" footer="0.5"/>
  <pageSetup paperSize="9" orientation="portrait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7"/>
  <dimension ref="A1:AD87"/>
  <sheetViews>
    <sheetView workbookViewId="0">
      <pane ySplit="14" topLeftCell="A15" activePane="bottomLeft" state="frozen"/>
      <selection pane="bottomLeft" activeCell="G16" sqref="G16"/>
    </sheetView>
  </sheetViews>
  <sheetFormatPr defaultRowHeight="12.75"/>
  <cols>
    <col min="1" max="1" width="43.42578125" style="35" customWidth="1"/>
    <col min="2" max="2" width="8.5703125" style="34" customWidth="1"/>
    <col min="3" max="3" width="13.7109375" style="35" customWidth="1"/>
    <col min="4" max="4" width="10.85546875" style="35" customWidth="1"/>
    <col min="5" max="5" width="6.5703125" style="34" customWidth="1"/>
    <col min="6" max="30" width="4.42578125" style="34" customWidth="1"/>
    <col min="31" max="16384" width="9.140625" style="35"/>
  </cols>
  <sheetData>
    <row r="1" spans="1:30" ht="18">
      <c r="A1" s="67">
        <v>2</v>
      </c>
      <c r="B1" s="68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</row>
    <row r="2" spans="1:30"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  <c r="AC2" s="35"/>
      <c r="AD2" s="35"/>
    </row>
    <row r="9" spans="1:30">
      <c r="A9" s="69" t="s">
        <v>12</v>
      </c>
      <c r="B9" s="70">
        <v>5</v>
      </c>
      <c r="C9" s="69"/>
      <c r="D9" s="71"/>
      <c r="E9" s="69" t="s">
        <v>9</v>
      </c>
      <c r="F9" s="69" t="s">
        <v>11</v>
      </c>
      <c r="G9" s="69"/>
      <c r="H9" s="69"/>
      <c r="I9" s="69"/>
      <c r="J9" s="69"/>
      <c r="K9" s="69"/>
      <c r="L9" s="69"/>
      <c r="M9" s="71"/>
      <c r="N9" s="71"/>
      <c r="O9" s="71"/>
      <c r="P9" s="71"/>
      <c r="Q9" s="71"/>
      <c r="R9" s="71"/>
      <c r="S9" s="71"/>
      <c r="T9" s="71"/>
      <c r="U9" s="71"/>
      <c r="V9" s="71"/>
      <c r="W9" s="71"/>
      <c r="X9" s="71"/>
      <c r="Y9" s="71"/>
      <c r="Z9" s="71"/>
      <c r="AA9" s="71"/>
      <c r="AB9" s="71"/>
      <c r="AC9" s="71"/>
      <c r="AD9" s="71"/>
    </row>
    <row r="10" spans="1:30">
      <c r="A10" s="69" t="s">
        <v>29</v>
      </c>
      <c r="B10" s="70">
        <v>5</v>
      </c>
      <c r="C10" s="69" t="s">
        <v>30</v>
      </c>
      <c r="D10" s="69" t="s">
        <v>17</v>
      </c>
      <c r="E10" s="72">
        <f ca="1">SUM(OFFSET(E14,1,0,TaskRows,1))</f>
        <v>26</v>
      </c>
      <c r="F10" s="72">
        <f ca="1">IF(AND(SUM(OFFSET(F14,1,0,TaskRows,1))=0),0,SUM(OFFSET(F14,1,0,TaskRows,1)))</f>
        <v>26</v>
      </c>
      <c r="G10" s="72">
        <f t="shared" ref="G10:AD10" ca="1" si="0">IF(AND(SUM(OFFSET(G14,1,0,TaskRows,1))=0),"",SUM(OFFSET(G14,1,0,TaskRows,1)))</f>
        <v>14</v>
      </c>
      <c r="H10" s="72">
        <f t="shared" ca="1" si="0"/>
        <v>5</v>
      </c>
      <c r="I10" s="72">
        <f t="shared" ca="1" si="0"/>
        <v>2</v>
      </c>
      <c r="J10" s="72" t="str">
        <f t="shared" ca="1" si="0"/>
        <v/>
      </c>
      <c r="K10" s="72" t="str">
        <f t="shared" ca="1" si="0"/>
        <v/>
      </c>
      <c r="L10" s="72" t="str">
        <f t="shared" ca="1" si="0"/>
        <v/>
      </c>
      <c r="M10" s="72" t="str">
        <f t="shared" ca="1" si="0"/>
        <v/>
      </c>
      <c r="N10" s="72" t="str">
        <f t="shared" ca="1" si="0"/>
        <v/>
      </c>
      <c r="O10" s="72" t="str">
        <f t="shared" ca="1" si="0"/>
        <v/>
      </c>
      <c r="P10" s="72" t="str">
        <f t="shared" ca="1" si="0"/>
        <v/>
      </c>
      <c r="Q10" s="72" t="str">
        <f t="shared" ca="1" si="0"/>
        <v/>
      </c>
      <c r="R10" s="72" t="str">
        <f t="shared" ca="1" si="0"/>
        <v/>
      </c>
      <c r="S10" s="72" t="str">
        <f t="shared" ca="1" si="0"/>
        <v/>
      </c>
      <c r="T10" s="72" t="str">
        <f t="shared" ca="1" si="0"/>
        <v/>
      </c>
      <c r="U10" s="72" t="str">
        <f t="shared" ca="1" si="0"/>
        <v/>
      </c>
      <c r="V10" s="72" t="str">
        <f t="shared" ca="1" si="0"/>
        <v/>
      </c>
      <c r="W10" s="72" t="str">
        <f t="shared" ca="1" si="0"/>
        <v/>
      </c>
      <c r="X10" s="72" t="str">
        <f t="shared" ca="1" si="0"/>
        <v/>
      </c>
      <c r="Y10" s="72" t="str">
        <f t="shared" ca="1" si="0"/>
        <v/>
      </c>
      <c r="Z10" s="72" t="str">
        <f t="shared" ca="1" si="0"/>
        <v/>
      </c>
      <c r="AA10" s="72" t="str">
        <f t="shared" ca="1" si="0"/>
        <v/>
      </c>
      <c r="AB10" s="72" t="str">
        <f t="shared" ca="1" si="0"/>
        <v/>
      </c>
      <c r="AC10" s="72" t="str">
        <f t="shared" ca="1" si="0"/>
        <v/>
      </c>
      <c r="AD10" s="72" t="str">
        <f t="shared" ca="1" si="0"/>
        <v/>
      </c>
    </row>
    <row r="11" spans="1:30" customFormat="1" hidden="1">
      <c r="A11" t="s">
        <v>22</v>
      </c>
      <c r="B11" s="2">
        <f>IF(COUNTA(A15:A242)=0,1,COUNTA(A15:A242))</f>
        <v>2</v>
      </c>
      <c r="C11" t="s">
        <v>23</v>
      </c>
      <c r="D11" s="2">
        <f ca="1">IF(COUNTIF(F10:AD10,"&gt;0")=0,1,COUNTIF(F10:AD10,"&gt;0"))</f>
        <v>4</v>
      </c>
      <c r="E11" s="2"/>
      <c r="F11" s="2">
        <f ca="1">IF(F14="","",$E10-$E10/($B9-1)*(F14-1))</f>
        <v>26</v>
      </c>
      <c r="G11" s="2">
        <f t="shared" ref="G11:AD11" ca="1" si="1">IF(G14="","",TotalEffort-TotalEffort/(ImplementationDays)*(G14-1))</f>
        <v>20.8</v>
      </c>
      <c r="H11" s="2">
        <f t="shared" ca="1" si="1"/>
        <v>15.6</v>
      </c>
      <c r="I11" s="2">
        <f t="shared" ca="1" si="1"/>
        <v>10.399999999999999</v>
      </c>
      <c r="J11" s="2">
        <f t="shared" ca="1" si="1"/>
        <v>5.1999999999999993</v>
      </c>
      <c r="K11" s="2" t="str">
        <f t="shared" si="1"/>
        <v/>
      </c>
      <c r="L11" s="2" t="str">
        <f t="shared" si="1"/>
        <v/>
      </c>
      <c r="M11" s="2" t="str">
        <f t="shared" si="1"/>
        <v/>
      </c>
      <c r="N11" s="2" t="str">
        <f t="shared" si="1"/>
        <v/>
      </c>
      <c r="O11" s="2" t="str">
        <f t="shared" si="1"/>
        <v/>
      </c>
      <c r="P11" s="2" t="str">
        <f t="shared" si="1"/>
        <v/>
      </c>
      <c r="Q11" s="2" t="str">
        <f t="shared" si="1"/>
        <v/>
      </c>
      <c r="R11" s="2" t="str">
        <f t="shared" si="1"/>
        <v/>
      </c>
      <c r="S11" s="2" t="str">
        <f t="shared" si="1"/>
        <v/>
      </c>
      <c r="T11" s="2" t="str">
        <f t="shared" si="1"/>
        <v/>
      </c>
      <c r="U11" s="2" t="str">
        <f t="shared" si="1"/>
        <v/>
      </c>
      <c r="V11" s="2" t="str">
        <f t="shared" si="1"/>
        <v/>
      </c>
      <c r="W11" s="2" t="str">
        <f t="shared" si="1"/>
        <v/>
      </c>
      <c r="X11" s="2" t="str">
        <f t="shared" si="1"/>
        <v/>
      </c>
      <c r="Y11" s="2" t="str">
        <f t="shared" si="1"/>
        <v/>
      </c>
      <c r="Z11" s="2" t="str">
        <f t="shared" si="1"/>
        <v/>
      </c>
      <c r="AA11" s="2" t="str">
        <f t="shared" si="1"/>
        <v/>
      </c>
      <c r="AB11" s="2" t="str">
        <f t="shared" si="1"/>
        <v/>
      </c>
      <c r="AC11" s="2" t="str">
        <f t="shared" si="1"/>
        <v/>
      </c>
      <c r="AD11" s="2" t="str">
        <f t="shared" si="1"/>
        <v/>
      </c>
    </row>
    <row r="12" spans="1:30" customFormat="1" hidden="1">
      <c r="A12" s="56" t="s">
        <v>26</v>
      </c>
      <c r="C12" t="s">
        <v>24</v>
      </c>
      <c r="D12" s="2"/>
      <c r="E12" s="2"/>
      <c r="F12" s="2">
        <f t="shared" ref="F12:AD12" ca="1" si="2">IF(TREND(OFFSET($F10,0,DoneDays-TrendDays,1,TrendDays),OFFSET($F13,0,DoneDays-TrendDays,1,TrendDays),F13)&lt;0,"",TREND(OFFSET($F10,0,DoneDays-TrendDays,1,TrendDays),OFFSET($F13,0,DoneDays-TrendDays,1,TrendDays),F13))</f>
        <v>23.9</v>
      </c>
      <c r="G12" s="2">
        <f t="shared" ca="1" si="2"/>
        <v>15.8</v>
      </c>
      <c r="H12" s="2">
        <f t="shared" ca="1" si="2"/>
        <v>7.7000000000000028</v>
      </c>
      <c r="I12" s="2" t="str">
        <f t="shared" ca="1" si="2"/>
        <v/>
      </c>
      <c r="J12" s="2" t="str">
        <f t="shared" ca="1" si="2"/>
        <v/>
      </c>
      <c r="K12" s="2" t="str">
        <f t="shared" ca="1" si="2"/>
        <v/>
      </c>
      <c r="L12" s="2" t="str">
        <f t="shared" ca="1" si="2"/>
        <v/>
      </c>
      <c r="M12" s="2" t="str">
        <f t="shared" ca="1" si="2"/>
        <v/>
      </c>
      <c r="N12" s="2" t="str">
        <f t="shared" ca="1" si="2"/>
        <v/>
      </c>
      <c r="O12" s="2" t="str">
        <f t="shared" ca="1" si="2"/>
        <v/>
      </c>
      <c r="P12" s="2" t="str">
        <f t="shared" ca="1" si="2"/>
        <v/>
      </c>
      <c r="Q12" s="2" t="str">
        <f t="shared" ca="1" si="2"/>
        <v/>
      </c>
      <c r="R12" s="2" t="str">
        <f t="shared" ca="1" si="2"/>
        <v/>
      </c>
      <c r="S12" s="2" t="str">
        <f t="shared" ca="1" si="2"/>
        <v/>
      </c>
      <c r="T12" s="2" t="str">
        <f t="shared" ca="1" si="2"/>
        <v/>
      </c>
      <c r="U12" s="2" t="str">
        <f t="shared" ca="1" si="2"/>
        <v/>
      </c>
      <c r="V12" s="2" t="str">
        <f t="shared" ca="1" si="2"/>
        <v/>
      </c>
      <c r="W12" s="2" t="str">
        <f t="shared" ca="1" si="2"/>
        <v/>
      </c>
      <c r="X12" s="2" t="str">
        <f t="shared" ca="1" si="2"/>
        <v/>
      </c>
      <c r="Y12" s="2" t="str">
        <f t="shared" ca="1" si="2"/>
        <v/>
      </c>
      <c r="Z12" s="2" t="str">
        <f t="shared" ca="1" si="2"/>
        <v/>
      </c>
      <c r="AA12" s="2" t="str">
        <f t="shared" ca="1" si="2"/>
        <v/>
      </c>
      <c r="AB12" s="2" t="str">
        <f t="shared" ca="1" si="2"/>
        <v/>
      </c>
      <c r="AC12" s="2" t="str">
        <f t="shared" ca="1" si="2"/>
        <v/>
      </c>
      <c r="AD12" s="2" t="str">
        <f t="shared" ca="1" si="2"/>
        <v/>
      </c>
    </row>
    <row r="13" spans="1:30" customFormat="1" hidden="1">
      <c r="A13" s="56" t="s">
        <v>27</v>
      </c>
      <c r="C13" t="s">
        <v>25</v>
      </c>
      <c r="D13" s="2">
        <f ca="1">IF(DoneDays&gt;B10,B10,DoneDays)</f>
        <v>4</v>
      </c>
      <c r="E13" s="2"/>
      <c r="F13" s="2">
        <f ca="1">IF(DoneDays&gt;E13,E13+1,"")</f>
        <v>1</v>
      </c>
      <c r="G13" s="2">
        <v>2</v>
      </c>
      <c r="H13" s="2">
        <v>3</v>
      </c>
      <c r="I13" s="2">
        <v>4</v>
      </c>
      <c r="J13" s="2">
        <v>5</v>
      </c>
      <c r="K13" s="2">
        <v>6</v>
      </c>
      <c r="L13" s="2">
        <v>7</v>
      </c>
      <c r="M13" s="2">
        <v>8</v>
      </c>
      <c r="N13" s="2">
        <v>9</v>
      </c>
      <c r="O13" s="2">
        <v>10</v>
      </c>
      <c r="P13" s="2">
        <v>11</v>
      </c>
      <c r="Q13" s="2">
        <v>12</v>
      </c>
      <c r="R13" s="2">
        <v>13</v>
      </c>
      <c r="S13" s="2">
        <v>14</v>
      </c>
      <c r="T13" s="2">
        <v>15</v>
      </c>
      <c r="U13" s="2">
        <v>16</v>
      </c>
      <c r="V13" s="2">
        <v>17</v>
      </c>
      <c r="W13" s="2">
        <v>18</v>
      </c>
      <c r="X13" s="2">
        <v>19</v>
      </c>
      <c r="Y13" s="2">
        <v>20</v>
      </c>
      <c r="Z13" s="2">
        <v>21</v>
      </c>
      <c r="AA13" s="2">
        <v>22</v>
      </c>
      <c r="AB13" s="2">
        <v>23</v>
      </c>
      <c r="AC13" s="2">
        <v>24</v>
      </c>
      <c r="AD13" s="2">
        <v>25</v>
      </c>
    </row>
    <row r="14" spans="1:30">
      <c r="A14" s="69" t="s">
        <v>7</v>
      </c>
      <c r="B14" s="73" t="s">
        <v>21</v>
      </c>
      <c r="C14" s="69" t="s">
        <v>8</v>
      </c>
      <c r="D14" s="69" t="s">
        <v>3</v>
      </c>
      <c r="E14" s="73" t="s">
        <v>10</v>
      </c>
      <c r="F14" s="73">
        <v>1</v>
      </c>
      <c r="G14" s="73">
        <f t="shared" ref="G14:AD14" si="3">IF($B$9&gt;F14,F14+1,"")</f>
        <v>2</v>
      </c>
      <c r="H14" s="73">
        <f t="shared" si="3"/>
        <v>3</v>
      </c>
      <c r="I14" s="73">
        <f t="shared" si="3"/>
        <v>4</v>
      </c>
      <c r="J14" s="73">
        <f t="shared" si="3"/>
        <v>5</v>
      </c>
      <c r="K14" s="73" t="str">
        <f t="shared" si="3"/>
        <v/>
      </c>
      <c r="L14" s="73" t="str">
        <f t="shared" si="3"/>
        <v/>
      </c>
      <c r="M14" s="73" t="str">
        <f t="shared" si="3"/>
        <v/>
      </c>
      <c r="N14" s="73" t="str">
        <f t="shared" si="3"/>
        <v/>
      </c>
      <c r="O14" s="73" t="str">
        <f t="shared" si="3"/>
        <v/>
      </c>
      <c r="P14" s="73" t="str">
        <f t="shared" si="3"/>
        <v/>
      </c>
      <c r="Q14" s="73" t="str">
        <f t="shared" si="3"/>
        <v/>
      </c>
      <c r="R14" s="73" t="str">
        <f t="shared" si="3"/>
        <v/>
      </c>
      <c r="S14" s="73" t="str">
        <f t="shared" si="3"/>
        <v/>
      </c>
      <c r="T14" s="73" t="str">
        <f t="shared" si="3"/>
        <v/>
      </c>
      <c r="U14" s="73" t="str">
        <f t="shared" si="3"/>
        <v/>
      </c>
      <c r="V14" s="73" t="str">
        <f t="shared" si="3"/>
        <v/>
      </c>
      <c r="W14" s="73" t="str">
        <f t="shared" si="3"/>
        <v/>
      </c>
      <c r="X14" s="73" t="str">
        <f t="shared" si="3"/>
        <v/>
      </c>
      <c r="Y14" s="73" t="str">
        <f t="shared" si="3"/>
        <v/>
      </c>
      <c r="Z14" s="73" t="str">
        <f t="shared" si="3"/>
        <v/>
      </c>
      <c r="AA14" s="73" t="str">
        <f t="shared" si="3"/>
        <v/>
      </c>
      <c r="AB14" s="73" t="str">
        <f t="shared" si="3"/>
        <v/>
      </c>
      <c r="AC14" s="73" t="str">
        <f t="shared" si="3"/>
        <v/>
      </c>
      <c r="AD14" s="73" t="str">
        <f t="shared" si="3"/>
        <v/>
      </c>
    </row>
    <row r="15" spans="1:30">
      <c r="A15" s="106" t="s">
        <v>124</v>
      </c>
      <c r="B15" s="2">
        <v>4</v>
      </c>
      <c r="C15" t="s">
        <v>104</v>
      </c>
      <c r="D15" t="s">
        <v>79</v>
      </c>
      <c r="E15" s="2">
        <v>12</v>
      </c>
      <c r="F15" s="2">
        <f>IF(OR(F$14="",$E15=""),"",E15)</f>
        <v>12</v>
      </c>
      <c r="G15" s="2">
        <v>4</v>
      </c>
      <c r="H15" s="2">
        <v>0</v>
      </c>
      <c r="I15" s="2"/>
    </row>
    <row r="16" spans="1:30">
      <c r="A16" s="106" t="s">
        <v>125</v>
      </c>
      <c r="B16" s="2">
        <v>5</v>
      </c>
      <c r="C16" t="s">
        <v>104</v>
      </c>
      <c r="D16" t="s">
        <v>79</v>
      </c>
      <c r="E16" s="2">
        <v>14</v>
      </c>
      <c r="F16" s="2">
        <f>IF(OR(F$14="",$E16=""),"",E16)</f>
        <v>14</v>
      </c>
      <c r="G16" s="2">
        <v>10</v>
      </c>
      <c r="H16" s="2">
        <v>5</v>
      </c>
      <c r="I16" s="2">
        <v>2</v>
      </c>
      <c r="J16" s="34">
        <v>0</v>
      </c>
    </row>
    <row r="17" spans="1:30">
      <c r="A17"/>
      <c r="B17" s="2"/>
      <c r="C17"/>
      <c r="D17"/>
      <c r="E17" s="2"/>
      <c r="F17" s="2" t="str">
        <f>IF(OR(F$14="",$E17=""),"",E17)</f>
        <v/>
      </c>
      <c r="G17" s="2"/>
      <c r="H17" s="2"/>
      <c r="I17" s="2"/>
      <c r="AC17" s="34" t="str">
        <f t="shared" ref="AC17:AD34" si="4">IF(OR(AC$14="",$E17=""),"",AB17)</f>
        <v/>
      </c>
      <c r="AD17" s="34" t="str">
        <f t="shared" si="4"/>
        <v/>
      </c>
    </row>
    <row r="18" spans="1:30">
      <c r="A18"/>
      <c r="B18" s="2"/>
      <c r="C18"/>
      <c r="D18" t="str">
        <f>IF(A18&lt;&gt;"","Planned","")</f>
        <v/>
      </c>
      <c r="E18" s="2"/>
      <c r="F18" s="2" t="str">
        <f>IF(OR(F$14="",$E18=""),"",E18)</f>
        <v/>
      </c>
      <c r="G18" s="2"/>
      <c r="H18" s="2"/>
      <c r="I18" s="2"/>
    </row>
    <row r="19" spans="1:30">
      <c r="A19" s="32"/>
      <c r="C19"/>
      <c r="AC19" s="34" t="str">
        <f t="shared" si="4"/>
        <v/>
      </c>
      <c r="AD19" s="34" t="str">
        <f t="shared" si="4"/>
        <v/>
      </c>
    </row>
    <row r="20" spans="1:30">
      <c r="A20" s="32"/>
      <c r="C20"/>
      <c r="AC20" s="34" t="str">
        <f t="shared" si="4"/>
        <v/>
      </c>
      <c r="AD20" s="34" t="str">
        <f t="shared" si="4"/>
        <v/>
      </c>
    </row>
    <row r="21" spans="1:30">
      <c r="A21" s="32"/>
      <c r="C21"/>
      <c r="AC21" s="34" t="str">
        <f t="shared" si="4"/>
        <v/>
      </c>
      <c r="AD21" s="34" t="str">
        <f t="shared" si="4"/>
        <v/>
      </c>
    </row>
    <row r="22" spans="1:30">
      <c r="A22" s="32"/>
      <c r="C22"/>
      <c r="AC22" s="34" t="str">
        <f t="shared" si="4"/>
        <v/>
      </c>
      <c r="AD22" s="34" t="str">
        <f t="shared" si="4"/>
        <v/>
      </c>
    </row>
    <row r="23" spans="1:30" ht="15" customHeight="1">
      <c r="A23" s="32"/>
      <c r="C23"/>
      <c r="AC23" s="34" t="str">
        <f t="shared" si="4"/>
        <v/>
      </c>
      <c r="AD23" s="34" t="str">
        <f t="shared" si="4"/>
        <v/>
      </c>
    </row>
    <row r="24" spans="1:30">
      <c r="A24" s="32"/>
      <c r="C24"/>
      <c r="AC24" s="34" t="str">
        <f t="shared" si="4"/>
        <v/>
      </c>
      <c r="AD24" s="34" t="str">
        <f t="shared" si="4"/>
        <v/>
      </c>
    </row>
    <row r="25" spans="1:30">
      <c r="A25" s="32"/>
      <c r="C25"/>
    </row>
    <row r="26" spans="1:30">
      <c r="A26" s="32"/>
      <c r="C26"/>
      <c r="AC26" s="34" t="str">
        <f t="shared" si="4"/>
        <v/>
      </c>
      <c r="AD26" s="34" t="str">
        <f t="shared" si="4"/>
        <v/>
      </c>
    </row>
    <row r="27" spans="1:30">
      <c r="A27" s="32"/>
      <c r="C27"/>
      <c r="AC27" s="34" t="str">
        <f t="shared" si="4"/>
        <v/>
      </c>
      <c r="AD27" s="34" t="str">
        <f t="shared" si="4"/>
        <v/>
      </c>
    </row>
    <row r="28" spans="1:30">
      <c r="A28" s="32"/>
      <c r="C28"/>
      <c r="AC28" s="34" t="str">
        <f t="shared" si="4"/>
        <v/>
      </c>
      <c r="AD28" s="34" t="str">
        <f t="shared" si="4"/>
        <v/>
      </c>
    </row>
    <row r="29" spans="1:30">
      <c r="A29" s="32"/>
      <c r="C29"/>
      <c r="AC29" s="34" t="str">
        <f t="shared" si="4"/>
        <v/>
      </c>
      <c r="AD29" s="34" t="str">
        <f t="shared" si="4"/>
        <v/>
      </c>
    </row>
    <row r="30" spans="1:30">
      <c r="A30" s="32"/>
      <c r="C30"/>
      <c r="AC30" s="34" t="str">
        <f t="shared" si="4"/>
        <v/>
      </c>
      <c r="AD30" s="34" t="str">
        <f t="shared" si="4"/>
        <v/>
      </c>
    </row>
    <row r="31" spans="1:30">
      <c r="A31" s="32"/>
      <c r="C31"/>
      <c r="AC31" s="34" t="str">
        <f t="shared" si="4"/>
        <v/>
      </c>
      <c r="AD31" s="34" t="str">
        <f t="shared" si="4"/>
        <v/>
      </c>
    </row>
    <row r="32" spans="1:30">
      <c r="A32" s="32"/>
      <c r="C32"/>
      <c r="AC32" s="34" t="str">
        <f t="shared" si="4"/>
        <v/>
      </c>
      <c r="AD32" s="34" t="str">
        <f t="shared" si="4"/>
        <v/>
      </c>
    </row>
    <row r="33" spans="1:30">
      <c r="A33" s="32"/>
      <c r="C33"/>
      <c r="AC33" s="34" t="str">
        <f t="shared" si="4"/>
        <v/>
      </c>
      <c r="AD33" s="34" t="str">
        <f t="shared" si="4"/>
        <v/>
      </c>
    </row>
    <row r="34" spans="1:30">
      <c r="A34" s="32"/>
      <c r="C34"/>
      <c r="AC34" s="34" t="str">
        <f t="shared" si="4"/>
        <v/>
      </c>
      <c r="AD34" s="34" t="str">
        <f t="shared" si="4"/>
        <v/>
      </c>
    </row>
    <row r="35" spans="1:30">
      <c r="A35" s="32"/>
      <c r="C35"/>
    </row>
    <row r="36" spans="1:30">
      <c r="A36" s="32"/>
      <c r="C36"/>
      <c r="AC36" s="34" t="str">
        <f t="shared" ref="AC36:AD51" si="5">IF(OR(AC$14="",$E36=""),"",AB36)</f>
        <v/>
      </c>
      <c r="AD36" s="34" t="str">
        <f t="shared" si="5"/>
        <v/>
      </c>
    </row>
    <row r="37" spans="1:30">
      <c r="A37" s="32"/>
      <c r="C37"/>
      <c r="AC37" s="34" t="str">
        <f t="shared" si="5"/>
        <v/>
      </c>
      <c r="AD37" s="34" t="str">
        <f t="shared" si="5"/>
        <v/>
      </c>
    </row>
    <row r="38" spans="1:30">
      <c r="A38" s="32"/>
      <c r="C38"/>
      <c r="AC38" s="34" t="str">
        <f t="shared" si="5"/>
        <v/>
      </c>
      <c r="AD38" s="34" t="str">
        <f t="shared" si="5"/>
        <v/>
      </c>
    </row>
    <row r="39" spans="1:30">
      <c r="A39" s="32"/>
      <c r="C39"/>
      <c r="AC39" s="34" t="str">
        <f t="shared" si="5"/>
        <v/>
      </c>
      <c r="AD39" s="34" t="str">
        <f t="shared" si="5"/>
        <v/>
      </c>
    </row>
    <row r="40" spans="1:30">
      <c r="A40" s="32"/>
      <c r="C40"/>
      <c r="AC40" s="34" t="str">
        <f t="shared" si="5"/>
        <v/>
      </c>
      <c r="AD40" s="34" t="str">
        <f t="shared" si="5"/>
        <v/>
      </c>
    </row>
    <row r="41" spans="1:30">
      <c r="A41" s="32"/>
      <c r="C41"/>
      <c r="D41" s="35" t="str">
        <f t="shared" ref="D41:D64" si="6">IF(A41&lt;&gt;"","Planned","")</f>
        <v/>
      </c>
      <c r="F41" s="34" t="str">
        <f t="shared" ref="F41:U63" si="7">IF(OR(F$14="",$E41=""),"",E41)</f>
        <v/>
      </c>
      <c r="AC41" s="34" t="str">
        <f t="shared" si="5"/>
        <v/>
      </c>
      <c r="AD41" s="34" t="str">
        <f t="shared" si="5"/>
        <v/>
      </c>
    </row>
    <row r="42" spans="1:30">
      <c r="C42"/>
      <c r="D42" s="35" t="str">
        <f t="shared" si="6"/>
        <v/>
      </c>
      <c r="F42" s="34" t="str">
        <f t="shared" si="7"/>
        <v/>
      </c>
      <c r="AC42" s="34" t="str">
        <f t="shared" si="5"/>
        <v/>
      </c>
      <c r="AD42" s="34" t="str">
        <f t="shared" si="5"/>
        <v/>
      </c>
    </row>
    <row r="43" spans="1:30">
      <c r="C43"/>
      <c r="D43" s="35" t="str">
        <f t="shared" si="6"/>
        <v/>
      </c>
      <c r="F43" s="34" t="str">
        <f t="shared" si="7"/>
        <v/>
      </c>
      <c r="AC43" s="34" t="str">
        <f t="shared" si="5"/>
        <v/>
      </c>
      <c r="AD43" s="34" t="str">
        <f t="shared" si="5"/>
        <v/>
      </c>
    </row>
    <row r="44" spans="1:30">
      <c r="C44"/>
      <c r="D44" s="35" t="str">
        <f t="shared" si="6"/>
        <v/>
      </c>
      <c r="F44" s="34" t="str">
        <f t="shared" si="7"/>
        <v/>
      </c>
      <c r="AC44" s="34" t="str">
        <f t="shared" si="5"/>
        <v/>
      </c>
      <c r="AD44" s="34" t="str">
        <f t="shared" si="5"/>
        <v/>
      </c>
    </row>
    <row r="45" spans="1:30">
      <c r="C45"/>
      <c r="D45" s="35" t="str">
        <f t="shared" si="6"/>
        <v/>
      </c>
      <c r="F45" s="34" t="str">
        <f t="shared" si="7"/>
        <v/>
      </c>
      <c r="AC45" s="34" t="str">
        <f t="shared" si="5"/>
        <v/>
      </c>
      <c r="AD45" s="34" t="str">
        <f t="shared" si="5"/>
        <v/>
      </c>
    </row>
    <row r="46" spans="1:30">
      <c r="C46"/>
      <c r="D46" s="35" t="str">
        <f t="shared" si="6"/>
        <v/>
      </c>
      <c r="F46" s="34" t="str">
        <f t="shared" si="7"/>
        <v/>
      </c>
      <c r="AC46" s="34" t="str">
        <f t="shared" si="5"/>
        <v/>
      </c>
      <c r="AD46" s="34" t="str">
        <f t="shared" si="5"/>
        <v/>
      </c>
    </row>
    <row r="47" spans="1:30">
      <c r="C47"/>
      <c r="D47" s="35" t="str">
        <f t="shared" si="6"/>
        <v/>
      </c>
      <c r="F47" s="34" t="str">
        <f t="shared" si="7"/>
        <v/>
      </c>
      <c r="AC47" s="34" t="str">
        <f t="shared" si="5"/>
        <v/>
      </c>
      <c r="AD47" s="34" t="str">
        <f t="shared" si="5"/>
        <v/>
      </c>
    </row>
    <row r="48" spans="1:30">
      <c r="C48"/>
      <c r="D48" s="35" t="str">
        <f t="shared" si="6"/>
        <v/>
      </c>
      <c r="F48" s="34" t="str">
        <f t="shared" si="7"/>
        <v/>
      </c>
      <c r="AC48" s="34" t="str">
        <f t="shared" si="5"/>
        <v/>
      </c>
      <c r="AD48" s="34" t="str">
        <f t="shared" si="5"/>
        <v/>
      </c>
    </row>
    <row r="49" spans="3:30">
      <c r="C49"/>
      <c r="D49" s="35" t="str">
        <f t="shared" si="6"/>
        <v/>
      </c>
      <c r="F49" s="34" t="str">
        <f t="shared" si="7"/>
        <v/>
      </c>
      <c r="AC49" s="34" t="str">
        <f t="shared" si="5"/>
        <v/>
      </c>
      <c r="AD49" s="34" t="str">
        <f t="shared" si="5"/>
        <v/>
      </c>
    </row>
    <row r="50" spans="3:30">
      <c r="C50"/>
      <c r="D50" s="35" t="str">
        <f t="shared" si="6"/>
        <v/>
      </c>
      <c r="F50" s="34" t="str">
        <f t="shared" si="7"/>
        <v/>
      </c>
      <c r="AC50" s="34" t="str">
        <f t="shared" si="5"/>
        <v/>
      </c>
      <c r="AD50" s="34" t="str">
        <f t="shared" si="5"/>
        <v/>
      </c>
    </row>
    <row r="51" spans="3:30">
      <c r="C51"/>
      <c r="D51" s="35" t="str">
        <f t="shared" si="6"/>
        <v/>
      </c>
      <c r="F51" s="34" t="str">
        <f t="shared" si="7"/>
        <v/>
      </c>
      <c r="AC51" s="34" t="str">
        <f t="shared" si="5"/>
        <v/>
      </c>
      <c r="AD51" s="34" t="str">
        <f t="shared" si="5"/>
        <v/>
      </c>
    </row>
    <row r="52" spans="3:30">
      <c r="C52"/>
      <c r="D52" s="35" t="str">
        <f t="shared" si="6"/>
        <v/>
      </c>
      <c r="F52" s="34" t="str">
        <f t="shared" si="7"/>
        <v/>
      </c>
      <c r="AC52" s="34" t="str">
        <f t="shared" ref="AC52:AD63" si="8">IF(OR(AC$14="",$E52=""),"",AB52)</f>
        <v/>
      </c>
      <c r="AD52" s="34" t="str">
        <f t="shared" si="8"/>
        <v/>
      </c>
    </row>
    <row r="53" spans="3:30">
      <c r="C53"/>
      <c r="D53" s="35" t="str">
        <f t="shared" si="6"/>
        <v/>
      </c>
      <c r="F53" s="34" t="str">
        <f t="shared" si="7"/>
        <v/>
      </c>
      <c r="AC53" s="34" t="str">
        <f t="shared" si="8"/>
        <v/>
      </c>
      <c r="AD53" s="34" t="str">
        <f t="shared" si="8"/>
        <v/>
      </c>
    </row>
    <row r="54" spans="3:30">
      <c r="C54"/>
      <c r="D54" s="35" t="str">
        <f t="shared" si="6"/>
        <v/>
      </c>
      <c r="F54" s="34" t="str">
        <f t="shared" si="7"/>
        <v/>
      </c>
      <c r="AC54" s="34" t="str">
        <f t="shared" si="8"/>
        <v/>
      </c>
      <c r="AD54" s="34" t="str">
        <f t="shared" si="8"/>
        <v/>
      </c>
    </row>
    <row r="55" spans="3:30">
      <c r="C55"/>
      <c r="D55" s="35" t="str">
        <f t="shared" si="6"/>
        <v/>
      </c>
      <c r="F55" s="34" t="str">
        <f t="shared" si="7"/>
        <v/>
      </c>
      <c r="AC55" s="34" t="str">
        <f t="shared" si="8"/>
        <v/>
      </c>
      <c r="AD55" s="34" t="str">
        <f t="shared" si="8"/>
        <v/>
      </c>
    </row>
    <row r="56" spans="3:30">
      <c r="C56"/>
      <c r="D56" s="35" t="str">
        <f t="shared" si="6"/>
        <v/>
      </c>
      <c r="F56" s="34" t="str">
        <f t="shared" si="7"/>
        <v/>
      </c>
      <c r="AC56" s="34" t="str">
        <f t="shared" si="8"/>
        <v/>
      </c>
      <c r="AD56" s="34" t="str">
        <f t="shared" si="8"/>
        <v/>
      </c>
    </row>
    <row r="57" spans="3:30">
      <c r="C57"/>
      <c r="D57" s="35" t="str">
        <f t="shared" si="6"/>
        <v/>
      </c>
      <c r="F57" s="34" t="str">
        <f t="shared" si="7"/>
        <v/>
      </c>
      <c r="AC57" s="34" t="str">
        <f t="shared" si="8"/>
        <v/>
      </c>
      <c r="AD57" s="34" t="str">
        <f t="shared" si="8"/>
        <v/>
      </c>
    </row>
    <row r="58" spans="3:30">
      <c r="C58"/>
      <c r="D58" s="35" t="str">
        <f t="shared" si="6"/>
        <v/>
      </c>
      <c r="F58" s="34" t="str">
        <f t="shared" si="7"/>
        <v/>
      </c>
      <c r="AC58" s="34" t="str">
        <f t="shared" si="8"/>
        <v/>
      </c>
      <c r="AD58" s="34" t="str">
        <f t="shared" si="8"/>
        <v/>
      </c>
    </row>
    <row r="59" spans="3:30">
      <c r="C59"/>
      <c r="D59" s="35" t="str">
        <f t="shared" si="6"/>
        <v/>
      </c>
      <c r="F59" s="34" t="str">
        <f t="shared" si="7"/>
        <v/>
      </c>
      <c r="AC59" s="34" t="str">
        <f t="shared" si="8"/>
        <v/>
      </c>
      <c r="AD59" s="34" t="str">
        <f t="shared" si="8"/>
        <v/>
      </c>
    </row>
    <row r="60" spans="3:30">
      <c r="C60"/>
      <c r="D60" s="35" t="str">
        <f t="shared" si="6"/>
        <v/>
      </c>
      <c r="F60" s="34" t="str">
        <f t="shared" si="7"/>
        <v/>
      </c>
      <c r="AC60" s="34" t="str">
        <f t="shared" si="8"/>
        <v/>
      </c>
      <c r="AD60" s="34" t="str">
        <f t="shared" si="8"/>
        <v/>
      </c>
    </row>
    <row r="61" spans="3:30">
      <c r="C61"/>
      <c r="D61" s="35" t="str">
        <f t="shared" si="6"/>
        <v/>
      </c>
      <c r="F61" s="34" t="str">
        <f t="shared" si="7"/>
        <v/>
      </c>
      <c r="AC61" s="34" t="str">
        <f t="shared" si="8"/>
        <v/>
      </c>
      <c r="AD61" s="34" t="str">
        <f t="shared" si="8"/>
        <v/>
      </c>
    </row>
    <row r="62" spans="3:30">
      <c r="C62"/>
      <c r="D62" s="35" t="str">
        <f t="shared" si="6"/>
        <v/>
      </c>
      <c r="F62" s="34" t="str">
        <f t="shared" si="7"/>
        <v/>
      </c>
      <c r="G62" s="34" t="str">
        <f t="shared" si="7"/>
        <v/>
      </c>
      <c r="H62" s="34" t="str">
        <f t="shared" si="7"/>
        <v/>
      </c>
      <c r="I62" s="34" t="str">
        <f t="shared" si="7"/>
        <v/>
      </c>
      <c r="J62" s="34" t="str">
        <f t="shared" si="7"/>
        <v/>
      </c>
      <c r="K62" s="34" t="str">
        <f t="shared" si="7"/>
        <v/>
      </c>
      <c r="L62" s="34" t="str">
        <f t="shared" si="7"/>
        <v/>
      </c>
      <c r="M62" s="34" t="str">
        <f t="shared" si="7"/>
        <v/>
      </c>
      <c r="N62" s="34" t="str">
        <f t="shared" si="7"/>
        <v/>
      </c>
      <c r="O62" s="34" t="str">
        <f t="shared" si="7"/>
        <v/>
      </c>
      <c r="P62" s="34" t="str">
        <f t="shared" si="7"/>
        <v/>
      </c>
      <c r="Q62" s="34" t="str">
        <f t="shared" si="7"/>
        <v/>
      </c>
      <c r="R62" s="34" t="str">
        <f t="shared" si="7"/>
        <v/>
      </c>
      <c r="S62" s="34" t="str">
        <f t="shared" si="7"/>
        <v/>
      </c>
      <c r="T62" s="34" t="str">
        <f t="shared" si="7"/>
        <v/>
      </c>
      <c r="U62" s="34" t="str">
        <f t="shared" si="7"/>
        <v/>
      </c>
      <c r="V62" s="34" t="str">
        <f t="shared" ref="V62:AB63" si="9">IF(OR(V$14="",$E62=""),"",U62)</f>
        <v/>
      </c>
      <c r="W62" s="34" t="str">
        <f t="shared" si="9"/>
        <v/>
      </c>
      <c r="X62" s="34" t="str">
        <f t="shared" si="9"/>
        <v/>
      </c>
      <c r="Y62" s="34" t="str">
        <f t="shared" si="9"/>
        <v/>
      </c>
      <c r="Z62" s="34" t="str">
        <f t="shared" si="9"/>
        <v/>
      </c>
      <c r="AA62" s="34" t="str">
        <f t="shared" si="9"/>
        <v/>
      </c>
      <c r="AB62" s="34" t="str">
        <f t="shared" si="9"/>
        <v/>
      </c>
      <c r="AC62" s="34" t="str">
        <f t="shared" si="8"/>
        <v/>
      </c>
      <c r="AD62" s="34" t="str">
        <f t="shared" si="8"/>
        <v/>
      </c>
    </row>
    <row r="63" spans="3:30">
      <c r="C63"/>
      <c r="D63" s="35" t="str">
        <f t="shared" si="6"/>
        <v/>
      </c>
      <c r="F63" s="34" t="str">
        <f t="shared" si="7"/>
        <v/>
      </c>
      <c r="G63" s="34" t="str">
        <f t="shared" si="7"/>
        <v/>
      </c>
      <c r="H63" s="34" t="str">
        <f t="shared" si="7"/>
        <v/>
      </c>
      <c r="I63" s="34" t="str">
        <f t="shared" si="7"/>
        <v/>
      </c>
      <c r="J63" s="34" t="str">
        <f t="shared" si="7"/>
        <v/>
      </c>
      <c r="K63" s="34" t="str">
        <f t="shared" si="7"/>
        <v/>
      </c>
      <c r="L63" s="34" t="str">
        <f t="shared" si="7"/>
        <v/>
      </c>
      <c r="M63" s="34" t="str">
        <f t="shared" si="7"/>
        <v/>
      </c>
      <c r="N63" s="34" t="str">
        <f t="shared" si="7"/>
        <v/>
      </c>
      <c r="O63" s="34" t="str">
        <f t="shared" si="7"/>
        <v/>
      </c>
      <c r="P63" s="34" t="str">
        <f t="shared" si="7"/>
        <v/>
      </c>
      <c r="Q63" s="34" t="str">
        <f t="shared" si="7"/>
        <v/>
      </c>
      <c r="R63" s="34" t="str">
        <f t="shared" si="7"/>
        <v/>
      </c>
      <c r="S63" s="34" t="str">
        <f t="shared" si="7"/>
        <v/>
      </c>
      <c r="T63" s="34" t="str">
        <f t="shared" si="7"/>
        <v/>
      </c>
      <c r="U63" s="34" t="str">
        <f t="shared" si="7"/>
        <v/>
      </c>
      <c r="V63" s="34" t="str">
        <f t="shared" si="9"/>
        <v/>
      </c>
      <c r="W63" s="34" t="str">
        <f t="shared" si="9"/>
        <v/>
      </c>
      <c r="X63" s="34" t="str">
        <f t="shared" si="9"/>
        <v/>
      </c>
      <c r="Y63" s="34" t="str">
        <f t="shared" si="9"/>
        <v/>
      </c>
      <c r="Z63" s="34" t="str">
        <f t="shared" si="9"/>
        <v/>
      </c>
      <c r="AA63" s="34" t="str">
        <f t="shared" si="9"/>
        <v/>
      </c>
      <c r="AB63" s="34" t="str">
        <f t="shared" si="9"/>
        <v/>
      </c>
      <c r="AC63" s="34" t="str">
        <f t="shared" si="8"/>
        <v/>
      </c>
      <c r="AD63" s="34" t="str">
        <f t="shared" si="8"/>
        <v/>
      </c>
    </row>
    <row r="64" spans="3:30">
      <c r="C64"/>
      <c r="D64" s="35" t="str">
        <f t="shared" si="6"/>
        <v/>
      </c>
    </row>
    <row r="65" spans="3:3">
      <c r="C65"/>
    </row>
    <row r="66" spans="3:3">
      <c r="C66"/>
    </row>
    <row r="67" spans="3:3">
      <c r="C67"/>
    </row>
    <row r="68" spans="3:3">
      <c r="C68"/>
    </row>
    <row r="69" spans="3:3">
      <c r="C69"/>
    </row>
    <row r="70" spans="3:3">
      <c r="C70"/>
    </row>
    <row r="71" spans="3:3">
      <c r="C71"/>
    </row>
    <row r="72" spans="3:3">
      <c r="C72"/>
    </row>
    <row r="73" spans="3:3">
      <c r="C73"/>
    </row>
    <row r="74" spans="3:3">
      <c r="C74"/>
    </row>
    <row r="75" spans="3:3">
      <c r="C75"/>
    </row>
    <row r="76" spans="3:3">
      <c r="C76"/>
    </row>
    <row r="77" spans="3:3">
      <c r="C77"/>
    </row>
    <row r="78" spans="3:3">
      <c r="C78"/>
    </row>
    <row r="79" spans="3:3">
      <c r="C79"/>
    </row>
    <row r="80" spans="3:3">
      <c r="C80"/>
    </row>
    <row r="81" spans="3:3">
      <c r="C81"/>
    </row>
    <row r="82" spans="3:3">
      <c r="C82"/>
    </row>
    <row r="83" spans="3:3">
      <c r="C83"/>
    </row>
    <row r="84" spans="3:3">
      <c r="C84"/>
    </row>
    <row r="85" spans="3:3">
      <c r="C85"/>
    </row>
    <row r="86" spans="3:3">
      <c r="C86"/>
    </row>
    <row r="87" spans="3:3">
      <c r="C87"/>
    </row>
  </sheetData>
  <conditionalFormatting sqref="A15:AD58">
    <cfRule type="expression" dxfId="9" priority="1" stopIfTrue="1">
      <formula>$D15="Done"</formula>
    </cfRule>
    <cfRule type="expression" dxfId="8" priority="2" stopIfTrue="1">
      <formula>$D15="Ongoing"</formula>
    </cfRule>
  </conditionalFormatting>
  <dataValidations disablePrompts="1" count="1">
    <dataValidation type="list" allowBlank="1" showInputMessage="1" sqref="D3:D8 D15:D64">
      <formula1>"Planned,Ongoing,Done"</formula1>
    </dataValidation>
  </dataValidations>
  <pageMargins left="0.75" right="0.75" top="1" bottom="1" header="0.5" footer="0.5"/>
  <pageSetup paperSize="9" orientation="portrait" r:id="rId1"/>
  <headerFooter alignWithMargins="0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8"/>
  <dimension ref="A1:AD87"/>
  <sheetViews>
    <sheetView workbookViewId="0">
      <pane ySplit="14" topLeftCell="A15" activePane="bottomLeft" state="frozen"/>
      <selection pane="bottomLeft" activeCell="G18" sqref="G18"/>
    </sheetView>
  </sheetViews>
  <sheetFormatPr defaultRowHeight="12.75"/>
  <cols>
    <col min="1" max="1" width="43.42578125" style="35" customWidth="1"/>
    <col min="2" max="2" width="8.5703125" style="34" customWidth="1"/>
    <col min="3" max="3" width="13.7109375" style="35" customWidth="1"/>
    <col min="4" max="4" width="10.85546875" style="35" customWidth="1"/>
    <col min="5" max="5" width="6.5703125" style="34" customWidth="1"/>
    <col min="6" max="30" width="4.42578125" style="34" customWidth="1"/>
    <col min="31" max="16384" width="9.140625" style="35"/>
  </cols>
  <sheetData>
    <row r="1" spans="1:30" ht="18">
      <c r="A1" s="67">
        <v>3</v>
      </c>
      <c r="B1" s="68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</row>
    <row r="2" spans="1:30"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  <c r="AC2" s="35"/>
      <c r="AD2" s="35"/>
    </row>
    <row r="9" spans="1:30">
      <c r="A9" s="69" t="s">
        <v>12</v>
      </c>
      <c r="B9" s="70">
        <v>5</v>
      </c>
      <c r="C9" s="69"/>
      <c r="D9" s="71"/>
      <c r="E9" s="69" t="s">
        <v>9</v>
      </c>
      <c r="F9" s="69" t="s">
        <v>11</v>
      </c>
      <c r="G9" s="69"/>
      <c r="H9" s="69"/>
      <c r="I9" s="69"/>
      <c r="J9" s="69"/>
      <c r="K9" s="69"/>
      <c r="L9" s="69"/>
      <c r="M9" s="71"/>
      <c r="N9" s="71"/>
      <c r="O9" s="71"/>
      <c r="P9" s="71"/>
      <c r="Q9" s="71"/>
      <c r="R9" s="71"/>
      <c r="S9" s="71"/>
      <c r="T9" s="71"/>
      <c r="U9" s="71"/>
      <c r="V9" s="71"/>
      <c r="W9" s="71"/>
      <c r="X9" s="71"/>
      <c r="Y9" s="71"/>
      <c r="Z9" s="71"/>
      <c r="AA9" s="71"/>
      <c r="AB9" s="71"/>
      <c r="AC9" s="71"/>
      <c r="AD9" s="71"/>
    </row>
    <row r="10" spans="1:30">
      <c r="A10" s="69" t="s">
        <v>29</v>
      </c>
      <c r="B10" s="70">
        <v>5</v>
      </c>
      <c r="C10" s="69" t="s">
        <v>30</v>
      </c>
      <c r="D10" s="69" t="s">
        <v>17</v>
      </c>
      <c r="E10" s="72">
        <f ca="1">SUM(OFFSET(E14,1,0,TaskRows,1))</f>
        <v>25</v>
      </c>
      <c r="F10" s="72">
        <f ca="1">IF(AND(SUM(OFFSET(F14,1,0,TaskRows,1))=0),0,SUM(OFFSET(F14,1,0,TaskRows,1)))</f>
        <v>25</v>
      </c>
      <c r="G10" s="72">
        <f t="shared" ref="G10:AD10" ca="1" si="0">IF(AND(SUM(OFFSET(G14,1,0,TaskRows,1))=0),"",SUM(OFFSET(G14,1,0,TaskRows,1)))</f>
        <v>11</v>
      </c>
      <c r="H10" s="72">
        <f t="shared" ca="1" si="0"/>
        <v>2</v>
      </c>
      <c r="I10" s="72">
        <f t="shared" ca="1" si="0"/>
        <v>2</v>
      </c>
      <c r="J10" s="72" t="str">
        <f t="shared" ca="1" si="0"/>
        <v/>
      </c>
      <c r="K10" s="72" t="str">
        <f t="shared" ca="1" si="0"/>
        <v/>
      </c>
      <c r="L10" s="72" t="str">
        <f t="shared" ca="1" si="0"/>
        <v/>
      </c>
      <c r="M10" s="72" t="str">
        <f t="shared" ca="1" si="0"/>
        <v/>
      </c>
      <c r="N10" s="72" t="str">
        <f t="shared" ca="1" si="0"/>
        <v/>
      </c>
      <c r="O10" s="72" t="str">
        <f t="shared" ca="1" si="0"/>
        <v/>
      </c>
      <c r="P10" s="72" t="str">
        <f t="shared" ca="1" si="0"/>
        <v/>
      </c>
      <c r="Q10" s="72" t="str">
        <f t="shared" ca="1" si="0"/>
        <v/>
      </c>
      <c r="R10" s="72" t="str">
        <f t="shared" ca="1" si="0"/>
        <v/>
      </c>
      <c r="S10" s="72" t="str">
        <f t="shared" ca="1" si="0"/>
        <v/>
      </c>
      <c r="T10" s="72" t="str">
        <f t="shared" ca="1" si="0"/>
        <v/>
      </c>
      <c r="U10" s="72" t="str">
        <f t="shared" ca="1" si="0"/>
        <v/>
      </c>
      <c r="V10" s="72" t="str">
        <f t="shared" ca="1" si="0"/>
        <v/>
      </c>
      <c r="W10" s="72" t="str">
        <f t="shared" ca="1" si="0"/>
        <v/>
      </c>
      <c r="X10" s="72" t="str">
        <f t="shared" ca="1" si="0"/>
        <v/>
      </c>
      <c r="Y10" s="72" t="str">
        <f t="shared" ca="1" si="0"/>
        <v/>
      </c>
      <c r="Z10" s="72" t="str">
        <f t="shared" ca="1" si="0"/>
        <v/>
      </c>
      <c r="AA10" s="72" t="str">
        <f t="shared" ca="1" si="0"/>
        <v/>
      </c>
      <c r="AB10" s="72" t="str">
        <f t="shared" ca="1" si="0"/>
        <v/>
      </c>
      <c r="AC10" s="72" t="str">
        <f t="shared" ca="1" si="0"/>
        <v/>
      </c>
      <c r="AD10" s="72" t="str">
        <f t="shared" ca="1" si="0"/>
        <v/>
      </c>
    </row>
    <row r="11" spans="1:30" customFormat="1" hidden="1">
      <c r="A11" t="s">
        <v>22</v>
      </c>
      <c r="B11" s="2">
        <f>IF(COUNTA(A15:A242)=0,1,COUNTA(A15:A242))</f>
        <v>2</v>
      </c>
      <c r="C11" t="s">
        <v>23</v>
      </c>
      <c r="D11" s="2">
        <f ca="1">IF(COUNTIF(F10:AD10,"&gt;0")=0,1,COUNTIF(F10:AD10,"&gt;0"))</f>
        <v>4</v>
      </c>
      <c r="E11" s="2"/>
      <c r="F11" s="2">
        <f ca="1">IF(F14="","",$E10-$E10/($B9-1)*(F14-1))</f>
        <v>25</v>
      </c>
      <c r="G11" s="2">
        <f t="shared" ref="G11:AD11" ca="1" si="1">IF(G14="","",TotalEffort-TotalEffort/(ImplementationDays)*(G14-1))</f>
        <v>20</v>
      </c>
      <c r="H11" s="2">
        <f t="shared" ca="1" si="1"/>
        <v>15</v>
      </c>
      <c r="I11" s="2">
        <f t="shared" ca="1" si="1"/>
        <v>10</v>
      </c>
      <c r="J11" s="2">
        <f t="shared" ca="1" si="1"/>
        <v>5</v>
      </c>
      <c r="K11" s="2" t="str">
        <f t="shared" si="1"/>
        <v/>
      </c>
      <c r="L11" s="2" t="str">
        <f t="shared" si="1"/>
        <v/>
      </c>
      <c r="M11" s="2" t="str">
        <f t="shared" si="1"/>
        <v/>
      </c>
      <c r="N11" s="2" t="str">
        <f t="shared" si="1"/>
        <v/>
      </c>
      <c r="O11" s="2" t="str">
        <f t="shared" si="1"/>
        <v/>
      </c>
      <c r="P11" s="2" t="str">
        <f t="shared" si="1"/>
        <v/>
      </c>
      <c r="Q11" s="2" t="str">
        <f t="shared" si="1"/>
        <v/>
      </c>
      <c r="R11" s="2" t="str">
        <f t="shared" si="1"/>
        <v/>
      </c>
      <c r="S11" s="2" t="str">
        <f t="shared" si="1"/>
        <v/>
      </c>
      <c r="T11" s="2" t="str">
        <f t="shared" si="1"/>
        <v/>
      </c>
      <c r="U11" s="2" t="str">
        <f t="shared" si="1"/>
        <v/>
      </c>
      <c r="V11" s="2" t="str">
        <f t="shared" si="1"/>
        <v/>
      </c>
      <c r="W11" s="2" t="str">
        <f t="shared" si="1"/>
        <v/>
      </c>
      <c r="X11" s="2" t="str">
        <f t="shared" si="1"/>
        <v/>
      </c>
      <c r="Y11" s="2" t="str">
        <f t="shared" si="1"/>
        <v/>
      </c>
      <c r="Z11" s="2" t="str">
        <f t="shared" si="1"/>
        <v/>
      </c>
      <c r="AA11" s="2" t="str">
        <f t="shared" si="1"/>
        <v/>
      </c>
      <c r="AB11" s="2" t="str">
        <f t="shared" si="1"/>
        <v/>
      </c>
      <c r="AC11" s="2" t="str">
        <f t="shared" si="1"/>
        <v/>
      </c>
      <c r="AD11" s="2" t="str">
        <f t="shared" si="1"/>
        <v/>
      </c>
    </row>
    <row r="12" spans="1:30" customFormat="1" hidden="1">
      <c r="A12" s="56" t="s">
        <v>26</v>
      </c>
      <c r="C12" t="s">
        <v>24</v>
      </c>
      <c r="D12" s="2"/>
      <c r="E12" s="2"/>
      <c r="F12" s="2">
        <f t="shared" ref="F12:AD12" ca="1" si="2">IF(TREND(OFFSET($F10,0,DoneDays-TrendDays,1,TrendDays),OFFSET($F13,0,DoneDays-TrendDays,1,TrendDays),F13)&lt;0,"",TREND(OFFSET($F10,0,DoneDays-TrendDays,1,TrendDays),OFFSET($F13,0,DoneDays-TrendDays,1,TrendDays),F13))</f>
        <v>21.700000000000003</v>
      </c>
      <c r="G12" s="2">
        <f t="shared" ca="1" si="2"/>
        <v>13.900000000000002</v>
      </c>
      <c r="H12" s="2">
        <f t="shared" ca="1" si="2"/>
        <v>6.1000000000000014</v>
      </c>
      <c r="I12" s="2" t="str">
        <f t="shared" ca="1" si="2"/>
        <v/>
      </c>
      <c r="J12" s="2" t="str">
        <f t="shared" ca="1" si="2"/>
        <v/>
      </c>
      <c r="K12" s="2" t="str">
        <f t="shared" ca="1" si="2"/>
        <v/>
      </c>
      <c r="L12" s="2" t="str">
        <f t="shared" ca="1" si="2"/>
        <v/>
      </c>
      <c r="M12" s="2" t="str">
        <f t="shared" ca="1" si="2"/>
        <v/>
      </c>
      <c r="N12" s="2" t="str">
        <f t="shared" ca="1" si="2"/>
        <v/>
      </c>
      <c r="O12" s="2" t="str">
        <f t="shared" ca="1" si="2"/>
        <v/>
      </c>
      <c r="P12" s="2" t="str">
        <f t="shared" ca="1" si="2"/>
        <v/>
      </c>
      <c r="Q12" s="2" t="str">
        <f t="shared" ca="1" si="2"/>
        <v/>
      </c>
      <c r="R12" s="2" t="str">
        <f t="shared" ca="1" si="2"/>
        <v/>
      </c>
      <c r="S12" s="2" t="str">
        <f t="shared" ca="1" si="2"/>
        <v/>
      </c>
      <c r="T12" s="2" t="str">
        <f t="shared" ca="1" si="2"/>
        <v/>
      </c>
      <c r="U12" s="2" t="str">
        <f t="shared" ca="1" si="2"/>
        <v/>
      </c>
      <c r="V12" s="2" t="str">
        <f t="shared" ca="1" si="2"/>
        <v/>
      </c>
      <c r="W12" s="2" t="str">
        <f t="shared" ca="1" si="2"/>
        <v/>
      </c>
      <c r="X12" s="2" t="str">
        <f t="shared" ca="1" si="2"/>
        <v/>
      </c>
      <c r="Y12" s="2" t="str">
        <f t="shared" ca="1" si="2"/>
        <v/>
      </c>
      <c r="Z12" s="2" t="str">
        <f t="shared" ca="1" si="2"/>
        <v/>
      </c>
      <c r="AA12" s="2" t="str">
        <f t="shared" ca="1" si="2"/>
        <v/>
      </c>
      <c r="AB12" s="2" t="str">
        <f t="shared" ca="1" si="2"/>
        <v/>
      </c>
      <c r="AC12" s="2" t="str">
        <f t="shared" ca="1" si="2"/>
        <v/>
      </c>
      <c r="AD12" s="2" t="str">
        <f t="shared" ca="1" si="2"/>
        <v/>
      </c>
    </row>
    <row r="13" spans="1:30" customFormat="1" hidden="1">
      <c r="A13" s="56" t="s">
        <v>27</v>
      </c>
      <c r="C13" t="s">
        <v>25</v>
      </c>
      <c r="D13" s="2">
        <f ca="1">IF(DoneDays&gt;B10,B10,DoneDays)</f>
        <v>4</v>
      </c>
      <c r="E13" s="2"/>
      <c r="F13" s="2">
        <f ca="1">IF(DoneDays&gt;E13,E13+1,"")</f>
        <v>1</v>
      </c>
      <c r="G13" s="2">
        <v>2</v>
      </c>
      <c r="H13" s="2">
        <v>3</v>
      </c>
      <c r="I13" s="2">
        <v>4</v>
      </c>
      <c r="J13" s="2">
        <v>5</v>
      </c>
      <c r="K13" s="2">
        <v>6</v>
      </c>
      <c r="L13" s="2">
        <v>7</v>
      </c>
      <c r="M13" s="2">
        <v>8</v>
      </c>
      <c r="N13" s="2">
        <v>9</v>
      </c>
      <c r="O13" s="2">
        <v>10</v>
      </c>
      <c r="P13" s="2">
        <v>11</v>
      </c>
      <c r="Q13" s="2">
        <v>12</v>
      </c>
      <c r="R13" s="2">
        <v>13</v>
      </c>
      <c r="S13" s="2">
        <v>14</v>
      </c>
      <c r="T13" s="2">
        <v>15</v>
      </c>
      <c r="U13" s="2">
        <v>16</v>
      </c>
      <c r="V13" s="2">
        <v>17</v>
      </c>
      <c r="W13" s="2">
        <v>18</v>
      </c>
      <c r="X13" s="2">
        <v>19</v>
      </c>
      <c r="Y13" s="2">
        <v>20</v>
      </c>
      <c r="Z13" s="2">
        <v>21</v>
      </c>
      <c r="AA13" s="2">
        <v>22</v>
      </c>
      <c r="AB13" s="2">
        <v>23</v>
      </c>
      <c r="AC13" s="2">
        <v>24</v>
      </c>
      <c r="AD13" s="2">
        <v>25</v>
      </c>
    </row>
    <row r="14" spans="1:30">
      <c r="A14" s="69" t="s">
        <v>7</v>
      </c>
      <c r="B14" s="73" t="s">
        <v>21</v>
      </c>
      <c r="C14" s="69" t="s">
        <v>8</v>
      </c>
      <c r="D14" s="69" t="s">
        <v>3</v>
      </c>
      <c r="E14" s="73" t="s">
        <v>10</v>
      </c>
      <c r="F14" s="73">
        <v>1</v>
      </c>
      <c r="G14" s="73">
        <f t="shared" ref="G14:AD14" si="3">IF($B$9&gt;F14,F14+1,"")</f>
        <v>2</v>
      </c>
      <c r="H14" s="73">
        <f t="shared" si="3"/>
        <v>3</v>
      </c>
      <c r="I14" s="73">
        <f t="shared" si="3"/>
        <v>4</v>
      </c>
      <c r="J14" s="73">
        <f t="shared" si="3"/>
        <v>5</v>
      </c>
      <c r="K14" s="73" t="str">
        <f t="shared" si="3"/>
        <v/>
      </c>
      <c r="L14" s="73" t="str">
        <f t="shared" si="3"/>
        <v/>
      </c>
      <c r="M14" s="73" t="str">
        <f t="shared" si="3"/>
        <v/>
      </c>
      <c r="N14" s="73" t="str">
        <f t="shared" si="3"/>
        <v/>
      </c>
      <c r="O14" s="73" t="str">
        <f t="shared" si="3"/>
        <v/>
      </c>
      <c r="P14" s="73" t="str">
        <f t="shared" si="3"/>
        <v/>
      </c>
      <c r="Q14" s="73" t="str">
        <f t="shared" si="3"/>
        <v/>
      </c>
      <c r="R14" s="73" t="str">
        <f t="shared" si="3"/>
        <v/>
      </c>
      <c r="S14" s="73" t="str">
        <f t="shared" si="3"/>
        <v/>
      </c>
      <c r="T14" s="73" t="str">
        <f t="shared" si="3"/>
        <v/>
      </c>
      <c r="U14" s="73" t="str">
        <f t="shared" si="3"/>
        <v/>
      </c>
      <c r="V14" s="73" t="str">
        <f t="shared" si="3"/>
        <v/>
      </c>
      <c r="W14" s="73" t="str">
        <f t="shared" si="3"/>
        <v/>
      </c>
      <c r="X14" s="73" t="str">
        <f t="shared" si="3"/>
        <v/>
      </c>
      <c r="Y14" s="73" t="str">
        <f t="shared" si="3"/>
        <v/>
      </c>
      <c r="Z14" s="73" t="str">
        <f t="shared" si="3"/>
        <v/>
      </c>
      <c r="AA14" s="73" t="str">
        <f t="shared" si="3"/>
        <v/>
      </c>
      <c r="AB14" s="73" t="str">
        <f t="shared" si="3"/>
        <v/>
      </c>
      <c r="AC14" s="73" t="str">
        <f t="shared" si="3"/>
        <v/>
      </c>
      <c r="AD14" s="73" t="str">
        <f t="shared" si="3"/>
        <v/>
      </c>
    </row>
    <row r="15" spans="1:30">
      <c r="A15" s="106" t="s">
        <v>107</v>
      </c>
      <c r="B15" s="2">
        <v>6</v>
      </c>
      <c r="C15" t="s">
        <v>104</v>
      </c>
      <c r="D15" t="s">
        <v>79</v>
      </c>
      <c r="E15" s="2">
        <v>15</v>
      </c>
      <c r="F15" s="2">
        <f>IF(OR(F$14="",$E15=""),"",E15)</f>
        <v>15</v>
      </c>
      <c r="G15" s="2">
        <v>4</v>
      </c>
      <c r="H15" s="2">
        <v>0</v>
      </c>
      <c r="I15" s="2"/>
    </row>
    <row r="16" spans="1:30">
      <c r="A16" s="106" t="s">
        <v>116</v>
      </c>
      <c r="B16" s="2">
        <v>7</v>
      </c>
      <c r="C16" t="s">
        <v>104</v>
      </c>
      <c r="D16" t="s">
        <v>79</v>
      </c>
      <c r="E16" s="2">
        <v>10</v>
      </c>
      <c r="F16" s="2">
        <f>IF(OR(F$14="",$E16=""),"",E16)</f>
        <v>10</v>
      </c>
      <c r="G16" s="2">
        <v>7</v>
      </c>
      <c r="H16" s="2">
        <v>2</v>
      </c>
      <c r="I16" s="2">
        <v>2</v>
      </c>
    </row>
    <row r="17" spans="1:30">
      <c r="A17"/>
      <c r="B17" s="2"/>
      <c r="C17"/>
      <c r="D17"/>
      <c r="E17" s="2"/>
      <c r="F17" s="2" t="str">
        <f>IF(OR(F$14="",$E17=""),"",E17)</f>
        <v/>
      </c>
      <c r="G17" s="2"/>
      <c r="H17" s="2"/>
      <c r="I17" s="2"/>
      <c r="AC17" s="34" t="str">
        <f t="shared" ref="AC17:AD34" si="4">IF(OR(AC$14="",$E17=""),"",AB17)</f>
        <v/>
      </c>
      <c r="AD17" s="34" t="str">
        <f t="shared" si="4"/>
        <v/>
      </c>
    </row>
    <row r="18" spans="1:30">
      <c r="A18"/>
      <c r="B18" s="2"/>
      <c r="C18"/>
      <c r="D18" t="str">
        <f>IF(A18&lt;&gt;"","Planned","")</f>
        <v/>
      </c>
      <c r="E18" s="2"/>
      <c r="F18" s="2" t="str">
        <f>IF(OR(F$14="",$E18=""),"",E18)</f>
        <v/>
      </c>
      <c r="G18" s="2"/>
      <c r="H18" s="2"/>
      <c r="I18" s="2"/>
    </row>
    <row r="19" spans="1:30">
      <c r="A19" s="32"/>
      <c r="C19"/>
      <c r="AC19" s="34" t="str">
        <f t="shared" si="4"/>
        <v/>
      </c>
      <c r="AD19" s="34" t="str">
        <f t="shared" si="4"/>
        <v/>
      </c>
    </row>
    <row r="20" spans="1:30">
      <c r="A20" s="32"/>
      <c r="C20"/>
      <c r="AC20" s="34" t="str">
        <f t="shared" si="4"/>
        <v/>
      </c>
      <c r="AD20" s="34" t="str">
        <f t="shared" si="4"/>
        <v/>
      </c>
    </row>
    <row r="21" spans="1:30">
      <c r="A21" s="32"/>
      <c r="C21"/>
      <c r="AC21" s="34" t="str">
        <f t="shared" si="4"/>
        <v/>
      </c>
      <c r="AD21" s="34" t="str">
        <f t="shared" si="4"/>
        <v/>
      </c>
    </row>
    <row r="22" spans="1:30">
      <c r="A22" s="32"/>
      <c r="C22"/>
      <c r="AC22" s="34" t="str">
        <f t="shared" si="4"/>
        <v/>
      </c>
      <c r="AD22" s="34" t="str">
        <f t="shared" si="4"/>
        <v/>
      </c>
    </row>
    <row r="23" spans="1:30" ht="15" customHeight="1">
      <c r="A23" s="32"/>
      <c r="C23"/>
      <c r="AC23" s="34" t="str">
        <f t="shared" si="4"/>
        <v/>
      </c>
      <c r="AD23" s="34" t="str">
        <f t="shared" si="4"/>
        <v/>
      </c>
    </row>
    <row r="24" spans="1:30">
      <c r="A24" s="32"/>
      <c r="C24"/>
      <c r="AC24" s="34" t="str">
        <f t="shared" si="4"/>
        <v/>
      </c>
      <c r="AD24" s="34" t="str">
        <f t="shared" si="4"/>
        <v/>
      </c>
    </row>
    <row r="25" spans="1:30">
      <c r="A25" s="32"/>
      <c r="C25"/>
    </row>
    <row r="26" spans="1:30">
      <c r="A26" s="32"/>
      <c r="C26"/>
      <c r="AC26" s="34" t="str">
        <f t="shared" si="4"/>
        <v/>
      </c>
      <c r="AD26" s="34" t="str">
        <f t="shared" si="4"/>
        <v/>
      </c>
    </row>
    <row r="27" spans="1:30">
      <c r="A27" s="32"/>
      <c r="C27"/>
      <c r="AC27" s="34" t="str">
        <f t="shared" si="4"/>
        <v/>
      </c>
      <c r="AD27" s="34" t="str">
        <f t="shared" si="4"/>
        <v/>
      </c>
    </row>
    <row r="28" spans="1:30">
      <c r="A28" s="32"/>
      <c r="C28"/>
      <c r="AC28" s="34" t="str">
        <f t="shared" si="4"/>
        <v/>
      </c>
      <c r="AD28" s="34" t="str">
        <f t="shared" si="4"/>
        <v/>
      </c>
    </row>
    <row r="29" spans="1:30">
      <c r="A29" s="32"/>
      <c r="C29"/>
      <c r="AC29" s="34" t="str">
        <f t="shared" si="4"/>
        <v/>
      </c>
      <c r="AD29" s="34" t="str">
        <f t="shared" si="4"/>
        <v/>
      </c>
    </row>
    <row r="30" spans="1:30">
      <c r="A30" s="32"/>
      <c r="C30"/>
      <c r="AC30" s="34" t="str">
        <f t="shared" si="4"/>
        <v/>
      </c>
      <c r="AD30" s="34" t="str">
        <f t="shared" si="4"/>
        <v/>
      </c>
    </row>
    <row r="31" spans="1:30">
      <c r="A31" s="32"/>
      <c r="C31"/>
      <c r="AC31" s="34" t="str">
        <f t="shared" si="4"/>
        <v/>
      </c>
      <c r="AD31" s="34" t="str">
        <f t="shared" si="4"/>
        <v/>
      </c>
    </row>
    <row r="32" spans="1:30">
      <c r="A32" s="32"/>
      <c r="C32"/>
      <c r="AC32" s="34" t="str">
        <f t="shared" si="4"/>
        <v/>
      </c>
      <c r="AD32" s="34" t="str">
        <f t="shared" si="4"/>
        <v/>
      </c>
    </row>
    <row r="33" spans="1:30">
      <c r="A33" s="32"/>
      <c r="C33"/>
      <c r="AC33" s="34" t="str">
        <f t="shared" si="4"/>
        <v/>
      </c>
      <c r="AD33" s="34" t="str">
        <f t="shared" si="4"/>
        <v/>
      </c>
    </row>
    <row r="34" spans="1:30">
      <c r="A34" s="32"/>
      <c r="C34"/>
      <c r="AC34" s="34" t="str">
        <f t="shared" si="4"/>
        <v/>
      </c>
      <c r="AD34" s="34" t="str">
        <f t="shared" si="4"/>
        <v/>
      </c>
    </row>
    <row r="35" spans="1:30">
      <c r="A35" s="32"/>
      <c r="C35"/>
    </row>
    <row r="36" spans="1:30">
      <c r="A36" s="32"/>
      <c r="C36"/>
      <c r="AC36" s="34" t="str">
        <f t="shared" ref="AC36:AD51" si="5">IF(OR(AC$14="",$E36=""),"",AB36)</f>
        <v/>
      </c>
      <c r="AD36" s="34" t="str">
        <f t="shared" si="5"/>
        <v/>
      </c>
    </row>
    <row r="37" spans="1:30">
      <c r="A37" s="32"/>
      <c r="C37"/>
      <c r="AC37" s="34" t="str">
        <f t="shared" si="5"/>
        <v/>
      </c>
      <c r="AD37" s="34" t="str">
        <f t="shared" si="5"/>
        <v/>
      </c>
    </row>
    <row r="38" spans="1:30">
      <c r="A38" s="32"/>
      <c r="C38"/>
      <c r="AC38" s="34" t="str">
        <f t="shared" si="5"/>
        <v/>
      </c>
      <c r="AD38" s="34" t="str">
        <f t="shared" si="5"/>
        <v/>
      </c>
    </row>
    <row r="39" spans="1:30">
      <c r="A39" s="32"/>
      <c r="C39"/>
      <c r="AC39" s="34" t="str">
        <f t="shared" si="5"/>
        <v/>
      </c>
      <c r="AD39" s="34" t="str">
        <f t="shared" si="5"/>
        <v/>
      </c>
    </row>
    <row r="40" spans="1:30">
      <c r="A40" s="32"/>
      <c r="C40"/>
      <c r="AC40" s="34" t="str">
        <f t="shared" si="5"/>
        <v/>
      </c>
      <c r="AD40" s="34" t="str">
        <f t="shared" si="5"/>
        <v/>
      </c>
    </row>
    <row r="41" spans="1:30">
      <c r="A41" s="32"/>
      <c r="C41"/>
      <c r="D41" s="35" t="str">
        <f t="shared" ref="D41:D64" si="6">IF(A41&lt;&gt;"","Planned","")</f>
        <v/>
      </c>
      <c r="F41" s="34" t="str">
        <f t="shared" ref="F41:U63" si="7">IF(OR(F$14="",$E41=""),"",E41)</f>
        <v/>
      </c>
      <c r="AC41" s="34" t="str">
        <f t="shared" si="5"/>
        <v/>
      </c>
      <c r="AD41" s="34" t="str">
        <f t="shared" si="5"/>
        <v/>
      </c>
    </row>
    <row r="42" spans="1:30">
      <c r="C42"/>
      <c r="D42" s="35" t="str">
        <f t="shared" si="6"/>
        <v/>
      </c>
      <c r="F42" s="34" t="str">
        <f t="shared" si="7"/>
        <v/>
      </c>
      <c r="AC42" s="34" t="str">
        <f t="shared" si="5"/>
        <v/>
      </c>
      <c r="AD42" s="34" t="str">
        <f t="shared" si="5"/>
        <v/>
      </c>
    </row>
    <row r="43" spans="1:30">
      <c r="C43"/>
      <c r="D43" s="35" t="str">
        <f t="shared" si="6"/>
        <v/>
      </c>
      <c r="F43" s="34" t="str">
        <f t="shared" si="7"/>
        <v/>
      </c>
      <c r="AC43" s="34" t="str">
        <f t="shared" si="5"/>
        <v/>
      </c>
      <c r="AD43" s="34" t="str">
        <f t="shared" si="5"/>
        <v/>
      </c>
    </row>
    <row r="44" spans="1:30">
      <c r="C44"/>
      <c r="D44" s="35" t="str">
        <f t="shared" si="6"/>
        <v/>
      </c>
      <c r="F44" s="34" t="str">
        <f t="shared" si="7"/>
        <v/>
      </c>
      <c r="AC44" s="34" t="str">
        <f t="shared" si="5"/>
        <v/>
      </c>
      <c r="AD44" s="34" t="str">
        <f t="shared" si="5"/>
        <v/>
      </c>
    </row>
    <row r="45" spans="1:30">
      <c r="C45"/>
      <c r="D45" s="35" t="str">
        <f t="shared" si="6"/>
        <v/>
      </c>
      <c r="F45" s="34" t="str">
        <f t="shared" si="7"/>
        <v/>
      </c>
      <c r="AC45" s="34" t="str">
        <f t="shared" si="5"/>
        <v/>
      </c>
      <c r="AD45" s="34" t="str">
        <f t="shared" si="5"/>
        <v/>
      </c>
    </row>
    <row r="46" spans="1:30">
      <c r="C46"/>
      <c r="D46" s="35" t="str">
        <f t="shared" si="6"/>
        <v/>
      </c>
      <c r="F46" s="34" t="str">
        <f t="shared" si="7"/>
        <v/>
      </c>
      <c r="AC46" s="34" t="str">
        <f t="shared" si="5"/>
        <v/>
      </c>
      <c r="AD46" s="34" t="str">
        <f t="shared" si="5"/>
        <v/>
      </c>
    </row>
    <row r="47" spans="1:30">
      <c r="C47"/>
      <c r="D47" s="35" t="str">
        <f t="shared" si="6"/>
        <v/>
      </c>
      <c r="F47" s="34" t="str">
        <f t="shared" si="7"/>
        <v/>
      </c>
      <c r="AC47" s="34" t="str">
        <f t="shared" si="5"/>
        <v/>
      </c>
      <c r="AD47" s="34" t="str">
        <f t="shared" si="5"/>
        <v/>
      </c>
    </row>
    <row r="48" spans="1:30">
      <c r="C48"/>
      <c r="D48" s="35" t="str">
        <f t="shared" si="6"/>
        <v/>
      </c>
      <c r="F48" s="34" t="str">
        <f t="shared" si="7"/>
        <v/>
      </c>
      <c r="AC48" s="34" t="str">
        <f t="shared" si="5"/>
        <v/>
      </c>
      <c r="AD48" s="34" t="str">
        <f t="shared" si="5"/>
        <v/>
      </c>
    </row>
    <row r="49" spans="3:30">
      <c r="C49"/>
      <c r="D49" s="35" t="str">
        <f t="shared" si="6"/>
        <v/>
      </c>
      <c r="F49" s="34" t="str">
        <f t="shared" si="7"/>
        <v/>
      </c>
      <c r="AC49" s="34" t="str">
        <f t="shared" si="5"/>
        <v/>
      </c>
      <c r="AD49" s="34" t="str">
        <f t="shared" si="5"/>
        <v/>
      </c>
    </row>
    <row r="50" spans="3:30">
      <c r="C50"/>
      <c r="D50" s="35" t="str">
        <f t="shared" si="6"/>
        <v/>
      </c>
      <c r="F50" s="34" t="str">
        <f t="shared" si="7"/>
        <v/>
      </c>
      <c r="AC50" s="34" t="str">
        <f t="shared" si="5"/>
        <v/>
      </c>
      <c r="AD50" s="34" t="str">
        <f t="shared" si="5"/>
        <v/>
      </c>
    </row>
    <row r="51" spans="3:30">
      <c r="C51"/>
      <c r="D51" s="35" t="str">
        <f t="shared" si="6"/>
        <v/>
      </c>
      <c r="F51" s="34" t="str">
        <f t="shared" si="7"/>
        <v/>
      </c>
      <c r="AC51" s="34" t="str">
        <f t="shared" si="5"/>
        <v/>
      </c>
      <c r="AD51" s="34" t="str">
        <f t="shared" si="5"/>
        <v/>
      </c>
    </row>
    <row r="52" spans="3:30">
      <c r="C52"/>
      <c r="D52" s="35" t="str">
        <f t="shared" si="6"/>
        <v/>
      </c>
      <c r="F52" s="34" t="str">
        <f t="shared" si="7"/>
        <v/>
      </c>
      <c r="AC52" s="34" t="str">
        <f t="shared" ref="AC52:AD63" si="8">IF(OR(AC$14="",$E52=""),"",AB52)</f>
        <v/>
      </c>
      <c r="AD52" s="34" t="str">
        <f t="shared" si="8"/>
        <v/>
      </c>
    </row>
    <row r="53" spans="3:30">
      <c r="C53"/>
      <c r="D53" s="35" t="str">
        <f t="shared" si="6"/>
        <v/>
      </c>
      <c r="F53" s="34" t="str">
        <f t="shared" si="7"/>
        <v/>
      </c>
      <c r="AC53" s="34" t="str">
        <f t="shared" si="8"/>
        <v/>
      </c>
      <c r="AD53" s="34" t="str">
        <f t="shared" si="8"/>
        <v/>
      </c>
    </row>
    <row r="54" spans="3:30">
      <c r="C54"/>
      <c r="D54" s="35" t="str">
        <f t="shared" si="6"/>
        <v/>
      </c>
      <c r="F54" s="34" t="str">
        <f t="shared" si="7"/>
        <v/>
      </c>
      <c r="AC54" s="34" t="str">
        <f t="shared" si="8"/>
        <v/>
      </c>
      <c r="AD54" s="34" t="str">
        <f t="shared" si="8"/>
        <v/>
      </c>
    </row>
    <row r="55" spans="3:30">
      <c r="C55"/>
      <c r="D55" s="35" t="str">
        <f t="shared" si="6"/>
        <v/>
      </c>
      <c r="F55" s="34" t="str">
        <f t="shared" si="7"/>
        <v/>
      </c>
      <c r="AC55" s="34" t="str">
        <f t="shared" si="8"/>
        <v/>
      </c>
      <c r="AD55" s="34" t="str">
        <f t="shared" si="8"/>
        <v/>
      </c>
    </row>
    <row r="56" spans="3:30">
      <c r="C56"/>
      <c r="D56" s="35" t="str">
        <f t="shared" si="6"/>
        <v/>
      </c>
      <c r="F56" s="34" t="str">
        <f t="shared" si="7"/>
        <v/>
      </c>
      <c r="AC56" s="34" t="str">
        <f t="shared" si="8"/>
        <v/>
      </c>
      <c r="AD56" s="34" t="str">
        <f t="shared" si="8"/>
        <v/>
      </c>
    </row>
    <row r="57" spans="3:30">
      <c r="C57"/>
      <c r="D57" s="35" t="str">
        <f t="shared" si="6"/>
        <v/>
      </c>
      <c r="F57" s="34" t="str">
        <f t="shared" si="7"/>
        <v/>
      </c>
      <c r="AC57" s="34" t="str">
        <f t="shared" si="8"/>
        <v/>
      </c>
      <c r="AD57" s="34" t="str">
        <f t="shared" si="8"/>
        <v/>
      </c>
    </row>
    <row r="58" spans="3:30">
      <c r="C58"/>
      <c r="D58" s="35" t="str">
        <f t="shared" si="6"/>
        <v/>
      </c>
      <c r="F58" s="34" t="str">
        <f t="shared" si="7"/>
        <v/>
      </c>
      <c r="AC58" s="34" t="str">
        <f t="shared" si="8"/>
        <v/>
      </c>
      <c r="AD58" s="34" t="str">
        <f t="shared" si="8"/>
        <v/>
      </c>
    </row>
    <row r="59" spans="3:30">
      <c r="C59"/>
      <c r="D59" s="35" t="str">
        <f t="shared" si="6"/>
        <v/>
      </c>
      <c r="F59" s="34" t="str">
        <f t="shared" si="7"/>
        <v/>
      </c>
      <c r="AC59" s="34" t="str">
        <f t="shared" si="8"/>
        <v/>
      </c>
      <c r="AD59" s="34" t="str">
        <f t="shared" si="8"/>
        <v/>
      </c>
    </row>
    <row r="60" spans="3:30">
      <c r="C60"/>
      <c r="D60" s="35" t="str">
        <f t="shared" si="6"/>
        <v/>
      </c>
      <c r="F60" s="34" t="str">
        <f t="shared" si="7"/>
        <v/>
      </c>
      <c r="AC60" s="34" t="str">
        <f t="shared" si="8"/>
        <v/>
      </c>
      <c r="AD60" s="34" t="str">
        <f t="shared" si="8"/>
        <v/>
      </c>
    </row>
    <row r="61" spans="3:30">
      <c r="C61"/>
      <c r="D61" s="35" t="str">
        <f t="shared" si="6"/>
        <v/>
      </c>
      <c r="F61" s="34" t="str">
        <f t="shared" si="7"/>
        <v/>
      </c>
      <c r="AC61" s="34" t="str">
        <f t="shared" si="8"/>
        <v/>
      </c>
      <c r="AD61" s="34" t="str">
        <f t="shared" si="8"/>
        <v/>
      </c>
    </row>
    <row r="62" spans="3:30">
      <c r="C62"/>
      <c r="D62" s="35" t="str">
        <f t="shared" si="6"/>
        <v/>
      </c>
      <c r="F62" s="34" t="str">
        <f t="shared" si="7"/>
        <v/>
      </c>
      <c r="G62" s="34" t="str">
        <f t="shared" si="7"/>
        <v/>
      </c>
      <c r="H62" s="34" t="str">
        <f t="shared" si="7"/>
        <v/>
      </c>
      <c r="I62" s="34" t="str">
        <f t="shared" si="7"/>
        <v/>
      </c>
      <c r="J62" s="34" t="str">
        <f t="shared" si="7"/>
        <v/>
      </c>
      <c r="K62" s="34" t="str">
        <f t="shared" si="7"/>
        <v/>
      </c>
      <c r="L62" s="34" t="str">
        <f t="shared" si="7"/>
        <v/>
      </c>
      <c r="M62" s="34" t="str">
        <f t="shared" si="7"/>
        <v/>
      </c>
      <c r="N62" s="34" t="str">
        <f t="shared" si="7"/>
        <v/>
      </c>
      <c r="O62" s="34" t="str">
        <f t="shared" si="7"/>
        <v/>
      </c>
      <c r="P62" s="34" t="str">
        <f t="shared" si="7"/>
        <v/>
      </c>
      <c r="Q62" s="34" t="str">
        <f t="shared" si="7"/>
        <v/>
      </c>
      <c r="R62" s="34" t="str">
        <f t="shared" si="7"/>
        <v/>
      </c>
      <c r="S62" s="34" t="str">
        <f t="shared" si="7"/>
        <v/>
      </c>
      <c r="T62" s="34" t="str">
        <f t="shared" si="7"/>
        <v/>
      </c>
      <c r="U62" s="34" t="str">
        <f t="shared" si="7"/>
        <v/>
      </c>
      <c r="V62" s="34" t="str">
        <f t="shared" ref="V62:AB63" si="9">IF(OR(V$14="",$E62=""),"",U62)</f>
        <v/>
      </c>
      <c r="W62" s="34" t="str">
        <f t="shared" si="9"/>
        <v/>
      </c>
      <c r="X62" s="34" t="str">
        <f t="shared" si="9"/>
        <v/>
      </c>
      <c r="Y62" s="34" t="str">
        <f t="shared" si="9"/>
        <v/>
      </c>
      <c r="Z62" s="34" t="str">
        <f t="shared" si="9"/>
        <v/>
      </c>
      <c r="AA62" s="34" t="str">
        <f t="shared" si="9"/>
        <v/>
      </c>
      <c r="AB62" s="34" t="str">
        <f t="shared" si="9"/>
        <v/>
      </c>
      <c r="AC62" s="34" t="str">
        <f t="shared" si="8"/>
        <v/>
      </c>
      <c r="AD62" s="34" t="str">
        <f t="shared" si="8"/>
        <v/>
      </c>
    </row>
    <row r="63" spans="3:30">
      <c r="C63"/>
      <c r="D63" s="35" t="str">
        <f t="shared" si="6"/>
        <v/>
      </c>
      <c r="F63" s="34" t="str">
        <f t="shared" si="7"/>
        <v/>
      </c>
      <c r="G63" s="34" t="str">
        <f t="shared" si="7"/>
        <v/>
      </c>
      <c r="H63" s="34" t="str">
        <f t="shared" si="7"/>
        <v/>
      </c>
      <c r="I63" s="34" t="str">
        <f t="shared" si="7"/>
        <v/>
      </c>
      <c r="J63" s="34" t="str">
        <f t="shared" si="7"/>
        <v/>
      </c>
      <c r="K63" s="34" t="str">
        <f t="shared" si="7"/>
        <v/>
      </c>
      <c r="L63" s="34" t="str">
        <f t="shared" si="7"/>
        <v/>
      </c>
      <c r="M63" s="34" t="str">
        <f t="shared" si="7"/>
        <v/>
      </c>
      <c r="N63" s="34" t="str">
        <f t="shared" si="7"/>
        <v/>
      </c>
      <c r="O63" s="34" t="str">
        <f t="shared" si="7"/>
        <v/>
      </c>
      <c r="P63" s="34" t="str">
        <f t="shared" si="7"/>
        <v/>
      </c>
      <c r="Q63" s="34" t="str">
        <f t="shared" si="7"/>
        <v/>
      </c>
      <c r="R63" s="34" t="str">
        <f t="shared" si="7"/>
        <v/>
      </c>
      <c r="S63" s="34" t="str">
        <f t="shared" si="7"/>
        <v/>
      </c>
      <c r="T63" s="34" t="str">
        <f t="shared" si="7"/>
        <v/>
      </c>
      <c r="U63" s="34" t="str">
        <f t="shared" si="7"/>
        <v/>
      </c>
      <c r="V63" s="34" t="str">
        <f t="shared" si="9"/>
        <v/>
      </c>
      <c r="W63" s="34" t="str">
        <f t="shared" si="9"/>
        <v/>
      </c>
      <c r="X63" s="34" t="str">
        <f t="shared" si="9"/>
        <v/>
      </c>
      <c r="Y63" s="34" t="str">
        <f t="shared" si="9"/>
        <v/>
      </c>
      <c r="Z63" s="34" t="str">
        <f t="shared" si="9"/>
        <v/>
      </c>
      <c r="AA63" s="34" t="str">
        <f t="shared" si="9"/>
        <v/>
      </c>
      <c r="AB63" s="34" t="str">
        <f t="shared" si="9"/>
        <v/>
      </c>
      <c r="AC63" s="34" t="str">
        <f t="shared" si="8"/>
        <v/>
      </c>
      <c r="AD63" s="34" t="str">
        <f t="shared" si="8"/>
        <v/>
      </c>
    </row>
    <row r="64" spans="3:30">
      <c r="C64"/>
      <c r="D64" s="35" t="str">
        <f t="shared" si="6"/>
        <v/>
      </c>
    </row>
    <row r="65" spans="3:3">
      <c r="C65"/>
    </row>
    <row r="66" spans="3:3">
      <c r="C66"/>
    </row>
    <row r="67" spans="3:3">
      <c r="C67"/>
    </row>
    <row r="68" spans="3:3">
      <c r="C68"/>
    </row>
    <row r="69" spans="3:3">
      <c r="C69"/>
    </row>
    <row r="70" spans="3:3">
      <c r="C70"/>
    </row>
    <row r="71" spans="3:3">
      <c r="C71"/>
    </row>
    <row r="72" spans="3:3">
      <c r="C72"/>
    </row>
    <row r="73" spans="3:3">
      <c r="C73"/>
    </row>
    <row r="74" spans="3:3">
      <c r="C74"/>
    </row>
    <row r="75" spans="3:3">
      <c r="C75"/>
    </row>
    <row r="76" spans="3:3">
      <c r="C76"/>
    </row>
    <row r="77" spans="3:3">
      <c r="C77"/>
    </row>
    <row r="78" spans="3:3">
      <c r="C78"/>
    </row>
    <row r="79" spans="3:3">
      <c r="C79"/>
    </row>
    <row r="80" spans="3:3">
      <c r="C80"/>
    </row>
    <row r="81" spans="3:3">
      <c r="C81"/>
    </row>
    <row r="82" spans="3:3">
      <c r="C82"/>
    </row>
    <row r="83" spans="3:3">
      <c r="C83"/>
    </row>
    <row r="84" spans="3:3">
      <c r="C84"/>
    </row>
    <row r="85" spans="3:3">
      <c r="C85"/>
    </row>
    <row r="86" spans="3:3">
      <c r="C86"/>
    </row>
    <row r="87" spans="3:3">
      <c r="C87"/>
    </row>
  </sheetData>
  <conditionalFormatting sqref="A15:AD58">
    <cfRule type="expression" dxfId="7" priority="1" stopIfTrue="1">
      <formula>$D15="Done"</formula>
    </cfRule>
    <cfRule type="expression" dxfId="6" priority="2" stopIfTrue="1">
      <formula>$D15="Ongoing"</formula>
    </cfRule>
  </conditionalFormatting>
  <dataValidations count="1">
    <dataValidation type="list" allowBlank="1" showInputMessage="1" sqref="D3:D8 D15:D64">
      <formula1>"Planned,Ongoing,Done"</formula1>
    </dataValidation>
  </dataValidations>
  <pageMargins left="0.75" right="0.75" top="1" bottom="1" header="0.5" footer="0.5"/>
  <pageSetup paperSize="9" orientation="portrait" r:id="rId1"/>
  <headerFooter alignWithMargins="0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D87"/>
  <sheetViews>
    <sheetView workbookViewId="0">
      <pane ySplit="14" topLeftCell="A15" activePane="bottomLeft" state="frozen"/>
      <selection pane="bottomLeft" activeCell="D15" sqref="D15"/>
    </sheetView>
  </sheetViews>
  <sheetFormatPr defaultRowHeight="12.75"/>
  <cols>
    <col min="1" max="1" width="43.42578125" style="35" customWidth="1"/>
    <col min="2" max="2" width="8.5703125" style="34" customWidth="1"/>
    <col min="3" max="3" width="13.7109375" style="35" customWidth="1"/>
    <col min="4" max="4" width="10.85546875" style="35" customWidth="1"/>
    <col min="5" max="5" width="6.5703125" style="34" customWidth="1"/>
    <col min="6" max="30" width="4.42578125" style="34" customWidth="1"/>
    <col min="31" max="16384" width="9.140625" style="35"/>
  </cols>
  <sheetData>
    <row r="1" spans="1:30" ht="18">
      <c r="A1" s="67">
        <v>3</v>
      </c>
      <c r="B1" s="68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</row>
    <row r="2" spans="1:30"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  <c r="AC2" s="35"/>
      <c r="AD2" s="35"/>
    </row>
    <row r="9" spans="1:30">
      <c r="A9" s="69" t="s">
        <v>12</v>
      </c>
      <c r="B9" s="70">
        <v>5</v>
      </c>
      <c r="C9" s="69"/>
      <c r="D9" s="71"/>
      <c r="E9" s="69" t="s">
        <v>9</v>
      </c>
      <c r="F9" s="69" t="s">
        <v>11</v>
      </c>
      <c r="G9" s="69"/>
      <c r="H9" s="69"/>
      <c r="I9" s="69"/>
      <c r="J9" s="69"/>
      <c r="K9" s="69"/>
      <c r="L9" s="69"/>
      <c r="M9" s="71"/>
      <c r="N9" s="71"/>
      <c r="O9" s="71"/>
      <c r="P9" s="71"/>
      <c r="Q9" s="71"/>
      <c r="R9" s="71"/>
      <c r="S9" s="71"/>
      <c r="T9" s="71"/>
      <c r="U9" s="71"/>
      <c r="V9" s="71"/>
      <c r="W9" s="71"/>
      <c r="X9" s="71"/>
      <c r="Y9" s="71"/>
      <c r="Z9" s="71"/>
      <c r="AA9" s="71"/>
      <c r="AB9" s="71"/>
      <c r="AC9" s="71"/>
      <c r="AD9" s="71"/>
    </row>
    <row r="10" spans="1:30">
      <c r="A10" s="69" t="s">
        <v>29</v>
      </c>
      <c r="B10" s="70">
        <v>5</v>
      </c>
      <c r="C10" s="69" t="s">
        <v>30</v>
      </c>
      <c r="D10" s="69" t="s">
        <v>17</v>
      </c>
      <c r="E10" s="72">
        <f ca="1">SUM(OFFSET(E14,1,0,TaskRows,1))</f>
        <v>24</v>
      </c>
      <c r="F10" s="72">
        <f ca="1">IF(AND(SUM(OFFSET(F14,1,0,TaskRows,1))=0),0,SUM(OFFSET(F14,1,0,TaskRows,1)))</f>
        <v>24</v>
      </c>
      <c r="G10" s="72">
        <f t="shared" ref="G10:AD10" ca="1" si="0">IF(AND(SUM(OFFSET(G14,1,0,TaskRows,1))=0),"",SUM(OFFSET(G14,1,0,TaskRows,1)))</f>
        <v>9</v>
      </c>
      <c r="H10" s="72">
        <f t="shared" ca="1" si="0"/>
        <v>2</v>
      </c>
      <c r="I10" s="72">
        <f t="shared" ca="1" si="0"/>
        <v>2</v>
      </c>
      <c r="J10" s="72" t="str">
        <f t="shared" ca="1" si="0"/>
        <v/>
      </c>
      <c r="K10" s="72" t="str">
        <f t="shared" ca="1" si="0"/>
        <v/>
      </c>
      <c r="L10" s="72" t="str">
        <f t="shared" ca="1" si="0"/>
        <v/>
      </c>
      <c r="M10" s="72" t="str">
        <f t="shared" ca="1" si="0"/>
        <v/>
      </c>
      <c r="N10" s="72" t="str">
        <f t="shared" ca="1" si="0"/>
        <v/>
      </c>
      <c r="O10" s="72" t="str">
        <f t="shared" ca="1" si="0"/>
        <v/>
      </c>
      <c r="P10" s="72" t="str">
        <f t="shared" ca="1" si="0"/>
        <v/>
      </c>
      <c r="Q10" s="72" t="str">
        <f t="shared" ca="1" si="0"/>
        <v/>
      </c>
      <c r="R10" s="72" t="str">
        <f t="shared" ca="1" si="0"/>
        <v/>
      </c>
      <c r="S10" s="72" t="str">
        <f t="shared" ca="1" si="0"/>
        <v/>
      </c>
      <c r="T10" s="72" t="str">
        <f t="shared" ca="1" si="0"/>
        <v/>
      </c>
      <c r="U10" s="72" t="str">
        <f t="shared" ca="1" si="0"/>
        <v/>
      </c>
      <c r="V10" s="72" t="str">
        <f t="shared" ca="1" si="0"/>
        <v/>
      </c>
      <c r="W10" s="72" t="str">
        <f t="shared" ca="1" si="0"/>
        <v/>
      </c>
      <c r="X10" s="72" t="str">
        <f t="shared" ca="1" si="0"/>
        <v/>
      </c>
      <c r="Y10" s="72" t="str">
        <f t="shared" ca="1" si="0"/>
        <v/>
      </c>
      <c r="Z10" s="72" t="str">
        <f t="shared" ca="1" si="0"/>
        <v/>
      </c>
      <c r="AA10" s="72" t="str">
        <f t="shared" ca="1" si="0"/>
        <v/>
      </c>
      <c r="AB10" s="72" t="str">
        <f t="shared" ca="1" si="0"/>
        <v/>
      </c>
      <c r="AC10" s="72" t="str">
        <f t="shared" ca="1" si="0"/>
        <v/>
      </c>
      <c r="AD10" s="72" t="str">
        <f t="shared" ca="1" si="0"/>
        <v/>
      </c>
    </row>
    <row r="11" spans="1:30" customFormat="1" hidden="1">
      <c r="A11" t="s">
        <v>22</v>
      </c>
      <c r="B11" s="2">
        <f>IF(COUNTA(A15:A242)=0,1,COUNTA(A15:A242))</f>
        <v>2</v>
      </c>
      <c r="C11" t="s">
        <v>23</v>
      </c>
      <c r="D11" s="2">
        <f ca="1">IF(COUNTIF(F10:AD10,"&gt;0")=0,1,COUNTIF(F10:AD10,"&gt;0"))</f>
        <v>4</v>
      </c>
      <c r="E11" s="2"/>
      <c r="F11" s="2">
        <f ca="1">IF(F14="","",$E10-$E10/($B9-1)*(F14-1))</f>
        <v>24</v>
      </c>
      <c r="G11" s="2">
        <f t="shared" ref="G11:AD11" ca="1" si="1">IF(G14="","",TotalEffort-TotalEffort/(ImplementationDays)*(G14-1))</f>
        <v>19.2</v>
      </c>
      <c r="H11" s="2">
        <f t="shared" ca="1" si="1"/>
        <v>14.4</v>
      </c>
      <c r="I11" s="2">
        <f t="shared" ca="1" si="1"/>
        <v>9.6000000000000014</v>
      </c>
      <c r="J11" s="2">
        <f t="shared" ca="1" si="1"/>
        <v>4.8000000000000007</v>
      </c>
      <c r="K11" s="2" t="str">
        <f t="shared" si="1"/>
        <v/>
      </c>
      <c r="L11" s="2" t="str">
        <f t="shared" si="1"/>
        <v/>
      </c>
      <c r="M11" s="2" t="str">
        <f t="shared" si="1"/>
        <v/>
      </c>
      <c r="N11" s="2" t="str">
        <f t="shared" si="1"/>
        <v/>
      </c>
      <c r="O11" s="2" t="str">
        <f t="shared" si="1"/>
        <v/>
      </c>
      <c r="P11" s="2" t="str">
        <f t="shared" si="1"/>
        <v/>
      </c>
      <c r="Q11" s="2" t="str">
        <f t="shared" si="1"/>
        <v/>
      </c>
      <c r="R11" s="2" t="str">
        <f t="shared" si="1"/>
        <v/>
      </c>
      <c r="S11" s="2" t="str">
        <f t="shared" si="1"/>
        <v/>
      </c>
      <c r="T11" s="2" t="str">
        <f t="shared" si="1"/>
        <v/>
      </c>
      <c r="U11" s="2" t="str">
        <f t="shared" si="1"/>
        <v/>
      </c>
      <c r="V11" s="2" t="str">
        <f t="shared" si="1"/>
        <v/>
      </c>
      <c r="W11" s="2" t="str">
        <f t="shared" si="1"/>
        <v/>
      </c>
      <c r="X11" s="2" t="str">
        <f t="shared" si="1"/>
        <v/>
      </c>
      <c r="Y11" s="2" t="str">
        <f t="shared" si="1"/>
        <v/>
      </c>
      <c r="Z11" s="2" t="str">
        <f t="shared" si="1"/>
        <v/>
      </c>
      <c r="AA11" s="2" t="str">
        <f t="shared" si="1"/>
        <v/>
      </c>
      <c r="AB11" s="2" t="str">
        <f t="shared" si="1"/>
        <v/>
      </c>
      <c r="AC11" s="2" t="str">
        <f t="shared" si="1"/>
        <v/>
      </c>
      <c r="AD11" s="2" t="str">
        <f t="shared" si="1"/>
        <v/>
      </c>
    </row>
    <row r="12" spans="1:30" customFormat="1" hidden="1">
      <c r="A12" s="56" t="s">
        <v>26</v>
      </c>
      <c r="C12" t="s">
        <v>24</v>
      </c>
      <c r="D12" s="2"/>
      <c r="E12" s="2"/>
      <c r="F12" s="2">
        <f t="shared" ref="F12:AD12" ca="1" si="2">IF(TREND(OFFSET($F10,0,DoneDays-TrendDays,1,TrendDays),OFFSET($F13,0,DoneDays-TrendDays,1,TrendDays),F13)&lt;0,"",TREND(OFFSET($F10,0,DoneDays-TrendDays,1,TrendDays),OFFSET($F13,0,DoneDays-TrendDays,1,TrendDays),F13))</f>
        <v>20.200000000000003</v>
      </c>
      <c r="G12" s="2">
        <f t="shared" ca="1" si="2"/>
        <v>12.9</v>
      </c>
      <c r="H12" s="2">
        <f t="shared" ca="1" si="2"/>
        <v>5.5999999999999979</v>
      </c>
      <c r="I12" s="2" t="str">
        <f t="shared" ca="1" si="2"/>
        <v/>
      </c>
      <c r="J12" s="2" t="str">
        <f t="shared" ca="1" si="2"/>
        <v/>
      </c>
      <c r="K12" s="2" t="str">
        <f t="shared" ca="1" si="2"/>
        <v/>
      </c>
      <c r="L12" s="2" t="str">
        <f t="shared" ca="1" si="2"/>
        <v/>
      </c>
      <c r="M12" s="2" t="str">
        <f t="shared" ca="1" si="2"/>
        <v/>
      </c>
      <c r="N12" s="2" t="str">
        <f t="shared" ca="1" si="2"/>
        <v/>
      </c>
      <c r="O12" s="2" t="str">
        <f t="shared" ca="1" si="2"/>
        <v/>
      </c>
      <c r="P12" s="2" t="str">
        <f t="shared" ca="1" si="2"/>
        <v/>
      </c>
      <c r="Q12" s="2" t="str">
        <f t="shared" ca="1" si="2"/>
        <v/>
      </c>
      <c r="R12" s="2" t="str">
        <f t="shared" ca="1" si="2"/>
        <v/>
      </c>
      <c r="S12" s="2" t="str">
        <f t="shared" ca="1" si="2"/>
        <v/>
      </c>
      <c r="T12" s="2" t="str">
        <f t="shared" ca="1" si="2"/>
        <v/>
      </c>
      <c r="U12" s="2" t="str">
        <f t="shared" ca="1" si="2"/>
        <v/>
      </c>
      <c r="V12" s="2" t="str">
        <f t="shared" ca="1" si="2"/>
        <v/>
      </c>
      <c r="W12" s="2" t="str">
        <f t="shared" ca="1" si="2"/>
        <v/>
      </c>
      <c r="X12" s="2" t="str">
        <f t="shared" ca="1" si="2"/>
        <v/>
      </c>
      <c r="Y12" s="2" t="str">
        <f t="shared" ca="1" si="2"/>
        <v/>
      </c>
      <c r="Z12" s="2" t="str">
        <f t="shared" ca="1" si="2"/>
        <v/>
      </c>
      <c r="AA12" s="2" t="str">
        <f t="shared" ca="1" si="2"/>
        <v/>
      </c>
      <c r="AB12" s="2" t="str">
        <f t="shared" ca="1" si="2"/>
        <v/>
      </c>
      <c r="AC12" s="2" t="str">
        <f t="shared" ca="1" si="2"/>
        <v/>
      </c>
      <c r="AD12" s="2" t="str">
        <f t="shared" ca="1" si="2"/>
        <v/>
      </c>
    </row>
    <row r="13" spans="1:30" customFormat="1" hidden="1">
      <c r="A13" s="56" t="s">
        <v>27</v>
      </c>
      <c r="C13" t="s">
        <v>25</v>
      </c>
      <c r="D13" s="2">
        <f ca="1">IF(DoneDays&gt;B10,B10,DoneDays)</f>
        <v>4</v>
      </c>
      <c r="E13" s="2"/>
      <c r="F13" s="2">
        <f ca="1">IF(DoneDays&gt;E13,E13+1,"")</f>
        <v>1</v>
      </c>
      <c r="G13" s="2">
        <v>2</v>
      </c>
      <c r="H13" s="2">
        <v>3</v>
      </c>
      <c r="I13" s="2">
        <v>4</v>
      </c>
      <c r="J13" s="2">
        <v>5</v>
      </c>
      <c r="K13" s="2">
        <v>6</v>
      </c>
      <c r="L13" s="2">
        <v>7</v>
      </c>
      <c r="M13" s="2">
        <v>8</v>
      </c>
      <c r="N13" s="2">
        <v>9</v>
      </c>
      <c r="O13" s="2">
        <v>10</v>
      </c>
      <c r="P13" s="2">
        <v>11</v>
      </c>
      <c r="Q13" s="2">
        <v>12</v>
      </c>
      <c r="R13" s="2">
        <v>13</v>
      </c>
      <c r="S13" s="2">
        <v>14</v>
      </c>
      <c r="T13" s="2">
        <v>15</v>
      </c>
      <c r="U13" s="2">
        <v>16</v>
      </c>
      <c r="V13" s="2">
        <v>17</v>
      </c>
      <c r="W13" s="2">
        <v>18</v>
      </c>
      <c r="X13" s="2">
        <v>19</v>
      </c>
      <c r="Y13" s="2">
        <v>20</v>
      </c>
      <c r="Z13" s="2">
        <v>21</v>
      </c>
      <c r="AA13" s="2">
        <v>22</v>
      </c>
      <c r="AB13" s="2">
        <v>23</v>
      </c>
      <c r="AC13" s="2">
        <v>24</v>
      </c>
      <c r="AD13" s="2">
        <v>25</v>
      </c>
    </row>
    <row r="14" spans="1:30">
      <c r="A14" s="69" t="s">
        <v>7</v>
      </c>
      <c r="B14" s="73" t="s">
        <v>21</v>
      </c>
      <c r="C14" s="69" t="s">
        <v>8</v>
      </c>
      <c r="D14" s="69" t="s">
        <v>3</v>
      </c>
      <c r="E14" s="73" t="s">
        <v>10</v>
      </c>
      <c r="F14" s="73">
        <v>1</v>
      </c>
      <c r="G14" s="73">
        <f t="shared" ref="G14:AD14" si="3">IF($B$9&gt;F14,F14+1,"")</f>
        <v>2</v>
      </c>
      <c r="H14" s="73">
        <f t="shared" si="3"/>
        <v>3</v>
      </c>
      <c r="I14" s="73">
        <f t="shared" si="3"/>
        <v>4</v>
      </c>
      <c r="J14" s="73">
        <f t="shared" si="3"/>
        <v>5</v>
      </c>
      <c r="K14" s="73" t="str">
        <f t="shared" si="3"/>
        <v/>
      </c>
      <c r="L14" s="73" t="str">
        <f t="shared" si="3"/>
        <v/>
      </c>
      <c r="M14" s="73" t="str">
        <f t="shared" si="3"/>
        <v/>
      </c>
      <c r="N14" s="73" t="str">
        <f t="shared" si="3"/>
        <v/>
      </c>
      <c r="O14" s="73" t="str">
        <f t="shared" si="3"/>
        <v/>
      </c>
      <c r="P14" s="73" t="str">
        <f t="shared" si="3"/>
        <v/>
      </c>
      <c r="Q14" s="73" t="str">
        <f t="shared" si="3"/>
        <v/>
      </c>
      <c r="R14" s="73" t="str">
        <f t="shared" si="3"/>
        <v/>
      </c>
      <c r="S14" s="73" t="str">
        <f t="shared" si="3"/>
        <v/>
      </c>
      <c r="T14" s="73" t="str">
        <f t="shared" si="3"/>
        <v/>
      </c>
      <c r="U14" s="73" t="str">
        <f t="shared" si="3"/>
        <v/>
      </c>
      <c r="V14" s="73" t="str">
        <f t="shared" si="3"/>
        <v/>
      </c>
      <c r="W14" s="73" t="str">
        <f t="shared" si="3"/>
        <v/>
      </c>
      <c r="X14" s="73" t="str">
        <f t="shared" si="3"/>
        <v/>
      </c>
      <c r="Y14" s="73" t="str">
        <f t="shared" si="3"/>
        <v/>
      </c>
      <c r="Z14" s="73" t="str">
        <f t="shared" si="3"/>
        <v/>
      </c>
      <c r="AA14" s="73" t="str">
        <f t="shared" si="3"/>
        <v/>
      </c>
      <c r="AB14" s="73" t="str">
        <f t="shared" si="3"/>
        <v/>
      </c>
      <c r="AC14" s="73" t="str">
        <f t="shared" si="3"/>
        <v/>
      </c>
      <c r="AD14" s="73" t="str">
        <f t="shared" si="3"/>
        <v/>
      </c>
    </row>
    <row r="15" spans="1:30">
      <c r="A15" s="106" t="s">
        <v>126</v>
      </c>
      <c r="B15" s="2">
        <v>5</v>
      </c>
      <c r="C15" t="s">
        <v>104</v>
      </c>
      <c r="D15" t="s">
        <v>82</v>
      </c>
      <c r="E15" s="2">
        <v>14</v>
      </c>
      <c r="F15" s="2">
        <f>IF(OR(F$14="",$E15=""),"",E15)</f>
        <v>14</v>
      </c>
      <c r="G15" s="2">
        <v>2</v>
      </c>
      <c r="H15" s="2">
        <v>0</v>
      </c>
      <c r="I15" s="2">
        <v>0</v>
      </c>
      <c r="J15" s="34">
        <v>0</v>
      </c>
    </row>
    <row r="16" spans="1:30">
      <c r="A16" s="106" t="s">
        <v>120</v>
      </c>
      <c r="B16" s="2">
        <v>6</v>
      </c>
      <c r="C16" t="s">
        <v>104</v>
      </c>
      <c r="D16" t="s">
        <v>79</v>
      </c>
      <c r="E16" s="2">
        <v>10</v>
      </c>
      <c r="F16" s="2">
        <f>IF(OR(F$14="",$E16=""),"",E16)</f>
        <v>10</v>
      </c>
      <c r="G16" s="2">
        <v>7</v>
      </c>
      <c r="H16" s="2">
        <v>2</v>
      </c>
      <c r="I16" s="2">
        <v>2</v>
      </c>
      <c r="J16" s="34">
        <v>0</v>
      </c>
    </row>
    <row r="17" spans="1:30">
      <c r="A17"/>
      <c r="B17" s="2"/>
      <c r="C17"/>
      <c r="D17"/>
      <c r="E17" s="2"/>
      <c r="F17" s="2" t="str">
        <f>IF(OR(F$14="",$E17=""),"",E17)</f>
        <v/>
      </c>
      <c r="G17" s="2"/>
      <c r="H17" s="2"/>
      <c r="I17" s="2"/>
      <c r="AC17" s="34" t="str">
        <f t="shared" ref="AC17:AD34" si="4">IF(OR(AC$14="",$E17=""),"",AB17)</f>
        <v/>
      </c>
      <c r="AD17" s="34" t="str">
        <f t="shared" si="4"/>
        <v/>
      </c>
    </row>
    <row r="18" spans="1:30">
      <c r="A18"/>
      <c r="B18" s="2"/>
      <c r="C18"/>
      <c r="D18" t="str">
        <f>IF(A18&lt;&gt;"","Planned","")</f>
        <v/>
      </c>
      <c r="E18" s="2"/>
      <c r="F18" s="2" t="str">
        <f>IF(OR(F$14="",$E18=""),"",E18)</f>
        <v/>
      </c>
      <c r="G18" s="2"/>
      <c r="H18" s="2"/>
      <c r="I18" s="2"/>
    </row>
    <row r="19" spans="1:30">
      <c r="A19" s="32"/>
      <c r="C19"/>
      <c r="AC19" s="34" t="str">
        <f t="shared" si="4"/>
        <v/>
      </c>
      <c r="AD19" s="34" t="str">
        <f t="shared" si="4"/>
        <v/>
      </c>
    </row>
    <row r="20" spans="1:30">
      <c r="A20" s="32"/>
      <c r="C20"/>
      <c r="AC20" s="34" t="str">
        <f t="shared" si="4"/>
        <v/>
      </c>
      <c r="AD20" s="34" t="str">
        <f t="shared" si="4"/>
        <v/>
      </c>
    </row>
    <row r="21" spans="1:30">
      <c r="A21" s="32"/>
      <c r="C21"/>
      <c r="AC21" s="34" t="str">
        <f t="shared" si="4"/>
        <v/>
      </c>
      <c r="AD21" s="34" t="str">
        <f t="shared" si="4"/>
        <v/>
      </c>
    </row>
    <row r="22" spans="1:30">
      <c r="A22" s="32"/>
      <c r="C22"/>
      <c r="AC22" s="34" t="str">
        <f t="shared" si="4"/>
        <v/>
      </c>
      <c r="AD22" s="34" t="str">
        <f t="shared" si="4"/>
        <v/>
      </c>
    </row>
    <row r="23" spans="1:30" ht="15" customHeight="1">
      <c r="A23" s="32"/>
      <c r="C23"/>
      <c r="AC23" s="34" t="str">
        <f t="shared" si="4"/>
        <v/>
      </c>
      <c r="AD23" s="34" t="str">
        <f t="shared" si="4"/>
        <v/>
      </c>
    </row>
    <row r="24" spans="1:30">
      <c r="A24" s="32"/>
      <c r="C24"/>
      <c r="AC24" s="34" t="str">
        <f t="shared" si="4"/>
        <v/>
      </c>
      <c r="AD24" s="34" t="str">
        <f t="shared" si="4"/>
        <v/>
      </c>
    </row>
    <row r="25" spans="1:30">
      <c r="A25" s="32"/>
      <c r="C25"/>
    </row>
    <row r="26" spans="1:30">
      <c r="A26" s="32"/>
      <c r="C26"/>
      <c r="AC26" s="34" t="str">
        <f t="shared" si="4"/>
        <v/>
      </c>
      <c r="AD26" s="34" t="str">
        <f t="shared" si="4"/>
        <v/>
      </c>
    </row>
    <row r="27" spans="1:30">
      <c r="A27" s="32"/>
      <c r="C27"/>
      <c r="AC27" s="34" t="str">
        <f t="shared" si="4"/>
        <v/>
      </c>
      <c r="AD27" s="34" t="str">
        <f t="shared" si="4"/>
        <v/>
      </c>
    </row>
    <row r="28" spans="1:30">
      <c r="A28" s="32"/>
      <c r="C28"/>
      <c r="AC28" s="34" t="str">
        <f t="shared" si="4"/>
        <v/>
      </c>
      <c r="AD28" s="34" t="str">
        <f t="shared" si="4"/>
        <v/>
      </c>
    </row>
    <row r="29" spans="1:30">
      <c r="A29" s="32"/>
      <c r="C29"/>
      <c r="AC29" s="34" t="str">
        <f t="shared" si="4"/>
        <v/>
      </c>
      <c r="AD29" s="34" t="str">
        <f t="shared" si="4"/>
        <v/>
      </c>
    </row>
    <row r="30" spans="1:30">
      <c r="A30" s="32"/>
      <c r="C30"/>
      <c r="AC30" s="34" t="str">
        <f t="shared" si="4"/>
        <v/>
      </c>
      <c r="AD30" s="34" t="str">
        <f t="shared" si="4"/>
        <v/>
      </c>
    </row>
    <row r="31" spans="1:30">
      <c r="A31" s="32"/>
      <c r="C31"/>
      <c r="AC31" s="34" t="str">
        <f t="shared" si="4"/>
        <v/>
      </c>
      <c r="AD31" s="34" t="str">
        <f t="shared" si="4"/>
        <v/>
      </c>
    </row>
    <row r="32" spans="1:30">
      <c r="A32" s="32"/>
      <c r="C32"/>
      <c r="AC32" s="34" t="str">
        <f t="shared" si="4"/>
        <v/>
      </c>
      <c r="AD32" s="34" t="str">
        <f t="shared" si="4"/>
        <v/>
      </c>
    </row>
    <row r="33" spans="1:30">
      <c r="A33" s="32"/>
      <c r="C33"/>
      <c r="AC33" s="34" t="str">
        <f t="shared" si="4"/>
        <v/>
      </c>
      <c r="AD33" s="34" t="str">
        <f t="shared" si="4"/>
        <v/>
      </c>
    </row>
    <row r="34" spans="1:30">
      <c r="A34" s="32"/>
      <c r="C34"/>
      <c r="AC34" s="34" t="str">
        <f t="shared" si="4"/>
        <v/>
      </c>
      <c r="AD34" s="34" t="str">
        <f t="shared" si="4"/>
        <v/>
      </c>
    </row>
    <row r="35" spans="1:30">
      <c r="A35" s="32"/>
      <c r="C35"/>
    </row>
    <row r="36" spans="1:30">
      <c r="A36" s="32"/>
      <c r="C36"/>
      <c r="AC36" s="34" t="str">
        <f t="shared" ref="AC36:AD51" si="5">IF(OR(AC$14="",$E36=""),"",AB36)</f>
        <v/>
      </c>
      <c r="AD36" s="34" t="str">
        <f t="shared" si="5"/>
        <v/>
      </c>
    </row>
    <row r="37" spans="1:30">
      <c r="A37" s="32"/>
      <c r="C37"/>
      <c r="AC37" s="34" t="str">
        <f t="shared" si="5"/>
        <v/>
      </c>
      <c r="AD37" s="34" t="str">
        <f t="shared" si="5"/>
        <v/>
      </c>
    </row>
    <row r="38" spans="1:30">
      <c r="A38" s="32"/>
      <c r="C38"/>
      <c r="AC38" s="34" t="str">
        <f t="shared" si="5"/>
        <v/>
      </c>
      <c r="AD38" s="34" t="str">
        <f t="shared" si="5"/>
        <v/>
      </c>
    </row>
    <row r="39" spans="1:30">
      <c r="A39" s="32"/>
      <c r="C39"/>
      <c r="AC39" s="34" t="str">
        <f t="shared" si="5"/>
        <v/>
      </c>
      <c r="AD39" s="34" t="str">
        <f t="shared" si="5"/>
        <v/>
      </c>
    </row>
    <row r="40" spans="1:30">
      <c r="A40" s="32"/>
      <c r="C40"/>
      <c r="AC40" s="34" t="str">
        <f t="shared" si="5"/>
        <v/>
      </c>
      <c r="AD40" s="34" t="str">
        <f t="shared" si="5"/>
        <v/>
      </c>
    </row>
    <row r="41" spans="1:30">
      <c r="A41" s="32"/>
      <c r="C41"/>
      <c r="D41" s="35" t="str">
        <f t="shared" ref="D41:D64" si="6">IF(A41&lt;&gt;"","Planned","")</f>
        <v/>
      </c>
      <c r="F41" s="34" t="str">
        <f t="shared" ref="F41:U63" si="7">IF(OR(F$14="",$E41=""),"",E41)</f>
        <v/>
      </c>
      <c r="AC41" s="34" t="str">
        <f t="shared" si="5"/>
        <v/>
      </c>
      <c r="AD41" s="34" t="str">
        <f t="shared" si="5"/>
        <v/>
      </c>
    </row>
    <row r="42" spans="1:30">
      <c r="C42"/>
      <c r="D42" s="35" t="str">
        <f t="shared" si="6"/>
        <v/>
      </c>
      <c r="F42" s="34" t="str">
        <f t="shared" si="7"/>
        <v/>
      </c>
      <c r="AC42" s="34" t="str">
        <f t="shared" si="5"/>
        <v/>
      </c>
      <c r="AD42" s="34" t="str">
        <f t="shared" si="5"/>
        <v/>
      </c>
    </row>
    <row r="43" spans="1:30">
      <c r="C43"/>
      <c r="D43" s="35" t="str">
        <f t="shared" si="6"/>
        <v/>
      </c>
      <c r="F43" s="34" t="str">
        <f t="shared" si="7"/>
        <v/>
      </c>
      <c r="AC43" s="34" t="str">
        <f t="shared" si="5"/>
        <v/>
      </c>
      <c r="AD43" s="34" t="str">
        <f t="shared" si="5"/>
        <v/>
      </c>
    </row>
    <row r="44" spans="1:30">
      <c r="C44"/>
      <c r="D44" s="35" t="str">
        <f t="shared" si="6"/>
        <v/>
      </c>
      <c r="F44" s="34" t="str">
        <f t="shared" si="7"/>
        <v/>
      </c>
      <c r="AC44" s="34" t="str">
        <f t="shared" si="5"/>
        <v/>
      </c>
      <c r="AD44" s="34" t="str">
        <f t="shared" si="5"/>
        <v/>
      </c>
    </row>
    <row r="45" spans="1:30">
      <c r="C45"/>
      <c r="D45" s="35" t="str">
        <f t="shared" si="6"/>
        <v/>
      </c>
      <c r="F45" s="34" t="str">
        <f t="shared" si="7"/>
        <v/>
      </c>
      <c r="AC45" s="34" t="str">
        <f t="shared" si="5"/>
        <v/>
      </c>
      <c r="AD45" s="34" t="str">
        <f t="shared" si="5"/>
        <v/>
      </c>
    </row>
    <row r="46" spans="1:30">
      <c r="C46"/>
      <c r="D46" s="35" t="str">
        <f t="shared" si="6"/>
        <v/>
      </c>
      <c r="F46" s="34" t="str">
        <f t="shared" si="7"/>
        <v/>
      </c>
      <c r="AC46" s="34" t="str">
        <f t="shared" si="5"/>
        <v/>
      </c>
      <c r="AD46" s="34" t="str">
        <f t="shared" si="5"/>
        <v/>
      </c>
    </row>
    <row r="47" spans="1:30">
      <c r="C47"/>
      <c r="D47" s="35" t="str">
        <f t="shared" si="6"/>
        <v/>
      </c>
      <c r="F47" s="34" t="str">
        <f t="shared" si="7"/>
        <v/>
      </c>
      <c r="AC47" s="34" t="str">
        <f t="shared" si="5"/>
        <v/>
      </c>
      <c r="AD47" s="34" t="str">
        <f t="shared" si="5"/>
        <v/>
      </c>
    </row>
    <row r="48" spans="1:30">
      <c r="C48"/>
      <c r="D48" s="35" t="str">
        <f t="shared" si="6"/>
        <v/>
      </c>
      <c r="F48" s="34" t="str">
        <f t="shared" si="7"/>
        <v/>
      </c>
      <c r="AC48" s="34" t="str">
        <f t="shared" si="5"/>
        <v/>
      </c>
      <c r="AD48" s="34" t="str">
        <f t="shared" si="5"/>
        <v/>
      </c>
    </row>
    <row r="49" spans="3:30">
      <c r="C49"/>
      <c r="D49" s="35" t="str">
        <f t="shared" si="6"/>
        <v/>
      </c>
      <c r="F49" s="34" t="str">
        <f t="shared" si="7"/>
        <v/>
      </c>
      <c r="AC49" s="34" t="str">
        <f t="shared" si="5"/>
        <v/>
      </c>
      <c r="AD49" s="34" t="str">
        <f t="shared" si="5"/>
        <v/>
      </c>
    </row>
    <row r="50" spans="3:30">
      <c r="C50"/>
      <c r="D50" s="35" t="str">
        <f t="shared" si="6"/>
        <v/>
      </c>
      <c r="F50" s="34" t="str">
        <f t="shared" si="7"/>
        <v/>
      </c>
      <c r="AC50" s="34" t="str">
        <f t="shared" si="5"/>
        <v/>
      </c>
      <c r="AD50" s="34" t="str">
        <f t="shared" si="5"/>
        <v/>
      </c>
    </row>
    <row r="51" spans="3:30">
      <c r="C51"/>
      <c r="D51" s="35" t="str">
        <f t="shared" si="6"/>
        <v/>
      </c>
      <c r="F51" s="34" t="str">
        <f t="shared" si="7"/>
        <v/>
      </c>
      <c r="AC51" s="34" t="str">
        <f t="shared" si="5"/>
        <v/>
      </c>
      <c r="AD51" s="34" t="str">
        <f t="shared" si="5"/>
        <v/>
      </c>
    </row>
    <row r="52" spans="3:30">
      <c r="C52"/>
      <c r="D52" s="35" t="str">
        <f t="shared" si="6"/>
        <v/>
      </c>
      <c r="F52" s="34" t="str">
        <f t="shared" si="7"/>
        <v/>
      </c>
      <c r="AC52" s="34" t="str">
        <f t="shared" ref="AC52:AD63" si="8">IF(OR(AC$14="",$E52=""),"",AB52)</f>
        <v/>
      </c>
      <c r="AD52" s="34" t="str">
        <f t="shared" si="8"/>
        <v/>
      </c>
    </row>
    <row r="53" spans="3:30">
      <c r="C53"/>
      <c r="D53" s="35" t="str">
        <f t="shared" si="6"/>
        <v/>
      </c>
      <c r="F53" s="34" t="str">
        <f t="shared" si="7"/>
        <v/>
      </c>
      <c r="AC53" s="34" t="str">
        <f t="shared" si="8"/>
        <v/>
      </c>
      <c r="AD53" s="34" t="str">
        <f t="shared" si="8"/>
        <v/>
      </c>
    </row>
    <row r="54" spans="3:30">
      <c r="C54"/>
      <c r="D54" s="35" t="str">
        <f t="shared" si="6"/>
        <v/>
      </c>
      <c r="F54" s="34" t="str">
        <f t="shared" si="7"/>
        <v/>
      </c>
      <c r="AC54" s="34" t="str">
        <f t="shared" si="8"/>
        <v/>
      </c>
      <c r="AD54" s="34" t="str">
        <f t="shared" si="8"/>
        <v/>
      </c>
    </row>
    <row r="55" spans="3:30">
      <c r="C55"/>
      <c r="D55" s="35" t="str">
        <f t="shared" si="6"/>
        <v/>
      </c>
      <c r="F55" s="34" t="str">
        <f t="shared" si="7"/>
        <v/>
      </c>
      <c r="AC55" s="34" t="str">
        <f t="shared" si="8"/>
        <v/>
      </c>
      <c r="AD55" s="34" t="str">
        <f t="shared" si="8"/>
        <v/>
      </c>
    </row>
    <row r="56" spans="3:30">
      <c r="C56"/>
      <c r="D56" s="35" t="str">
        <f t="shared" si="6"/>
        <v/>
      </c>
      <c r="F56" s="34" t="str">
        <f t="shared" si="7"/>
        <v/>
      </c>
      <c r="AC56" s="34" t="str">
        <f t="shared" si="8"/>
        <v/>
      </c>
      <c r="AD56" s="34" t="str">
        <f t="shared" si="8"/>
        <v/>
      </c>
    </row>
    <row r="57" spans="3:30">
      <c r="C57"/>
      <c r="D57" s="35" t="str">
        <f t="shared" si="6"/>
        <v/>
      </c>
      <c r="F57" s="34" t="str">
        <f t="shared" si="7"/>
        <v/>
      </c>
      <c r="AC57" s="34" t="str">
        <f t="shared" si="8"/>
        <v/>
      </c>
      <c r="AD57" s="34" t="str">
        <f t="shared" si="8"/>
        <v/>
      </c>
    </row>
    <row r="58" spans="3:30">
      <c r="C58"/>
      <c r="D58" s="35" t="str">
        <f t="shared" si="6"/>
        <v/>
      </c>
      <c r="F58" s="34" t="str">
        <f t="shared" si="7"/>
        <v/>
      </c>
      <c r="AC58" s="34" t="str">
        <f t="shared" si="8"/>
        <v/>
      </c>
      <c r="AD58" s="34" t="str">
        <f t="shared" si="8"/>
        <v/>
      </c>
    </row>
    <row r="59" spans="3:30">
      <c r="C59"/>
      <c r="D59" s="35" t="str">
        <f t="shared" si="6"/>
        <v/>
      </c>
      <c r="F59" s="34" t="str">
        <f t="shared" si="7"/>
        <v/>
      </c>
      <c r="AC59" s="34" t="str">
        <f t="shared" si="8"/>
        <v/>
      </c>
      <c r="AD59" s="34" t="str">
        <f t="shared" si="8"/>
        <v/>
      </c>
    </row>
    <row r="60" spans="3:30">
      <c r="C60"/>
      <c r="D60" s="35" t="str">
        <f t="shared" si="6"/>
        <v/>
      </c>
      <c r="F60" s="34" t="str">
        <f t="shared" si="7"/>
        <v/>
      </c>
      <c r="AC60" s="34" t="str">
        <f t="shared" si="8"/>
        <v/>
      </c>
      <c r="AD60" s="34" t="str">
        <f t="shared" si="8"/>
        <v/>
      </c>
    </row>
    <row r="61" spans="3:30">
      <c r="C61"/>
      <c r="D61" s="35" t="str">
        <f t="shared" si="6"/>
        <v/>
      </c>
      <c r="F61" s="34" t="str">
        <f t="shared" si="7"/>
        <v/>
      </c>
      <c r="AC61" s="34" t="str">
        <f t="shared" si="8"/>
        <v/>
      </c>
      <c r="AD61" s="34" t="str">
        <f t="shared" si="8"/>
        <v/>
      </c>
    </row>
    <row r="62" spans="3:30">
      <c r="C62"/>
      <c r="D62" s="35" t="str">
        <f t="shared" si="6"/>
        <v/>
      </c>
      <c r="F62" s="34" t="str">
        <f t="shared" si="7"/>
        <v/>
      </c>
      <c r="G62" s="34" t="str">
        <f t="shared" si="7"/>
        <v/>
      </c>
      <c r="H62" s="34" t="str">
        <f t="shared" si="7"/>
        <v/>
      </c>
      <c r="I62" s="34" t="str">
        <f t="shared" si="7"/>
        <v/>
      </c>
      <c r="J62" s="34" t="str">
        <f t="shared" si="7"/>
        <v/>
      </c>
      <c r="K62" s="34" t="str">
        <f t="shared" si="7"/>
        <v/>
      </c>
      <c r="L62" s="34" t="str">
        <f t="shared" si="7"/>
        <v/>
      </c>
      <c r="M62" s="34" t="str">
        <f t="shared" si="7"/>
        <v/>
      </c>
      <c r="N62" s="34" t="str">
        <f t="shared" si="7"/>
        <v/>
      </c>
      <c r="O62" s="34" t="str">
        <f t="shared" si="7"/>
        <v/>
      </c>
      <c r="P62" s="34" t="str">
        <f t="shared" si="7"/>
        <v/>
      </c>
      <c r="Q62" s="34" t="str">
        <f t="shared" si="7"/>
        <v/>
      </c>
      <c r="R62" s="34" t="str">
        <f t="shared" si="7"/>
        <v/>
      </c>
      <c r="S62" s="34" t="str">
        <f t="shared" si="7"/>
        <v/>
      </c>
      <c r="T62" s="34" t="str">
        <f t="shared" si="7"/>
        <v/>
      </c>
      <c r="U62" s="34" t="str">
        <f t="shared" si="7"/>
        <v/>
      </c>
      <c r="V62" s="34" t="str">
        <f t="shared" ref="V62:AB63" si="9">IF(OR(V$14="",$E62=""),"",U62)</f>
        <v/>
      </c>
      <c r="W62" s="34" t="str">
        <f t="shared" si="9"/>
        <v/>
      </c>
      <c r="X62" s="34" t="str">
        <f t="shared" si="9"/>
        <v/>
      </c>
      <c r="Y62" s="34" t="str">
        <f t="shared" si="9"/>
        <v/>
      </c>
      <c r="Z62" s="34" t="str">
        <f t="shared" si="9"/>
        <v/>
      </c>
      <c r="AA62" s="34" t="str">
        <f t="shared" si="9"/>
        <v/>
      </c>
      <c r="AB62" s="34" t="str">
        <f t="shared" si="9"/>
        <v/>
      </c>
      <c r="AC62" s="34" t="str">
        <f t="shared" si="8"/>
        <v/>
      </c>
      <c r="AD62" s="34" t="str">
        <f t="shared" si="8"/>
        <v/>
      </c>
    </row>
    <row r="63" spans="3:30">
      <c r="C63"/>
      <c r="D63" s="35" t="str">
        <f t="shared" si="6"/>
        <v/>
      </c>
      <c r="F63" s="34" t="str">
        <f t="shared" si="7"/>
        <v/>
      </c>
      <c r="G63" s="34" t="str">
        <f t="shared" si="7"/>
        <v/>
      </c>
      <c r="H63" s="34" t="str">
        <f t="shared" si="7"/>
        <v/>
      </c>
      <c r="I63" s="34" t="str">
        <f t="shared" si="7"/>
        <v/>
      </c>
      <c r="J63" s="34" t="str">
        <f t="shared" si="7"/>
        <v/>
      </c>
      <c r="K63" s="34" t="str">
        <f t="shared" si="7"/>
        <v/>
      </c>
      <c r="L63" s="34" t="str">
        <f t="shared" si="7"/>
        <v/>
      </c>
      <c r="M63" s="34" t="str">
        <f t="shared" si="7"/>
        <v/>
      </c>
      <c r="N63" s="34" t="str">
        <f t="shared" si="7"/>
        <v/>
      </c>
      <c r="O63" s="34" t="str">
        <f t="shared" si="7"/>
        <v/>
      </c>
      <c r="P63" s="34" t="str">
        <f t="shared" si="7"/>
        <v/>
      </c>
      <c r="Q63" s="34" t="str">
        <f t="shared" si="7"/>
        <v/>
      </c>
      <c r="R63" s="34" t="str">
        <f t="shared" si="7"/>
        <v/>
      </c>
      <c r="S63" s="34" t="str">
        <f t="shared" si="7"/>
        <v/>
      </c>
      <c r="T63" s="34" t="str">
        <f t="shared" si="7"/>
        <v/>
      </c>
      <c r="U63" s="34" t="str">
        <f t="shared" si="7"/>
        <v/>
      </c>
      <c r="V63" s="34" t="str">
        <f t="shared" si="9"/>
        <v/>
      </c>
      <c r="W63" s="34" t="str">
        <f t="shared" si="9"/>
        <v/>
      </c>
      <c r="X63" s="34" t="str">
        <f t="shared" si="9"/>
        <v/>
      </c>
      <c r="Y63" s="34" t="str">
        <f t="shared" si="9"/>
        <v/>
      </c>
      <c r="Z63" s="34" t="str">
        <f t="shared" si="9"/>
        <v/>
      </c>
      <c r="AA63" s="34" t="str">
        <f t="shared" si="9"/>
        <v/>
      </c>
      <c r="AB63" s="34" t="str">
        <f t="shared" si="9"/>
        <v/>
      </c>
      <c r="AC63" s="34" t="str">
        <f t="shared" si="8"/>
        <v/>
      </c>
      <c r="AD63" s="34" t="str">
        <f t="shared" si="8"/>
        <v/>
      </c>
    </row>
    <row r="64" spans="3:30">
      <c r="C64"/>
      <c r="D64" s="35" t="str">
        <f t="shared" si="6"/>
        <v/>
      </c>
    </row>
    <row r="65" spans="3:3">
      <c r="C65"/>
    </row>
    <row r="66" spans="3:3">
      <c r="C66"/>
    </row>
    <row r="67" spans="3:3">
      <c r="C67"/>
    </row>
    <row r="68" spans="3:3">
      <c r="C68"/>
    </row>
    <row r="69" spans="3:3">
      <c r="C69"/>
    </row>
    <row r="70" spans="3:3">
      <c r="C70"/>
    </row>
    <row r="71" spans="3:3">
      <c r="C71"/>
    </row>
    <row r="72" spans="3:3">
      <c r="C72"/>
    </row>
    <row r="73" spans="3:3">
      <c r="C73"/>
    </row>
    <row r="74" spans="3:3">
      <c r="C74"/>
    </row>
    <row r="75" spans="3:3">
      <c r="C75"/>
    </row>
    <row r="76" spans="3:3">
      <c r="C76"/>
    </row>
    <row r="77" spans="3:3">
      <c r="C77"/>
    </row>
    <row r="78" spans="3:3">
      <c r="C78"/>
    </row>
    <row r="79" spans="3:3">
      <c r="C79"/>
    </row>
    <row r="80" spans="3:3">
      <c r="C80"/>
    </row>
    <row r="81" spans="3:3">
      <c r="C81"/>
    </row>
    <row r="82" spans="3:3">
      <c r="C82"/>
    </row>
    <row r="83" spans="3:3">
      <c r="C83"/>
    </row>
    <row r="84" spans="3:3">
      <c r="C84"/>
    </row>
    <row r="85" spans="3:3">
      <c r="C85"/>
    </row>
    <row r="86" spans="3:3">
      <c r="C86"/>
    </row>
    <row r="87" spans="3:3">
      <c r="C87"/>
    </row>
  </sheetData>
  <conditionalFormatting sqref="A15:AD58">
    <cfRule type="expression" dxfId="1" priority="1" stopIfTrue="1">
      <formula>$D15="Done"</formula>
    </cfRule>
    <cfRule type="expression" dxfId="0" priority="2" stopIfTrue="1">
      <formula>$D15="Ongoing"</formula>
    </cfRule>
  </conditionalFormatting>
  <dataValidations count="1">
    <dataValidation type="list" allowBlank="1" showInputMessage="1" sqref="D3:D8 D15:D64">
      <formula1>"Planned,Ongoing,Done"</formula1>
    </dataValidation>
  </dataValidations>
  <pageMargins left="0.75" right="0.75" top="1" bottom="1" header="0.5" footer="0.5"/>
  <pageSetup paperSize="9" orientation="portrait" r:id="rId1"/>
  <headerFooter alignWithMargins="0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4"/>
  <dimension ref="A1:AD64"/>
  <sheetViews>
    <sheetView workbookViewId="0">
      <pane ySplit="14" topLeftCell="A15" activePane="bottomLeft" state="frozen"/>
      <selection pane="bottomLeft" activeCell="B25" sqref="B25"/>
    </sheetView>
  </sheetViews>
  <sheetFormatPr defaultRowHeight="12.75"/>
  <cols>
    <col min="1" max="1" width="38.42578125" customWidth="1"/>
    <col min="2" max="2" width="8.5703125" style="2" customWidth="1"/>
    <col min="3" max="3" width="13.7109375" customWidth="1"/>
    <col min="4" max="4" width="10.85546875" customWidth="1"/>
    <col min="5" max="5" width="6.5703125" style="2" customWidth="1"/>
    <col min="6" max="30" width="4.42578125" style="2" customWidth="1"/>
  </cols>
  <sheetData>
    <row r="1" spans="1:30" ht="18">
      <c r="A1" s="31">
        <v>1</v>
      </c>
      <c r="B1" s="37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</row>
    <row r="9" spans="1:30">
      <c r="A9" s="18" t="s">
        <v>12</v>
      </c>
      <c r="B9" s="36">
        <v>5</v>
      </c>
      <c r="C9" s="18"/>
      <c r="D9" s="16"/>
      <c r="E9" s="20" t="s">
        <v>9</v>
      </c>
      <c r="F9" s="20" t="s">
        <v>11</v>
      </c>
      <c r="G9" s="20"/>
      <c r="H9" s="20"/>
      <c r="I9" s="20"/>
      <c r="J9" s="20"/>
      <c r="K9" s="20"/>
      <c r="L9" s="20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</row>
    <row r="10" spans="1:30">
      <c r="A10" s="18" t="s">
        <v>29</v>
      </c>
      <c r="B10" s="36">
        <v>5</v>
      </c>
      <c r="C10" s="18" t="s">
        <v>30</v>
      </c>
      <c r="D10" s="18" t="s">
        <v>17</v>
      </c>
      <c r="E10" s="17">
        <f ca="1">SUM(OFFSET(E14,1,0,TaskRows,1))</f>
        <v>0</v>
      </c>
      <c r="F10" s="17">
        <f ca="1">IF(AND(SUM(OFFSET(F14,1,0,TaskRows,1))=0),0,SUM(OFFSET(F14,1,0,TaskRows,1)))</f>
        <v>0</v>
      </c>
      <c r="G10" s="17" t="str">
        <f t="shared" ref="G10:AD10" ca="1" si="0">IF(AND(SUM(OFFSET(G14,1,0,TaskRows,1))=0),"",SUM(OFFSET(G14,1,0,TaskRows,1)))</f>
        <v/>
      </c>
      <c r="H10" s="17" t="str">
        <f t="shared" ca="1" si="0"/>
        <v/>
      </c>
      <c r="I10" s="17" t="str">
        <f t="shared" ca="1" si="0"/>
        <v/>
      </c>
      <c r="J10" s="17" t="str">
        <f t="shared" ca="1" si="0"/>
        <v/>
      </c>
      <c r="K10" s="17" t="str">
        <f t="shared" ca="1" si="0"/>
        <v/>
      </c>
      <c r="L10" s="17" t="str">
        <f t="shared" ca="1" si="0"/>
        <v/>
      </c>
      <c r="M10" s="17" t="str">
        <f t="shared" ca="1" si="0"/>
        <v/>
      </c>
      <c r="N10" s="17" t="str">
        <f t="shared" ca="1" si="0"/>
        <v/>
      </c>
      <c r="O10" s="17" t="str">
        <f t="shared" ca="1" si="0"/>
        <v/>
      </c>
      <c r="P10" s="17" t="str">
        <f t="shared" ca="1" si="0"/>
        <v/>
      </c>
      <c r="Q10" s="17" t="str">
        <f t="shared" ca="1" si="0"/>
        <v/>
      </c>
      <c r="R10" s="17" t="str">
        <f t="shared" ca="1" si="0"/>
        <v/>
      </c>
      <c r="S10" s="17" t="str">
        <f t="shared" ca="1" si="0"/>
        <v/>
      </c>
      <c r="T10" s="17" t="str">
        <f t="shared" ca="1" si="0"/>
        <v/>
      </c>
      <c r="U10" s="17" t="str">
        <f t="shared" ca="1" si="0"/>
        <v/>
      </c>
      <c r="V10" s="17" t="str">
        <f t="shared" ca="1" si="0"/>
        <v/>
      </c>
      <c r="W10" s="17" t="str">
        <f t="shared" ca="1" si="0"/>
        <v/>
      </c>
      <c r="X10" s="17" t="str">
        <f t="shared" ca="1" si="0"/>
        <v/>
      </c>
      <c r="Y10" s="17" t="str">
        <f t="shared" ca="1" si="0"/>
        <v/>
      </c>
      <c r="Z10" s="17" t="str">
        <f t="shared" ca="1" si="0"/>
        <v/>
      </c>
      <c r="AA10" s="17" t="str">
        <f t="shared" ca="1" si="0"/>
        <v/>
      </c>
      <c r="AB10" s="17" t="str">
        <f t="shared" ca="1" si="0"/>
        <v/>
      </c>
      <c r="AC10" s="17" t="str">
        <f t="shared" ca="1" si="0"/>
        <v/>
      </c>
      <c r="AD10" s="17" t="str">
        <f t="shared" ca="1" si="0"/>
        <v/>
      </c>
    </row>
    <row r="11" spans="1:30" hidden="1">
      <c r="A11" t="s">
        <v>22</v>
      </c>
      <c r="B11" s="2">
        <f>IF(COUNTA(A15:A242)=0,1,COUNTA(A15:A242))</f>
        <v>1</v>
      </c>
      <c r="C11" t="s">
        <v>23</v>
      </c>
      <c r="D11" s="2">
        <f ca="1">IF(COUNTIF(F10:AD10,"&gt;0")=0,1,COUNTIF(F10:AD10,"&gt;0"))</f>
        <v>1</v>
      </c>
      <c r="F11" s="2">
        <f ca="1">IF(F14="","",$E10-$E10/($B9-1)*(F14-1))</f>
        <v>0</v>
      </c>
      <c r="G11" s="2">
        <f t="shared" ref="G11:AD11" ca="1" si="1">IF(G14="","",TotalEffort-TotalEffort/(ImplementationDays)*(G14-1))</f>
        <v>0</v>
      </c>
      <c r="H11" s="2">
        <f t="shared" ca="1" si="1"/>
        <v>0</v>
      </c>
      <c r="I11" s="2">
        <f t="shared" ca="1" si="1"/>
        <v>0</v>
      </c>
      <c r="J11" s="2">
        <f t="shared" ca="1" si="1"/>
        <v>0</v>
      </c>
      <c r="K11" s="2" t="str">
        <f t="shared" si="1"/>
        <v/>
      </c>
      <c r="L11" s="2" t="str">
        <f t="shared" si="1"/>
        <v/>
      </c>
      <c r="M11" s="2" t="str">
        <f t="shared" si="1"/>
        <v/>
      </c>
      <c r="N11" s="2" t="str">
        <f t="shared" si="1"/>
        <v/>
      </c>
      <c r="O11" s="2" t="str">
        <f t="shared" si="1"/>
        <v/>
      </c>
      <c r="P11" s="2" t="str">
        <f t="shared" si="1"/>
        <v/>
      </c>
      <c r="Q11" s="2" t="str">
        <f t="shared" si="1"/>
        <v/>
      </c>
      <c r="R11" s="2" t="str">
        <f t="shared" si="1"/>
        <v/>
      </c>
      <c r="S11" s="2" t="str">
        <f t="shared" si="1"/>
        <v/>
      </c>
      <c r="T11" s="2" t="str">
        <f t="shared" si="1"/>
        <v/>
      </c>
      <c r="U11" s="2" t="str">
        <f t="shared" si="1"/>
        <v/>
      </c>
      <c r="V11" s="2" t="str">
        <f t="shared" si="1"/>
        <v/>
      </c>
      <c r="W11" s="2" t="str">
        <f t="shared" si="1"/>
        <v/>
      </c>
      <c r="X11" s="2" t="str">
        <f t="shared" si="1"/>
        <v/>
      </c>
      <c r="Y11" s="2" t="str">
        <f t="shared" si="1"/>
        <v/>
      </c>
      <c r="Z11" s="2" t="str">
        <f t="shared" si="1"/>
        <v/>
      </c>
      <c r="AA11" s="2" t="str">
        <f t="shared" si="1"/>
        <v/>
      </c>
      <c r="AB11" s="2" t="str">
        <f t="shared" si="1"/>
        <v/>
      </c>
      <c r="AC11" s="2" t="str">
        <f t="shared" si="1"/>
        <v/>
      </c>
      <c r="AD11" s="2" t="str">
        <f t="shared" si="1"/>
        <v/>
      </c>
    </row>
    <row r="12" spans="1:30" hidden="1">
      <c r="A12" s="56" t="s">
        <v>26</v>
      </c>
      <c r="B12"/>
      <c r="C12" t="s">
        <v>24</v>
      </c>
      <c r="D12" s="2"/>
      <c r="F12" s="2">
        <f t="shared" ref="F12:AD12" ca="1" si="2">IF(TREND(OFFSET($F10,0,DoneDays-TrendDays,1,TrendDays),OFFSET($F13,0,DoneDays-TrendDays,1,TrendDays),F13)&lt;0,"",TREND(OFFSET($F10,0,DoneDays-TrendDays,1,TrendDays),OFFSET($F13,0,DoneDays-TrendDays,1,TrendDays),F13))</f>
        <v>0</v>
      </c>
      <c r="G12" s="2">
        <f t="shared" ca="1" si="2"/>
        <v>0</v>
      </c>
      <c r="H12" s="2">
        <f t="shared" ca="1" si="2"/>
        <v>0</v>
      </c>
      <c r="I12" s="2">
        <f t="shared" ca="1" si="2"/>
        <v>0</v>
      </c>
      <c r="J12" s="2">
        <f t="shared" ca="1" si="2"/>
        <v>0</v>
      </c>
      <c r="K12" s="2">
        <f t="shared" ca="1" si="2"/>
        <v>0</v>
      </c>
      <c r="L12" s="2">
        <f t="shared" ca="1" si="2"/>
        <v>0</v>
      </c>
      <c r="M12" s="2">
        <f t="shared" ca="1" si="2"/>
        <v>0</v>
      </c>
      <c r="N12" s="2">
        <f t="shared" ca="1" si="2"/>
        <v>0</v>
      </c>
      <c r="O12" s="2">
        <f t="shared" ca="1" si="2"/>
        <v>0</v>
      </c>
      <c r="P12" s="2">
        <f t="shared" ca="1" si="2"/>
        <v>0</v>
      </c>
      <c r="Q12" s="2">
        <f t="shared" ca="1" si="2"/>
        <v>0</v>
      </c>
      <c r="R12" s="2">
        <f t="shared" ca="1" si="2"/>
        <v>0</v>
      </c>
      <c r="S12" s="2">
        <f t="shared" ca="1" si="2"/>
        <v>0</v>
      </c>
      <c r="T12" s="2">
        <f t="shared" ca="1" si="2"/>
        <v>0</v>
      </c>
      <c r="U12" s="2">
        <f t="shared" ca="1" si="2"/>
        <v>0</v>
      </c>
      <c r="V12" s="2">
        <f t="shared" ca="1" si="2"/>
        <v>0</v>
      </c>
      <c r="W12" s="2">
        <f t="shared" ca="1" si="2"/>
        <v>0</v>
      </c>
      <c r="X12" s="2">
        <f t="shared" ca="1" si="2"/>
        <v>0</v>
      </c>
      <c r="Y12" s="2">
        <f t="shared" ca="1" si="2"/>
        <v>0</v>
      </c>
      <c r="Z12" s="2">
        <f t="shared" ca="1" si="2"/>
        <v>0</v>
      </c>
      <c r="AA12" s="2">
        <f t="shared" ca="1" si="2"/>
        <v>0</v>
      </c>
      <c r="AB12" s="2">
        <f t="shared" ca="1" si="2"/>
        <v>0</v>
      </c>
      <c r="AC12" s="2">
        <f t="shared" ca="1" si="2"/>
        <v>0</v>
      </c>
      <c r="AD12" s="2">
        <f t="shared" ca="1" si="2"/>
        <v>0</v>
      </c>
    </row>
    <row r="13" spans="1:30" hidden="1">
      <c r="A13" s="56" t="s">
        <v>27</v>
      </c>
      <c r="B13"/>
      <c r="C13" t="s">
        <v>25</v>
      </c>
      <c r="D13" s="2">
        <f ca="1">IF(DoneDays&gt;B10,B10,DoneDays)</f>
        <v>1</v>
      </c>
      <c r="F13" s="2">
        <f ca="1">IF(DoneDays&gt;E13,E13+1,"")</f>
        <v>1</v>
      </c>
      <c r="G13" s="2">
        <v>2</v>
      </c>
      <c r="H13" s="2">
        <v>3</v>
      </c>
      <c r="I13" s="2">
        <v>4</v>
      </c>
      <c r="J13" s="2">
        <v>5</v>
      </c>
      <c r="K13" s="2">
        <v>6</v>
      </c>
      <c r="L13" s="2">
        <v>7</v>
      </c>
      <c r="M13" s="2">
        <v>8</v>
      </c>
      <c r="N13" s="2">
        <v>9</v>
      </c>
      <c r="O13" s="2">
        <v>10</v>
      </c>
      <c r="P13" s="2">
        <v>11</v>
      </c>
      <c r="Q13" s="2">
        <v>12</v>
      </c>
      <c r="R13" s="2">
        <v>13</v>
      </c>
      <c r="S13" s="2">
        <v>14</v>
      </c>
      <c r="T13" s="2">
        <v>15</v>
      </c>
      <c r="U13" s="2">
        <v>16</v>
      </c>
      <c r="V13" s="2">
        <v>17</v>
      </c>
      <c r="W13" s="2">
        <v>18</v>
      </c>
      <c r="X13" s="2">
        <v>19</v>
      </c>
      <c r="Y13" s="2">
        <v>20</v>
      </c>
      <c r="Z13" s="2">
        <v>21</v>
      </c>
      <c r="AA13" s="2">
        <v>22</v>
      </c>
      <c r="AB13" s="2">
        <v>23</v>
      </c>
      <c r="AC13" s="2">
        <v>24</v>
      </c>
      <c r="AD13" s="2">
        <v>25</v>
      </c>
    </row>
    <row r="14" spans="1:30">
      <c r="A14" s="18" t="s">
        <v>7</v>
      </c>
      <c r="B14" s="19" t="s">
        <v>21</v>
      </c>
      <c r="C14" s="18" t="s">
        <v>8</v>
      </c>
      <c r="D14" s="18" t="s">
        <v>3</v>
      </c>
      <c r="E14" s="19" t="s">
        <v>10</v>
      </c>
      <c r="F14" s="19">
        <v>1</v>
      </c>
      <c r="G14" s="19">
        <f t="shared" ref="G14:AD14" si="3">IF($B$9&gt;F14,F14+1,"")</f>
        <v>2</v>
      </c>
      <c r="H14" s="19">
        <f t="shared" si="3"/>
        <v>3</v>
      </c>
      <c r="I14" s="19">
        <f t="shared" si="3"/>
        <v>4</v>
      </c>
      <c r="J14" s="19">
        <f t="shared" si="3"/>
        <v>5</v>
      </c>
      <c r="K14" s="19" t="str">
        <f t="shared" si="3"/>
        <v/>
      </c>
      <c r="L14" s="19" t="str">
        <f t="shared" si="3"/>
        <v/>
      </c>
      <c r="M14" s="19" t="str">
        <f t="shared" si="3"/>
        <v/>
      </c>
      <c r="N14" s="19" t="str">
        <f t="shared" si="3"/>
        <v/>
      </c>
      <c r="O14" s="19" t="str">
        <f t="shared" si="3"/>
        <v/>
      </c>
      <c r="P14" s="19" t="str">
        <f t="shared" si="3"/>
        <v/>
      </c>
      <c r="Q14" s="19" t="str">
        <f t="shared" si="3"/>
        <v/>
      </c>
      <c r="R14" s="19" t="str">
        <f t="shared" si="3"/>
        <v/>
      </c>
      <c r="S14" s="19" t="str">
        <f t="shared" si="3"/>
        <v/>
      </c>
      <c r="T14" s="19" t="str">
        <f t="shared" si="3"/>
        <v/>
      </c>
      <c r="U14" s="19" t="str">
        <f t="shared" si="3"/>
        <v/>
      </c>
      <c r="V14" s="19" t="str">
        <f t="shared" si="3"/>
        <v/>
      </c>
      <c r="W14" s="19" t="str">
        <f t="shared" si="3"/>
        <v/>
      </c>
      <c r="X14" s="19" t="str">
        <f t="shared" si="3"/>
        <v/>
      </c>
      <c r="Y14" s="19" t="str">
        <f t="shared" si="3"/>
        <v/>
      </c>
      <c r="Z14" s="19" t="str">
        <f t="shared" si="3"/>
        <v/>
      </c>
      <c r="AA14" s="19" t="str">
        <f t="shared" si="3"/>
        <v/>
      </c>
      <c r="AB14" s="19" t="str">
        <f t="shared" si="3"/>
        <v/>
      </c>
      <c r="AC14" s="19" t="str">
        <f t="shared" si="3"/>
        <v/>
      </c>
      <c r="AD14" s="19" t="str">
        <f t="shared" si="3"/>
        <v/>
      </c>
    </row>
    <row r="15" spans="1:30">
      <c r="D15" t="str">
        <f t="shared" ref="D15:D59" si="4">IF(A15&lt;&gt;"","Planned","")</f>
        <v/>
      </c>
      <c r="F15" s="2" t="str">
        <f t="shared" ref="F15:F59" si="5">IF(OR(F$14="",$E15=""),"",E15)</f>
        <v/>
      </c>
    </row>
    <row r="16" spans="1:30">
      <c r="D16" t="str">
        <f t="shared" si="4"/>
        <v/>
      </c>
      <c r="F16" s="2" t="str">
        <f t="shared" si="5"/>
        <v/>
      </c>
      <c r="AC16" s="2" t="str">
        <f t="shared" ref="AC16:AD35" si="6">IF(OR(AC$14="",$E16=""),"",AB16)</f>
        <v/>
      </c>
      <c r="AD16" s="2" t="str">
        <f t="shared" si="6"/>
        <v/>
      </c>
    </row>
    <row r="17" spans="4:30">
      <c r="D17" t="str">
        <f t="shared" si="4"/>
        <v/>
      </c>
      <c r="F17" s="2" t="str">
        <f t="shared" si="5"/>
        <v/>
      </c>
      <c r="AC17" s="2" t="str">
        <f t="shared" si="6"/>
        <v/>
      </c>
      <c r="AD17" s="2" t="str">
        <f t="shared" si="6"/>
        <v/>
      </c>
    </row>
    <row r="18" spans="4:30">
      <c r="D18" t="str">
        <f t="shared" si="4"/>
        <v/>
      </c>
      <c r="F18" s="2" t="str">
        <f t="shared" si="5"/>
        <v/>
      </c>
      <c r="AC18" s="2" t="str">
        <f t="shared" si="6"/>
        <v/>
      </c>
      <c r="AD18" s="2" t="str">
        <f t="shared" si="6"/>
        <v/>
      </c>
    </row>
    <row r="19" spans="4:30">
      <c r="D19" t="str">
        <f t="shared" si="4"/>
        <v/>
      </c>
      <c r="F19" s="2" t="str">
        <f t="shared" si="5"/>
        <v/>
      </c>
      <c r="AC19" s="2" t="str">
        <f t="shared" si="6"/>
        <v/>
      </c>
      <c r="AD19" s="2" t="str">
        <f t="shared" si="6"/>
        <v/>
      </c>
    </row>
    <row r="20" spans="4:30">
      <c r="D20" t="str">
        <f t="shared" si="4"/>
        <v/>
      </c>
      <c r="F20" s="2" t="str">
        <f t="shared" si="5"/>
        <v/>
      </c>
      <c r="AC20" s="2" t="str">
        <f t="shared" si="6"/>
        <v/>
      </c>
      <c r="AD20" s="2" t="str">
        <f t="shared" si="6"/>
        <v/>
      </c>
    </row>
    <row r="21" spans="4:30">
      <c r="D21" t="str">
        <f t="shared" si="4"/>
        <v/>
      </c>
      <c r="F21" s="2" t="str">
        <f t="shared" si="5"/>
        <v/>
      </c>
      <c r="AC21" s="2" t="str">
        <f t="shared" si="6"/>
        <v/>
      </c>
      <c r="AD21" s="2" t="str">
        <f t="shared" si="6"/>
        <v/>
      </c>
    </row>
    <row r="22" spans="4:30">
      <c r="D22" t="str">
        <f t="shared" si="4"/>
        <v/>
      </c>
      <c r="F22" s="2" t="str">
        <f t="shared" si="5"/>
        <v/>
      </c>
      <c r="AC22" s="2" t="str">
        <f t="shared" si="6"/>
        <v/>
      </c>
      <c r="AD22" s="2" t="str">
        <f t="shared" si="6"/>
        <v/>
      </c>
    </row>
    <row r="23" spans="4:30">
      <c r="D23" t="str">
        <f t="shared" si="4"/>
        <v/>
      </c>
      <c r="F23" s="2" t="str">
        <f t="shared" si="5"/>
        <v/>
      </c>
      <c r="AC23" s="2" t="str">
        <f t="shared" si="6"/>
        <v/>
      </c>
      <c r="AD23" s="2" t="str">
        <f t="shared" si="6"/>
        <v/>
      </c>
    </row>
    <row r="24" spans="4:30">
      <c r="D24" t="str">
        <f t="shared" si="4"/>
        <v/>
      </c>
      <c r="F24" s="2" t="str">
        <f t="shared" si="5"/>
        <v/>
      </c>
      <c r="AC24" s="2" t="str">
        <f t="shared" si="6"/>
        <v/>
      </c>
      <c r="AD24" s="2" t="str">
        <f t="shared" si="6"/>
        <v/>
      </c>
    </row>
    <row r="25" spans="4:30">
      <c r="D25" t="str">
        <f t="shared" si="4"/>
        <v/>
      </c>
      <c r="F25" s="2" t="str">
        <f t="shared" si="5"/>
        <v/>
      </c>
      <c r="AC25" s="2" t="str">
        <f t="shared" si="6"/>
        <v/>
      </c>
      <c r="AD25" s="2" t="str">
        <f t="shared" si="6"/>
        <v/>
      </c>
    </row>
    <row r="26" spans="4:30">
      <c r="D26" t="str">
        <f t="shared" si="4"/>
        <v/>
      </c>
      <c r="F26" s="2" t="str">
        <f t="shared" si="5"/>
        <v/>
      </c>
      <c r="AC26" s="2" t="str">
        <f t="shared" si="6"/>
        <v/>
      </c>
      <c r="AD26" s="2" t="str">
        <f t="shared" si="6"/>
        <v/>
      </c>
    </row>
    <row r="27" spans="4:30">
      <c r="D27" t="str">
        <f t="shared" si="4"/>
        <v/>
      </c>
      <c r="F27" s="2" t="str">
        <f t="shared" si="5"/>
        <v/>
      </c>
      <c r="AC27" s="2" t="str">
        <f t="shared" si="6"/>
        <v/>
      </c>
      <c r="AD27" s="2" t="str">
        <f t="shared" si="6"/>
        <v/>
      </c>
    </row>
    <row r="28" spans="4:30">
      <c r="D28" t="str">
        <f t="shared" si="4"/>
        <v/>
      </c>
      <c r="F28" s="2" t="str">
        <f t="shared" si="5"/>
        <v/>
      </c>
      <c r="AC28" s="2" t="str">
        <f t="shared" si="6"/>
        <v/>
      </c>
      <c r="AD28" s="2" t="str">
        <f t="shared" si="6"/>
        <v/>
      </c>
    </row>
    <row r="29" spans="4:30">
      <c r="D29" t="str">
        <f t="shared" si="4"/>
        <v/>
      </c>
      <c r="F29" s="2" t="str">
        <f t="shared" si="5"/>
        <v/>
      </c>
      <c r="AC29" s="2" t="str">
        <f t="shared" si="6"/>
        <v/>
      </c>
      <c r="AD29" s="2" t="str">
        <f t="shared" si="6"/>
        <v/>
      </c>
    </row>
    <row r="30" spans="4:30">
      <c r="D30" t="str">
        <f t="shared" si="4"/>
        <v/>
      </c>
      <c r="F30" s="2" t="str">
        <f t="shared" si="5"/>
        <v/>
      </c>
      <c r="AC30" s="2" t="str">
        <f t="shared" si="6"/>
        <v/>
      </c>
      <c r="AD30" s="2" t="str">
        <f t="shared" si="6"/>
        <v/>
      </c>
    </row>
    <row r="31" spans="4:30">
      <c r="D31" t="str">
        <f t="shared" si="4"/>
        <v/>
      </c>
      <c r="F31" s="2" t="str">
        <f t="shared" si="5"/>
        <v/>
      </c>
      <c r="AC31" s="2" t="str">
        <f t="shared" si="6"/>
        <v/>
      </c>
      <c r="AD31" s="2" t="str">
        <f t="shared" si="6"/>
        <v/>
      </c>
    </row>
    <row r="32" spans="4:30">
      <c r="D32" t="str">
        <f t="shared" si="4"/>
        <v/>
      </c>
      <c r="F32" s="2" t="str">
        <f t="shared" si="5"/>
        <v/>
      </c>
      <c r="AC32" s="2" t="str">
        <f t="shared" si="6"/>
        <v/>
      </c>
      <c r="AD32" s="2" t="str">
        <f t="shared" si="6"/>
        <v/>
      </c>
    </row>
    <row r="33" spans="4:30">
      <c r="D33" t="str">
        <f t="shared" si="4"/>
        <v/>
      </c>
      <c r="F33" s="2" t="str">
        <f t="shared" si="5"/>
        <v/>
      </c>
      <c r="AC33" s="2" t="str">
        <f t="shared" si="6"/>
        <v/>
      </c>
      <c r="AD33" s="2" t="str">
        <f t="shared" si="6"/>
        <v/>
      </c>
    </row>
    <row r="34" spans="4:30">
      <c r="D34" t="str">
        <f t="shared" si="4"/>
        <v/>
      </c>
      <c r="F34" s="2" t="str">
        <f t="shared" si="5"/>
        <v/>
      </c>
      <c r="AC34" s="2" t="str">
        <f t="shared" si="6"/>
        <v/>
      </c>
      <c r="AD34" s="2" t="str">
        <f t="shared" si="6"/>
        <v/>
      </c>
    </row>
    <row r="35" spans="4:30">
      <c r="D35" t="str">
        <f t="shared" si="4"/>
        <v/>
      </c>
      <c r="F35" s="2" t="str">
        <f t="shared" si="5"/>
        <v/>
      </c>
      <c r="AC35" s="2" t="str">
        <f t="shared" si="6"/>
        <v/>
      </c>
      <c r="AD35" s="2" t="str">
        <f t="shared" si="6"/>
        <v/>
      </c>
    </row>
    <row r="36" spans="4:30">
      <c r="D36" t="str">
        <f t="shared" si="4"/>
        <v/>
      </c>
      <c r="F36" s="2" t="str">
        <f t="shared" si="5"/>
        <v/>
      </c>
      <c r="AC36" s="2" t="str">
        <f t="shared" ref="AC36:AD55" si="7">IF(OR(AC$14="",$E36=""),"",AB36)</f>
        <v/>
      </c>
      <c r="AD36" s="2" t="str">
        <f t="shared" si="7"/>
        <v/>
      </c>
    </row>
    <row r="37" spans="4:30">
      <c r="D37" t="str">
        <f t="shared" si="4"/>
        <v/>
      </c>
      <c r="F37" s="2" t="str">
        <f t="shared" si="5"/>
        <v/>
      </c>
      <c r="AC37" s="2" t="str">
        <f t="shared" si="7"/>
        <v/>
      </c>
      <c r="AD37" s="2" t="str">
        <f t="shared" si="7"/>
        <v/>
      </c>
    </row>
    <row r="38" spans="4:30">
      <c r="D38" t="str">
        <f t="shared" si="4"/>
        <v/>
      </c>
      <c r="F38" s="2" t="str">
        <f t="shared" si="5"/>
        <v/>
      </c>
      <c r="AC38" s="2" t="str">
        <f t="shared" si="7"/>
        <v/>
      </c>
      <c r="AD38" s="2" t="str">
        <f t="shared" si="7"/>
        <v/>
      </c>
    </row>
    <row r="39" spans="4:30">
      <c r="D39" t="str">
        <f t="shared" si="4"/>
        <v/>
      </c>
      <c r="F39" s="2" t="str">
        <f t="shared" si="5"/>
        <v/>
      </c>
      <c r="AC39" s="2" t="str">
        <f t="shared" si="7"/>
        <v/>
      </c>
      <c r="AD39" s="2" t="str">
        <f t="shared" si="7"/>
        <v/>
      </c>
    </row>
    <row r="40" spans="4:30">
      <c r="D40" t="str">
        <f t="shared" si="4"/>
        <v/>
      </c>
      <c r="F40" s="2" t="str">
        <f t="shared" si="5"/>
        <v/>
      </c>
      <c r="AC40" s="2" t="str">
        <f t="shared" si="7"/>
        <v/>
      </c>
      <c r="AD40" s="2" t="str">
        <f t="shared" si="7"/>
        <v/>
      </c>
    </row>
    <row r="41" spans="4:30">
      <c r="D41" t="str">
        <f t="shared" si="4"/>
        <v/>
      </c>
      <c r="F41" s="2" t="str">
        <f t="shared" si="5"/>
        <v/>
      </c>
      <c r="AC41" s="2" t="str">
        <f t="shared" si="7"/>
        <v/>
      </c>
      <c r="AD41" s="2" t="str">
        <f t="shared" si="7"/>
        <v/>
      </c>
    </row>
    <row r="42" spans="4:30">
      <c r="D42" t="str">
        <f t="shared" si="4"/>
        <v/>
      </c>
      <c r="F42" s="2" t="str">
        <f t="shared" si="5"/>
        <v/>
      </c>
      <c r="AC42" s="2" t="str">
        <f t="shared" si="7"/>
        <v/>
      </c>
      <c r="AD42" s="2" t="str">
        <f t="shared" si="7"/>
        <v/>
      </c>
    </row>
    <row r="43" spans="4:30">
      <c r="D43" t="str">
        <f t="shared" si="4"/>
        <v/>
      </c>
      <c r="F43" s="2" t="str">
        <f t="shared" si="5"/>
        <v/>
      </c>
      <c r="AC43" s="2" t="str">
        <f t="shared" si="7"/>
        <v/>
      </c>
      <c r="AD43" s="2" t="str">
        <f t="shared" si="7"/>
        <v/>
      </c>
    </row>
    <row r="44" spans="4:30">
      <c r="D44" t="str">
        <f t="shared" si="4"/>
        <v/>
      </c>
      <c r="F44" s="2" t="str">
        <f t="shared" si="5"/>
        <v/>
      </c>
      <c r="AC44" s="2" t="str">
        <f t="shared" si="7"/>
        <v/>
      </c>
      <c r="AD44" s="2" t="str">
        <f t="shared" si="7"/>
        <v/>
      </c>
    </row>
    <row r="45" spans="4:30">
      <c r="D45" t="str">
        <f t="shared" si="4"/>
        <v/>
      </c>
      <c r="F45" s="2" t="str">
        <f t="shared" si="5"/>
        <v/>
      </c>
      <c r="AC45" s="2" t="str">
        <f t="shared" si="7"/>
        <v/>
      </c>
      <c r="AD45" s="2" t="str">
        <f t="shared" si="7"/>
        <v/>
      </c>
    </row>
    <row r="46" spans="4:30">
      <c r="D46" t="str">
        <f t="shared" si="4"/>
        <v/>
      </c>
      <c r="F46" s="2" t="str">
        <f t="shared" si="5"/>
        <v/>
      </c>
      <c r="AC46" s="2" t="str">
        <f t="shared" si="7"/>
        <v/>
      </c>
      <c r="AD46" s="2" t="str">
        <f t="shared" si="7"/>
        <v/>
      </c>
    </row>
    <row r="47" spans="4:30">
      <c r="D47" t="str">
        <f t="shared" si="4"/>
        <v/>
      </c>
      <c r="F47" s="2" t="str">
        <f t="shared" si="5"/>
        <v/>
      </c>
      <c r="AC47" s="2" t="str">
        <f t="shared" si="7"/>
        <v/>
      </c>
      <c r="AD47" s="2" t="str">
        <f t="shared" si="7"/>
        <v/>
      </c>
    </row>
    <row r="48" spans="4:30">
      <c r="D48" t="str">
        <f t="shared" si="4"/>
        <v/>
      </c>
      <c r="F48" s="2" t="str">
        <f t="shared" si="5"/>
        <v/>
      </c>
      <c r="AC48" s="2" t="str">
        <f t="shared" si="7"/>
        <v/>
      </c>
      <c r="AD48" s="2" t="str">
        <f t="shared" si="7"/>
        <v/>
      </c>
    </row>
    <row r="49" spans="4:30">
      <c r="D49" t="str">
        <f t="shared" si="4"/>
        <v/>
      </c>
      <c r="F49" s="2" t="str">
        <f t="shared" si="5"/>
        <v/>
      </c>
      <c r="AC49" s="2" t="str">
        <f t="shared" si="7"/>
        <v/>
      </c>
      <c r="AD49" s="2" t="str">
        <f t="shared" si="7"/>
        <v/>
      </c>
    </row>
    <row r="50" spans="4:30">
      <c r="D50" t="str">
        <f t="shared" si="4"/>
        <v/>
      </c>
      <c r="F50" s="2" t="str">
        <f t="shared" si="5"/>
        <v/>
      </c>
      <c r="AC50" s="2" t="str">
        <f t="shared" si="7"/>
        <v/>
      </c>
      <c r="AD50" s="2" t="str">
        <f t="shared" si="7"/>
        <v/>
      </c>
    </row>
    <row r="51" spans="4:30">
      <c r="D51" t="str">
        <f t="shared" si="4"/>
        <v/>
      </c>
      <c r="F51" s="2" t="str">
        <f t="shared" si="5"/>
        <v/>
      </c>
      <c r="AC51" s="2" t="str">
        <f t="shared" si="7"/>
        <v/>
      </c>
      <c r="AD51" s="2" t="str">
        <f t="shared" si="7"/>
        <v/>
      </c>
    </row>
    <row r="52" spans="4:30">
      <c r="D52" t="str">
        <f t="shared" si="4"/>
        <v/>
      </c>
      <c r="F52" s="2" t="str">
        <f t="shared" si="5"/>
        <v/>
      </c>
      <c r="AC52" s="2" t="str">
        <f t="shared" si="7"/>
        <v/>
      </c>
      <c r="AD52" s="2" t="str">
        <f t="shared" si="7"/>
        <v/>
      </c>
    </row>
    <row r="53" spans="4:30">
      <c r="D53" t="str">
        <f t="shared" si="4"/>
        <v/>
      </c>
      <c r="F53" s="2" t="str">
        <f t="shared" si="5"/>
        <v/>
      </c>
      <c r="AC53" s="2" t="str">
        <f t="shared" si="7"/>
        <v/>
      </c>
      <c r="AD53" s="2" t="str">
        <f t="shared" si="7"/>
        <v/>
      </c>
    </row>
    <row r="54" spans="4:30">
      <c r="D54" t="str">
        <f t="shared" si="4"/>
        <v/>
      </c>
      <c r="F54" s="2" t="str">
        <f t="shared" si="5"/>
        <v/>
      </c>
      <c r="AC54" s="2" t="str">
        <f t="shared" si="7"/>
        <v/>
      </c>
      <c r="AD54" s="2" t="str">
        <f t="shared" si="7"/>
        <v/>
      </c>
    </row>
    <row r="55" spans="4:30">
      <c r="D55" t="str">
        <f t="shared" si="4"/>
        <v/>
      </c>
      <c r="F55" s="2" t="str">
        <f t="shared" si="5"/>
        <v/>
      </c>
      <c r="AC55" s="2" t="str">
        <f t="shared" si="7"/>
        <v/>
      </c>
      <c r="AD55" s="2" t="str">
        <f t="shared" si="7"/>
        <v/>
      </c>
    </row>
    <row r="56" spans="4:30">
      <c r="D56" t="str">
        <f t="shared" si="4"/>
        <v/>
      </c>
      <c r="F56" s="2" t="str">
        <f t="shared" si="5"/>
        <v/>
      </c>
      <c r="AC56" s="2" t="str">
        <f t="shared" ref="AC56:AD59" si="8">IF(OR(AC$14="",$E56=""),"",AB56)</f>
        <v/>
      </c>
      <c r="AD56" s="2" t="str">
        <f t="shared" si="8"/>
        <v/>
      </c>
    </row>
    <row r="57" spans="4:30">
      <c r="D57" t="str">
        <f t="shared" si="4"/>
        <v/>
      </c>
      <c r="F57" s="2" t="str">
        <f t="shared" si="5"/>
        <v/>
      </c>
      <c r="AC57" s="2" t="str">
        <f t="shared" si="8"/>
        <v/>
      </c>
      <c r="AD57" s="2" t="str">
        <f t="shared" si="8"/>
        <v/>
      </c>
    </row>
    <row r="58" spans="4:30">
      <c r="D58" t="str">
        <f t="shared" si="4"/>
        <v/>
      </c>
      <c r="F58" s="2" t="str">
        <f t="shared" si="5"/>
        <v/>
      </c>
      <c r="G58" s="2" t="str">
        <f t="shared" ref="G58:AB58" si="9">IF(OR(G$14="",$E58=""),"",F58)</f>
        <v/>
      </c>
      <c r="H58" s="2" t="str">
        <f t="shared" si="9"/>
        <v/>
      </c>
      <c r="I58" s="2" t="str">
        <f t="shared" si="9"/>
        <v/>
      </c>
      <c r="J58" s="2" t="str">
        <f t="shared" si="9"/>
        <v/>
      </c>
      <c r="K58" s="2" t="str">
        <f t="shared" si="9"/>
        <v/>
      </c>
      <c r="L58" s="2" t="str">
        <f t="shared" si="9"/>
        <v/>
      </c>
      <c r="M58" s="2" t="str">
        <f t="shared" si="9"/>
        <v/>
      </c>
      <c r="N58" s="2" t="str">
        <f t="shared" si="9"/>
        <v/>
      </c>
      <c r="O58" s="2" t="str">
        <f t="shared" si="9"/>
        <v/>
      </c>
      <c r="P58" s="2" t="str">
        <f t="shared" si="9"/>
        <v/>
      </c>
      <c r="Q58" s="2" t="str">
        <f t="shared" si="9"/>
        <v/>
      </c>
      <c r="R58" s="2" t="str">
        <f t="shared" si="9"/>
        <v/>
      </c>
      <c r="S58" s="2" t="str">
        <f t="shared" si="9"/>
        <v/>
      </c>
      <c r="T58" s="2" t="str">
        <f t="shared" si="9"/>
        <v/>
      </c>
      <c r="U58" s="2" t="str">
        <f t="shared" si="9"/>
        <v/>
      </c>
      <c r="V58" s="2" t="str">
        <f t="shared" si="9"/>
        <v/>
      </c>
      <c r="W58" s="2" t="str">
        <f t="shared" si="9"/>
        <v/>
      </c>
      <c r="X58" s="2" t="str">
        <f t="shared" si="9"/>
        <v/>
      </c>
      <c r="Y58" s="2" t="str">
        <f t="shared" si="9"/>
        <v/>
      </c>
      <c r="Z58" s="2" t="str">
        <f t="shared" si="9"/>
        <v/>
      </c>
      <c r="AA58" s="2" t="str">
        <f t="shared" si="9"/>
        <v/>
      </c>
      <c r="AB58" s="2" t="str">
        <f t="shared" si="9"/>
        <v/>
      </c>
      <c r="AC58" s="2" t="str">
        <f t="shared" si="8"/>
        <v/>
      </c>
      <c r="AD58" s="2" t="str">
        <f t="shared" si="8"/>
        <v/>
      </c>
    </row>
    <row r="59" spans="4:30">
      <c r="D59" t="str">
        <f t="shared" si="4"/>
        <v/>
      </c>
      <c r="F59" s="2" t="str">
        <f t="shared" si="5"/>
        <v/>
      </c>
      <c r="G59" s="2" t="str">
        <f t="shared" ref="G59:AB59" si="10">IF(OR(G$14="",$E59=""),"",F59)</f>
        <v/>
      </c>
      <c r="H59" s="2" t="str">
        <f t="shared" si="10"/>
        <v/>
      </c>
      <c r="I59" s="2" t="str">
        <f t="shared" si="10"/>
        <v/>
      </c>
      <c r="J59" s="2" t="str">
        <f t="shared" si="10"/>
        <v/>
      </c>
      <c r="K59" s="2" t="str">
        <f t="shared" si="10"/>
        <v/>
      </c>
      <c r="L59" s="2" t="str">
        <f t="shared" si="10"/>
        <v/>
      </c>
      <c r="M59" s="2" t="str">
        <f t="shared" si="10"/>
        <v/>
      </c>
      <c r="N59" s="2" t="str">
        <f t="shared" si="10"/>
        <v/>
      </c>
      <c r="O59" s="2" t="str">
        <f t="shared" si="10"/>
        <v/>
      </c>
      <c r="P59" s="2" t="str">
        <f t="shared" si="10"/>
        <v/>
      </c>
      <c r="Q59" s="2" t="str">
        <f t="shared" si="10"/>
        <v/>
      </c>
      <c r="R59" s="2" t="str">
        <f t="shared" si="10"/>
        <v/>
      </c>
      <c r="S59" s="2" t="str">
        <f t="shared" si="10"/>
        <v/>
      </c>
      <c r="T59" s="2" t="str">
        <f t="shared" si="10"/>
        <v/>
      </c>
      <c r="U59" s="2" t="str">
        <f t="shared" si="10"/>
        <v/>
      </c>
      <c r="V59" s="2" t="str">
        <f t="shared" si="10"/>
        <v/>
      </c>
      <c r="W59" s="2" t="str">
        <f t="shared" si="10"/>
        <v/>
      </c>
      <c r="X59" s="2" t="str">
        <f t="shared" si="10"/>
        <v/>
      </c>
      <c r="Y59" s="2" t="str">
        <f t="shared" si="10"/>
        <v/>
      </c>
      <c r="Z59" s="2" t="str">
        <f t="shared" si="10"/>
        <v/>
      </c>
      <c r="AA59" s="2" t="str">
        <f t="shared" si="10"/>
        <v/>
      </c>
      <c r="AB59" s="2" t="str">
        <f t="shared" si="10"/>
        <v/>
      </c>
      <c r="AC59" s="2" t="str">
        <f t="shared" si="8"/>
        <v/>
      </c>
      <c r="AD59" s="2" t="str">
        <f t="shared" si="8"/>
        <v/>
      </c>
    </row>
    <row r="64" spans="4:30">
      <c r="D64" t="str">
        <f>IF(A64&lt;&gt;"","Planned","")</f>
        <v/>
      </c>
    </row>
  </sheetData>
  <phoneticPr fontId="2" type="noConversion"/>
  <conditionalFormatting sqref="A19:AD58 J15:AD18">
    <cfRule type="expression" dxfId="5" priority="1" stopIfTrue="1">
      <formula>$D15="Done"</formula>
    </cfRule>
    <cfRule type="expression" dxfId="4" priority="2" stopIfTrue="1">
      <formula>$D15="Ongoing"</formula>
    </cfRule>
  </conditionalFormatting>
  <conditionalFormatting sqref="A15:I18">
    <cfRule type="expression" dxfId="3" priority="3" stopIfTrue="1">
      <formula>$D15="Done"</formula>
    </cfRule>
    <cfRule type="expression" dxfId="2" priority="4" stopIfTrue="1">
      <formula>$D15="Ongoing"</formula>
    </cfRule>
  </conditionalFormatting>
  <dataValidations count="1">
    <dataValidation type="list" allowBlank="1" showInputMessage="1" sqref="D15:D64 D3:D8">
      <formula1>"Planned,Ongoing,Done"</formula1>
    </dataValidation>
  </dataValidations>
  <pageMargins left="0.75" right="0.75" top="1" bottom="1" header="0.5" footer="0.5"/>
  <pageSetup paperSize="9" orientation="portrait" r:id="rId1"/>
  <headerFooter alignWithMargins="0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6">
    <pageSetUpPr fitToPage="1"/>
  </sheetPr>
  <dimension ref="A1:F30"/>
  <sheetViews>
    <sheetView workbookViewId="0"/>
  </sheetViews>
  <sheetFormatPr defaultRowHeight="12.75"/>
  <cols>
    <col min="1" max="3" width="9.140625" style="35"/>
    <col min="4" max="4" width="32.7109375" style="35" customWidth="1"/>
    <col min="5" max="5" width="9.140625" style="35"/>
    <col min="6" max="6" width="32.7109375" style="35" customWidth="1"/>
    <col min="7" max="16384" width="9.140625" style="35"/>
  </cols>
  <sheetData>
    <row r="1" spans="1:6">
      <c r="A1" s="84" t="s">
        <v>97</v>
      </c>
      <c r="B1" s="100">
        <v>1</v>
      </c>
      <c r="C1" s="85" t="s">
        <v>98</v>
      </c>
      <c r="D1" s="86" t="s">
        <v>85</v>
      </c>
      <c r="E1" s="86"/>
      <c r="F1" s="87"/>
    </row>
    <row r="2" spans="1:6">
      <c r="A2" s="88" t="s">
        <v>99</v>
      </c>
      <c r="B2" s="81" t="s">
        <v>80</v>
      </c>
      <c r="C2" s="81"/>
      <c r="D2" s="81"/>
      <c r="E2" s="81"/>
      <c r="F2" s="89"/>
    </row>
    <row r="3" spans="1:6">
      <c r="A3" s="90"/>
      <c r="B3" s="82"/>
      <c r="C3" s="82"/>
      <c r="D3" s="82"/>
      <c r="E3" s="82"/>
      <c r="F3" s="91"/>
    </row>
    <row r="4" spans="1:6">
      <c r="A4" s="92"/>
      <c r="B4" s="83"/>
      <c r="C4" s="83"/>
      <c r="D4" s="83"/>
      <c r="E4" s="83"/>
      <c r="F4" s="93"/>
    </row>
    <row r="5" spans="1:6">
      <c r="A5" s="98" t="str">
        <f>CONCATENATE("Responsible Person: ",'Sp1'!C15)</f>
        <v>Responsible Person: Elof Paulsson</v>
      </c>
      <c r="B5" s="80"/>
      <c r="C5" s="80"/>
      <c r="D5" s="80"/>
      <c r="E5" s="80"/>
      <c r="F5" s="99"/>
    </row>
    <row r="6" spans="1:6" ht="26.25" thickBot="1">
      <c r="A6" s="94" t="s">
        <v>96</v>
      </c>
      <c r="B6" s="101">
        <v>5</v>
      </c>
      <c r="C6" s="96" t="s">
        <v>101</v>
      </c>
      <c r="D6" s="95"/>
      <c r="E6" s="96" t="s">
        <v>100</v>
      </c>
      <c r="F6" s="97"/>
    </row>
    <row r="8" spans="1:6" ht="13.5" thickBot="1"/>
    <row r="9" spans="1:6">
      <c r="A9" s="84" t="s">
        <v>97</v>
      </c>
      <c r="B9" s="100">
        <v>1</v>
      </c>
      <c r="C9" s="85" t="s">
        <v>98</v>
      </c>
      <c r="D9" s="86" t="s">
        <v>85</v>
      </c>
      <c r="E9" s="86"/>
      <c r="F9" s="87"/>
    </row>
    <row r="10" spans="1:6">
      <c r="A10" s="88" t="s">
        <v>99</v>
      </c>
      <c r="B10" s="81" t="s">
        <v>81</v>
      </c>
      <c r="C10" s="81"/>
      <c r="D10" s="81"/>
      <c r="E10" s="81"/>
      <c r="F10" s="89"/>
    </row>
    <row r="11" spans="1:6">
      <c r="A11" s="90"/>
      <c r="B11" s="82"/>
      <c r="C11" s="82"/>
      <c r="D11" s="82"/>
      <c r="E11" s="82"/>
      <c r="F11" s="91"/>
    </row>
    <row r="12" spans="1:6">
      <c r="A12" s="92"/>
      <c r="B12" s="83"/>
      <c r="C12" s="83"/>
      <c r="D12" s="83"/>
      <c r="E12" s="83"/>
      <c r="F12" s="93"/>
    </row>
    <row r="13" spans="1:6">
      <c r="A13" s="98" t="str">
        <f>CONCATENATE("Responsible Person: ",'Sp1'!C16)</f>
        <v>Responsible Person: Elof Paulsson</v>
      </c>
      <c r="B13" s="80"/>
      <c r="C13" s="80"/>
      <c r="D13" s="80"/>
      <c r="E13" s="80"/>
      <c r="F13" s="99"/>
    </row>
    <row r="14" spans="1:6" ht="26.25" thickBot="1">
      <c r="A14" s="94" t="s">
        <v>96</v>
      </c>
      <c r="B14" s="101">
        <v>7</v>
      </c>
      <c r="C14" s="96" t="s">
        <v>101</v>
      </c>
      <c r="D14" s="95"/>
      <c r="E14" s="96" t="s">
        <v>100</v>
      </c>
      <c r="F14" s="97"/>
    </row>
    <row r="16" spans="1:6" ht="13.5" thickBot="1"/>
    <row r="17" spans="1:6">
      <c r="A17" s="84" t="s">
        <v>97</v>
      </c>
      <c r="B17" s="100">
        <v>2</v>
      </c>
      <c r="C17" s="85" t="s">
        <v>98</v>
      </c>
      <c r="D17" s="86" t="s">
        <v>86</v>
      </c>
      <c r="E17" s="86"/>
      <c r="F17" s="87"/>
    </row>
    <row r="18" spans="1:6">
      <c r="A18" s="88" t="s">
        <v>99</v>
      </c>
      <c r="B18" s="81" t="s">
        <v>83</v>
      </c>
      <c r="C18" s="81"/>
      <c r="D18" s="81"/>
      <c r="E18" s="81"/>
      <c r="F18" s="89"/>
    </row>
    <row r="19" spans="1:6">
      <c r="A19" s="90"/>
      <c r="B19" s="82"/>
      <c r="C19" s="82"/>
      <c r="D19" s="82"/>
      <c r="E19" s="82"/>
      <c r="F19" s="91"/>
    </row>
    <row r="20" spans="1:6">
      <c r="A20" s="92"/>
      <c r="B20" s="83"/>
      <c r="C20" s="83"/>
      <c r="D20" s="83"/>
      <c r="E20" s="83"/>
      <c r="F20" s="93"/>
    </row>
    <row r="21" spans="1:6">
      <c r="A21" s="98" t="str">
        <f>CONCATENATE("Responsible Person: ",'Sp1'!C17)</f>
        <v>Responsible Person: Elof Paulsson</v>
      </c>
      <c r="B21" s="80"/>
      <c r="C21" s="80"/>
      <c r="D21" s="80"/>
      <c r="E21" s="80"/>
      <c r="F21" s="99"/>
    </row>
    <row r="22" spans="1:6" ht="26.25" thickBot="1">
      <c r="A22" s="94" t="s">
        <v>96</v>
      </c>
      <c r="B22" s="101">
        <v>12</v>
      </c>
      <c r="C22" s="96" t="s">
        <v>101</v>
      </c>
      <c r="D22" s="95"/>
      <c r="E22" s="96" t="s">
        <v>100</v>
      </c>
      <c r="F22" s="97"/>
    </row>
    <row r="24" spans="1:6" ht="13.5" thickBot="1"/>
    <row r="25" spans="1:6">
      <c r="A25" s="84" t="s">
        <v>97</v>
      </c>
      <c r="B25" s="100">
        <v>2</v>
      </c>
      <c r="C25" s="85" t="s">
        <v>98</v>
      </c>
      <c r="D25" s="86" t="s">
        <v>86</v>
      </c>
      <c r="E25" s="86"/>
      <c r="F25" s="87"/>
    </row>
    <row r="26" spans="1:6">
      <c r="A26" s="88" t="s">
        <v>99</v>
      </c>
      <c r="B26" s="81" t="s">
        <v>84</v>
      </c>
      <c r="C26" s="81"/>
      <c r="D26" s="81"/>
      <c r="E26" s="81"/>
      <c r="F26" s="89"/>
    </row>
    <row r="27" spans="1:6">
      <c r="A27" s="90"/>
      <c r="B27" s="82"/>
      <c r="C27" s="82"/>
      <c r="D27" s="82"/>
      <c r="E27" s="82"/>
      <c r="F27" s="91"/>
    </row>
    <row r="28" spans="1:6">
      <c r="A28" s="92"/>
      <c r="B28" s="83"/>
      <c r="C28" s="83"/>
      <c r="D28" s="83"/>
      <c r="E28" s="83"/>
      <c r="F28" s="93"/>
    </row>
    <row r="29" spans="1:6">
      <c r="A29" s="98" t="str">
        <f>CONCATENATE("Responsible Person: ",'Sp1'!C18)</f>
        <v xml:space="preserve">Responsible Person: </v>
      </c>
      <c r="B29" s="80"/>
      <c r="C29" s="80"/>
      <c r="D29" s="80"/>
      <c r="E29" s="80"/>
      <c r="F29" s="99"/>
    </row>
    <row r="30" spans="1:6" ht="26.25" thickBot="1">
      <c r="A30" s="94" t="s">
        <v>96</v>
      </c>
      <c r="B30" s="101">
        <v>9</v>
      </c>
      <c r="C30" s="96" t="s">
        <v>101</v>
      </c>
      <c r="D30" s="95"/>
      <c r="E30" s="96" t="s">
        <v>100</v>
      </c>
      <c r="F30" s="97"/>
    </row>
  </sheetData>
  <phoneticPr fontId="2" type="noConversion"/>
  <pageMargins left="0.19685039370078741" right="0.19685039370078741" top="0.19685039370078741" bottom="0.19685039370078741" header="0.51181102362204722" footer="0.51181102362204722"/>
  <pageSetup paperSize="9" fitToHeight="10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49</vt:i4>
      </vt:variant>
    </vt:vector>
  </HeadingPairs>
  <TitlesOfParts>
    <vt:vector size="58" baseType="lpstr">
      <vt:lpstr>Release Plan</vt:lpstr>
      <vt:lpstr>Product Backlog</vt:lpstr>
      <vt:lpstr>PB Burndown</vt:lpstr>
      <vt:lpstr>Sp1</vt:lpstr>
      <vt:lpstr>Sp2</vt:lpstr>
      <vt:lpstr>Sp3</vt:lpstr>
      <vt:lpstr>Sp4</vt:lpstr>
      <vt:lpstr>Sprint Sheet Template</vt:lpstr>
      <vt:lpstr>Task Slips</vt:lpstr>
      <vt:lpstr>'Sp1'!DoneDays</vt:lpstr>
      <vt:lpstr>'Sp2'!DoneDays</vt:lpstr>
      <vt:lpstr>'Sp3'!DoneDays</vt:lpstr>
      <vt:lpstr>'Sp4'!DoneDays</vt:lpstr>
      <vt:lpstr>'Sprint Sheet Template'!DoneDays</vt:lpstr>
      <vt:lpstr>'Sp1'!ImplementationDays</vt:lpstr>
      <vt:lpstr>'Sp2'!ImplementationDays</vt:lpstr>
      <vt:lpstr>'Sp3'!ImplementationDays</vt:lpstr>
      <vt:lpstr>'Sp4'!ImplementationDays</vt:lpstr>
      <vt:lpstr>'Sprint Sheet Template'!ImplementationDays</vt:lpstr>
      <vt:lpstr>'Product Backlog'!Print_Area</vt:lpstr>
      <vt:lpstr>ProductBacklog</vt:lpstr>
      <vt:lpstr>Sprint</vt:lpstr>
      <vt:lpstr>SprintCount</vt:lpstr>
      <vt:lpstr>SprintsInTrend</vt:lpstr>
      <vt:lpstr>'Sp1'!SprintTasks</vt:lpstr>
      <vt:lpstr>'Sp2'!SprintTasks</vt:lpstr>
      <vt:lpstr>'Sp3'!SprintTasks</vt:lpstr>
      <vt:lpstr>'Sp4'!SprintTasks</vt:lpstr>
      <vt:lpstr>SprintTasks</vt:lpstr>
      <vt:lpstr>Status</vt:lpstr>
      <vt:lpstr>StoryName</vt:lpstr>
      <vt:lpstr>'Sp1'!TaskRows</vt:lpstr>
      <vt:lpstr>'Sp2'!TaskRows</vt:lpstr>
      <vt:lpstr>'Sp3'!TaskRows</vt:lpstr>
      <vt:lpstr>'Sp4'!TaskRows</vt:lpstr>
      <vt:lpstr>'Sprint Sheet Template'!TaskRows</vt:lpstr>
      <vt:lpstr>'Sp1'!TaskStatus</vt:lpstr>
      <vt:lpstr>'Sp2'!TaskStatus</vt:lpstr>
      <vt:lpstr>'Sp3'!TaskStatus</vt:lpstr>
      <vt:lpstr>'Sp4'!TaskStatus</vt:lpstr>
      <vt:lpstr>TaskStatus</vt:lpstr>
      <vt:lpstr>'Sp1'!TaskStoryID</vt:lpstr>
      <vt:lpstr>'Sp2'!TaskStoryID</vt:lpstr>
      <vt:lpstr>'Sp3'!TaskStoryID</vt:lpstr>
      <vt:lpstr>'Sp4'!TaskStoryID</vt:lpstr>
      <vt:lpstr>TaskStoryID</vt:lpstr>
      <vt:lpstr>'Sp1'!TotalEffort</vt:lpstr>
      <vt:lpstr>'Sp2'!TotalEffort</vt:lpstr>
      <vt:lpstr>'Sp3'!TotalEffort</vt:lpstr>
      <vt:lpstr>'Sp4'!TotalEffort</vt:lpstr>
      <vt:lpstr>'Sprint Sheet Template'!TotalEffort</vt:lpstr>
      <vt:lpstr>'Sp1'!TrendDays</vt:lpstr>
      <vt:lpstr>'Sp2'!TrendDays</vt:lpstr>
      <vt:lpstr>'Sp3'!TrendDays</vt:lpstr>
      <vt:lpstr>'Sp4'!TrendDays</vt:lpstr>
      <vt:lpstr>TrendDays</vt:lpstr>
      <vt:lpstr>TrendOffset</vt:lpstr>
      <vt:lpstr>TrendSprintCount</vt:lpstr>
    </vt:vector>
  </TitlesOfParts>
  <Company>SysOpen Digia Plc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Iteration Plans</dc:title>
  <dc:creator>&lt; Your name &gt;</dc:creator>
  <dc:description>Template versio 1.0 Approval</dc:description>
  <cp:lastModifiedBy>ep222ht</cp:lastModifiedBy>
  <cp:revision>1</cp:revision>
  <cp:lastPrinted>2006-09-01T14:59:00Z</cp:lastPrinted>
  <dcterms:created xsi:type="dcterms:W3CDTF">1998-06-05T11:20:44Z</dcterms:created>
  <dcterms:modified xsi:type="dcterms:W3CDTF">2014-01-16T08:29:00Z</dcterms:modified>
  <cp:category>SysOpen Digia Standard Template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