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paulson/development/madison-2025-budget-sim/"/>
    </mc:Choice>
  </mc:AlternateContent>
  <xr:revisionPtr revIDLastSave="0" documentId="13_ncr:1_{81F3151D-505A-3343-9C16-34A1868D6053}" xr6:coauthVersionLast="47" xr6:coauthVersionMax="47" xr10:uidLastSave="{00000000-0000-0000-0000-000000000000}"/>
  <bookViews>
    <workbookView xWindow="12780" yWindow="4420" windowWidth="37660" windowHeight="17200" activeTab="2" xr2:uid="{CE8062CE-B775-7248-9FA2-02B9C6FF43CB}"/>
  </bookViews>
  <sheets>
    <sheet name="RevenueAdjusted" sheetId="8" r:id="rId1"/>
    <sheet name="RevenueRaw" sheetId="7" r:id="rId2"/>
    <sheet name="AgencyBudgetsAdjusted" sheetId="5" r:id="rId3"/>
    <sheet name="AgencyBudgetsRaw" sheetId="1" r:id="rId4"/>
    <sheet name="Not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5" l="1"/>
  <c r="Q4" i="5"/>
  <c r="Q9" i="5"/>
  <c r="Q11" i="5"/>
  <c r="Q12" i="5"/>
  <c r="Q14" i="5"/>
  <c r="Q19" i="5"/>
  <c r="Q21" i="5"/>
  <c r="Q22" i="5"/>
  <c r="Q24" i="5"/>
  <c r="Q2" i="5"/>
  <c r="P5" i="5"/>
  <c r="P7" i="5"/>
  <c r="P12" i="5"/>
  <c r="P15" i="5"/>
  <c r="P17" i="5"/>
  <c r="P22" i="5"/>
  <c r="P25" i="5"/>
  <c r="P27" i="5"/>
  <c r="P28" i="5"/>
  <c r="O8" i="5"/>
  <c r="O9" i="5"/>
  <c r="O10" i="5"/>
  <c r="O11" i="5"/>
  <c r="O18" i="5"/>
  <c r="O19" i="5"/>
  <c r="O20" i="5"/>
  <c r="O21" i="5"/>
  <c r="O28" i="5"/>
  <c r="O2" i="5"/>
  <c r="N4" i="5"/>
  <c r="N9" i="5"/>
  <c r="N12" i="5"/>
  <c r="N14" i="5"/>
  <c r="N19" i="5"/>
  <c r="N21" i="5"/>
  <c r="N22" i="5"/>
  <c r="N24" i="5"/>
  <c r="N2" i="5"/>
  <c r="G3" i="5"/>
  <c r="O3" i="5" s="1"/>
  <c r="G4" i="5"/>
  <c r="O4" i="5" s="1"/>
  <c r="G5" i="5"/>
  <c r="O5" i="5" s="1"/>
  <c r="G6" i="5"/>
  <c r="O6" i="5" s="1"/>
  <c r="G7" i="5"/>
  <c r="O7" i="5" s="1"/>
  <c r="G8" i="5"/>
  <c r="G9" i="5"/>
  <c r="G10" i="5"/>
  <c r="G11" i="5"/>
  <c r="G12" i="5"/>
  <c r="O12" i="5" s="1"/>
  <c r="G13" i="5"/>
  <c r="O13" i="5" s="1"/>
  <c r="G14" i="5"/>
  <c r="O14" i="5" s="1"/>
  <c r="G15" i="5"/>
  <c r="O15" i="5" s="1"/>
  <c r="G16" i="5"/>
  <c r="O16" i="5" s="1"/>
  <c r="G17" i="5"/>
  <c r="O17" i="5" s="1"/>
  <c r="G18" i="5"/>
  <c r="G19" i="5"/>
  <c r="G20" i="5"/>
  <c r="G21" i="5"/>
  <c r="G22" i="5"/>
  <c r="O22" i="5" s="1"/>
  <c r="G23" i="5"/>
  <c r="O23" i="5" s="1"/>
  <c r="G24" i="5"/>
  <c r="O24" i="5" s="1"/>
  <c r="G25" i="5"/>
  <c r="O25" i="5" s="1"/>
  <c r="G26" i="5"/>
  <c r="O26" i="5" s="1"/>
  <c r="G27" i="5"/>
  <c r="O27" i="5" s="1"/>
  <c r="G28" i="5"/>
  <c r="G2" i="5"/>
  <c r="U28" i="5"/>
  <c r="K28" i="5"/>
  <c r="L28" i="5" s="1"/>
  <c r="H28" i="5"/>
  <c r="U27" i="5"/>
  <c r="K27" i="5"/>
  <c r="L27" i="5" s="1"/>
  <c r="H27" i="5"/>
  <c r="U26" i="5"/>
  <c r="K26" i="5"/>
  <c r="M26" i="5" s="1"/>
  <c r="H26" i="5"/>
  <c r="U25" i="5"/>
  <c r="K25" i="5"/>
  <c r="M25" i="5" s="1"/>
  <c r="H25" i="5"/>
  <c r="U24" i="5"/>
  <c r="K24" i="5"/>
  <c r="M24" i="5" s="1"/>
  <c r="H24" i="5"/>
  <c r="U23" i="5"/>
  <c r="K23" i="5"/>
  <c r="L23" i="5" s="1"/>
  <c r="H23" i="5"/>
  <c r="U22" i="5"/>
  <c r="K22" i="5"/>
  <c r="M22" i="5" s="1"/>
  <c r="H22" i="5"/>
  <c r="U21" i="5"/>
  <c r="K21" i="5"/>
  <c r="L21" i="5" s="1"/>
  <c r="H21" i="5"/>
  <c r="U20" i="5"/>
  <c r="K20" i="5"/>
  <c r="M20" i="5" s="1"/>
  <c r="H20" i="5"/>
  <c r="U19" i="5"/>
  <c r="K19" i="5"/>
  <c r="L19" i="5" s="1"/>
  <c r="H19" i="5"/>
  <c r="U18" i="5"/>
  <c r="K18" i="5"/>
  <c r="M18" i="5" s="1"/>
  <c r="H18" i="5"/>
  <c r="U17" i="5"/>
  <c r="K17" i="5"/>
  <c r="L17" i="5" s="1"/>
  <c r="H17" i="5"/>
  <c r="U16" i="5"/>
  <c r="K16" i="5"/>
  <c r="M16" i="5" s="1"/>
  <c r="H16" i="5"/>
  <c r="U15" i="5"/>
  <c r="K15" i="5"/>
  <c r="L15" i="5" s="1"/>
  <c r="H15" i="5"/>
  <c r="U14" i="5"/>
  <c r="K14" i="5"/>
  <c r="M14" i="5" s="1"/>
  <c r="H14" i="5"/>
  <c r="U13" i="5"/>
  <c r="K13" i="5"/>
  <c r="M13" i="5" s="1"/>
  <c r="H13" i="5"/>
  <c r="U12" i="5"/>
  <c r="K12" i="5"/>
  <c r="M12" i="5" s="1"/>
  <c r="H12" i="5"/>
  <c r="U11" i="5"/>
  <c r="K11" i="5"/>
  <c r="L11" i="5" s="1"/>
  <c r="H11" i="5"/>
  <c r="U10" i="5"/>
  <c r="K10" i="5"/>
  <c r="M10" i="5" s="1"/>
  <c r="H10" i="5"/>
  <c r="U9" i="5"/>
  <c r="K9" i="5"/>
  <c r="L9" i="5" s="1"/>
  <c r="H9" i="5"/>
  <c r="U8" i="5"/>
  <c r="K8" i="5"/>
  <c r="M8" i="5" s="1"/>
  <c r="H8" i="5"/>
  <c r="U7" i="5"/>
  <c r="K7" i="5"/>
  <c r="L7" i="5" s="1"/>
  <c r="H7" i="5"/>
  <c r="U6" i="5"/>
  <c r="K6" i="5"/>
  <c r="L6" i="5" s="1"/>
  <c r="H6" i="5"/>
  <c r="U5" i="5"/>
  <c r="K5" i="5"/>
  <c r="L5" i="5" s="1"/>
  <c r="H5" i="5"/>
  <c r="U4" i="5"/>
  <c r="K4" i="5"/>
  <c r="L4" i="5" s="1"/>
  <c r="H4" i="5"/>
  <c r="U3" i="5"/>
  <c r="K3" i="5"/>
  <c r="L3" i="5" s="1"/>
  <c r="H3" i="5"/>
  <c r="U2" i="5"/>
  <c r="K2" i="5"/>
  <c r="M2" i="5" s="1"/>
  <c r="H2" i="5"/>
  <c r="D8" i="2"/>
  <c r="D12" i="2"/>
  <c r="E8" i="2"/>
  <c r="F8" i="2" s="1"/>
  <c r="F7" i="2"/>
  <c r="E7" i="2"/>
  <c r="E6" i="2"/>
  <c r="F6" i="2" s="1"/>
  <c r="F5" i="2"/>
  <c r="E5" i="2"/>
  <c r="D4" i="2"/>
  <c r="C4" i="2"/>
  <c r="F24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M12" i="1"/>
  <c r="F12" i="1"/>
  <c r="M11" i="1"/>
  <c r="F11" i="1"/>
  <c r="M10" i="1"/>
  <c r="F10" i="1"/>
  <c r="M9" i="1"/>
  <c r="F9" i="1"/>
  <c r="M8" i="1"/>
  <c r="F8" i="1"/>
  <c r="M7" i="1"/>
  <c r="M3" i="1"/>
  <c r="M4" i="1"/>
  <c r="M5" i="1"/>
  <c r="M6" i="1"/>
  <c r="M2" i="1"/>
  <c r="F3" i="1"/>
  <c r="F4" i="1"/>
  <c r="F5" i="1"/>
  <c r="F6" i="1"/>
  <c r="F7" i="1"/>
  <c r="F2" i="1"/>
  <c r="P18" i="5" l="1"/>
  <c r="P8" i="5"/>
  <c r="Q25" i="5"/>
  <c r="Q15" i="5"/>
  <c r="Q5" i="5"/>
  <c r="N23" i="5"/>
  <c r="N13" i="5"/>
  <c r="N3" i="5"/>
  <c r="P26" i="5"/>
  <c r="P16" i="5"/>
  <c r="P6" i="5"/>
  <c r="Q23" i="5"/>
  <c r="Q13" i="5"/>
  <c r="Q3" i="5"/>
  <c r="N11" i="5"/>
  <c r="N20" i="5"/>
  <c r="N10" i="5"/>
  <c r="P24" i="5"/>
  <c r="P14" i="5"/>
  <c r="P4" i="5"/>
  <c r="P23" i="5"/>
  <c r="P13" i="5"/>
  <c r="P3" i="5"/>
  <c r="Q20" i="5"/>
  <c r="Q10" i="5"/>
  <c r="N28" i="5"/>
  <c r="N18" i="5"/>
  <c r="N8" i="5"/>
  <c r="N27" i="5"/>
  <c r="N17" i="5"/>
  <c r="N7" i="5"/>
  <c r="P21" i="5"/>
  <c r="P11" i="5"/>
  <c r="Q28" i="5"/>
  <c r="Q18" i="5"/>
  <c r="Q8" i="5"/>
  <c r="N26" i="5"/>
  <c r="N16" i="5"/>
  <c r="N6" i="5"/>
  <c r="P20" i="5"/>
  <c r="P10" i="5"/>
  <c r="Q27" i="5"/>
  <c r="Q17" i="5"/>
  <c r="Q7" i="5"/>
  <c r="N25" i="5"/>
  <c r="N15" i="5"/>
  <c r="N5" i="5"/>
  <c r="P2" i="5"/>
  <c r="P19" i="5"/>
  <c r="P9" i="5"/>
  <c r="Q26" i="5"/>
  <c r="Q16" i="5"/>
  <c r="Q6" i="5"/>
  <c r="L16" i="5"/>
  <c r="L2" i="5"/>
  <c r="L8" i="5"/>
  <c r="L14" i="5"/>
  <c r="L22" i="5"/>
  <c r="L24" i="5"/>
  <c r="M4" i="5"/>
  <c r="M6" i="5"/>
  <c r="M28" i="5"/>
  <c r="L13" i="5"/>
  <c r="L25" i="5"/>
  <c r="M3" i="5"/>
  <c r="M5" i="5"/>
  <c r="M7" i="5"/>
  <c r="M9" i="5"/>
  <c r="M11" i="5"/>
  <c r="M15" i="5"/>
  <c r="M17" i="5"/>
  <c r="M19" i="5"/>
  <c r="M21" i="5"/>
  <c r="M23" i="5"/>
  <c r="M27" i="5"/>
  <c r="L12" i="5"/>
  <c r="L18" i="5"/>
  <c r="L10" i="5"/>
  <c r="L20" i="5"/>
  <c r="L26" i="5"/>
  <c r="E4" i="2"/>
  <c r="F4" i="2" s="1"/>
</calcChain>
</file>

<file path=xl/sharedStrings.xml><?xml version="1.0" encoding="utf-8"?>
<sst xmlns="http://schemas.openxmlformats.org/spreadsheetml/2006/main" count="165" uniqueCount="104">
  <si>
    <t>agencyname</t>
  </si>
  <si>
    <t>Assessor</t>
  </si>
  <si>
    <t>Attorney</t>
  </si>
  <si>
    <t>Civil_Rights</t>
  </si>
  <si>
    <t>Clerk</t>
  </si>
  <si>
    <t>Employee_Assistance_Program</t>
  </si>
  <si>
    <t>Finance</t>
  </si>
  <si>
    <t>Human_Resources</t>
  </si>
  <si>
    <t>Information_Technology</t>
  </si>
  <si>
    <t>Common_Council</t>
  </si>
  <si>
    <t>Mayor</t>
  </si>
  <si>
    <t>Municipal_Court</t>
  </si>
  <si>
    <t>Debt_Service</t>
  </si>
  <si>
    <t>Direct_Appropriations</t>
  </si>
  <si>
    <t>Insurance</t>
  </si>
  <si>
    <t>Room_Tax_Commission</t>
  </si>
  <si>
    <t>Workers_Compensation</t>
  </si>
  <si>
    <t>Building_Inspection</t>
  </si>
  <si>
    <t>CDA_Housing_Operations</t>
  </si>
  <si>
    <t>CDA_Redevelopment</t>
  </si>
  <si>
    <t>Community_Development_Division</t>
  </si>
  <si>
    <t>Economic_Development_Division</t>
  </si>
  <si>
    <t>PCED_Office_of_the_Director</t>
  </si>
  <si>
    <t>Planning_Division</t>
  </si>
  <si>
    <t>Library</t>
  </si>
  <si>
    <t>Monona_Terrace</t>
  </si>
  <si>
    <t>Fire_Department</t>
  </si>
  <si>
    <t>Office_of_the_Independent_Monitor</t>
  </si>
  <si>
    <t>Police_Department</t>
  </si>
  <si>
    <t>Public_Health</t>
  </si>
  <si>
    <t>Engineering_Division</t>
  </si>
  <si>
    <t>Fleet_Service</t>
  </si>
  <si>
    <t>Golf</t>
  </si>
  <si>
    <t>Landfill</t>
  </si>
  <si>
    <t>Parks_Division</t>
  </si>
  <si>
    <t>Sewer_Utility</t>
  </si>
  <si>
    <t>Stormwater_Utility</t>
  </si>
  <si>
    <t>Streets_Division</t>
  </si>
  <si>
    <t>Water_Utility</t>
  </si>
  <si>
    <t>Metro_Transit</t>
  </si>
  <si>
    <t>Parking</t>
  </si>
  <si>
    <t>Traffic_Engineering</t>
  </si>
  <si>
    <t>Transportation_Department</t>
  </si>
  <si>
    <t>GenFundTotal</t>
  </si>
  <si>
    <t>Salaries</t>
  </si>
  <si>
    <t>Benefits</t>
  </si>
  <si>
    <t>Supplies</t>
  </si>
  <si>
    <t>PurchasedServices</t>
  </si>
  <si>
    <t>TotalStaff</t>
  </si>
  <si>
    <t>GeneralFundStaff</t>
  </si>
  <si>
    <t>SwornStaff</t>
  </si>
  <si>
    <t>TotalBudget</t>
  </si>
  <si>
    <t>AveSalary</t>
  </si>
  <si>
    <t>FringeRate</t>
  </si>
  <si>
    <t>Notes</t>
  </si>
  <si>
    <t>Remove grant funding from 2024, it's a one-off</t>
  </si>
  <si>
    <t>OtherStaff</t>
  </si>
  <si>
    <t>Planning</t>
  </si>
  <si>
    <t>MPO gets grant funding, scale down general-fund staff to 26</t>
  </si>
  <si>
    <t>ScaledSalary</t>
  </si>
  <si>
    <t>CDD</t>
  </si>
  <si>
    <t>The staff count on the general fund is probably a little high, but not that far off. Change the purchased service amount downwards to remove grant funded purchases</t>
  </si>
  <si>
    <t>Police</t>
  </si>
  <si>
    <t>Estimate 20 positions filed from grant money</t>
  </si>
  <si>
    <t>Public Health</t>
  </si>
  <si>
    <t>GeneralFundStaffScale</t>
  </si>
  <si>
    <t>Engineering</t>
  </si>
  <si>
    <t>Engineering has a bunch of positions that are actually stormwater or sewer, so lets scale their $4.6 salary figure by the  $13M salary summary by posisiont</t>
  </si>
  <si>
    <t>Streets</t>
  </si>
  <si>
    <t>Streets funding from the resource recovery charges, forestry charges, and stormwater. Scale down some staff by roughly the amount of stormwater's fundings</t>
  </si>
  <si>
    <t>The Madison general fund pays for $10.3M but I don't think finance counts any of those staff as madison staff so zero it out - but potentially leave it as about 60 people</t>
  </si>
  <si>
    <t>Source</t>
  </si>
  <si>
    <t>Amount</t>
  </si>
  <si>
    <t>PropertyTaxBase</t>
  </si>
  <si>
    <t>PropertyTaxDebt</t>
  </si>
  <si>
    <t>RoomTax</t>
  </si>
  <si>
    <t>InterestOnInvestments</t>
  </si>
  <si>
    <t>StMuniAid</t>
  </si>
  <si>
    <t>StUtilityAid</t>
  </si>
  <si>
    <t>StVideoServiceProvider</t>
  </si>
  <si>
    <t>StateExpenditureRestraint</t>
  </si>
  <si>
    <t>StPaymentForMuniServices</t>
  </si>
  <si>
    <t>StGenTransportationAid</t>
  </si>
  <si>
    <t>StConnectingHighwayAid</t>
  </si>
  <si>
    <t>StRecyclingAid</t>
  </si>
  <si>
    <t>StExemptComputerReimb</t>
  </si>
  <si>
    <t>StatePersonalPropertyExemnt</t>
  </si>
  <si>
    <t>FireInsuranceDuesPmt</t>
  </si>
  <si>
    <t>OtherPaymentsTransfers</t>
  </si>
  <si>
    <t>OtherTaxes</t>
  </si>
  <si>
    <t>Fines</t>
  </si>
  <si>
    <t>LIcensesAndPermits</t>
  </si>
  <si>
    <t>OtherUngroupedRev</t>
  </si>
  <si>
    <t>ChargeForServices</t>
  </si>
  <si>
    <t>HealthInsurance</t>
  </si>
  <si>
    <t>OtherBenefits</t>
  </si>
  <si>
    <t>ScaledBenefits</t>
  </si>
  <si>
    <t>ScaledStaff</t>
  </si>
  <si>
    <t>ScaledHealthInsurance</t>
  </si>
  <si>
    <t>ScaledOtherBenefits</t>
  </si>
  <si>
    <t>ScaledPurchasedServices</t>
  </si>
  <si>
    <t>ScaledSupplies</t>
  </si>
  <si>
    <t>Direct_Appropriation</t>
  </si>
  <si>
    <t>LicensesAndPermits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</si>
</sst>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00%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3" fontId="1" fillId="0" borderId="0" xfId="0" applyNumberFormat="1" applyFont="1"/>
    <xf numFmtId="165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E7C5-459F-7148-AB78-4941A216E6BF}">
  <dimension ref="A1:E22"/>
  <sheetViews>
    <sheetView workbookViewId="0">
      <selection activeCell="E22" sqref="E22"/>
    </sheetView>
  </sheetViews>
  <sheetFormatPr baseColWidth="10" defaultRowHeight="16" x14ac:dyDescent="0.2"/>
  <cols>
    <col min="1" max="1" width="35.33203125" customWidth="1"/>
    <col min="2" max="2" width="12.1640625" style="3" bestFit="1" customWidth="1"/>
    <col min="4" max="4" width="11.1640625" bestFit="1" customWidth="1"/>
  </cols>
  <sheetData>
    <row r="1" spans="1:2" x14ac:dyDescent="0.2">
      <c r="A1" t="s">
        <v>71</v>
      </c>
      <c r="B1" s="3" t="s">
        <v>72</v>
      </c>
    </row>
    <row r="2" spans="1:2" x14ac:dyDescent="0.2">
      <c r="A2" t="s">
        <v>73</v>
      </c>
      <c r="B2" s="3">
        <v>170172778</v>
      </c>
    </row>
    <row r="3" spans="1:2" x14ac:dyDescent="0.2">
      <c r="A3" t="s">
        <v>74</v>
      </c>
      <c r="B3" s="3">
        <v>116324921</v>
      </c>
    </row>
    <row r="4" spans="1:2" x14ac:dyDescent="0.2">
      <c r="A4" t="s">
        <v>75</v>
      </c>
      <c r="B4" s="3">
        <v>6350000</v>
      </c>
    </row>
    <row r="5" spans="1:2" x14ac:dyDescent="0.2">
      <c r="A5" t="s">
        <v>88</v>
      </c>
      <c r="B5" s="3">
        <v>8657600</v>
      </c>
    </row>
    <row r="6" spans="1:2" x14ac:dyDescent="0.2">
      <c r="A6" t="s">
        <v>89</v>
      </c>
      <c r="B6" s="3">
        <v>1907000</v>
      </c>
    </row>
    <row r="7" spans="1:2" x14ac:dyDescent="0.2">
      <c r="A7" t="s">
        <v>90</v>
      </c>
      <c r="B7" s="3">
        <v>5250000</v>
      </c>
    </row>
    <row r="8" spans="1:2" x14ac:dyDescent="0.2">
      <c r="A8" t="s">
        <v>103</v>
      </c>
      <c r="B8" s="3">
        <v>8382120</v>
      </c>
    </row>
    <row r="9" spans="1:2" x14ac:dyDescent="0.2">
      <c r="A9" t="s">
        <v>76</v>
      </c>
      <c r="B9" s="3">
        <v>6000000</v>
      </c>
    </row>
    <row r="10" spans="1:2" x14ac:dyDescent="0.2">
      <c r="A10" t="s">
        <v>92</v>
      </c>
      <c r="B10" s="3">
        <v>1100000</v>
      </c>
    </row>
    <row r="11" spans="1:2" x14ac:dyDescent="0.2">
      <c r="A11" t="s">
        <v>77</v>
      </c>
      <c r="B11" s="3">
        <v>8104976</v>
      </c>
    </row>
    <row r="12" spans="1:2" x14ac:dyDescent="0.2">
      <c r="A12" t="s">
        <v>78</v>
      </c>
      <c r="B12" s="3">
        <v>1488349</v>
      </c>
    </row>
    <row r="13" spans="1:2" x14ac:dyDescent="0.2">
      <c r="A13" t="s">
        <v>79</v>
      </c>
      <c r="B13" s="3">
        <v>492901</v>
      </c>
    </row>
    <row r="14" spans="1:2" x14ac:dyDescent="0.2">
      <c r="A14" t="s">
        <v>80</v>
      </c>
      <c r="B14" s="3">
        <v>6904080</v>
      </c>
    </row>
    <row r="15" spans="1:2" x14ac:dyDescent="0.2">
      <c r="A15" t="s">
        <v>81</v>
      </c>
      <c r="B15" s="3">
        <v>8003266</v>
      </c>
    </row>
    <row r="16" spans="1:2" x14ac:dyDescent="0.2">
      <c r="A16" t="s">
        <v>82</v>
      </c>
      <c r="B16" s="3">
        <v>12628476</v>
      </c>
    </row>
    <row r="17" spans="1:5" x14ac:dyDescent="0.2">
      <c r="A17" t="s">
        <v>83</v>
      </c>
      <c r="B17" s="3">
        <v>683008</v>
      </c>
    </row>
    <row r="18" spans="1:5" x14ac:dyDescent="0.2">
      <c r="A18" t="s">
        <v>84</v>
      </c>
      <c r="B18" s="3">
        <v>810000</v>
      </c>
    </row>
    <row r="19" spans="1:5" x14ac:dyDescent="0.2">
      <c r="A19" t="s">
        <v>85</v>
      </c>
      <c r="B19" s="3">
        <v>3788158</v>
      </c>
    </row>
    <row r="20" spans="1:5" x14ac:dyDescent="0.2">
      <c r="A20" t="s">
        <v>86</v>
      </c>
      <c r="B20" s="3">
        <v>1054662</v>
      </c>
    </row>
    <row r="21" spans="1:5" x14ac:dyDescent="0.2">
      <c r="A21" t="s">
        <v>87</v>
      </c>
      <c r="B21" s="3">
        <v>1700000</v>
      </c>
    </row>
    <row r="22" spans="1:5" x14ac:dyDescent="0.2">
      <c r="A22" t="s">
        <v>93</v>
      </c>
      <c r="B22" s="3">
        <v>17666455</v>
      </c>
      <c r="D22" s="3"/>
      <c r="E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10A7-C8CE-6E42-93F8-B457C58FF47C}">
  <dimension ref="A1:B22"/>
  <sheetViews>
    <sheetView workbookViewId="0">
      <selection activeCell="A23" sqref="A23:XFD23"/>
    </sheetView>
  </sheetViews>
  <sheetFormatPr baseColWidth="10" defaultRowHeight="16" x14ac:dyDescent="0.2"/>
  <cols>
    <col min="1" max="1" width="35.33203125" customWidth="1"/>
    <col min="2" max="2" width="12.1640625" style="3" bestFit="1" customWidth="1"/>
  </cols>
  <sheetData>
    <row r="1" spans="1:2" x14ac:dyDescent="0.2">
      <c r="A1" t="s">
        <v>71</v>
      </c>
      <c r="B1" s="3" t="s">
        <v>72</v>
      </c>
    </row>
    <row r="2" spans="1:2" x14ac:dyDescent="0.2">
      <c r="A2" t="s">
        <v>73</v>
      </c>
      <c r="B2" s="3">
        <v>170172778</v>
      </c>
    </row>
    <row r="3" spans="1:2" x14ac:dyDescent="0.2">
      <c r="A3" t="s">
        <v>74</v>
      </c>
      <c r="B3" s="3">
        <v>116324921</v>
      </c>
    </row>
    <row r="4" spans="1:2" x14ac:dyDescent="0.2">
      <c r="A4" t="s">
        <v>75</v>
      </c>
      <c r="B4" s="3">
        <v>6350000</v>
      </c>
    </row>
    <row r="5" spans="1:2" x14ac:dyDescent="0.2">
      <c r="A5" t="s">
        <v>88</v>
      </c>
      <c r="B5" s="3">
        <v>17357600</v>
      </c>
    </row>
    <row r="6" spans="1:2" x14ac:dyDescent="0.2">
      <c r="A6" t="s">
        <v>89</v>
      </c>
      <c r="B6" s="3">
        <v>1907000</v>
      </c>
    </row>
    <row r="7" spans="1:2" x14ac:dyDescent="0.2">
      <c r="A7" t="s">
        <v>90</v>
      </c>
      <c r="B7" s="3">
        <v>5250000</v>
      </c>
    </row>
    <row r="8" spans="1:2" x14ac:dyDescent="0.2">
      <c r="A8" t="s">
        <v>91</v>
      </c>
      <c r="B8" s="3">
        <v>8382120</v>
      </c>
    </row>
    <row r="9" spans="1:2" x14ac:dyDescent="0.2">
      <c r="A9" t="s">
        <v>76</v>
      </c>
      <c r="B9" s="3">
        <v>6000000</v>
      </c>
    </row>
    <row r="10" spans="1:2" x14ac:dyDescent="0.2">
      <c r="A10" t="s">
        <v>92</v>
      </c>
      <c r="B10" s="3">
        <v>1100000</v>
      </c>
    </row>
    <row r="11" spans="1:2" x14ac:dyDescent="0.2">
      <c r="A11" t="s">
        <v>77</v>
      </c>
      <c r="B11" s="3">
        <v>8104976</v>
      </c>
    </row>
    <row r="12" spans="1:2" x14ac:dyDescent="0.2">
      <c r="A12" t="s">
        <v>78</v>
      </c>
      <c r="B12" s="3">
        <v>1488349</v>
      </c>
    </row>
    <row r="13" spans="1:2" x14ac:dyDescent="0.2">
      <c r="A13" t="s">
        <v>79</v>
      </c>
      <c r="B13" s="3">
        <v>492901</v>
      </c>
    </row>
    <row r="14" spans="1:2" x14ac:dyDescent="0.2">
      <c r="A14" t="s">
        <v>80</v>
      </c>
      <c r="B14" s="3">
        <v>6904080</v>
      </c>
    </row>
    <row r="15" spans="1:2" x14ac:dyDescent="0.2">
      <c r="A15" t="s">
        <v>81</v>
      </c>
      <c r="B15" s="3">
        <v>8003266</v>
      </c>
    </row>
    <row r="16" spans="1:2" x14ac:dyDescent="0.2">
      <c r="A16" t="s">
        <v>82</v>
      </c>
      <c r="B16" s="3">
        <v>12628476</v>
      </c>
    </row>
    <row r="17" spans="1:2" x14ac:dyDescent="0.2">
      <c r="A17" t="s">
        <v>83</v>
      </c>
      <c r="B17" s="3">
        <v>683008</v>
      </c>
    </row>
    <row r="18" spans="1:2" x14ac:dyDescent="0.2">
      <c r="A18" t="s">
        <v>84</v>
      </c>
      <c r="B18" s="3">
        <v>810000</v>
      </c>
    </row>
    <row r="19" spans="1:2" x14ac:dyDescent="0.2">
      <c r="A19" t="s">
        <v>85</v>
      </c>
      <c r="B19" s="3">
        <v>3788158</v>
      </c>
    </row>
    <row r="20" spans="1:2" x14ac:dyDescent="0.2">
      <c r="A20" t="s">
        <v>86</v>
      </c>
      <c r="B20" s="3">
        <v>1054662</v>
      </c>
    </row>
    <row r="21" spans="1:2" x14ac:dyDescent="0.2">
      <c r="A21" t="s">
        <v>87</v>
      </c>
      <c r="B21" s="3">
        <v>1700000</v>
      </c>
    </row>
    <row r="22" spans="1:2" x14ac:dyDescent="0.2">
      <c r="A22" t="s">
        <v>93</v>
      </c>
      <c r="B22" s="3">
        <v>17666455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4590-BFB8-054B-B4D5-B443CF560F28}">
  <dimension ref="A1:U38"/>
  <sheetViews>
    <sheetView tabSelected="1" workbookViewId="0">
      <selection activeCell="A29" sqref="A29"/>
    </sheetView>
  </sheetViews>
  <sheetFormatPr baseColWidth="10" defaultRowHeight="16" x14ac:dyDescent="0.2"/>
  <cols>
    <col min="1" max="1" width="36.33203125" customWidth="1"/>
    <col min="2" max="2" width="13.83203125" style="5" customWidth="1"/>
    <col min="3" max="3" width="21.5" style="3" customWidth="1"/>
    <col min="4" max="5" width="12.6640625" style="3" bestFit="1" customWidth="1"/>
    <col min="6" max="7" width="15.5" style="3" customWidth="1"/>
    <col min="8" max="8" width="15.83203125" style="2" customWidth="1"/>
    <col min="9" max="9" width="11.1640625" style="3" bestFit="1" customWidth="1"/>
    <col min="10" max="10" width="25.6640625" style="3" customWidth="1"/>
    <col min="11" max="11" width="15.83203125" style="2" customWidth="1"/>
    <col min="12" max="13" width="15.83203125" style="3" customWidth="1"/>
    <col min="14" max="14" width="20.6640625" style="3" customWidth="1"/>
    <col min="15" max="17" width="21.33203125" style="3" customWidth="1"/>
    <col min="19" max="19" width="21.6640625" customWidth="1"/>
    <col min="21" max="21" width="11.1640625" style="1" bestFit="1" customWidth="1"/>
  </cols>
  <sheetData>
    <row r="1" spans="1:21" x14ac:dyDescent="0.2">
      <c r="A1" t="s">
        <v>0</v>
      </c>
      <c r="B1" s="5" t="s">
        <v>51</v>
      </c>
      <c r="C1" s="3" t="s">
        <v>43</v>
      </c>
      <c r="D1" s="3" t="s">
        <v>44</v>
      </c>
      <c r="E1" s="3" t="s">
        <v>45</v>
      </c>
      <c r="F1" s="3" t="s">
        <v>94</v>
      </c>
      <c r="G1" s="3" t="s">
        <v>95</v>
      </c>
      <c r="H1" s="2" t="s">
        <v>53</v>
      </c>
      <c r="I1" s="3" t="s">
        <v>46</v>
      </c>
      <c r="J1" s="3" t="s">
        <v>47</v>
      </c>
      <c r="K1" s="2" t="s">
        <v>65</v>
      </c>
      <c r="L1" s="3" t="s">
        <v>59</v>
      </c>
      <c r="M1" s="3" t="s">
        <v>96</v>
      </c>
      <c r="N1" s="3" t="s">
        <v>98</v>
      </c>
      <c r="O1" s="3" t="s">
        <v>99</v>
      </c>
      <c r="P1" s="3" t="s">
        <v>101</v>
      </c>
      <c r="Q1" s="3" t="s">
        <v>100</v>
      </c>
      <c r="R1" t="s">
        <v>48</v>
      </c>
      <c r="S1" t="s">
        <v>97</v>
      </c>
      <c r="T1" t="s">
        <v>50</v>
      </c>
      <c r="U1" s="1" t="s">
        <v>52</v>
      </c>
    </row>
    <row r="2" spans="1:21" x14ac:dyDescent="0.2">
      <c r="A2" t="s">
        <v>1</v>
      </c>
      <c r="B2" s="5">
        <v>3406749</v>
      </c>
      <c r="C2" s="3">
        <v>3406749</v>
      </c>
      <c r="D2" s="3">
        <v>2321593</v>
      </c>
      <c r="E2" s="3">
        <v>806005</v>
      </c>
      <c r="F2" s="3">
        <v>446103</v>
      </c>
      <c r="G2" s="3">
        <f>E2-F2</f>
        <v>359902</v>
      </c>
      <c r="H2" s="2">
        <f>E2/D2</f>
        <v>0.34717756299230745</v>
      </c>
      <c r="I2" s="3">
        <v>52000</v>
      </c>
      <c r="J2" s="3">
        <v>209107</v>
      </c>
      <c r="K2" s="2">
        <f t="shared" ref="K2:K28" si="0">S2/R2</f>
        <v>1</v>
      </c>
      <c r="L2" s="3">
        <f t="shared" ref="L2:L28" si="1">D2*K2</f>
        <v>2321593</v>
      </c>
      <c r="M2" s="3">
        <f t="shared" ref="M2:M28" si="2">E2*K2</f>
        <v>806005</v>
      </c>
      <c r="N2" s="3">
        <f>F2*K2</f>
        <v>446103</v>
      </c>
      <c r="O2" s="3">
        <f>G2*K2</f>
        <v>359902</v>
      </c>
      <c r="P2" s="3">
        <f>I2*K2</f>
        <v>52000</v>
      </c>
      <c r="Q2" s="3">
        <f>J2*K2</f>
        <v>209107</v>
      </c>
      <c r="R2">
        <v>26</v>
      </c>
      <c r="S2">
        <v>26</v>
      </c>
      <c r="T2">
        <v>0</v>
      </c>
      <c r="U2" s="1">
        <f t="shared" ref="U2:U29" si="3">D2/R2</f>
        <v>89292.038461538468</v>
      </c>
    </row>
    <row r="3" spans="1:21" x14ac:dyDescent="0.2">
      <c r="A3" t="s">
        <v>2</v>
      </c>
      <c r="B3" s="5">
        <v>3277760</v>
      </c>
      <c r="C3" s="3">
        <v>3277760</v>
      </c>
      <c r="D3" s="3">
        <v>2505311</v>
      </c>
      <c r="E3" s="3">
        <v>691931</v>
      </c>
      <c r="F3" s="3">
        <v>306133</v>
      </c>
      <c r="G3" s="3">
        <f t="shared" ref="G3:G28" si="4">E3-F3</f>
        <v>385798</v>
      </c>
      <c r="H3" s="2">
        <f t="shared" ref="H3:H28" si="5">E3/D3</f>
        <v>0.27618567116018727</v>
      </c>
      <c r="I3" s="3">
        <v>21689</v>
      </c>
      <c r="J3" s="3">
        <v>176838</v>
      </c>
      <c r="K3" s="2">
        <f t="shared" si="0"/>
        <v>1</v>
      </c>
      <c r="L3" s="3">
        <f t="shared" si="1"/>
        <v>2505311</v>
      </c>
      <c r="M3" s="3">
        <f t="shared" si="2"/>
        <v>691931</v>
      </c>
      <c r="N3" s="3">
        <f t="shared" ref="N3:N28" si="6">F3*K3</f>
        <v>306133</v>
      </c>
      <c r="O3" s="3">
        <f t="shared" ref="O3:O28" si="7">G3*K3</f>
        <v>385798</v>
      </c>
      <c r="P3" s="3">
        <f t="shared" ref="P3:P28" si="8">I3*K3</f>
        <v>21689</v>
      </c>
      <c r="Q3" s="3">
        <f t="shared" ref="Q3:Q28" si="9">J3*K3</f>
        <v>176838</v>
      </c>
      <c r="R3">
        <v>26</v>
      </c>
      <c r="S3">
        <v>26</v>
      </c>
      <c r="T3">
        <v>0</v>
      </c>
      <c r="U3" s="1">
        <f t="shared" si="3"/>
        <v>96358.11538461539</v>
      </c>
    </row>
    <row r="4" spans="1:21" x14ac:dyDescent="0.2">
      <c r="A4" t="s">
        <v>3</v>
      </c>
      <c r="B4" s="5">
        <v>2728229</v>
      </c>
      <c r="C4" s="3">
        <v>2687389</v>
      </c>
      <c r="D4" s="3">
        <v>2019600</v>
      </c>
      <c r="E4" s="3">
        <v>537780</v>
      </c>
      <c r="F4" s="3">
        <v>253759</v>
      </c>
      <c r="G4" s="3">
        <f t="shared" si="4"/>
        <v>284021</v>
      </c>
      <c r="H4" s="2">
        <f t="shared" si="5"/>
        <v>0.2662804515745692</v>
      </c>
      <c r="I4" s="3">
        <v>12465</v>
      </c>
      <c r="J4" s="3">
        <v>380659</v>
      </c>
      <c r="K4" s="2">
        <f t="shared" si="0"/>
        <v>1</v>
      </c>
      <c r="L4" s="3">
        <f t="shared" si="1"/>
        <v>2019600</v>
      </c>
      <c r="M4" s="3">
        <f t="shared" si="2"/>
        <v>537780</v>
      </c>
      <c r="N4" s="3">
        <f t="shared" si="6"/>
        <v>253759</v>
      </c>
      <c r="O4" s="3">
        <f t="shared" si="7"/>
        <v>284021</v>
      </c>
      <c r="P4" s="3">
        <f t="shared" si="8"/>
        <v>12465</v>
      </c>
      <c r="Q4" s="3">
        <f t="shared" si="9"/>
        <v>380659</v>
      </c>
      <c r="R4">
        <v>21.8</v>
      </c>
      <c r="S4">
        <v>21.8</v>
      </c>
      <c r="T4">
        <v>0</v>
      </c>
      <c r="U4" s="1">
        <f t="shared" si="3"/>
        <v>92642.201834862382</v>
      </c>
    </row>
    <row r="5" spans="1:21" x14ac:dyDescent="0.2">
      <c r="A5" t="s">
        <v>4</v>
      </c>
      <c r="B5" s="5">
        <v>4815272</v>
      </c>
      <c r="C5" s="3">
        <v>3810472</v>
      </c>
      <c r="D5" s="3">
        <v>2805232</v>
      </c>
      <c r="E5" s="3">
        <v>289024</v>
      </c>
      <c r="F5" s="3">
        <v>147670</v>
      </c>
      <c r="G5" s="3">
        <f t="shared" si="4"/>
        <v>141354</v>
      </c>
      <c r="H5" s="2">
        <f t="shared" si="5"/>
        <v>0.10303033759774592</v>
      </c>
      <c r="I5" s="3">
        <v>474333</v>
      </c>
      <c r="J5" s="3">
        <v>235594</v>
      </c>
      <c r="K5" s="2">
        <f t="shared" si="0"/>
        <v>1</v>
      </c>
      <c r="L5" s="3">
        <f t="shared" si="1"/>
        <v>2805232</v>
      </c>
      <c r="M5" s="3">
        <f t="shared" si="2"/>
        <v>289024</v>
      </c>
      <c r="N5" s="3">
        <f t="shared" si="6"/>
        <v>147670</v>
      </c>
      <c r="O5" s="3">
        <f t="shared" si="7"/>
        <v>141354</v>
      </c>
      <c r="P5" s="3">
        <f t="shared" si="8"/>
        <v>474333</v>
      </c>
      <c r="Q5" s="3">
        <f t="shared" si="9"/>
        <v>235594</v>
      </c>
      <c r="R5">
        <v>11</v>
      </c>
      <c r="S5">
        <v>11</v>
      </c>
      <c r="T5">
        <v>0</v>
      </c>
      <c r="U5" s="1">
        <f t="shared" si="3"/>
        <v>255021.09090909091</v>
      </c>
    </row>
    <row r="6" spans="1:21" x14ac:dyDescent="0.2">
      <c r="A6" t="s">
        <v>5</v>
      </c>
      <c r="B6" s="5">
        <v>502281</v>
      </c>
      <c r="C6" s="3">
        <v>502281</v>
      </c>
      <c r="D6" s="3">
        <v>378401</v>
      </c>
      <c r="E6" s="3">
        <v>119298</v>
      </c>
      <c r="F6" s="3">
        <v>62950</v>
      </c>
      <c r="G6" s="3">
        <f t="shared" si="4"/>
        <v>56348</v>
      </c>
      <c r="H6" s="2">
        <f t="shared" si="5"/>
        <v>0.31526872286278312</v>
      </c>
      <c r="I6" s="3">
        <v>3250</v>
      </c>
      <c r="J6" s="3">
        <v>71045</v>
      </c>
      <c r="K6" s="2">
        <f t="shared" si="0"/>
        <v>1</v>
      </c>
      <c r="L6" s="3">
        <f t="shared" si="1"/>
        <v>378401</v>
      </c>
      <c r="M6" s="3">
        <f t="shared" si="2"/>
        <v>119298</v>
      </c>
      <c r="N6" s="3">
        <f t="shared" si="6"/>
        <v>62950</v>
      </c>
      <c r="O6" s="3">
        <f t="shared" si="7"/>
        <v>56348</v>
      </c>
      <c r="P6" s="3">
        <f t="shared" si="8"/>
        <v>3250</v>
      </c>
      <c r="Q6" s="3">
        <f t="shared" si="9"/>
        <v>71045</v>
      </c>
      <c r="R6">
        <v>4</v>
      </c>
      <c r="S6">
        <v>4</v>
      </c>
      <c r="T6">
        <v>0</v>
      </c>
      <c r="U6" s="1">
        <f t="shared" si="3"/>
        <v>94600.25</v>
      </c>
    </row>
    <row r="7" spans="1:21" x14ac:dyDescent="0.2">
      <c r="A7" t="s">
        <v>6</v>
      </c>
      <c r="B7" s="5">
        <v>5333063</v>
      </c>
      <c r="C7" s="3">
        <v>5333063</v>
      </c>
      <c r="D7" s="3">
        <v>4173463</v>
      </c>
      <c r="E7" s="3">
        <v>1167182</v>
      </c>
      <c r="F7" s="3">
        <v>539110</v>
      </c>
      <c r="G7" s="3">
        <f t="shared" si="4"/>
        <v>628072</v>
      </c>
      <c r="H7" s="2">
        <f t="shared" si="5"/>
        <v>0.27966750873315516</v>
      </c>
      <c r="I7" s="3">
        <v>125610</v>
      </c>
      <c r="J7" s="3">
        <v>1279221</v>
      </c>
      <c r="K7" s="2">
        <f t="shared" si="0"/>
        <v>1</v>
      </c>
      <c r="L7" s="3">
        <f t="shared" si="1"/>
        <v>4173463</v>
      </c>
      <c r="M7" s="3">
        <f t="shared" si="2"/>
        <v>1167182</v>
      </c>
      <c r="N7" s="3">
        <f t="shared" si="6"/>
        <v>539110</v>
      </c>
      <c r="O7" s="3">
        <f t="shared" si="7"/>
        <v>628072</v>
      </c>
      <c r="P7" s="3">
        <f t="shared" si="8"/>
        <v>125610</v>
      </c>
      <c r="Q7" s="3">
        <f t="shared" si="9"/>
        <v>1279221</v>
      </c>
      <c r="R7">
        <v>51</v>
      </c>
      <c r="S7">
        <v>51</v>
      </c>
      <c r="T7">
        <v>0</v>
      </c>
      <c r="U7" s="1">
        <f t="shared" si="3"/>
        <v>81832.607843137259</v>
      </c>
    </row>
    <row r="8" spans="1:21" x14ac:dyDescent="0.2">
      <c r="A8" t="s">
        <v>7</v>
      </c>
      <c r="B8" s="5">
        <v>2095920</v>
      </c>
      <c r="C8" s="3">
        <v>2095920</v>
      </c>
      <c r="D8" s="3">
        <v>1943994</v>
      </c>
      <c r="E8" s="3">
        <v>528221</v>
      </c>
      <c r="F8" s="3">
        <v>244822</v>
      </c>
      <c r="G8" s="3">
        <f t="shared" si="4"/>
        <v>283399</v>
      </c>
      <c r="H8" s="2">
        <f t="shared" si="5"/>
        <v>0.27171946003948572</v>
      </c>
      <c r="I8" s="3">
        <v>18950</v>
      </c>
      <c r="J8" s="3">
        <v>253151</v>
      </c>
      <c r="K8" s="2">
        <f t="shared" si="0"/>
        <v>1</v>
      </c>
      <c r="L8" s="3">
        <f t="shared" si="1"/>
        <v>1943994</v>
      </c>
      <c r="M8" s="3">
        <f t="shared" si="2"/>
        <v>528221</v>
      </c>
      <c r="N8" s="3">
        <f t="shared" si="6"/>
        <v>244822</v>
      </c>
      <c r="O8" s="3">
        <f t="shared" si="7"/>
        <v>283399</v>
      </c>
      <c r="P8" s="3">
        <f t="shared" si="8"/>
        <v>18950</v>
      </c>
      <c r="Q8" s="3">
        <f t="shared" si="9"/>
        <v>253151</v>
      </c>
      <c r="R8">
        <v>20</v>
      </c>
      <c r="S8">
        <v>20</v>
      </c>
      <c r="T8">
        <v>0</v>
      </c>
      <c r="U8" s="1">
        <f t="shared" si="3"/>
        <v>97199.7</v>
      </c>
    </row>
    <row r="9" spans="1:21" x14ac:dyDescent="0.2">
      <c r="A9" t="s">
        <v>8</v>
      </c>
      <c r="B9" s="5">
        <v>9552148</v>
      </c>
      <c r="C9" s="3">
        <v>9552148</v>
      </c>
      <c r="D9" s="3">
        <v>4937797</v>
      </c>
      <c r="E9" s="3">
        <v>1416986</v>
      </c>
      <c r="F9" s="3">
        <v>692289</v>
      </c>
      <c r="G9" s="3">
        <f t="shared" si="4"/>
        <v>724697</v>
      </c>
      <c r="H9" s="2">
        <f t="shared" si="5"/>
        <v>0.28696724470447044</v>
      </c>
      <c r="I9" s="3">
        <v>18850</v>
      </c>
      <c r="J9" s="3">
        <v>5025768</v>
      </c>
      <c r="K9" s="2">
        <f t="shared" si="0"/>
        <v>1</v>
      </c>
      <c r="L9" s="3">
        <f t="shared" si="1"/>
        <v>4937797</v>
      </c>
      <c r="M9" s="3">
        <f t="shared" si="2"/>
        <v>1416986</v>
      </c>
      <c r="N9" s="3">
        <f t="shared" si="6"/>
        <v>692289</v>
      </c>
      <c r="O9" s="3">
        <f t="shared" si="7"/>
        <v>724697</v>
      </c>
      <c r="P9" s="3">
        <f t="shared" si="8"/>
        <v>18850</v>
      </c>
      <c r="Q9" s="3">
        <f t="shared" si="9"/>
        <v>5025768</v>
      </c>
      <c r="R9">
        <v>58</v>
      </c>
      <c r="S9">
        <v>58</v>
      </c>
      <c r="T9">
        <v>0</v>
      </c>
      <c r="U9" s="1">
        <f t="shared" si="3"/>
        <v>85134.431034482754</v>
      </c>
    </row>
    <row r="10" spans="1:21" x14ac:dyDescent="0.2">
      <c r="A10" t="s">
        <v>9</v>
      </c>
      <c r="B10" s="5">
        <v>1130046</v>
      </c>
      <c r="C10" s="3">
        <v>1130046</v>
      </c>
      <c r="D10" s="3">
        <v>835861</v>
      </c>
      <c r="E10" s="3">
        <v>117196</v>
      </c>
      <c r="F10" s="3">
        <v>46635</v>
      </c>
      <c r="G10" s="3">
        <f t="shared" si="4"/>
        <v>70561</v>
      </c>
      <c r="H10" s="2">
        <f t="shared" si="5"/>
        <v>0.14020991528495766</v>
      </c>
      <c r="I10" s="3">
        <v>75300</v>
      </c>
      <c r="J10" s="3">
        <v>59311</v>
      </c>
      <c r="K10" s="2">
        <f t="shared" si="0"/>
        <v>1</v>
      </c>
      <c r="L10" s="3">
        <f t="shared" si="1"/>
        <v>835861</v>
      </c>
      <c r="M10" s="3">
        <f t="shared" si="2"/>
        <v>117196</v>
      </c>
      <c r="N10" s="3">
        <f t="shared" si="6"/>
        <v>46635</v>
      </c>
      <c r="O10" s="3">
        <f t="shared" si="7"/>
        <v>70561</v>
      </c>
      <c r="P10" s="3">
        <f t="shared" si="8"/>
        <v>75300</v>
      </c>
      <c r="Q10" s="3">
        <f t="shared" si="9"/>
        <v>59311</v>
      </c>
      <c r="R10">
        <v>5</v>
      </c>
      <c r="S10">
        <v>5</v>
      </c>
      <c r="T10">
        <v>0</v>
      </c>
      <c r="U10" s="1">
        <f t="shared" si="3"/>
        <v>167172.20000000001</v>
      </c>
    </row>
    <row r="11" spans="1:21" x14ac:dyDescent="0.2">
      <c r="A11" t="s">
        <v>10</v>
      </c>
      <c r="B11" s="5">
        <v>1539364</v>
      </c>
      <c r="C11" s="3">
        <v>1539364</v>
      </c>
      <c r="D11" s="3">
        <v>1501483</v>
      </c>
      <c r="E11" s="3">
        <v>355931</v>
      </c>
      <c r="F11" s="3">
        <v>149346</v>
      </c>
      <c r="G11" s="3">
        <f t="shared" si="4"/>
        <v>206585</v>
      </c>
      <c r="H11" s="2">
        <f t="shared" si="5"/>
        <v>0.23705296696665895</v>
      </c>
      <c r="I11" s="3">
        <v>8818</v>
      </c>
      <c r="J11" s="3">
        <v>74502</v>
      </c>
      <c r="K11" s="2">
        <f t="shared" si="0"/>
        <v>1</v>
      </c>
      <c r="L11" s="3">
        <f t="shared" si="1"/>
        <v>1501483</v>
      </c>
      <c r="M11" s="3">
        <f t="shared" si="2"/>
        <v>355931</v>
      </c>
      <c r="N11" s="3">
        <f t="shared" si="6"/>
        <v>149346</v>
      </c>
      <c r="O11" s="3">
        <f t="shared" si="7"/>
        <v>206585</v>
      </c>
      <c r="P11" s="3">
        <f t="shared" si="8"/>
        <v>8818</v>
      </c>
      <c r="Q11" s="3">
        <f t="shared" si="9"/>
        <v>74502</v>
      </c>
      <c r="R11">
        <v>14</v>
      </c>
      <c r="S11">
        <v>14</v>
      </c>
      <c r="T11">
        <v>0</v>
      </c>
      <c r="U11" s="1">
        <f t="shared" si="3"/>
        <v>107248.78571428571</v>
      </c>
    </row>
    <row r="12" spans="1:21" x14ac:dyDescent="0.2">
      <c r="A12" t="s">
        <v>11</v>
      </c>
      <c r="B12" s="5">
        <v>311596</v>
      </c>
      <c r="C12" s="3">
        <v>311596</v>
      </c>
      <c r="D12" s="3">
        <v>427336</v>
      </c>
      <c r="E12" s="3">
        <v>168890</v>
      </c>
      <c r="F12" s="3">
        <v>104918</v>
      </c>
      <c r="G12" s="3">
        <f t="shared" si="4"/>
        <v>63972</v>
      </c>
      <c r="H12" s="2">
        <f t="shared" si="5"/>
        <v>0.39521594249021846</v>
      </c>
      <c r="I12" s="3">
        <v>30000</v>
      </c>
      <c r="J12" s="3">
        <v>102503</v>
      </c>
      <c r="K12" s="2">
        <f t="shared" si="0"/>
        <v>1</v>
      </c>
      <c r="L12" s="3">
        <f t="shared" si="1"/>
        <v>427336</v>
      </c>
      <c r="M12" s="3">
        <f t="shared" si="2"/>
        <v>168890</v>
      </c>
      <c r="N12" s="3">
        <f t="shared" si="6"/>
        <v>104918</v>
      </c>
      <c r="O12" s="3">
        <f t="shared" si="7"/>
        <v>63972</v>
      </c>
      <c r="P12" s="3">
        <f t="shared" si="8"/>
        <v>30000</v>
      </c>
      <c r="Q12" s="3">
        <f t="shared" si="9"/>
        <v>102503</v>
      </c>
      <c r="R12">
        <v>5</v>
      </c>
      <c r="S12">
        <v>5</v>
      </c>
      <c r="T12">
        <v>0</v>
      </c>
      <c r="U12" s="1">
        <f t="shared" si="3"/>
        <v>85467.199999999997</v>
      </c>
    </row>
    <row r="13" spans="1:21" x14ac:dyDescent="0.2">
      <c r="A13" t="s">
        <v>17</v>
      </c>
      <c r="B13" s="5">
        <v>5630509</v>
      </c>
      <c r="C13" s="3">
        <v>5630509</v>
      </c>
      <c r="D13" s="3">
        <v>3855084</v>
      </c>
      <c r="E13" s="3">
        <v>1249578</v>
      </c>
      <c r="F13" s="3">
        <v>644290</v>
      </c>
      <c r="G13" s="3">
        <f t="shared" si="4"/>
        <v>605288</v>
      </c>
      <c r="H13" s="2">
        <f t="shared" si="5"/>
        <v>0.3241376841594113</v>
      </c>
      <c r="I13" s="3">
        <v>71273</v>
      </c>
      <c r="J13" s="3">
        <v>203385</v>
      </c>
      <c r="K13" s="2">
        <f t="shared" si="0"/>
        <v>1</v>
      </c>
      <c r="L13" s="3">
        <f t="shared" si="1"/>
        <v>3855084</v>
      </c>
      <c r="M13" s="3">
        <f t="shared" si="2"/>
        <v>1249578</v>
      </c>
      <c r="N13" s="3">
        <f t="shared" si="6"/>
        <v>644290</v>
      </c>
      <c r="O13" s="3">
        <f t="shared" si="7"/>
        <v>605288</v>
      </c>
      <c r="P13" s="3">
        <f t="shared" si="8"/>
        <v>71273</v>
      </c>
      <c r="Q13" s="3">
        <f t="shared" si="9"/>
        <v>203385</v>
      </c>
      <c r="R13">
        <v>45</v>
      </c>
      <c r="S13">
        <v>45</v>
      </c>
      <c r="T13">
        <v>0</v>
      </c>
      <c r="U13" s="1">
        <f t="shared" si="3"/>
        <v>85668.53333333334</v>
      </c>
    </row>
    <row r="14" spans="1:21" x14ac:dyDescent="0.2">
      <c r="A14" t="s">
        <v>20</v>
      </c>
      <c r="B14" s="5">
        <v>29421023</v>
      </c>
      <c r="C14" s="3">
        <v>15594407</v>
      </c>
      <c r="D14" s="3">
        <v>3651255</v>
      </c>
      <c r="E14" s="3">
        <v>1118989</v>
      </c>
      <c r="F14" s="3">
        <v>427285</v>
      </c>
      <c r="G14" s="3">
        <f t="shared" si="4"/>
        <v>691704</v>
      </c>
      <c r="H14" s="2">
        <f t="shared" si="5"/>
        <v>0.30646695451290035</v>
      </c>
      <c r="I14" s="3">
        <v>55950</v>
      </c>
      <c r="J14" s="3">
        <v>12399843</v>
      </c>
      <c r="K14" s="2">
        <f t="shared" si="0"/>
        <v>1</v>
      </c>
      <c r="L14" s="3">
        <f t="shared" si="1"/>
        <v>3651255</v>
      </c>
      <c r="M14" s="3">
        <f t="shared" si="2"/>
        <v>1118989</v>
      </c>
      <c r="N14" s="3">
        <f t="shared" si="6"/>
        <v>427285</v>
      </c>
      <c r="O14" s="3">
        <f t="shared" si="7"/>
        <v>691704</v>
      </c>
      <c r="P14" s="3">
        <f t="shared" si="8"/>
        <v>55950</v>
      </c>
      <c r="Q14" s="3">
        <f t="shared" si="9"/>
        <v>12399843</v>
      </c>
      <c r="R14">
        <v>43</v>
      </c>
      <c r="S14">
        <v>43</v>
      </c>
      <c r="T14">
        <v>0</v>
      </c>
      <c r="U14" s="1">
        <f t="shared" si="3"/>
        <v>84912.906976744183</v>
      </c>
    </row>
    <row r="15" spans="1:21" x14ac:dyDescent="0.2">
      <c r="A15" t="s">
        <v>21</v>
      </c>
      <c r="B15" s="5">
        <v>2500710</v>
      </c>
      <c r="C15" s="3">
        <v>2500710</v>
      </c>
      <c r="D15" s="3">
        <v>1643503</v>
      </c>
      <c r="E15" s="3">
        <v>464195</v>
      </c>
      <c r="F15" s="3">
        <v>218626</v>
      </c>
      <c r="G15" s="3">
        <f t="shared" si="4"/>
        <v>245569</v>
      </c>
      <c r="H15" s="2">
        <f t="shared" si="5"/>
        <v>0.28244244154102549</v>
      </c>
      <c r="I15" s="3">
        <v>14100</v>
      </c>
      <c r="J15" s="3">
        <v>312250</v>
      </c>
      <c r="K15" s="2">
        <f t="shared" si="0"/>
        <v>1</v>
      </c>
      <c r="L15" s="3">
        <f t="shared" si="1"/>
        <v>1643503</v>
      </c>
      <c r="M15" s="3">
        <f t="shared" si="2"/>
        <v>464195</v>
      </c>
      <c r="N15" s="3">
        <f t="shared" si="6"/>
        <v>218626</v>
      </c>
      <c r="O15" s="3">
        <f t="shared" si="7"/>
        <v>245569</v>
      </c>
      <c r="P15" s="3">
        <f t="shared" si="8"/>
        <v>14100</v>
      </c>
      <c r="Q15" s="3">
        <f t="shared" si="9"/>
        <v>312250</v>
      </c>
      <c r="R15">
        <v>20</v>
      </c>
      <c r="S15">
        <v>20</v>
      </c>
      <c r="T15">
        <v>0</v>
      </c>
      <c r="U15" s="1">
        <f t="shared" si="3"/>
        <v>82175.149999999994</v>
      </c>
    </row>
    <row r="16" spans="1:21" x14ac:dyDescent="0.2">
      <c r="A16" t="s">
        <v>22</v>
      </c>
      <c r="B16" s="5">
        <v>703296</v>
      </c>
      <c r="C16" s="3">
        <v>703296</v>
      </c>
      <c r="D16" s="3">
        <v>481640</v>
      </c>
      <c r="E16" s="3">
        <v>131758</v>
      </c>
      <c r="F16" s="3">
        <v>65205</v>
      </c>
      <c r="G16" s="3">
        <f t="shared" si="4"/>
        <v>66553</v>
      </c>
      <c r="H16" s="2">
        <f t="shared" si="5"/>
        <v>0.27356116601611163</v>
      </c>
      <c r="I16" s="3">
        <v>5604</v>
      </c>
      <c r="J16" s="3">
        <v>67683</v>
      </c>
      <c r="K16" s="2">
        <f t="shared" si="0"/>
        <v>1</v>
      </c>
      <c r="L16" s="3">
        <f t="shared" si="1"/>
        <v>481640</v>
      </c>
      <c r="M16" s="3">
        <f t="shared" si="2"/>
        <v>131758</v>
      </c>
      <c r="N16" s="3">
        <f t="shared" si="6"/>
        <v>65205</v>
      </c>
      <c r="O16" s="3">
        <f t="shared" si="7"/>
        <v>66553</v>
      </c>
      <c r="P16" s="3">
        <f t="shared" si="8"/>
        <v>5604</v>
      </c>
      <c r="Q16" s="3">
        <f t="shared" si="9"/>
        <v>67683</v>
      </c>
      <c r="R16">
        <v>5</v>
      </c>
      <c r="S16">
        <v>5</v>
      </c>
      <c r="T16">
        <v>0</v>
      </c>
      <c r="U16" s="1">
        <f t="shared" si="3"/>
        <v>96328</v>
      </c>
    </row>
    <row r="17" spans="1:21" x14ac:dyDescent="0.2">
      <c r="A17" t="s">
        <v>23</v>
      </c>
      <c r="B17" s="5">
        <v>5475588</v>
      </c>
      <c r="C17" s="3">
        <v>3922356</v>
      </c>
      <c r="D17" s="3">
        <v>3395848</v>
      </c>
      <c r="E17" s="3">
        <v>942792</v>
      </c>
      <c r="F17" s="3">
        <v>339055</v>
      </c>
      <c r="G17" s="3">
        <f t="shared" si="4"/>
        <v>603737</v>
      </c>
      <c r="H17" s="2">
        <f t="shared" si="5"/>
        <v>0.27763080090746112</v>
      </c>
      <c r="I17" s="3">
        <v>77130</v>
      </c>
      <c r="J17" s="3">
        <v>790029</v>
      </c>
      <c r="K17" s="2">
        <f t="shared" si="0"/>
        <v>0.75362318840579712</v>
      </c>
      <c r="L17" s="3">
        <f t="shared" si="1"/>
        <v>2559189.7971014492</v>
      </c>
      <c r="M17" s="3">
        <f t="shared" si="2"/>
        <v>710509.91304347827</v>
      </c>
      <c r="N17" s="3">
        <f t="shared" si="6"/>
        <v>255519.71014492755</v>
      </c>
      <c r="O17" s="3">
        <f t="shared" si="7"/>
        <v>454990.20289855072</v>
      </c>
      <c r="P17" s="3">
        <f t="shared" si="8"/>
        <v>58126.956521739128</v>
      </c>
      <c r="Q17" s="3">
        <f t="shared" si="9"/>
        <v>595384.17391304346</v>
      </c>
      <c r="R17">
        <v>34.5</v>
      </c>
      <c r="S17">
        <v>26</v>
      </c>
      <c r="T17">
        <v>0</v>
      </c>
      <c r="U17" s="1">
        <f t="shared" si="3"/>
        <v>98430.376811594208</v>
      </c>
    </row>
    <row r="18" spans="1:21" x14ac:dyDescent="0.2">
      <c r="A18" t="s">
        <v>24</v>
      </c>
      <c r="B18" s="5">
        <v>20757477</v>
      </c>
      <c r="C18" s="3">
        <v>20748477</v>
      </c>
      <c r="D18" s="3">
        <v>11927873</v>
      </c>
      <c r="E18" s="3">
        <v>3531192</v>
      </c>
      <c r="F18" s="3">
        <v>1816677</v>
      </c>
      <c r="G18" s="3">
        <f t="shared" si="4"/>
        <v>1714515</v>
      </c>
      <c r="H18" s="2">
        <f t="shared" si="5"/>
        <v>0.2960454055806932</v>
      </c>
      <c r="I18" s="3">
        <v>1054372</v>
      </c>
      <c r="J18" s="3">
        <v>4422961</v>
      </c>
      <c r="K18" s="2">
        <f t="shared" si="0"/>
        <v>1</v>
      </c>
      <c r="L18" s="3">
        <f t="shared" si="1"/>
        <v>11927873</v>
      </c>
      <c r="M18" s="3">
        <f t="shared" si="2"/>
        <v>3531192</v>
      </c>
      <c r="N18" s="3">
        <f t="shared" si="6"/>
        <v>1816677</v>
      </c>
      <c r="O18" s="3">
        <f t="shared" si="7"/>
        <v>1714515</v>
      </c>
      <c r="P18" s="3">
        <f t="shared" si="8"/>
        <v>1054372</v>
      </c>
      <c r="Q18" s="3">
        <f t="shared" si="9"/>
        <v>4422961</v>
      </c>
      <c r="R18">
        <v>139.30000000000001</v>
      </c>
      <c r="S18">
        <v>139.30000000000001</v>
      </c>
      <c r="T18">
        <v>0</v>
      </c>
      <c r="U18" s="1">
        <f t="shared" si="3"/>
        <v>85627.229002153617</v>
      </c>
    </row>
    <row r="19" spans="1:21" x14ac:dyDescent="0.2">
      <c r="A19" t="s">
        <v>26</v>
      </c>
      <c r="B19" s="5">
        <v>70753777</v>
      </c>
      <c r="C19" s="3">
        <v>70567692</v>
      </c>
      <c r="D19" s="3">
        <v>47059754</v>
      </c>
      <c r="E19" s="3">
        <v>17166009</v>
      </c>
      <c r="F19" s="3">
        <v>7211651</v>
      </c>
      <c r="G19" s="3">
        <f t="shared" si="4"/>
        <v>9954358</v>
      </c>
      <c r="H19" s="2">
        <f t="shared" si="5"/>
        <v>0.3647704788257074</v>
      </c>
      <c r="I19" s="3">
        <v>1267664</v>
      </c>
      <c r="J19" s="3">
        <v>2437694</v>
      </c>
      <c r="K19" s="2">
        <f t="shared" si="0"/>
        <v>1</v>
      </c>
      <c r="L19" s="3">
        <f t="shared" si="1"/>
        <v>47059754</v>
      </c>
      <c r="M19" s="3">
        <f t="shared" si="2"/>
        <v>17166009</v>
      </c>
      <c r="N19" s="3">
        <f t="shared" si="6"/>
        <v>7211651</v>
      </c>
      <c r="O19" s="3">
        <f t="shared" si="7"/>
        <v>9954358</v>
      </c>
      <c r="P19" s="3">
        <f t="shared" si="8"/>
        <v>1267664</v>
      </c>
      <c r="Q19" s="3">
        <f t="shared" si="9"/>
        <v>2437694</v>
      </c>
      <c r="R19">
        <v>485</v>
      </c>
      <c r="S19">
        <v>485</v>
      </c>
      <c r="T19">
        <v>445</v>
      </c>
      <c r="U19" s="1">
        <f t="shared" si="3"/>
        <v>97030.420618556702</v>
      </c>
    </row>
    <row r="20" spans="1:21" x14ac:dyDescent="0.2">
      <c r="A20" t="s">
        <v>27</v>
      </c>
      <c r="B20" s="5">
        <v>509420</v>
      </c>
      <c r="C20" s="3">
        <v>509420</v>
      </c>
      <c r="D20" s="3">
        <v>286260</v>
      </c>
      <c r="E20" s="3">
        <v>56774</v>
      </c>
      <c r="F20" s="3">
        <v>17101</v>
      </c>
      <c r="G20" s="3">
        <f t="shared" si="4"/>
        <v>39673</v>
      </c>
      <c r="H20" s="2">
        <f t="shared" si="5"/>
        <v>0.19833018933836372</v>
      </c>
      <c r="I20" s="3">
        <v>800</v>
      </c>
      <c r="J20" s="3">
        <v>175600</v>
      </c>
      <c r="K20" s="2">
        <f t="shared" si="0"/>
        <v>1</v>
      </c>
      <c r="L20" s="3">
        <f t="shared" si="1"/>
        <v>286260</v>
      </c>
      <c r="M20" s="3">
        <f t="shared" si="2"/>
        <v>56774</v>
      </c>
      <c r="N20" s="3">
        <f t="shared" si="6"/>
        <v>17101</v>
      </c>
      <c r="O20" s="3">
        <f t="shared" si="7"/>
        <v>39673</v>
      </c>
      <c r="P20" s="3">
        <f t="shared" si="8"/>
        <v>800</v>
      </c>
      <c r="Q20" s="3">
        <f t="shared" si="9"/>
        <v>175600</v>
      </c>
      <c r="R20">
        <v>3</v>
      </c>
      <c r="S20">
        <v>3</v>
      </c>
      <c r="T20">
        <v>0</v>
      </c>
      <c r="U20" s="1">
        <f t="shared" si="3"/>
        <v>95420</v>
      </c>
    </row>
    <row r="21" spans="1:21" x14ac:dyDescent="0.2">
      <c r="A21" t="s">
        <v>28</v>
      </c>
      <c r="B21" s="5">
        <v>93398952</v>
      </c>
      <c r="C21" s="3">
        <v>91033353</v>
      </c>
      <c r="D21" s="3">
        <v>62530575</v>
      </c>
      <c r="E21" s="3">
        <v>21066933</v>
      </c>
      <c r="F21" s="3">
        <v>7876882</v>
      </c>
      <c r="G21" s="3">
        <f t="shared" si="4"/>
        <v>13190051</v>
      </c>
      <c r="H21" s="2">
        <f t="shared" si="5"/>
        <v>0.33690611352926148</v>
      </c>
      <c r="I21" s="3">
        <v>1614991</v>
      </c>
      <c r="J21" s="3">
        <v>3114629</v>
      </c>
      <c r="K21" s="2">
        <f t="shared" si="0"/>
        <v>0.96552906877036526</v>
      </c>
      <c r="L21" s="3">
        <f t="shared" si="1"/>
        <v>60375087.84942548</v>
      </c>
      <c r="M21" s="3">
        <f t="shared" si="2"/>
        <v>20340736.201337676</v>
      </c>
      <c r="N21" s="3">
        <f t="shared" si="6"/>
        <v>7605358.5422740523</v>
      </c>
      <c r="O21" s="3">
        <f t="shared" si="7"/>
        <v>12735377.659063624</v>
      </c>
      <c r="P21" s="3">
        <f t="shared" si="8"/>
        <v>1559320.7563025209</v>
      </c>
      <c r="Q21" s="3">
        <f t="shared" si="9"/>
        <v>3007264.8379351739</v>
      </c>
      <c r="R21">
        <v>583.1</v>
      </c>
      <c r="S21">
        <v>563</v>
      </c>
      <c r="T21">
        <v>492</v>
      </c>
      <c r="U21" s="1">
        <f t="shared" si="3"/>
        <v>107238.16669524953</v>
      </c>
    </row>
    <row r="22" spans="1:21" x14ac:dyDescent="0.2">
      <c r="A22" t="s">
        <v>29</v>
      </c>
      <c r="B22" s="5">
        <v>34938681</v>
      </c>
      <c r="C22" s="3">
        <v>10316892</v>
      </c>
      <c r="D22" s="3">
        <v>20405692</v>
      </c>
      <c r="E22" s="3">
        <v>8325230</v>
      </c>
      <c r="F22" s="3">
        <v>4858768</v>
      </c>
      <c r="G22" s="3">
        <f t="shared" si="4"/>
        <v>3466462</v>
      </c>
      <c r="H22" s="2">
        <f t="shared" si="5"/>
        <v>0.40798567380121192</v>
      </c>
      <c r="I22" s="3">
        <v>1383389</v>
      </c>
      <c r="J22" s="3">
        <v>4310837</v>
      </c>
      <c r="K22" s="2">
        <f t="shared" si="0"/>
        <v>0</v>
      </c>
      <c r="L22" s="3">
        <f t="shared" si="1"/>
        <v>0</v>
      </c>
      <c r="M22" s="3">
        <f t="shared" si="2"/>
        <v>0</v>
      </c>
      <c r="N22" s="3">
        <f t="shared" si="6"/>
        <v>0</v>
      </c>
      <c r="O22" s="3">
        <f t="shared" si="7"/>
        <v>0</v>
      </c>
      <c r="P22" s="3">
        <f t="shared" si="8"/>
        <v>0</v>
      </c>
      <c r="Q22" s="3">
        <f t="shared" si="9"/>
        <v>0</v>
      </c>
      <c r="R22">
        <v>202.9</v>
      </c>
      <c r="S22">
        <v>0</v>
      </c>
      <c r="T22">
        <v>0</v>
      </c>
      <c r="U22" s="1">
        <f t="shared" si="3"/>
        <v>100570.19221291276</v>
      </c>
    </row>
    <row r="23" spans="1:21" x14ac:dyDescent="0.2">
      <c r="A23" t="s">
        <v>30</v>
      </c>
      <c r="B23" s="5">
        <v>5926844</v>
      </c>
      <c r="C23" s="3">
        <v>5926844</v>
      </c>
      <c r="D23" s="3">
        <v>4818208</v>
      </c>
      <c r="E23" s="3">
        <v>1576562</v>
      </c>
      <c r="F23" s="3">
        <v>755800</v>
      </c>
      <c r="G23" s="3">
        <f t="shared" si="4"/>
        <v>820762</v>
      </c>
      <c r="H23" s="2">
        <f t="shared" si="5"/>
        <v>0.32720920308961338</v>
      </c>
      <c r="I23" s="3">
        <v>273570</v>
      </c>
      <c r="J23" s="3">
        <v>847262</v>
      </c>
      <c r="K23" s="2">
        <f t="shared" si="0"/>
        <v>0.35837046467218331</v>
      </c>
      <c r="L23" s="3">
        <f t="shared" si="1"/>
        <v>1726703.4398472309</v>
      </c>
      <c r="M23" s="3">
        <f t="shared" si="2"/>
        <v>564993.25652450661</v>
      </c>
      <c r="N23" s="3">
        <f t="shared" si="6"/>
        <v>270856.39719923615</v>
      </c>
      <c r="O23" s="3">
        <f t="shared" si="7"/>
        <v>294136.85932527052</v>
      </c>
      <c r="P23" s="3">
        <f t="shared" si="8"/>
        <v>98039.408020369185</v>
      </c>
      <c r="Q23" s="3">
        <f t="shared" si="9"/>
        <v>303633.67663908337</v>
      </c>
      <c r="R23">
        <v>157.1</v>
      </c>
      <c r="S23">
        <v>56.3</v>
      </c>
      <c r="T23">
        <v>0</v>
      </c>
      <c r="U23" s="1">
        <f t="shared" si="3"/>
        <v>30669.68809675366</v>
      </c>
    </row>
    <row r="24" spans="1:21" x14ac:dyDescent="0.2">
      <c r="A24" t="s">
        <v>34</v>
      </c>
      <c r="B24" s="5">
        <v>17300667</v>
      </c>
      <c r="C24" s="3">
        <v>16616412</v>
      </c>
      <c r="D24" s="3">
        <v>11467642</v>
      </c>
      <c r="E24" s="3">
        <v>3335215</v>
      </c>
      <c r="F24" s="3">
        <v>1744793</v>
      </c>
      <c r="G24" s="3">
        <f t="shared" si="4"/>
        <v>1590422</v>
      </c>
      <c r="H24" s="2">
        <f t="shared" si="5"/>
        <v>0.29083703519869208</v>
      </c>
      <c r="I24" s="3">
        <v>1067289</v>
      </c>
      <c r="J24" s="3">
        <v>2322394</v>
      </c>
      <c r="K24" s="2">
        <f t="shared" si="0"/>
        <v>1</v>
      </c>
      <c r="L24" s="3">
        <f t="shared" si="1"/>
        <v>11467642</v>
      </c>
      <c r="M24" s="3">
        <f t="shared" si="2"/>
        <v>3335215</v>
      </c>
      <c r="N24" s="3">
        <f t="shared" si="6"/>
        <v>1744793</v>
      </c>
      <c r="O24" s="3">
        <f t="shared" si="7"/>
        <v>1590422</v>
      </c>
      <c r="P24" s="3">
        <f t="shared" si="8"/>
        <v>1067289</v>
      </c>
      <c r="Q24" s="3">
        <f t="shared" si="9"/>
        <v>2322394</v>
      </c>
      <c r="R24">
        <v>144.85</v>
      </c>
      <c r="S24">
        <v>144.85</v>
      </c>
      <c r="T24">
        <v>0</v>
      </c>
      <c r="U24" s="1">
        <f t="shared" si="3"/>
        <v>79169.085260614433</v>
      </c>
    </row>
    <row r="25" spans="1:21" x14ac:dyDescent="0.2">
      <c r="A25" t="s">
        <v>37</v>
      </c>
      <c r="B25" s="5">
        <v>42567351</v>
      </c>
      <c r="C25" s="3">
        <v>27567351</v>
      </c>
      <c r="D25" s="3">
        <v>17522159</v>
      </c>
      <c r="E25" s="3">
        <v>6312966</v>
      </c>
      <c r="F25" s="3">
        <v>1997448</v>
      </c>
      <c r="G25" s="3">
        <f t="shared" si="4"/>
        <v>4315518</v>
      </c>
      <c r="H25" s="2">
        <f t="shared" si="5"/>
        <v>0.36028471149017655</v>
      </c>
      <c r="I25" s="3">
        <v>2043501</v>
      </c>
      <c r="J25" s="3">
        <v>4772216</v>
      </c>
      <c r="K25" s="2">
        <f t="shared" si="0"/>
        <v>0.89387755102040811</v>
      </c>
      <c r="L25" s="3">
        <f t="shared" si="1"/>
        <v>15662664.575510204</v>
      </c>
      <c r="M25" s="3">
        <f t="shared" si="2"/>
        <v>5643018.5877551017</v>
      </c>
      <c r="N25" s="3">
        <f t="shared" si="6"/>
        <v>1785473.9265306122</v>
      </c>
      <c r="O25" s="3">
        <f t="shared" si="7"/>
        <v>3857544.6612244896</v>
      </c>
      <c r="P25" s="3">
        <f t="shared" si="8"/>
        <v>1826639.669387755</v>
      </c>
      <c r="Q25" s="3">
        <f t="shared" si="9"/>
        <v>4265776.7510204082</v>
      </c>
      <c r="R25">
        <v>245</v>
      </c>
      <c r="S25">
        <v>219</v>
      </c>
      <c r="T25">
        <v>0</v>
      </c>
      <c r="U25" s="1">
        <f t="shared" si="3"/>
        <v>71519.016326530618</v>
      </c>
    </row>
    <row r="26" spans="1:21" x14ac:dyDescent="0.2">
      <c r="A26" t="s">
        <v>39</v>
      </c>
      <c r="B26" s="5">
        <v>72118811</v>
      </c>
      <c r="C26" s="3">
        <v>15725000</v>
      </c>
      <c r="D26" s="3">
        <v>35606781</v>
      </c>
      <c r="E26" s="3">
        <v>14503052</v>
      </c>
      <c r="F26" s="3">
        <v>7701814</v>
      </c>
      <c r="G26" s="3">
        <f t="shared" si="4"/>
        <v>6801238</v>
      </c>
      <c r="H26" s="2">
        <f t="shared" si="5"/>
        <v>0.40731151743259242</v>
      </c>
      <c r="I26" s="3">
        <v>5789000</v>
      </c>
      <c r="J26" s="3">
        <v>8846294</v>
      </c>
      <c r="K26" s="2">
        <f t="shared" si="0"/>
        <v>0</v>
      </c>
      <c r="L26" s="3">
        <f t="shared" si="1"/>
        <v>0</v>
      </c>
      <c r="M26" s="3">
        <f t="shared" si="2"/>
        <v>0</v>
      </c>
      <c r="N26" s="3">
        <f t="shared" si="6"/>
        <v>0</v>
      </c>
      <c r="O26" s="3">
        <f t="shared" si="7"/>
        <v>0</v>
      </c>
      <c r="P26" s="3">
        <f t="shared" si="8"/>
        <v>0</v>
      </c>
      <c r="Q26" s="3">
        <f t="shared" si="9"/>
        <v>0</v>
      </c>
      <c r="R26">
        <v>497</v>
      </c>
      <c r="S26">
        <v>0</v>
      </c>
      <c r="T26">
        <v>0</v>
      </c>
      <c r="U26" s="1">
        <f t="shared" si="3"/>
        <v>71643.42253521127</v>
      </c>
    </row>
    <row r="27" spans="1:21" x14ac:dyDescent="0.2">
      <c r="A27" t="s">
        <v>41</v>
      </c>
      <c r="B27" s="5">
        <v>9898878</v>
      </c>
      <c r="C27" s="3">
        <v>9796878</v>
      </c>
      <c r="D27" s="3">
        <v>6159638</v>
      </c>
      <c r="E27" s="3">
        <v>1681747</v>
      </c>
      <c r="F27" s="3">
        <v>843425</v>
      </c>
      <c r="G27" s="3">
        <f t="shared" si="4"/>
        <v>838322</v>
      </c>
      <c r="H27" s="2">
        <f t="shared" si="5"/>
        <v>0.27302692138726337</v>
      </c>
      <c r="I27" s="3">
        <v>312235</v>
      </c>
      <c r="J27" s="3">
        <v>3036203</v>
      </c>
      <c r="K27" s="2">
        <f t="shared" si="0"/>
        <v>1</v>
      </c>
      <c r="L27" s="3">
        <f t="shared" si="1"/>
        <v>6159638</v>
      </c>
      <c r="M27" s="3">
        <f t="shared" si="2"/>
        <v>1681747</v>
      </c>
      <c r="N27" s="3">
        <f t="shared" si="6"/>
        <v>843425</v>
      </c>
      <c r="O27" s="3">
        <f t="shared" si="7"/>
        <v>838322</v>
      </c>
      <c r="P27" s="3">
        <f t="shared" si="8"/>
        <v>312235</v>
      </c>
      <c r="Q27" s="3">
        <f t="shared" si="9"/>
        <v>3036203</v>
      </c>
      <c r="R27">
        <v>72.3</v>
      </c>
      <c r="S27">
        <v>72.3</v>
      </c>
      <c r="T27">
        <v>0</v>
      </c>
      <c r="U27" s="1">
        <f t="shared" si="3"/>
        <v>85195.546334716462</v>
      </c>
    </row>
    <row r="28" spans="1:21" x14ac:dyDescent="0.2">
      <c r="A28" t="s">
        <v>42</v>
      </c>
      <c r="B28" s="5">
        <v>606048</v>
      </c>
      <c r="C28" s="3">
        <v>606048</v>
      </c>
      <c r="D28" s="3">
        <v>429868</v>
      </c>
      <c r="E28" s="3">
        <v>109785</v>
      </c>
      <c r="F28" s="3">
        <v>47486</v>
      </c>
      <c r="G28" s="3">
        <f t="shared" si="4"/>
        <v>62299</v>
      </c>
      <c r="H28" s="2">
        <f t="shared" si="5"/>
        <v>0.25539235300138646</v>
      </c>
      <c r="I28" s="3">
        <v>3000</v>
      </c>
      <c r="J28" s="3">
        <v>5200</v>
      </c>
      <c r="K28" s="2">
        <f t="shared" si="0"/>
        <v>1</v>
      </c>
      <c r="L28" s="3">
        <f t="shared" si="1"/>
        <v>429868</v>
      </c>
      <c r="M28" s="3">
        <f t="shared" si="2"/>
        <v>109785</v>
      </c>
      <c r="N28" s="3">
        <f t="shared" si="6"/>
        <v>47486</v>
      </c>
      <c r="O28" s="3">
        <f t="shared" si="7"/>
        <v>62299</v>
      </c>
      <c r="P28" s="3">
        <f t="shared" si="8"/>
        <v>3000</v>
      </c>
      <c r="Q28" s="3">
        <f t="shared" si="9"/>
        <v>5200</v>
      </c>
      <c r="R28">
        <v>5</v>
      </c>
      <c r="S28">
        <v>5</v>
      </c>
      <c r="T28">
        <v>0</v>
      </c>
      <c r="U28" s="1">
        <f t="shared" si="3"/>
        <v>85973.6</v>
      </c>
    </row>
    <row r="29" spans="1:21" x14ac:dyDescent="0.2">
      <c r="A29" t="s">
        <v>102</v>
      </c>
      <c r="B29" s="6">
        <v>10076416</v>
      </c>
      <c r="C29" s="7">
        <v>10076416</v>
      </c>
      <c r="D29" s="3">
        <v>0</v>
      </c>
      <c r="E29" s="3">
        <v>0</v>
      </c>
      <c r="F29" s="3">
        <v>0</v>
      </c>
      <c r="G29" s="3">
        <v>0</v>
      </c>
      <c r="H29" s="2">
        <v>0</v>
      </c>
      <c r="I29" s="3">
        <v>0</v>
      </c>
      <c r="J29" s="3">
        <v>0</v>
      </c>
      <c r="K29" s="2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>
        <v>1</v>
      </c>
      <c r="S29">
        <v>0</v>
      </c>
      <c r="T29">
        <v>0</v>
      </c>
      <c r="U29" s="1">
        <f t="shared" si="3"/>
        <v>0</v>
      </c>
    </row>
    <row r="38" spans="12:12" x14ac:dyDescent="0.2">
      <c r="L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B3D7-A3AD-9A4B-8C3D-46699BD1494B}">
  <dimension ref="A1:M43"/>
  <sheetViews>
    <sheetView workbookViewId="0">
      <selection activeCell="D4" sqref="D4"/>
    </sheetView>
  </sheetViews>
  <sheetFormatPr baseColWidth="10" defaultRowHeight="16" x14ac:dyDescent="0.2"/>
  <cols>
    <col min="1" max="1" width="36.33203125" customWidth="1"/>
    <col min="2" max="2" width="13.83203125" style="3" customWidth="1"/>
    <col min="3" max="3" width="21.5" style="3" customWidth="1"/>
    <col min="4" max="5" width="12.6640625" style="3" bestFit="1" customWidth="1"/>
    <col min="6" max="6" width="15.83203125" style="2" customWidth="1"/>
    <col min="7" max="7" width="11.1640625" style="3" bestFit="1" customWidth="1"/>
    <col min="8" max="8" width="25.6640625" style="3" customWidth="1"/>
    <col min="10" max="10" width="21.6640625" customWidth="1"/>
    <col min="11" max="11" width="12.83203125" customWidth="1"/>
    <col min="13" max="13" width="11.1640625" style="1" bestFit="1" customWidth="1"/>
  </cols>
  <sheetData>
    <row r="1" spans="1:13" x14ac:dyDescent="0.2">
      <c r="A1" t="s">
        <v>0</v>
      </c>
      <c r="B1" s="3" t="s">
        <v>51</v>
      </c>
      <c r="C1" s="3" t="s">
        <v>43</v>
      </c>
      <c r="D1" s="3" t="s">
        <v>44</v>
      </c>
      <c r="E1" s="3" t="s">
        <v>45</v>
      </c>
      <c r="F1" s="2" t="s">
        <v>53</v>
      </c>
      <c r="G1" s="3" t="s">
        <v>46</v>
      </c>
      <c r="H1" s="3" t="s">
        <v>47</v>
      </c>
      <c r="I1" t="s">
        <v>48</v>
      </c>
      <c r="J1" t="s">
        <v>49</v>
      </c>
      <c r="K1" t="s">
        <v>56</v>
      </c>
      <c r="L1" t="s">
        <v>50</v>
      </c>
      <c r="M1" s="1" t="s">
        <v>52</v>
      </c>
    </row>
    <row r="2" spans="1:13" x14ac:dyDescent="0.2">
      <c r="A2" t="s">
        <v>1</v>
      </c>
      <c r="B2" s="3">
        <v>3406749</v>
      </c>
      <c r="C2" s="3">
        <v>3406749</v>
      </c>
      <c r="D2" s="3">
        <v>2321593</v>
      </c>
      <c r="E2" s="3">
        <v>806005</v>
      </c>
      <c r="F2" s="2">
        <f>E2/D2</f>
        <v>0.34717756299230745</v>
      </c>
      <c r="G2" s="3">
        <v>52000</v>
      </c>
      <c r="H2" s="3">
        <v>209107</v>
      </c>
      <c r="I2">
        <v>26</v>
      </c>
      <c r="J2">
        <v>26</v>
      </c>
      <c r="K2">
        <v>0</v>
      </c>
      <c r="L2">
        <v>0</v>
      </c>
      <c r="M2" s="1">
        <f>D2/I2</f>
        <v>89292.038461538468</v>
      </c>
    </row>
    <row r="3" spans="1:13" x14ac:dyDescent="0.2">
      <c r="A3" t="s">
        <v>2</v>
      </c>
      <c r="B3" s="3">
        <v>3277760</v>
      </c>
      <c r="C3" s="3">
        <v>3277760</v>
      </c>
      <c r="D3" s="3">
        <v>2505311</v>
      </c>
      <c r="E3" s="3">
        <v>691931</v>
      </c>
      <c r="F3" s="2">
        <f t="shared" ref="F3:F43" si="0">E3/D3</f>
        <v>0.27618567116018727</v>
      </c>
      <c r="G3" s="3">
        <v>21689</v>
      </c>
      <c r="H3" s="3">
        <v>176838</v>
      </c>
      <c r="I3">
        <v>26</v>
      </c>
      <c r="J3">
        <v>26</v>
      </c>
      <c r="K3">
        <v>0</v>
      </c>
      <c r="L3">
        <v>0</v>
      </c>
      <c r="M3" s="1">
        <f t="shared" ref="M3:M43" si="1">D3/I3</f>
        <v>96358.11538461539</v>
      </c>
    </row>
    <row r="4" spans="1:13" x14ac:dyDescent="0.2">
      <c r="A4" t="s">
        <v>3</v>
      </c>
      <c r="B4" s="3">
        <v>2728229</v>
      </c>
      <c r="C4" s="3">
        <v>2687389</v>
      </c>
      <c r="D4" s="3">
        <v>2019600</v>
      </c>
      <c r="E4" s="3">
        <v>537780</v>
      </c>
      <c r="F4" s="2">
        <f t="shared" si="0"/>
        <v>0.2662804515745692</v>
      </c>
      <c r="G4" s="3">
        <v>12465</v>
      </c>
      <c r="H4" s="3">
        <v>380659</v>
      </c>
      <c r="I4">
        <v>21.8</v>
      </c>
      <c r="J4">
        <v>21.8</v>
      </c>
      <c r="K4">
        <v>0</v>
      </c>
      <c r="L4">
        <v>0</v>
      </c>
      <c r="M4" s="1">
        <f t="shared" si="1"/>
        <v>92642.201834862382</v>
      </c>
    </row>
    <row r="5" spans="1:13" x14ac:dyDescent="0.2">
      <c r="A5" t="s">
        <v>4</v>
      </c>
      <c r="B5" s="3">
        <v>4815272</v>
      </c>
      <c r="C5" s="3">
        <v>3810472</v>
      </c>
      <c r="D5" s="3">
        <v>2805232</v>
      </c>
      <c r="E5" s="3">
        <v>289024</v>
      </c>
      <c r="F5" s="2">
        <f t="shared" si="0"/>
        <v>0.10303033759774592</v>
      </c>
      <c r="G5" s="3">
        <v>1474333</v>
      </c>
      <c r="H5" s="3">
        <v>235594</v>
      </c>
      <c r="I5">
        <v>11</v>
      </c>
      <c r="J5">
        <v>11</v>
      </c>
      <c r="K5">
        <v>0</v>
      </c>
      <c r="L5">
        <v>0</v>
      </c>
      <c r="M5" s="1">
        <f t="shared" si="1"/>
        <v>255021.09090909091</v>
      </c>
    </row>
    <row r="6" spans="1:13" x14ac:dyDescent="0.2">
      <c r="A6" t="s">
        <v>5</v>
      </c>
      <c r="B6" s="3">
        <v>502281</v>
      </c>
      <c r="C6" s="3">
        <v>502281</v>
      </c>
      <c r="D6" s="3">
        <v>378401</v>
      </c>
      <c r="E6" s="3">
        <v>119298</v>
      </c>
      <c r="F6" s="2">
        <f t="shared" si="0"/>
        <v>0.31526872286278312</v>
      </c>
      <c r="G6" s="3">
        <v>3250</v>
      </c>
      <c r="H6" s="3">
        <v>71045</v>
      </c>
      <c r="I6">
        <v>4</v>
      </c>
      <c r="J6">
        <v>4</v>
      </c>
      <c r="K6">
        <v>0</v>
      </c>
      <c r="L6">
        <v>0</v>
      </c>
      <c r="M6" s="1">
        <f t="shared" si="1"/>
        <v>94600.25</v>
      </c>
    </row>
    <row r="7" spans="1:13" x14ac:dyDescent="0.2">
      <c r="A7" t="s">
        <v>6</v>
      </c>
      <c r="B7" s="3">
        <v>5333063</v>
      </c>
      <c r="C7" s="3">
        <v>5333063</v>
      </c>
      <c r="D7" s="3">
        <v>4172463</v>
      </c>
      <c r="E7" s="3">
        <v>1167182</v>
      </c>
      <c r="F7" s="2">
        <f t="shared" si="0"/>
        <v>0.27973453569270718</v>
      </c>
      <c r="G7" s="3">
        <v>125610</v>
      </c>
      <c r="H7" s="3">
        <v>1279221</v>
      </c>
      <c r="I7">
        <v>51</v>
      </c>
      <c r="J7">
        <v>51</v>
      </c>
      <c r="K7">
        <v>0</v>
      </c>
      <c r="L7">
        <v>0</v>
      </c>
      <c r="M7" s="1">
        <f t="shared" si="1"/>
        <v>81813</v>
      </c>
    </row>
    <row r="8" spans="1:13" x14ac:dyDescent="0.2">
      <c r="A8" t="s">
        <v>7</v>
      </c>
      <c r="B8" s="3">
        <v>2095920</v>
      </c>
      <c r="C8" s="3">
        <v>2095920</v>
      </c>
      <c r="D8" s="3">
        <v>1943994</v>
      </c>
      <c r="E8" s="3">
        <v>528221</v>
      </c>
      <c r="F8" s="2">
        <f t="shared" si="0"/>
        <v>0.27171946003948572</v>
      </c>
      <c r="G8" s="3">
        <v>18950</v>
      </c>
      <c r="H8" s="3">
        <v>253151</v>
      </c>
      <c r="I8">
        <v>20</v>
      </c>
      <c r="J8">
        <v>20</v>
      </c>
      <c r="K8">
        <v>0</v>
      </c>
      <c r="L8">
        <v>0</v>
      </c>
      <c r="M8" s="1">
        <f t="shared" si="1"/>
        <v>97199.7</v>
      </c>
    </row>
    <row r="9" spans="1:13" x14ac:dyDescent="0.2">
      <c r="A9" t="s">
        <v>8</v>
      </c>
      <c r="B9" s="3">
        <v>9552148</v>
      </c>
      <c r="C9" s="3">
        <v>9552148</v>
      </c>
      <c r="D9" s="3">
        <v>4937797</v>
      </c>
      <c r="E9" s="3">
        <v>1416986</v>
      </c>
      <c r="F9" s="2">
        <f t="shared" si="0"/>
        <v>0.28696724470447044</v>
      </c>
      <c r="G9" s="3">
        <v>18850</v>
      </c>
      <c r="H9" s="3">
        <v>5025768</v>
      </c>
      <c r="I9">
        <v>58</v>
      </c>
      <c r="J9">
        <v>58</v>
      </c>
      <c r="K9">
        <v>0</v>
      </c>
      <c r="L9">
        <v>0</v>
      </c>
      <c r="M9" s="1">
        <f t="shared" si="1"/>
        <v>85134.431034482754</v>
      </c>
    </row>
    <row r="10" spans="1:13" x14ac:dyDescent="0.2">
      <c r="A10" t="s">
        <v>9</v>
      </c>
      <c r="B10" s="3">
        <v>1130046</v>
      </c>
      <c r="C10" s="3">
        <v>1130046</v>
      </c>
      <c r="D10" s="3">
        <v>835861</v>
      </c>
      <c r="E10" s="3">
        <v>117196</v>
      </c>
      <c r="F10" s="2">
        <f t="shared" si="0"/>
        <v>0.14020991528495766</v>
      </c>
      <c r="G10" s="3">
        <v>75300</v>
      </c>
      <c r="H10" s="3">
        <v>59311</v>
      </c>
      <c r="I10">
        <v>5</v>
      </c>
      <c r="J10">
        <v>5</v>
      </c>
      <c r="K10">
        <v>0</v>
      </c>
      <c r="L10">
        <v>0</v>
      </c>
      <c r="M10" s="1">
        <f t="shared" si="1"/>
        <v>167172.20000000001</v>
      </c>
    </row>
    <row r="11" spans="1:13" x14ac:dyDescent="0.2">
      <c r="A11" t="s">
        <v>10</v>
      </c>
      <c r="B11" s="3">
        <v>1539364</v>
      </c>
      <c r="C11" s="3">
        <v>1539364</v>
      </c>
      <c r="D11" s="3">
        <v>1501483</v>
      </c>
      <c r="E11" s="3">
        <v>355931</v>
      </c>
      <c r="F11" s="2">
        <f t="shared" si="0"/>
        <v>0.23705296696665895</v>
      </c>
      <c r="G11" s="3">
        <v>8818</v>
      </c>
      <c r="H11" s="3">
        <v>74502</v>
      </c>
      <c r="I11">
        <v>14</v>
      </c>
      <c r="J11">
        <v>14</v>
      </c>
      <c r="K11">
        <v>0</v>
      </c>
      <c r="L11">
        <v>0</v>
      </c>
      <c r="M11" s="1">
        <f t="shared" si="1"/>
        <v>107248.78571428571</v>
      </c>
    </row>
    <row r="12" spans="1:13" x14ac:dyDescent="0.2">
      <c r="A12" t="s">
        <v>11</v>
      </c>
      <c r="B12" s="3">
        <v>311596</v>
      </c>
      <c r="C12" s="3">
        <v>311596</v>
      </c>
      <c r="D12" s="3">
        <v>427336</v>
      </c>
      <c r="E12" s="3">
        <v>168890</v>
      </c>
      <c r="F12" s="2">
        <f t="shared" si="0"/>
        <v>0.39521594249021846</v>
      </c>
      <c r="G12" s="3">
        <v>30000</v>
      </c>
      <c r="H12" s="3">
        <v>102503</v>
      </c>
      <c r="I12">
        <v>5</v>
      </c>
      <c r="J12">
        <v>5</v>
      </c>
      <c r="K12">
        <v>0</v>
      </c>
      <c r="L12">
        <v>0</v>
      </c>
      <c r="M12" s="1">
        <f t="shared" si="1"/>
        <v>85467.199999999997</v>
      </c>
    </row>
    <row r="13" spans="1:13" x14ac:dyDescent="0.2">
      <c r="A13" t="s">
        <v>12</v>
      </c>
      <c r="F13" s="2" t="e">
        <f t="shared" si="0"/>
        <v>#DIV/0!</v>
      </c>
      <c r="M13" s="1" t="e">
        <f t="shared" si="1"/>
        <v>#DIV/0!</v>
      </c>
    </row>
    <row r="14" spans="1:13" x14ac:dyDescent="0.2">
      <c r="A14" t="s">
        <v>13</v>
      </c>
      <c r="F14" s="2" t="e">
        <f t="shared" si="0"/>
        <v>#DIV/0!</v>
      </c>
      <c r="M14" s="1" t="e">
        <f t="shared" si="1"/>
        <v>#DIV/0!</v>
      </c>
    </row>
    <row r="15" spans="1:13" x14ac:dyDescent="0.2">
      <c r="A15" t="s">
        <v>14</v>
      </c>
      <c r="F15" s="2" t="e">
        <f t="shared" si="0"/>
        <v>#DIV/0!</v>
      </c>
      <c r="M15" s="1" t="e">
        <f t="shared" si="1"/>
        <v>#DIV/0!</v>
      </c>
    </row>
    <row r="16" spans="1:13" x14ac:dyDescent="0.2">
      <c r="A16" t="s">
        <v>15</v>
      </c>
      <c r="F16" s="2" t="e">
        <f t="shared" si="0"/>
        <v>#DIV/0!</v>
      </c>
      <c r="M16" s="1" t="e">
        <f t="shared" si="1"/>
        <v>#DIV/0!</v>
      </c>
    </row>
    <row r="17" spans="1:13" x14ac:dyDescent="0.2">
      <c r="A17" t="s">
        <v>16</v>
      </c>
      <c r="F17" s="2" t="e">
        <f t="shared" si="0"/>
        <v>#DIV/0!</v>
      </c>
      <c r="M17" s="1" t="e">
        <f t="shared" si="1"/>
        <v>#DIV/0!</v>
      </c>
    </row>
    <row r="18" spans="1:13" x14ac:dyDescent="0.2">
      <c r="A18" t="s">
        <v>17</v>
      </c>
      <c r="B18" s="3">
        <v>5630509</v>
      </c>
      <c r="C18" s="3">
        <v>5630509</v>
      </c>
      <c r="D18" s="3">
        <v>3855084</v>
      </c>
      <c r="E18" s="3">
        <v>1249578</v>
      </c>
      <c r="F18" s="2">
        <f t="shared" si="0"/>
        <v>0.3241376841594113</v>
      </c>
      <c r="G18" s="3">
        <v>71273</v>
      </c>
      <c r="H18" s="3">
        <v>203385</v>
      </c>
      <c r="I18">
        <v>45</v>
      </c>
      <c r="J18">
        <v>45</v>
      </c>
      <c r="K18">
        <v>0</v>
      </c>
      <c r="L18">
        <v>0</v>
      </c>
      <c r="M18" s="1">
        <f t="shared" si="1"/>
        <v>85668.53333333334</v>
      </c>
    </row>
    <row r="19" spans="1:13" x14ac:dyDescent="0.2">
      <c r="A19" t="s">
        <v>18</v>
      </c>
      <c r="B19" s="3">
        <v>33688445</v>
      </c>
      <c r="C19" s="3">
        <v>0</v>
      </c>
      <c r="D19" s="3">
        <v>4217458</v>
      </c>
      <c r="E19" s="3">
        <v>1414576</v>
      </c>
      <c r="F19" s="2">
        <f t="shared" si="0"/>
        <v>0.33540962352203624</v>
      </c>
      <c r="G19" s="3">
        <v>710426</v>
      </c>
      <c r="H19" s="3">
        <v>25606472</v>
      </c>
      <c r="I19">
        <v>55</v>
      </c>
      <c r="J19">
        <v>0</v>
      </c>
      <c r="K19">
        <v>0</v>
      </c>
      <c r="L19">
        <v>0</v>
      </c>
      <c r="M19" s="1">
        <f t="shared" si="1"/>
        <v>76681.05454545455</v>
      </c>
    </row>
    <row r="20" spans="1:13" x14ac:dyDescent="0.2">
      <c r="A20" t="s">
        <v>19</v>
      </c>
      <c r="B20" s="3">
        <v>1441470</v>
      </c>
      <c r="C20" s="3">
        <v>0</v>
      </c>
      <c r="D20" s="3">
        <v>387813</v>
      </c>
      <c r="E20" s="3">
        <v>97903</v>
      </c>
      <c r="F20" s="2">
        <f t="shared" si="0"/>
        <v>0.25244898959034379</v>
      </c>
      <c r="G20" s="3">
        <v>1500</v>
      </c>
      <c r="H20" s="3">
        <v>109115</v>
      </c>
      <c r="I20">
        <v>2</v>
      </c>
      <c r="J20">
        <v>0</v>
      </c>
      <c r="K20">
        <v>0</v>
      </c>
      <c r="L20">
        <v>0</v>
      </c>
      <c r="M20" s="1">
        <f t="shared" si="1"/>
        <v>193906.5</v>
      </c>
    </row>
    <row r="21" spans="1:13" x14ac:dyDescent="0.2">
      <c r="A21" t="s">
        <v>20</v>
      </c>
      <c r="B21" s="3">
        <v>29421023</v>
      </c>
      <c r="C21" s="3">
        <v>15594407</v>
      </c>
      <c r="D21" s="3">
        <v>3651255</v>
      </c>
      <c r="E21" s="3">
        <v>1118989</v>
      </c>
      <c r="F21" s="2">
        <f t="shared" si="0"/>
        <v>0.30646695451290035</v>
      </c>
      <c r="G21" s="3">
        <v>55950</v>
      </c>
      <c r="H21" s="3">
        <v>24878847</v>
      </c>
      <c r="I21">
        <v>43</v>
      </c>
      <c r="M21" s="1">
        <f t="shared" si="1"/>
        <v>84912.906976744183</v>
      </c>
    </row>
    <row r="22" spans="1:13" x14ac:dyDescent="0.2">
      <c r="A22" t="s">
        <v>21</v>
      </c>
      <c r="B22" s="3">
        <v>2500710</v>
      </c>
      <c r="C22" s="3">
        <v>2500710</v>
      </c>
      <c r="D22" s="3">
        <v>1643503</v>
      </c>
      <c r="E22" s="3">
        <v>464195</v>
      </c>
      <c r="F22" s="2">
        <f t="shared" si="0"/>
        <v>0.28244244154102549</v>
      </c>
      <c r="G22" s="3">
        <v>14100</v>
      </c>
      <c r="H22" s="3">
        <v>312250</v>
      </c>
      <c r="I22">
        <v>20</v>
      </c>
      <c r="J22">
        <v>20</v>
      </c>
      <c r="K22">
        <v>0</v>
      </c>
      <c r="L22">
        <v>0</v>
      </c>
      <c r="M22" s="1">
        <f t="shared" si="1"/>
        <v>82175.149999999994</v>
      </c>
    </row>
    <row r="23" spans="1:13" x14ac:dyDescent="0.2">
      <c r="A23" t="s">
        <v>22</v>
      </c>
      <c r="B23" s="3">
        <v>703296</v>
      </c>
      <c r="C23" s="3">
        <v>706296</v>
      </c>
      <c r="D23" s="3">
        <v>481640</v>
      </c>
      <c r="E23" s="3">
        <v>131758</v>
      </c>
      <c r="F23" s="2">
        <f t="shared" si="0"/>
        <v>0.27356116601611163</v>
      </c>
      <c r="G23" s="3">
        <v>5604</v>
      </c>
      <c r="H23" s="3">
        <v>67683</v>
      </c>
      <c r="I23">
        <v>5</v>
      </c>
      <c r="J23">
        <v>5</v>
      </c>
      <c r="K23">
        <v>0</v>
      </c>
      <c r="L23">
        <v>0</v>
      </c>
      <c r="M23" s="1">
        <f t="shared" si="1"/>
        <v>96328</v>
      </c>
    </row>
    <row r="24" spans="1:13" x14ac:dyDescent="0.2">
      <c r="A24" t="s">
        <v>23</v>
      </c>
      <c r="B24" s="3">
        <v>5475588</v>
      </c>
      <c r="C24" s="3">
        <v>1553232</v>
      </c>
      <c r="D24" s="3">
        <v>3395848</v>
      </c>
      <c r="E24" s="3">
        <v>942792</v>
      </c>
      <c r="F24" s="2">
        <f t="shared" si="0"/>
        <v>0.27763080090746112</v>
      </c>
      <c r="G24" s="3">
        <v>77130</v>
      </c>
      <c r="H24" s="3">
        <v>790029</v>
      </c>
      <c r="I24">
        <v>34.5</v>
      </c>
      <c r="M24" s="1">
        <f t="shared" si="1"/>
        <v>98430.376811594208</v>
      </c>
    </row>
    <row r="25" spans="1:13" x14ac:dyDescent="0.2">
      <c r="A25" t="s">
        <v>24</v>
      </c>
      <c r="B25" s="3">
        <v>20757477</v>
      </c>
      <c r="C25" s="3">
        <v>20757477</v>
      </c>
      <c r="D25" s="3">
        <v>11927873</v>
      </c>
      <c r="E25" s="3">
        <v>3531192</v>
      </c>
      <c r="F25" s="2">
        <f t="shared" si="0"/>
        <v>0.2960454055806932</v>
      </c>
      <c r="G25" s="3">
        <v>1054372</v>
      </c>
      <c r="H25" s="3">
        <v>4422961</v>
      </c>
      <c r="I25">
        <v>139.30000000000001</v>
      </c>
      <c r="J25">
        <v>139.30000000000001</v>
      </c>
      <c r="K25">
        <v>0</v>
      </c>
      <c r="L25">
        <v>0</v>
      </c>
      <c r="M25" s="1">
        <f t="shared" si="1"/>
        <v>85627.229002153617</v>
      </c>
    </row>
    <row r="26" spans="1:13" x14ac:dyDescent="0.2">
      <c r="A26" t="s">
        <v>25</v>
      </c>
      <c r="F26" s="2" t="e">
        <f t="shared" si="0"/>
        <v>#DIV/0!</v>
      </c>
      <c r="M26" s="1" t="e">
        <f t="shared" si="1"/>
        <v>#DIV/0!</v>
      </c>
    </row>
    <row r="27" spans="1:13" x14ac:dyDescent="0.2">
      <c r="A27" t="s">
        <v>26</v>
      </c>
      <c r="B27" s="3">
        <v>70753777</v>
      </c>
      <c r="C27" s="3">
        <v>70567692</v>
      </c>
      <c r="D27" s="3">
        <v>47059754</v>
      </c>
      <c r="E27" s="3">
        <v>17166009</v>
      </c>
      <c r="F27" s="2">
        <f t="shared" si="0"/>
        <v>0.3647704788257074</v>
      </c>
      <c r="G27" s="3">
        <v>1267664</v>
      </c>
      <c r="H27" s="3">
        <v>2437694</v>
      </c>
      <c r="I27">
        <v>485</v>
      </c>
      <c r="J27">
        <v>40</v>
      </c>
      <c r="K27">
        <v>0</v>
      </c>
      <c r="L27">
        <v>445</v>
      </c>
      <c r="M27" s="1">
        <f t="shared" si="1"/>
        <v>97030.420618556702</v>
      </c>
    </row>
    <row r="28" spans="1:13" x14ac:dyDescent="0.2">
      <c r="A28" t="s">
        <v>27</v>
      </c>
      <c r="B28" s="3">
        <v>509420</v>
      </c>
      <c r="C28" s="3">
        <v>509420</v>
      </c>
      <c r="D28" s="3">
        <v>286260</v>
      </c>
      <c r="E28" s="3">
        <v>56774</v>
      </c>
      <c r="F28" s="2">
        <f t="shared" si="0"/>
        <v>0.19833018933836372</v>
      </c>
      <c r="G28" s="3">
        <v>800</v>
      </c>
      <c r="H28" s="3">
        <v>175600</v>
      </c>
      <c r="I28">
        <v>3</v>
      </c>
      <c r="J28">
        <v>3</v>
      </c>
      <c r="K28">
        <v>0</v>
      </c>
      <c r="L28">
        <v>0</v>
      </c>
      <c r="M28" s="1">
        <f t="shared" si="1"/>
        <v>95420</v>
      </c>
    </row>
    <row r="29" spans="1:13" x14ac:dyDescent="0.2">
      <c r="A29" t="s">
        <v>28</v>
      </c>
      <c r="B29" s="3">
        <v>93398952</v>
      </c>
      <c r="C29" s="3">
        <v>91033353</v>
      </c>
      <c r="D29" s="3">
        <v>62530575</v>
      </c>
      <c r="E29" s="3">
        <v>21066933</v>
      </c>
      <c r="F29" s="2">
        <f t="shared" si="0"/>
        <v>0.33690611352926148</v>
      </c>
      <c r="G29" s="3">
        <v>1614991</v>
      </c>
      <c r="H29" s="3">
        <v>3114629</v>
      </c>
      <c r="I29">
        <v>583.1</v>
      </c>
      <c r="J29">
        <v>91.1</v>
      </c>
      <c r="L29">
        <v>492</v>
      </c>
      <c r="M29" s="1">
        <f t="shared" si="1"/>
        <v>107238.16669524953</v>
      </c>
    </row>
    <row r="30" spans="1:13" x14ac:dyDescent="0.2">
      <c r="A30" t="s">
        <v>29</v>
      </c>
      <c r="B30" s="3">
        <v>34938681</v>
      </c>
      <c r="C30" s="3">
        <v>10316472</v>
      </c>
      <c r="D30" s="3">
        <v>20405692</v>
      </c>
      <c r="E30" s="3">
        <v>8325230</v>
      </c>
      <c r="F30" s="2">
        <f t="shared" si="0"/>
        <v>0.40798567380121192</v>
      </c>
      <c r="G30" s="3">
        <v>1383389</v>
      </c>
      <c r="H30" s="3">
        <v>4310837</v>
      </c>
      <c r="I30">
        <v>202.9</v>
      </c>
      <c r="L30">
        <v>0</v>
      </c>
      <c r="M30" s="1">
        <f t="shared" si="1"/>
        <v>100570.19221291276</v>
      </c>
    </row>
    <row r="31" spans="1:13" x14ac:dyDescent="0.2">
      <c r="A31" t="s">
        <v>30</v>
      </c>
      <c r="B31" s="3">
        <v>5926844</v>
      </c>
      <c r="C31" s="3">
        <v>5926844</v>
      </c>
      <c r="D31" s="3">
        <v>4818208</v>
      </c>
      <c r="E31" s="3">
        <v>1576562</v>
      </c>
      <c r="F31" s="2">
        <f t="shared" si="0"/>
        <v>0.32720920308961338</v>
      </c>
      <c r="G31" s="3">
        <v>273570</v>
      </c>
      <c r="H31" s="3">
        <v>847262</v>
      </c>
      <c r="I31">
        <v>157.1</v>
      </c>
      <c r="J31">
        <v>157</v>
      </c>
      <c r="K31">
        <v>0</v>
      </c>
      <c r="L31">
        <v>0</v>
      </c>
      <c r="M31" s="1">
        <f t="shared" si="1"/>
        <v>30669.68809675366</v>
      </c>
    </row>
    <row r="32" spans="1:13" x14ac:dyDescent="0.2">
      <c r="A32" t="s">
        <v>31</v>
      </c>
      <c r="B32" s="3">
        <v>0</v>
      </c>
      <c r="C32" s="3">
        <v>0</v>
      </c>
      <c r="F32" s="2" t="e">
        <f t="shared" si="0"/>
        <v>#DIV/0!</v>
      </c>
      <c r="M32" s="1" t="e">
        <f t="shared" si="1"/>
        <v>#DIV/0!</v>
      </c>
    </row>
    <row r="33" spans="1:13" x14ac:dyDescent="0.2">
      <c r="A33" t="s">
        <v>32</v>
      </c>
      <c r="F33" s="2" t="e">
        <f t="shared" si="0"/>
        <v>#DIV/0!</v>
      </c>
      <c r="M33" s="1" t="e">
        <f t="shared" si="1"/>
        <v>#DIV/0!</v>
      </c>
    </row>
    <row r="34" spans="1:13" x14ac:dyDescent="0.2">
      <c r="A34" t="s">
        <v>33</v>
      </c>
      <c r="F34" s="2" t="e">
        <f t="shared" si="0"/>
        <v>#DIV/0!</v>
      </c>
      <c r="M34" s="1" t="e">
        <f t="shared" si="1"/>
        <v>#DIV/0!</v>
      </c>
    </row>
    <row r="35" spans="1:13" x14ac:dyDescent="0.2">
      <c r="A35" t="s">
        <v>34</v>
      </c>
      <c r="B35" s="3">
        <v>17300667</v>
      </c>
      <c r="C35" s="3">
        <v>16616412</v>
      </c>
      <c r="D35" s="3">
        <v>11467642</v>
      </c>
      <c r="E35" s="3">
        <v>3335215</v>
      </c>
      <c r="F35" s="2">
        <f t="shared" si="0"/>
        <v>0.29083703519869208</v>
      </c>
      <c r="G35" s="3">
        <v>1067289</v>
      </c>
      <c r="H35" s="3">
        <v>2322394</v>
      </c>
      <c r="I35">
        <v>144.85</v>
      </c>
      <c r="L35">
        <v>0</v>
      </c>
      <c r="M35" s="1">
        <f t="shared" si="1"/>
        <v>79169.085260614433</v>
      </c>
    </row>
    <row r="36" spans="1:13" x14ac:dyDescent="0.2">
      <c r="A36" t="s">
        <v>35</v>
      </c>
      <c r="F36" s="2" t="e">
        <f t="shared" si="0"/>
        <v>#DIV/0!</v>
      </c>
      <c r="M36" s="1" t="e">
        <f t="shared" si="1"/>
        <v>#DIV/0!</v>
      </c>
    </row>
    <row r="37" spans="1:13" x14ac:dyDescent="0.2">
      <c r="A37" t="s">
        <v>36</v>
      </c>
      <c r="F37" s="2" t="e">
        <f t="shared" si="0"/>
        <v>#DIV/0!</v>
      </c>
      <c r="M37" s="1" t="e">
        <f t="shared" si="1"/>
        <v>#DIV/0!</v>
      </c>
    </row>
    <row r="38" spans="1:13" x14ac:dyDescent="0.2">
      <c r="A38" t="s">
        <v>37</v>
      </c>
      <c r="B38" s="3">
        <v>42567351</v>
      </c>
      <c r="C38" s="3">
        <v>27567351</v>
      </c>
      <c r="D38" s="3">
        <v>17522159</v>
      </c>
      <c r="E38" s="3">
        <v>6312966</v>
      </c>
      <c r="F38" s="2">
        <f t="shared" si="0"/>
        <v>0.36028471149017655</v>
      </c>
      <c r="G38" s="3">
        <v>2043501</v>
      </c>
      <c r="H38" s="3">
        <v>4772216</v>
      </c>
      <c r="I38">
        <v>245</v>
      </c>
      <c r="L38">
        <v>0</v>
      </c>
      <c r="M38" s="1">
        <f t="shared" si="1"/>
        <v>71519.016326530618</v>
      </c>
    </row>
    <row r="39" spans="1:13" x14ac:dyDescent="0.2">
      <c r="A39" t="s">
        <v>38</v>
      </c>
      <c r="F39" s="2" t="e">
        <f t="shared" si="0"/>
        <v>#DIV/0!</v>
      </c>
      <c r="M39" s="1" t="e">
        <f t="shared" si="1"/>
        <v>#DIV/0!</v>
      </c>
    </row>
    <row r="40" spans="1:13" x14ac:dyDescent="0.2">
      <c r="A40" t="s">
        <v>39</v>
      </c>
      <c r="B40" s="3">
        <v>72118811</v>
      </c>
      <c r="C40" s="3">
        <v>15725000</v>
      </c>
      <c r="D40" s="3">
        <v>35606781</v>
      </c>
      <c r="E40" s="3">
        <v>14503052</v>
      </c>
      <c r="F40" s="2">
        <f t="shared" si="0"/>
        <v>0.40731151743259242</v>
      </c>
      <c r="G40" s="3">
        <v>5789000</v>
      </c>
      <c r="H40" s="3">
        <v>8846294</v>
      </c>
      <c r="I40">
        <v>497</v>
      </c>
      <c r="J40">
        <v>0</v>
      </c>
      <c r="K40">
        <v>0</v>
      </c>
      <c r="L40">
        <v>0</v>
      </c>
      <c r="M40" s="1">
        <f t="shared" si="1"/>
        <v>71643.42253521127</v>
      </c>
    </row>
    <row r="41" spans="1:13" x14ac:dyDescent="0.2">
      <c r="A41" t="s">
        <v>40</v>
      </c>
      <c r="F41" s="2" t="e">
        <f t="shared" si="0"/>
        <v>#DIV/0!</v>
      </c>
      <c r="M41" s="1" t="e">
        <f t="shared" si="1"/>
        <v>#DIV/0!</v>
      </c>
    </row>
    <row r="42" spans="1:13" x14ac:dyDescent="0.2">
      <c r="A42" t="s">
        <v>41</v>
      </c>
      <c r="B42" s="3">
        <v>9898878</v>
      </c>
      <c r="C42" s="3">
        <v>9796878</v>
      </c>
      <c r="D42" s="3">
        <v>6159638</v>
      </c>
      <c r="E42" s="3">
        <v>1681747</v>
      </c>
      <c r="F42" s="2">
        <f t="shared" si="0"/>
        <v>0.27302692138726337</v>
      </c>
      <c r="G42" s="3">
        <v>312235</v>
      </c>
      <c r="H42" s="3">
        <v>3036203</v>
      </c>
      <c r="I42">
        <v>72.3</v>
      </c>
      <c r="J42">
        <v>72.3</v>
      </c>
      <c r="K42">
        <v>0</v>
      </c>
      <c r="L42">
        <v>0</v>
      </c>
      <c r="M42" s="1">
        <f t="shared" si="1"/>
        <v>85195.546334716462</v>
      </c>
    </row>
    <row r="43" spans="1:13" x14ac:dyDescent="0.2">
      <c r="A43" t="s">
        <v>42</v>
      </c>
      <c r="B43" s="3">
        <v>606048</v>
      </c>
      <c r="C43" s="3">
        <v>606048</v>
      </c>
      <c r="D43" s="3">
        <v>429868</v>
      </c>
      <c r="E43" s="3">
        <v>109785</v>
      </c>
      <c r="F43" s="2">
        <f t="shared" si="0"/>
        <v>0.25539235300138646</v>
      </c>
      <c r="G43" s="3">
        <v>3000</v>
      </c>
      <c r="H43" s="3">
        <v>5200</v>
      </c>
      <c r="I43">
        <v>5</v>
      </c>
      <c r="J43">
        <v>5</v>
      </c>
      <c r="K43">
        <v>0</v>
      </c>
      <c r="L43">
        <v>0</v>
      </c>
      <c r="M43" s="1">
        <f t="shared" si="1"/>
        <v>85973.6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E8D1-B552-DD4F-847B-81AF05DF7078}">
  <dimension ref="A1:F12"/>
  <sheetViews>
    <sheetView workbookViewId="0">
      <selection activeCell="B8" sqref="B8"/>
    </sheetView>
  </sheetViews>
  <sheetFormatPr baseColWidth="10" defaultRowHeight="16" x14ac:dyDescent="0.2"/>
  <cols>
    <col min="1" max="1" width="17.6640625" customWidth="1"/>
    <col min="2" max="2" width="73" style="4" customWidth="1"/>
  </cols>
  <sheetData>
    <row r="1" spans="1:6" x14ac:dyDescent="0.2">
      <c r="A1" t="s">
        <v>54</v>
      </c>
    </row>
    <row r="2" spans="1:6" ht="17" x14ac:dyDescent="0.2">
      <c r="A2" t="s">
        <v>4</v>
      </c>
      <c r="B2" s="4" t="s">
        <v>55</v>
      </c>
    </row>
    <row r="3" spans="1:6" ht="34" x14ac:dyDescent="0.2">
      <c r="A3" t="s">
        <v>60</v>
      </c>
      <c r="B3" s="4" t="s">
        <v>61</v>
      </c>
    </row>
    <row r="4" spans="1:6" ht="17" x14ac:dyDescent="0.2">
      <c r="A4" t="s">
        <v>57</v>
      </c>
      <c r="B4" s="4" t="s">
        <v>58</v>
      </c>
      <c r="C4">
        <f>3395848+942792</f>
        <v>4338640</v>
      </c>
      <c r="D4">
        <f>(3395848+942792) - (1019991)</f>
        <v>3318649</v>
      </c>
      <c r="E4">
        <f>D4/C4</f>
        <v>0.764905362048937</v>
      </c>
      <c r="F4">
        <f>34.5*E4</f>
        <v>26.389234990688326</v>
      </c>
    </row>
    <row r="5" spans="1:6" ht="17" x14ac:dyDescent="0.2">
      <c r="A5" t="s">
        <v>62</v>
      </c>
      <c r="B5" s="4" t="s">
        <v>63</v>
      </c>
      <c r="C5">
        <v>82091334</v>
      </c>
      <c r="D5">
        <v>79275735</v>
      </c>
      <c r="E5">
        <f>D5/C5</f>
        <v>0.96570162935834369</v>
      </c>
      <c r="F5">
        <f>583*E5</f>
        <v>563.00404991591438</v>
      </c>
    </row>
    <row r="6" spans="1:6" ht="34" x14ac:dyDescent="0.2">
      <c r="A6" t="s">
        <v>64</v>
      </c>
      <c r="B6" s="4" t="s">
        <v>70</v>
      </c>
      <c r="C6">
        <v>34938681</v>
      </c>
      <c r="D6">
        <v>10316892</v>
      </c>
      <c r="E6">
        <f>D6/C6</f>
        <v>0.29528567492287416</v>
      </c>
      <c r="F6">
        <f>202.9*E6</f>
        <v>59.913463441851171</v>
      </c>
    </row>
    <row r="7" spans="1:6" ht="34" x14ac:dyDescent="0.2">
      <c r="A7" t="s">
        <v>66</v>
      </c>
      <c r="B7" s="4" t="s">
        <v>67</v>
      </c>
      <c r="C7">
        <v>13427113</v>
      </c>
      <c r="D7">
        <v>4818208</v>
      </c>
      <c r="E7">
        <f>D7/C7</f>
        <v>0.35884169590290926</v>
      </c>
      <c r="F7">
        <f>157*E7</f>
        <v>56.338146256756751</v>
      </c>
    </row>
    <row r="8" spans="1:6" ht="34" x14ac:dyDescent="0.2">
      <c r="A8" t="s">
        <v>68</v>
      </c>
      <c r="B8" s="4" t="s">
        <v>69</v>
      </c>
      <c r="C8">
        <v>42651116</v>
      </c>
      <c r="D8">
        <f>4393583</f>
        <v>4393583</v>
      </c>
      <c r="E8">
        <f>(C8-D8)/C8</f>
        <v>0.89698785372931389</v>
      </c>
      <c r="F8">
        <f>245*E8</f>
        <v>219.7620241636819</v>
      </c>
    </row>
    <row r="12" spans="1:6" x14ac:dyDescent="0.2">
      <c r="D12">
        <f>4393583+10690182</f>
        <v>15083765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RevenueAdjusted</vt:lpstr>
      <vt:lpstr>RevenueRaw</vt:lpstr>
      <vt:lpstr>AgencyBudgetsAdjusted</vt:lpstr>
      <vt:lpstr>AgencyBudgetsRaw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Paulson</dc:creator>
  <cp:lastModifiedBy>Erik Paulson</cp:lastModifiedBy>
  <dcterms:created xsi:type="dcterms:W3CDTF">2024-05-26T19:15:25Z</dcterms:created>
  <dcterms:modified xsi:type="dcterms:W3CDTF">2024-06-04T16:23:54Z</dcterms:modified>
</cp:coreProperties>
</file>