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usepa-my.sharepoint.com/personal/dhond_alexander_epa_gov/Documents/Profile/Desktop/Tom Purucker Work/pyra-glypho-ssds/"/>
    </mc:Choice>
  </mc:AlternateContent>
  <xr:revisionPtr revIDLastSave="15" documentId="11_0415A8B264D397C4D876023251AA05A8A14A1107" xr6:coauthVersionLast="47" xr6:coauthVersionMax="47" xr10:uidLastSave="{692440BA-C531-4D2F-BBB1-D46B2C8BE3EE}"/>
  <bookViews>
    <workbookView xWindow="-110" yWindow="-110" windowWidth="19420" windowHeight="10420" xr2:uid="{00000000-000D-0000-FFFF-FFFF00000000}"/>
  </bookViews>
  <sheets>
    <sheet name="Filtered-Glyphosate-Data" sheetId="4" r:id="rId1"/>
    <sheet name="Full-Aquatic-Export" sheetId="1" r:id="rId2"/>
    <sheet name="References" sheetId="2" r:id="rId3"/>
    <sheet name="Search_Parameters" sheetId="3" r:id="rId4"/>
  </sheets>
  <definedNames>
    <definedName name="_xlnm._FilterDatabase" localSheetId="1" hidden="1">'Full-Aquatic-Export'!$A$1:$CV$1965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08" i="2" l="1"/>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alcChain>
</file>

<file path=xl/sharedStrings.xml><?xml version="1.0" encoding="utf-8"?>
<sst xmlns="http://schemas.openxmlformats.org/spreadsheetml/2006/main" count="46666" uniqueCount="908">
  <si>
    <t>CAS Number</t>
  </si>
  <si>
    <t>Chemical Name</t>
  </si>
  <si>
    <t>Chemical Grade</t>
  </si>
  <si>
    <t>Chemical Analysis</t>
  </si>
  <si>
    <t>Chemical Purity Mean Op</t>
  </si>
  <si>
    <t>Chemical Purity Mean(%)</t>
  </si>
  <si>
    <t>Chemical Purity Min Op</t>
  </si>
  <si>
    <t>Chemical Purity Min(%)</t>
  </si>
  <si>
    <t>Chemical Purity Max Op</t>
  </si>
  <si>
    <t>Chemical Purity Max(%)</t>
  </si>
  <si>
    <t>Species Scientific Name</t>
  </si>
  <si>
    <t>Species Common Name</t>
  </si>
  <si>
    <t>Species Group</t>
  </si>
  <si>
    <t>Organism Lifestage</t>
  </si>
  <si>
    <t>Organism Age Mean Op</t>
  </si>
  <si>
    <t>Organism Age Mean</t>
  </si>
  <si>
    <t>Organism Age Min Op</t>
  </si>
  <si>
    <t>Organism Age Min</t>
  </si>
  <si>
    <t>Organism Age Max Op</t>
  </si>
  <si>
    <t>Organism Age Max</t>
  </si>
  <si>
    <t>Age Units</t>
  </si>
  <si>
    <t>Exposure Type</t>
  </si>
  <si>
    <t>Media Type</t>
  </si>
  <si>
    <t>Test Location</t>
  </si>
  <si>
    <t>Number of Doses</t>
  </si>
  <si>
    <t>Conc 1 Type (Standardized)</t>
  </si>
  <si>
    <t>Conc 1 Mean Op (Standardized)</t>
  </si>
  <si>
    <t>Conc 1 Mean (Standardized)</t>
  </si>
  <si>
    <t>Conc 1 Min Op (Standardized)</t>
  </si>
  <si>
    <t>Conc Min 1 (Standardized)</t>
  </si>
  <si>
    <t>Conc 1 Max Op (Standardized)</t>
  </si>
  <si>
    <t>Conc 1 Max (Standardized)</t>
  </si>
  <si>
    <t>Conc 1 Units (Standardized)</t>
  </si>
  <si>
    <t>Conc 2 Type (Standardized)</t>
  </si>
  <si>
    <t>Conc 2 Mean Op (Standardized)</t>
  </si>
  <si>
    <t>Conc 2 Mean (Standardized)</t>
  </si>
  <si>
    <t>Conc 2 Min Op (Standardized)</t>
  </si>
  <si>
    <t>Conc Min 2 (Standardized)</t>
  </si>
  <si>
    <t>Conc 2 Max Op (Standardized)</t>
  </si>
  <si>
    <t>Conc 2 Max (Standardized)</t>
  </si>
  <si>
    <t>Conc 2 Units (Standardized)</t>
  </si>
  <si>
    <t>Conc 3 Type (Standardized)</t>
  </si>
  <si>
    <t>Conc 3 Mean Op (Standardized)</t>
  </si>
  <si>
    <t>Conc 3 Mean (Standardized)</t>
  </si>
  <si>
    <t>Conc 3 Min Op (Standardized)</t>
  </si>
  <si>
    <t>Conc Min 3 (Standardized)</t>
  </si>
  <si>
    <t>Conc 3 Max Op (Standardized)</t>
  </si>
  <si>
    <t>Conc 3 Max (Standardized)</t>
  </si>
  <si>
    <t>Conc 3 Units (Standardized)</t>
  </si>
  <si>
    <t>Effect</t>
  </si>
  <si>
    <t>Effect Measurement</t>
  </si>
  <si>
    <t>Endpoint</t>
  </si>
  <si>
    <t>Response Site</t>
  </si>
  <si>
    <t>Observed Duration Mean Op (Days)</t>
  </si>
  <si>
    <t>Observed Duration Mean (Days)</t>
  </si>
  <si>
    <t>Observed Duration Min Op (Days)</t>
  </si>
  <si>
    <t>Observed Duration Min (Days)</t>
  </si>
  <si>
    <t>Observed Duration Max Op (Days)</t>
  </si>
  <si>
    <t>Observed Duration Max (Days)</t>
  </si>
  <si>
    <t>Observed Duration Units (Days)</t>
  </si>
  <si>
    <t>Exposure Duration Mean Op (Author)</t>
  </si>
  <si>
    <t>Exposure Duration Mean (Author)</t>
  </si>
  <si>
    <t>Exposure Duration Min Op (Author)</t>
  </si>
  <si>
    <t>Exposure Duration Min (Author)</t>
  </si>
  <si>
    <t>Exposure Duration Max Op (Author)</t>
  </si>
  <si>
    <t>Exposure Duration Max (Author)</t>
  </si>
  <si>
    <t>Exposure Duration Units (Author)</t>
  </si>
  <si>
    <t>Exposure Duration Mean Op (Days)</t>
  </si>
  <si>
    <t>Exposure Duration Mean (Days)</t>
  </si>
  <si>
    <t>Exposure Duration Min Op (Days)</t>
  </si>
  <si>
    <t>Exposure Duration Min (Days)</t>
  </si>
  <si>
    <t>Exposure Duration Max Op (Days)</t>
  </si>
  <si>
    <t>Exposure Duration Max (Days)</t>
  </si>
  <si>
    <t>Exposure Duration Units (Days)</t>
  </si>
  <si>
    <t>BCF 1 Value Op</t>
  </si>
  <si>
    <t>BCF 1 Value</t>
  </si>
  <si>
    <t>BCF 1 Min Op</t>
  </si>
  <si>
    <t>BCF 1 Min</t>
  </si>
  <si>
    <t>BCF 1 Max Op</t>
  </si>
  <si>
    <t>BCF 1 Max</t>
  </si>
  <si>
    <t>BCF 1 Unit</t>
  </si>
  <si>
    <t>BCF 2 Value Op</t>
  </si>
  <si>
    <t>BCF 2 Value</t>
  </si>
  <si>
    <t>BCF 2 Min Op</t>
  </si>
  <si>
    <t>BCF 2 Min</t>
  </si>
  <si>
    <t>BCF 2 Max Op</t>
  </si>
  <si>
    <t>BCF 2 Max</t>
  </si>
  <si>
    <t>BCF 2 Unit</t>
  </si>
  <si>
    <t>BCF 3 Value Op</t>
  </si>
  <si>
    <t>BCF 3 Value</t>
  </si>
  <si>
    <t>BCF 3 Min Op</t>
  </si>
  <si>
    <t>BCF 3 Min</t>
  </si>
  <si>
    <t>BCF 3 Max Op</t>
  </si>
  <si>
    <t>BCF 3 Max</t>
  </si>
  <si>
    <t>BCF 3 Unit</t>
  </si>
  <si>
    <t>Author</t>
  </si>
  <si>
    <t>Reference Number</t>
  </si>
  <si>
    <t>Title</t>
  </si>
  <si>
    <t>Source</t>
  </si>
  <si>
    <t>Publication Year</t>
  </si>
  <si>
    <t>N-(Phosphonomethyl)glycine</t>
  </si>
  <si>
    <t>Unmeasured</t>
  </si>
  <si>
    <t>Polypedates cruciger</t>
  </si>
  <si>
    <t>Common Hourglass Tree Frog</t>
  </si>
  <si>
    <t>Amphibians</t>
  </si>
  <si>
    <t>Tadpole</t>
  </si>
  <si>
    <t>Gosner stage</t>
  </si>
  <si>
    <t>Renewal</t>
  </si>
  <si>
    <t>Fresh water</t>
  </si>
  <si>
    <t>Lab</t>
  </si>
  <si>
    <t>Formulation</t>
  </si>
  <si>
    <t>AI mg/L</t>
  </si>
  <si>
    <t>Development</t>
  </si>
  <si>
    <t>Slowed, Retarded, Delayed or Non-development</t>
  </si>
  <si>
    <t>ET50</t>
  </si>
  <si>
    <t>Limb</t>
  </si>
  <si>
    <t>&gt;</t>
  </si>
  <si>
    <t>&lt;</t>
  </si>
  <si>
    <t>Day(s)</t>
  </si>
  <si>
    <t>Until metamorphosis</t>
  </si>
  <si>
    <t>--</t>
  </si>
  <si>
    <t>Jayawardena,U.A., R.S. Rajakaruna, A.N. Navaratne, and P.H. Amerasinghe</t>
  </si>
  <si>
    <t>Toxicity of Agrochemicals to Common Hourglass Tree Frog (Polypedates cruciger) in Acute and Chronic Exposure</t>
  </si>
  <si>
    <t>Int. J. Agric. Biol.12(5): 641-648</t>
  </si>
  <si>
    <t>Hoplobatrachus rugulosus</t>
  </si>
  <si>
    <t>Rugose Frog</t>
  </si>
  <si>
    <t>Aquatic - not reported</t>
  </si>
  <si>
    <t>ul/L</t>
  </si>
  <si>
    <t>Mortality</t>
  </si>
  <si>
    <t>LC50</t>
  </si>
  <si>
    <t>Hour(s)</t>
  </si>
  <si>
    <t>Ruamthum,W., S. Visetson, J.R. Milne, and V. Bullangpoti</t>
  </si>
  <si>
    <t>Effect of Glyphosate-Based Herbicide on Acetylcholinesterase Activity in Tadpoles, Hoplobatrachus rugulosus</t>
  </si>
  <si>
    <t>Commun. Agric. Appl. Biol. Sci.76(4): 923-930</t>
  </si>
  <si>
    <t>Technical grade, technical product, technical formulation</t>
  </si>
  <si>
    <t>Measured</t>
  </si>
  <si>
    <t>Litoria moorei</t>
  </si>
  <si>
    <t>Western Green Frog</t>
  </si>
  <si>
    <t>&gt;=6</t>
  </si>
  <si>
    <t>Active ingredient</t>
  </si>
  <si>
    <t>ae mg/L</t>
  </si>
  <si>
    <t>Mann,R.M., and J.R. Bidwell</t>
  </si>
  <si>
    <t>The Toxicity of Glyphosate and Several Glyphosate Formulations to Four Species of Southwestern Australian Frogs</t>
  </si>
  <si>
    <t>Arch. Environ. Contam. Toxicol.36(2): 193-199</t>
  </si>
  <si>
    <t>Bidwell,J.R., and J.R. Gorrie</t>
  </si>
  <si>
    <t>Acute Toxicity of a Herbicide to Selected Frog Species</t>
  </si>
  <si>
    <t>Final Rep., Dep.of Environ.Prot., Technical Series 79, Perth, Western Australia:9 p.</t>
  </si>
  <si>
    <t>Agalychnis callidryas</t>
  </si>
  <si>
    <t>Red-eyed Treefrog</t>
  </si>
  <si>
    <t>Days post-hatch</t>
  </si>
  <si>
    <t>6-8</t>
  </si>
  <si>
    <t>Ghose,S.L., M.A. Donnelly, J. Kerby, and S.M. Whitfield</t>
  </si>
  <si>
    <t>Acute Toxicity Tests and meta-Analysis Identify Gaps in Tropical Ecotoxicology for Amphibians</t>
  </si>
  <si>
    <t>Environ. Toxicol. Chem.33(9): 2114-2119</t>
  </si>
  <si>
    <t>Physalaemus albonotatus</t>
  </si>
  <si>
    <t>Menwig Frog</t>
  </si>
  <si>
    <t>Simioni,F., D.F.N. Da Silva, and T. Mott</t>
  </si>
  <si>
    <t>Toxicity of Glyphosate on Physalaemus albonotatus (Steindachner, 1864) from Western Brazil</t>
  </si>
  <si>
    <t>Ecotoxicol. Environ. Contam.8(1): 55-58</t>
  </si>
  <si>
    <t>Pelophylax ridibundus</t>
  </si>
  <si>
    <t>Lowland Frog</t>
  </si>
  <si>
    <t>Gungordu,A., M. Uckun, and E. Yologlu</t>
  </si>
  <si>
    <t>Integrated Assessment of Biochemical Markers in Premetamorphic Tadpoles of Three Amphibian Species Exposed to Glyphosate- and Methidathion-Based Pesticides in Single and Combination Forms</t>
  </si>
  <si>
    <t>Chemosphere144:2024-2035</t>
  </si>
  <si>
    <t>Chemical analysis reported</t>
  </si>
  <si>
    <t>Lithobates clamitans ssp. clamitans</t>
  </si>
  <si>
    <t>Bronze Frog</t>
  </si>
  <si>
    <t>Static</t>
  </si>
  <si>
    <t>&gt;=4</t>
  </si>
  <si>
    <t>Howe,C.M., M. Berrill, B.D. Pauli, C.C. Helbing, K. Werry, and N. Veldhoen</t>
  </si>
  <si>
    <t>Toxicity of Glyphosate-Based Pesticides to Four North American Frog Species</t>
  </si>
  <si>
    <t>Environ. Toxicol. Chem.23(8): 1928-1938</t>
  </si>
  <si>
    <t>Physalaemus cuvieri</t>
  </si>
  <si>
    <t>Cuvier's Foam Froglet</t>
  </si>
  <si>
    <t>Daam,M.A., M.F. Moutinho, E.L.G. Espindola, and L. Schiesari</t>
  </si>
  <si>
    <t>Lethal Toxicity of the Herbicides Acetochlor, Ametryn, Glyphosate and Metribuzin to Tropical Frog Larvae</t>
  </si>
  <si>
    <t>Ecotoxicology28(6): 707-715</t>
  </si>
  <si>
    <t>Boana pardalis</t>
  </si>
  <si>
    <t>Leopard Tree Frog</t>
  </si>
  <si>
    <t>Pseudepidalea viridis</t>
  </si>
  <si>
    <t>Toad</t>
  </si>
  <si>
    <t>Enzyme(s)</t>
  </si>
  <si>
    <t>Lactate dehydrogenase</t>
  </si>
  <si>
    <t>LOEC</t>
  </si>
  <si>
    <t>Whole organism</t>
  </si>
  <si>
    <t>Dendropsophus molitor</t>
  </si>
  <si>
    <t>Hylid Frog</t>
  </si>
  <si>
    <t>Histology</t>
  </si>
  <si>
    <t>Ultrastructural changes</t>
  </si>
  <si>
    <t>Liver</t>
  </si>
  <si>
    <t>Riano,C., M. Ortiz-Ruiz, N.R. Pinto-Sanchez, and E. Gomez-Ramirez</t>
  </si>
  <si>
    <t>Effect of Glyphosate (Roundup Active) on Liver of Tadpoles of the Colombian Endemic Frog Dendropsophus molitor (Amphibia: Anura)</t>
  </si>
  <si>
    <t>Chemosphere250:126287-126287</t>
  </si>
  <si>
    <t>Glutathione reductase</t>
  </si>
  <si>
    <t>Carboxylesterase</t>
  </si>
  <si>
    <t>Aspartate aminotransferase</t>
  </si>
  <si>
    <t>Leptodactylus latrans</t>
  </si>
  <si>
    <t>Criolla Frog</t>
  </si>
  <si>
    <t>Larva</t>
  </si>
  <si>
    <t>Morphology</t>
  </si>
  <si>
    <t>Abnormal</t>
  </si>
  <si>
    <t>Mouth</t>
  </si>
  <si>
    <t>Bach,N.C., G.S. Natale, G.M. Somoza, and A.E. Ronco</t>
  </si>
  <si>
    <t>Effect on the Growth and Development and Induction of Abnormalities by a Glyphosate Commercial Formulation and Its Active Ingredient During Two Developmental Stages of the South-American Creole Frog, Leptodactylus latra</t>
  </si>
  <si>
    <t>Environ. Sci. Pollut. Res.23:23959-23971</t>
  </si>
  <si>
    <t>Acetylcholinesterase</t>
  </si>
  <si>
    <t>Stage</t>
  </si>
  <si>
    <t>Growth</t>
  </si>
  <si>
    <t>Snout-vent length</t>
  </si>
  <si>
    <t>Glutathione S-transferase</t>
  </si>
  <si>
    <t>Area</t>
  </si>
  <si>
    <t>Vesicle</t>
  </si>
  <si>
    <t>Unmeasured values (some measured values reported in article)</t>
  </si>
  <si>
    <t>Melanomacrophages</t>
  </si>
  <si>
    <t>Bach,N.C., D.J.G. Marino, G.S. Natale, and G.M. Somoza</t>
  </si>
  <si>
    <t>Effects of Glyphosate and Its Commercial Formulation, Roundup Ultramax, on Liver Histology of Tadpoles of the Neotropical Frog, Leptodactylus latrans (Amphibia: Anura)</t>
  </si>
  <si>
    <t>Chemosphere202:289-297</t>
  </si>
  <si>
    <t>Weight</t>
  </si>
  <si>
    <t>Moutinho,M.F., E.A. De Almeida, E.L.G. Espindola, M.A. Daam, and L. Schiesari</t>
  </si>
  <si>
    <t>Herbicides Employed in Sugarcane Plantations have Lethal and Sublethal Effects to Larval Boana pardalis (Amphibia, Hylidae)</t>
  </si>
  <si>
    <t>Ecotoxicology29(7): 1043-1051</t>
  </si>
  <si>
    <t>Immunological</t>
  </si>
  <si>
    <t>Parasitic infection</t>
  </si>
  <si>
    <t>LOEL</t>
  </si>
  <si>
    <t>Rohr,J.R., T.R. Raffel, S.K. Sessions, and P.J. Hudson</t>
  </si>
  <si>
    <t>Understanding the Net Effects of Pesticides on Amphibian Trematode Infections</t>
  </si>
  <si>
    <t>Ecol. Appl.18(7): 1743-1753</t>
  </si>
  <si>
    <t>NOEC</t>
  </si>
  <si>
    <t>Behavior</t>
  </si>
  <si>
    <t>Swimming</t>
  </si>
  <si>
    <t>Lesions</t>
  </si>
  <si>
    <t>Hyla versicolor</t>
  </si>
  <si>
    <t>Gray Tree Frog</t>
  </si>
  <si>
    <t xml:space="preserve">Lentic </t>
  </si>
  <si>
    <t>Field artificial</t>
  </si>
  <si>
    <t>Metamorphosis</t>
  </si>
  <si>
    <t>~</t>
  </si>
  <si>
    <t>Relyea,R.A.</t>
  </si>
  <si>
    <t>A Cocktail of Contaminants:  How Mixtures of Pesticides at Low Concentrations Affect Aquatic Communities</t>
  </si>
  <si>
    <t>Oceanologia (Wroc.)159:363-376</t>
  </si>
  <si>
    <t>Activity, general</t>
  </si>
  <si>
    <t>Survival</t>
  </si>
  <si>
    <t>NOEL</t>
  </si>
  <si>
    <t>NR-LETH</t>
  </si>
  <si>
    <t>Crinia insignifera</t>
  </si>
  <si>
    <t>Frog</t>
  </si>
  <si>
    <t>NR-ZERO</t>
  </si>
  <si>
    <t>Histological changes, general</t>
  </si>
  <si>
    <t>Multiple tissueorgan</t>
  </si>
  <si>
    <t>Xenopus laevis</t>
  </si>
  <si>
    <t>African Clawed Frog</t>
  </si>
  <si>
    <t>Amphibians; Standard Test Species</t>
  </si>
  <si>
    <t>Blastula</t>
  </si>
  <si>
    <t>Hours post fertilization</t>
  </si>
  <si>
    <t>Culture</t>
  </si>
  <si>
    <t>Edema</t>
  </si>
  <si>
    <t>Heart</t>
  </si>
  <si>
    <t>Bonfanti,P., M. Saibene, R. Bacchetta, P. Mantecca, and A. Colombo</t>
  </si>
  <si>
    <t>A Glyphosate Micro-Emulsion Formulation Displays Teratogenicity in Xenopus laevis</t>
  </si>
  <si>
    <t>Aquat. Toxicol.195:103-113</t>
  </si>
  <si>
    <t>Eye</t>
  </si>
  <si>
    <t>Lithobates pipiens</t>
  </si>
  <si>
    <t>Leopard Frog</t>
  </si>
  <si>
    <t>Face</t>
  </si>
  <si>
    <t>Hemorrhage</t>
  </si>
  <si>
    <t>Abdomen</t>
  </si>
  <si>
    <t>Oocyte, ova</t>
  </si>
  <si>
    <t>ae uM</t>
  </si>
  <si>
    <t>Cell(s)</t>
  </si>
  <si>
    <t>Cell changes</t>
  </si>
  <si>
    <t>Slaby,S., P. Titran, G. Marchand, J. Hanotel, A. Lescuyer, A. Lepretre, J.F. Bodart, M. Marin, and S. Lemiere</t>
  </si>
  <si>
    <t>Effects of Glyphosate and a Commercial Formulation Roundup Exposures on Maturation of Xenopus laevis Oocytes</t>
  </si>
  <si>
    <t>Environ. Sci. Pollut. Res. Int.:9 p.</t>
  </si>
  <si>
    <t>Genetics</t>
  </si>
  <si>
    <t>Thyroid Hormone Receptor beta mRNA</t>
  </si>
  <si>
    <t>Tail</t>
  </si>
  <si>
    <t>Injury</t>
  </si>
  <si>
    <t>Damage</t>
  </si>
  <si>
    <t>Length</t>
  </si>
  <si>
    <t>Physiology</t>
  </si>
  <si>
    <t>Photophosphorylation</t>
  </si>
  <si>
    <t>Maturity</t>
  </si>
  <si>
    <t>Population</t>
  </si>
  <si>
    <t>Sex ratio</t>
  </si>
  <si>
    <t>Analytical grade</t>
  </si>
  <si>
    <t>Lithobates catesbeianus</t>
  </si>
  <si>
    <t>American Bullfrog</t>
  </si>
  <si>
    <t>Amphibians; U.S. Invasive Species</t>
  </si>
  <si>
    <t>Thickness</t>
  </si>
  <si>
    <t>Skin, epidermis</t>
  </si>
  <si>
    <t>Rissoli,R.Z., F.C. Abdalla, M.J. Costa, F.T. Rantin, D.J. McKenzie, and A.L. Kalinin</t>
  </si>
  <si>
    <t>Effects of Glyphosate and the Glyphosate Based Herbicides Roundup Original and Roundup Transorb on Respiratory Morphophysiology of Bullfrog Tadpoles</t>
  </si>
  <si>
    <t>Chemosphere156:37-44</t>
  </si>
  <si>
    <t>Oxygen uptake</t>
  </si>
  <si>
    <t>Growing season</t>
  </si>
  <si>
    <t>Paetow,L.J., J.D. McLaughlin, B.D. Pauli, and D.J. Marcogliese</t>
  </si>
  <si>
    <t>Mortality of American Bullfrog Tadpoles Lithobates catesbeianus Infected by Gyrodactylus jennyae and Experimentally Exposed to Batrachochytrium dendrobatidis</t>
  </si>
  <si>
    <t>J. Aquat. Anim. Health25(1): 15-26</t>
  </si>
  <si>
    <t>N-(Phosphonomethyl)glycine compd. with 2-propanamine (1:1)</t>
  </si>
  <si>
    <t>Rana temporaria</t>
  </si>
  <si>
    <t>Teratogenic measurements</t>
  </si>
  <si>
    <t>EC50</t>
  </si>
  <si>
    <t>Wagner,N., M. Veith, S. Lotters, and B. Viertel</t>
  </si>
  <si>
    <t>Population and Life-Stage-Specific Effects of Two Herbicide Formulations on the Aquatic Development of European Common Frogs (Rana temporaria)</t>
  </si>
  <si>
    <t>Environ. Toxicol. Chem.36(1): 190-200</t>
  </si>
  <si>
    <t>Discoglossus pictus</t>
  </si>
  <si>
    <t>Painted Frog</t>
  </si>
  <si>
    <t>Embryo</t>
  </si>
  <si>
    <t>Deformation</t>
  </si>
  <si>
    <t>Wagner,N., H. Muller, and B. Viertel</t>
  </si>
  <si>
    <t>Effects of a Commonly Used Glyphosate-Based Herbicide Formulation on Early Developmental Stages of Two Anuran Species</t>
  </si>
  <si>
    <t>Environ. Sci. Pollut. Res. Int.24:1495-1508</t>
  </si>
  <si>
    <t>Engystomops pustulosus</t>
  </si>
  <si>
    <t>Tungara Frog</t>
  </si>
  <si>
    <t>LC01</t>
  </si>
  <si>
    <t>Bernal,M.H., K.R. Solomon, and G. Carrasquilla</t>
  </si>
  <si>
    <t>Toxicity of Formulated Glyphosate (Glyphos) and Cosmo-Flux to Larval Colombian Frogs 1.  Laboratory Acute Toxicity</t>
  </si>
  <si>
    <t>J. Toxicol. Environ. Health Part A72(15): 961-965</t>
  </si>
  <si>
    <t>Hypsiboas crepitans</t>
  </si>
  <si>
    <t>Emerald-Eyed Tree Frog</t>
  </si>
  <si>
    <t>ae kg/ha</t>
  </si>
  <si>
    <t>Toxicity of Formulated Glyphosate (Glyphos) and Cosmo-Flux to Larval and Juvenile Colombian Frogs 2.  Field and Laboratory Microcosm Acute Toxicity</t>
  </si>
  <si>
    <t>J. Toxicol. Environ. Health Part A72(15): 966-973</t>
  </si>
  <si>
    <t>Centrolene prosoblepon</t>
  </si>
  <si>
    <t>Glass Frog</t>
  </si>
  <si>
    <t>Rhinella granulosa</t>
  </si>
  <si>
    <t>Scinax ruber</t>
  </si>
  <si>
    <t>Red Snouted Treefrog</t>
  </si>
  <si>
    <t>LC10</t>
  </si>
  <si>
    <t>Edginton,A.N., P.M. Sheridan, G.R. Stephenson, D.G. Thompson, and H.J. Boermans</t>
  </si>
  <si>
    <t>Comparative Effects of pH and Vision Herbicide on Two Life Stages of Four Anuran Amphibian Species</t>
  </si>
  <si>
    <t>Environ. Toxicol. Chem.23(4): 815-822</t>
  </si>
  <si>
    <t>Wojtaszek,B.F., B. Staznik, D.T. Chartrand, G.R. Stephenson, and D.G. Thompson</t>
  </si>
  <si>
    <t>Effects of Vision Herbicide on Mortality, Avoidance Response, and Growth of Amphibian Larvae in Two Forest Wetlands</t>
  </si>
  <si>
    <t>Environ. Toxicol. Chem.23(4): 832-842</t>
  </si>
  <si>
    <t>Rana luteiventris</t>
  </si>
  <si>
    <t>Spotted Frog</t>
  </si>
  <si>
    <t>King,J.J., and R.S. Wagner</t>
  </si>
  <si>
    <t>Toxic Effects of the Herbicide Roundup Registered Regular on Pacific Northwestern Amphibians</t>
  </si>
  <si>
    <t>Northwest. Nat.91(3): 318-324</t>
  </si>
  <si>
    <t>Dendropsophus microcephalus</t>
  </si>
  <si>
    <t>Tree Frog</t>
  </si>
  <si>
    <t>The Lethal Impacts of Roundup and Predatory Stress on Six Species of North American Tadpoles</t>
  </si>
  <si>
    <t>Arch. Environ. Contam. Toxicol.48(3): 351-357</t>
  </si>
  <si>
    <t>Gungordu,A.</t>
  </si>
  <si>
    <t>Comparative Toxicity of Methidathion and Glyphosate on Early Life Stages of Three Amphibian Species:  Pelophylax ridibundus, Pseudepidalea viridis, and Xenopus laevis</t>
  </si>
  <si>
    <t>Aquat. Toxicol.140/141:220-228</t>
  </si>
  <si>
    <t>Physalaemus centralis</t>
  </si>
  <si>
    <t>Central Dwarf Frog</t>
  </si>
  <si>
    <t>Figueiredo,J., and D. De Jesus Rodrigues</t>
  </si>
  <si>
    <t>Effects of Four Types of Pesticides on Survival, Time and Size to Metamorphosis of Two Species of Tadpoles (Rhinella and Physalaemus Centralis) from the Southern Amazon, Brazil</t>
  </si>
  <si>
    <t>Herpetol. J.24(1): 7-15</t>
  </si>
  <si>
    <t>Ambystoma gracile</t>
  </si>
  <si>
    <t>Northwestern Salamander</t>
  </si>
  <si>
    <t>Scinax nasicus</t>
  </si>
  <si>
    <t>Snouted Treefrog</t>
  </si>
  <si>
    <t>Lajmanovich,R.C., M.T. Sandoval, and P.M. Peltzer</t>
  </si>
  <si>
    <t>Induction of Mortality and Malformation in Scinax nasicus Tadpoles Exposed to Glyphosate Formulations</t>
  </si>
  <si>
    <t>Bull. Environ. Contam. Toxicol.70(3): 612-618</t>
  </si>
  <si>
    <t>New, newly or recent hatch</t>
  </si>
  <si>
    <t>Bufo bufo</t>
  </si>
  <si>
    <t>Common Or European Toad</t>
  </si>
  <si>
    <t>Miko,Z., J. Ujszegi, Z. Gal, and A. Hettyey</t>
  </si>
  <si>
    <t>Standardize or Diversify Experimental Conditions in Ecotoxicology? A Case Study on Herbicide Toxicity to Larvae of Two Anuran Amphibians</t>
  </si>
  <si>
    <t>Arch. Environ. Contam. Toxicol.73(4): 562-569</t>
  </si>
  <si>
    <t>Lajmanovich,R., E. Lorenzatti, M.I. Maitre, S. Enrique, and P. Peltzer</t>
  </si>
  <si>
    <t>Comparative Acute Toxicity of the Commercial Herbicides Glyphosate to Neotropical Tadpoles Scinax nasicus (Anura:  Hylidae)</t>
  </si>
  <si>
    <t>Fresenius Environ. Bull.12(4): 364-367</t>
  </si>
  <si>
    <t>Costa,R.N., and F. Nomura</t>
  </si>
  <si>
    <t>Measuring the Impacts of Roundup Original on Fluctuating Asymmetry and Mortality in a Neotropical Tadpole</t>
  </si>
  <si>
    <t>Hydrobiologia765:85-96</t>
  </si>
  <si>
    <t>Rana dalmatina</t>
  </si>
  <si>
    <t>Agile Frog</t>
  </si>
  <si>
    <t>Lithobates sphenocephalus ssp. sphenocephalus</t>
  </si>
  <si>
    <t>Florida Leopard Frog</t>
  </si>
  <si>
    <t>Fuentes,L., L.J. Moore, J.H.,Jr. Rodgers, W.W. Bowerman, G.K. Yarrow, and W.Y. Chao</t>
  </si>
  <si>
    <t>Role of Sediments in Modifying the Toxicity of Two Roundup Formulations to Six Species of Larval Anurans</t>
  </si>
  <si>
    <t>Environ. Toxicol. Chem.33(11): 2616-2620</t>
  </si>
  <si>
    <t>Anaxyrus boreas</t>
  </si>
  <si>
    <t>Western Toad</t>
  </si>
  <si>
    <t>Vincent,K., and C. Davidson</t>
  </si>
  <si>
    <t>The Toxicity of Glyphosate Alone and Glyphosate-Surfactant Mixtures to Western Toad (Anaxyrus boreas) Tadpoles</t>
  </si>
  <si>
    <t>Environ. Toxicol. Chem.34(12): 2791-2795</t>
  </si>
  <si>
    <t>&gt;=11</t>
  </si>
  <si>
    <t>Comparative Toxicity of Two Glyphosate Formulations (Original Formulation of Roundup and Roundup Weathermax) to Six North American Larval Anurans</t>
  </si>
  <si>
    <t>Environ. Toxicol. Chem.30(12): 2756-2761</t>
  </si>
  <si>
    <t>Rhinella arenarum</t>
  </si>
  <si>
    <t>Argentine Toad</t>
  </si>
  <si>
    <t>Lajmanovich,R.C., C.M. Junges, A.M. Attademo, P.M. Peltzer, M.C. Cabagna-Zenklusen, and A. Basso</t>
  </si>
  <si>
    <t>Individual and Mixture Toxicity of Commercial Formulations Containing Glyphosate, Metsulfuron-Methyl, Bispyribac-Sodium, and Picloram on Rhinella arenarum Tadpoles</t>
  </si>
  <si>
    <t>Water Air Soil Pollut.224(3): 1-13</t>
  </si>
  <si>
    <t>Anaxyrus fowleri</t>
  </si>
  <si>
    <t>Fowler's Toad</t>
  </si>
  <si>
    <t>Limnodynastes dorsalis</t>
  </si>
  <si>
    <t>Western Banjo Frog</t>
  </si>
  <si>
    <t>Heleioporus eyrei</t>
  </si>
  <si>
    <t>Moaning Frog</t>
  </si>
  <si>
    <t>Rana cascadae</t>
  </si>
  <si>
    <t>Cascades Frog</t>
  </si>
  <si>
    <t>Euphlyctis cyanophlyctis</t>
  </si>
  <si>
    <t>Indian Skittering Frog</t>
  </si>
  <si>
    <t>Yadav,S.S., S. Giri, U. Singha, F. Boro, and A. Giri</t>
  </si>
  <si>
    <t>Toxic and Genotoxic Effects of Roundup on Tadpoles of the Indian Skittering Frog (Euflictis cyanophlyctis) in the Presence and Absence of Predator Stress</t>
  </si>
  <si>
    <t>Aquat. Toxicol.132/133(0): 1-8</t>
  </si>
  <si>
    <t>Rhinella sp.</t>
  </si>
  <si>
    <t>South American Toads</t>
  </si>
  <si>
    <t>Hyla chrysoscelis</t>
  </si>
  <si>
    <t>Southern Grey Tree Frog</t>
  </si>
  <si>
    <t>Commercial grade</t>
  </si>
  <si>
    <t>Soloneski,S., C. Ruiz de Arcaute, and M.L. Larramendy</t>
  </si>
  <si>
    <t>Genotoxic Effect of a Binary Mixture of Dicamba- and Glyphosate-Based Commercial Herbicide Formulations on Rhinella arenarum (Hensel, 1867) (Anura, Bufonidae) Late-Stage Larvae</t>
  </si>
  <si>
    <t>Environ. Sci. Pollut. Res. Int.23:17811-17821</t>
  </si>
  <si>
    <t>Pseudacris regilla</t>
  </si>
  <si>
    <t>Pacific Chorus Frog</t>
  </si>
  <si>
    <t>Brodeur,J.C., M.B. Poliserpi, M.F. D'Andrea, and M. Sanchez</t>
  </si>
  <si>
    <t>Synergy Between Glyphosate- and Cypermethrin-Based Pesticides During Acute Exposures in Tadpoles of the Common South American Toad Rhinella arenarum</t>
  </si>
  <si>
    <t>Chemosphere112:70-76</t>
  </si>
  <si>
    <t>Ambystoma macrodactylum</t>
  </si>
  <si>
    <t>Long-Toed Salamander</t>
  </si>
  <si>
    <t>LC90</t>
  </si>
  <si>
    <t>Eurycea wilderae</t>
  </si>
  <si>
    <t>Blue Ridge Two-lined Salamander</t>
  </si>
  <si>
    <t>Escape response</t>
  </si>
  <si>
    <t>Gandhi,J.S., and K.K. Cecala</t>
  </si>
  <si>
    <t>Interactive Effects of Temperature and Glyphosate on the Behavior of Blue Ridge Two-Lined Salamanders (Eurycea wilderae)</t>
  </si>
  <si>
    <t>Environ. Toxicol. Chem.35(9): 2297-2303</t>
  </si>
  <si>
    <t>Predator vulnerability</t>
  </si>
  <si>
    <t>Acris blanchardi</t>
  </si>
  <si>
    <t>Blanchard's Cricket Frog</t>
  </si>
  <si>
    <t>Krynak,K.L., D.J. Burke, and M.F. Benard</t>
  </si>
  <si>
    <t>Rodeo Herbicide Negatively Affects Blanchard's Cricket Frogs (Acris blanchardi) Survival and Alters the Skin-Associated Bacterial Community</t>
  </si>
  <si>
    <t>J. Herpetol.51(3): 402-410</t>
  </si>
  <si>
    <t>Effects of a Glyphosate-Based Herbicide and Predation Threat on the Behaviour of Agile Frog Tadpoles</t>
  </si>
  <si>
    <t>Ecotoxicol. Environ. Saf.140:96-102</t>
  </si>
  <si>
    <t>Ambystoma maculatum</t>
  </si>
  <si>
    <t>Spotted Salamander</t>
  </si>
  <si>
    <t>Size</t>
  </si>
  <si>
    <t>Levis,N.A., M.L. Schooler, J.R. Johnson, and M.L. Collyer</t>
  </si>
  <si>
    <t>Non-Adaptive Phenotypic Plasticity: The Effects of Terrestrial and Aquatic Herbicides on Larval Salamander Morphology and Swim Speed</t>
  </si>
  <si>
    <t>Biol. J. Linn. Soc.118:569-581</t>
  </si>
  <si>
    <t>Biomass</t>
  </si>
  <si>
    <t>Cauble,K., and R.S. Wagner</t>
  </si>
  <si>
    <t>Sublethal Effects of the Herbicide Glyphosate on Amphibian Metamorphosis and Development</t>
  </si>
  <si>
    <t>Bull. Environ. Contam. Toxicol.75(3): 429-435</t>
  </si>
  <si>
    <t>Pelobates cultripes</t>
  </si>
  <si>
    <t>Western Spadefoot Toad</t>
  </si>
  <si>
    <t>Burraco,P., and I. Gomez-Mestre</t>
  </si>
  <si>
    <t>Physiological Stress Responses in Amphibian Larvae to Multiple Stressors Reveal Marked Anthropogenic Effects Even Below Lethal Levels</t>
  </si>
  <si>
    <t>Physiol. Biochem. Zool.89(6): 462-472</t>
  </si>
  <si>
    <t>Standard Metabolic Rate</t>
  </si>
  <si>
    <t>Hormone(s)</t>
  </si>
  <si>
    <t>Bufadienolide</t>
  </si>
  <si>
    <t>Bokony,V., Z. Miko, A.M. Moricz, D. Kruzselyi, and A. Hettyey</t>
  </si>
  <si>
    <t>Chronic Exposure to a Glyphosate-Based Herbicide Makes Toad Larvae More Toxic</t>
  </si>
  <si>
    <t>Proc. R. Soc. Lond. Ser. B Biol. Sci.284:7 p.</t>
  </si>
  <si>
    <t>Adult</t>
  </si>
  <si>
    <t>Heterophil to lymphocyte cell ratio</t>
  </si>
  <si>
    <t>Blood</t>
  </si>
  <si>
    <t>Lajmanovich,R.C., A.M. Attademo, M.F. Simoniello, G.L. Poletta, C.M. Junges, P.M. Peltzer, P. Grenon, and M.C. Cabagna-</t>
  </si>
  <si>
    <t>Harmful Effects of the Dermal Intake of Commercial Formulations Containing Chlorpyrifos, 2,4-D, and Glyphosate on the Common Toad Rhinella arenarum (Anura: Bufonidae)</t>
  </si>
  <si>
    <t>Water Air Soil Pollut.226(12): 427-427</t>
  </si>
  <si>
    <t>Miko,Z., J. Ujszegi, and A. Hettyey</t>
  </si>
  <si>
    <t>Age-Dependent Changes in Sensitivity to a Pesticide in Tadpoles of the Common Toad (Bufo bufo)</t>
  </si>
  <si>
    <t>Aquat. Toxicol.187:48-54</t>
  </si>
  <si>
    <t>Blood cell</t>
  </si>
  <si>
    <t>Butyrylcholinesterase</t>
  </si>
  <si>
    <t>Micronuclei</t>
  </si>
  <si>
    <t>Erythrocyte</t>
  </si>
  <si>
    <t>Lithobates sphenocephalus</t>
  </si>
  <si>
    <t>Southern Leopard Frog</t>
  </si>
  <si>
    <t>Hanlon,S.M., K.J. Lynch, and M.J. Parris</t>
  </si>
  <si>
    <t>Mouthparts of Southern Leopard Frog, Lithobates sphenocephalus, Tadpoles not Affected by Exposure to a Formulation of Glyphosate</t>
  </si>
  <si>
    <t>Bull. Environ. Contam. Toxicol.91(6): 611-615</t>
  </si>
  <si>
    <t>Weeks post-hatch</t>
  </si>
  <si>
    <t>Levis,N.A., and J.R. Johnson</t>
  </si>
  <si>
    <t>Level of UV-B Radiation Influences the Effects of Glyphosate-Based Herbicide on the Spotted Salamander</t>
  </si>
  <si>
    <t>Ecotoxicology24(5): 1073-1086</t>
  </si>
  <si>
    <t>Lactate dehydrogenase/malic dehydrogenase ratio</t>
  </si>
  <si>
    <t>Emergence</t>
  </si>
  <si>
    <t>Lymphocyte activity</t>
  </si>
  <si>
    <t>Lymphocyte</t>
  </si>
  <si>
    <t>Burraco,P., L.J. Duarte, and I. Gomez-Mestre</t>
  </si>
  <si>
    <t>Predator-Induced Physiological Responses in Tadpoles Challenged with Herbicide Pollution</t>
  </si>
  <si>
    <t>Curr. Zool.59(4): 475-484</t>
  </si>
  <si>
    <t>Neutrophil</t>
  </si>
  <si>
    <t>Avoidance</t>
  </si>
  <si>
    <t>Stimulus avoidance</t>
  </si>
  <si>
    <t>Carvalho,W.F., C.R. De Arcaute, J.M. Perez-Iglesias, M.R.R. Laborde, S. Soloneski, and M.L. Larramendy</t>
  </si>
  <si>
    <t>DNA Damage Exerted by Mixtures of Commercial Formulations of Glyphosate and Imazethapyr Herbicides in Rhinella arenarum (Anura, Bufonidae) Tadpoles</t>
  </si>
  <si>
    <t>Ecotoxicology28(3): 367-377</t>
  </si>
  <si>
    <t>Distance moved, change in direct movement</t>
  </si>
  <si>
    <t>The Lethal Impact of Roundup on Aquatic and Terrestrial Amphibians</t>
  </si>
  <si>
    <t>Ecol. Appl.15(4): 1118-1124</t>
  </si>
  <si>
    <t>Anaxyrus woodhousii ssp. woodhousii</t>
  </si>
  <si>
    <t>Rocky Mountain Toad</t>
  </si>
  <si>
    <t>Abundance</t>
  </si>
  <si>
    <t>The Impact of Insecticides and Herbicides on the Biodiversity and Productivity of Aquatic Communities</t>
  </si>
  <si>
    <t>Ecol. Appl.15(2): 618-627</t>
  </si>
  <si>
    <t>Growth and Survival of Five Amphibian Species Exposed to Combinations of Pesticides</t>
  </si>
  <si>
    <t>Environ. Toxicol. Chem.23(7): 1737-1742</t>
  </si>
  <si>
    <t>Head</t>
  </si>
  <si>
    <t>Time to death</t>
  </si>
  <si>
    <t>Weight gain</t>
  </si>
  <si>
    <t>MATC</t>
  </si>
  <si>
    <t>Lactational</t>
  </si>
  <si>
    <t>Romansic,J.M., J.E. Johnson, R.S. Wagner, R.H. Hill, C.A. Gaulke, V.T. Vredenburg, and A.R. Blaustein</t>
  </si>
  <si>
    <t>Complex Interactive Effects of Water Mold, Herbicide, and the Fungus Batrachochytrium dendrobatidis on Pacific Treefrog Hyliola regilla Hosts</t>
  </si>
  <si>
    <t>Dis. Aquat. Org.123:227-238</t>
  </si>
  <si>
    <t>Pulse</t>
  </si>
  <si>
    <t>&lt;=</t>
  </si>
  <si>
    <t>Baier,F., M. Jedinger, E. Gruber, and J.G. Zaller</t>
  </si>
  <si>
    <t>Temperature-Dependence of Glyphosate-Based Herbicide's Effects on Egg and Tadpole Growth of Common Toads</t>
  </si>
  <si>
    <t>Front. Environ. Sci.4:51-51</t>
  </si>
  <si>
    <t>Infected</t>
  </si>
  <si>
    <t>Boone,M.D.</t>
  </si>
  <si>
    <t>An Amphibian with a Contracting Range is not more Vulnerable to Pesticides in Outdoor Experimental Communities than Common Species</t>
  </si>
  <si>
    <t>Environ. Toxicol. Chem.37(10): 2699-2704</t>
  </si>
  <si>
    <t>Juvenile</t>
  </si>
  <si>
    <t>Dendropsophus minutus</t>
  </si>
  <si>
    <t>Lesser Treefrog</t>
  </si>
  <si>
    <t>Carvalho,W.F., F.C. Franco, F.R. Godoy, D. Folador, J.B. Avelar, F. Nomura, A.D. Cruz, S.M.T. De Saboia-Morais, R.P. Ba</t>
  </si>
  <si>
    <t>Evaluation of Genotoxic and Mutagenic Effects of Glyphosate Roundup Original in Dendropsophus minutus Peters, 1872 Tadpoles</t>
  </si>
  <si>
    <t>South Am. J. Herpetol.13(3): 220-229</t>
  </si>
  <si>
    <t>Width</t>
  </si>
  <si>
    <t>Field natural</t>
  </si>
  <si>
    <t>Thompson,D.G., B.F. Wojtaszek, B. Staznik, D.T. Chartrand, and G.R. Stephenson</t>
  </si>
  <si>
    <t>Chemical and Biomonitoring to Assess Potential Acute Effects of Vision Herbicide on Native Amphibian Larvae in Forest Wetlands</t>
  </si>
  <si>
    <t>Environ. Toxicol. Chem.23(4): 843-849</t>
  </si>
  <si>
    <t>Pseudacris triseriata</t>
  </si>
  <si>
    <t>Striped, Northern Chorus Frog</t>
  </si>
  <si>
    <t>ae ppb</t>
  </si>
  <si>
    <t>Williams,B.K., and R.D. Semlitsch</t>
  </si>
  <si>
    <t>Larval Responses of Three Midwestern Anurans to Chronic, Low-Dose Exposures of Four Herbicides</t>
  </si>
  <si>
    <t>Arch. Environ. Contam. Toxicol.58(3): 819-827</t>
  </si>
  <si>
    <t>Egg</t>
  </si>
  <si>
    <t>Anaxyrus terrestris</t>
  </si>
  <si>
    <t>Southern Toad</t>
  </si>
  <si>
    <t>Wood,L., and A.M. Welch</t>
  </si>
  <si>
    <t>Assessment of Interactive Effects of Elevated Salinity and Three Pesticides on Life History and Behavior of Southern Toad (Anaxyrus terrestris) Tadpoles</t>
  </si>
  <si>
    <t>Environ. Toxicol. Chem.34(3): 667-676</t>
  </si>
  <si>
    <t>Feeding behavior</t>
  </si>
  <si>
    <t>Feeding time</t>
  </si>
  <si>
    <t>Eosinophil</t>
  </si>
  <si>
    <t>Catalase</t>
  </si>
  <si>
    <t>Glutathione peroxidase</t>
  </si>
  <si>
    <t>Monocyte</t>
  </si>
  <si>
    <t>Condition index</t>
  </si>
  <si>
    <t>Active Metabolic Rate</t>
  </si>
  <si>
    <t>Superoxide dismutase (SOD) enzyme activity</t>
  </si>
  <si>
    <t>Corticosterone (Corticoid)</t>
  </si>
  <si>
    <t>Basophil</t>
  </si>
  <si>
    <t>Biochemistry</t>
  </si>
  <si>
    <t>Thiobarbituric acid reactive substances</t>
  </si>
  <si>
    <t>Moore,L.J., L. Fuentes, J.H.,Jr. Rodgers, W.W. Bowerman, G.K. Yarrow, W.Y. Chao, and W.C.,Jr. Bridges</t>
  </si>
  <si>
    <t>Relative Toxicity of the Components of the Original Formulation of Roundup to Five North American Anurans</t>
  </si>
  <si>
    <t>Ecotoxicol. Environ. Saf.78:128-133</t>
  </si>
  <si>
    <t>Nuclear abnormality</t>
  </si>
  <si>
    <t>Hanlon,S.M., and M.J. Parris</t>
  </si>
  <si>
    <t>The Interactive Effects of Chytrid Fungus, Pesticides, and Exposure Timing on Gray Treefrog (Hyla versicolor) Larvae</t>
  </si>
  <si>
    <t>Environ. Toxicol. Chem.33(1): 216-222</t>
  </si>
  <si>
    <t>General morphological changes</t>
  </si>
  <si>
    <t>Leukocytes</t>
  </si>
  <si>
    <t>Plasma</t>
  </si>
  <si>
    <t>Chioglossa lusitanica</t>
  </si>
  <si>
    <t>Golden-striped Salamander</t>
  </si>
  <si>
    <t>Developmental changes, general</t>
  </si>
  <si>
    <t>Week(s)</t>
  </si>
  <si>
    <t>Ortiz-Santaliestra,M.E., M.J. Fernandez-Beneitez, M. Lizana, and A. Marco</t>
  </si>
  <si>
    <t>Influence of a Combination of Agricultural Chemicals on Embryos of the Endangered Gold-Striped Salamander (Chioglossa lusitanica)</t>
  </si>
  <si>
    <t>Arch. Environ. Contam. Toxicol.60(4): 672-680</t>
  </si>
  <si>
    <t>Time to first emergence</t>
  </si>
  <si>
    <t>Until hatch</t>
  </si>
  <si>
    <t>Pseudacris triseriata ssp. triseriata</t>
  </si>
  <si>
    <t>Western Chorus Frog</t>
  </si>
  <si>
    <t>%</t>
  </si>
  <si>
    <t>Smith,G.R.</t>
  </si>
  <si>
    <t>Effects of Acute Exposure to a Commercial Formulation of Glyphosate on the Tadpoles of Two Species of Anurans</t>
  </si>
  <si>
    <t>Bull. Environ. Contam. Toxicol.67(4): 483-488</t>
  </si>
  <si>
    <t>Pseudacris crucifer</t>
  </si>
  <si>
    <t>Spring Peeper</t>
  </si>
  <si>
    <t>Relyea,R.A., N.M. Schoeppner, and J.T. Hoverman</t>
  </si>
  <si>
    <t>Pesticides and Amphibians:  The Importance of Community Context</t>
  </si>
  <si>
    <t>Ecol. Appl.15(4): 1125-1134</t>
  </si>
  <si>
    <t>Lithobates blairi</t>
  </si>
  <si>
    <t>Plains Leopard Frog</t>
  </si>
  <si>
    <t>Miko,Z., J. Ujszegi, Z. Gal, Z. Imrei, and A. Hettyey</t>
  </si>
  <si>
    <t>Choice of Experimental Venue Matters in Ecotoxicology Studies: Comparison of a Laboratory-Based and an Outdoor Mesocosm Experiment</t>
  </si>
  <si>
    <t>Aquat. Toxicol.167:20-30</t>
  </si>
  <si>
    <t>Junges,C.M., E.E. Vidal, A.M. Attademo, M.L. Mariani, L. Cardell, A.C. Negro, A. Cassano, P.M. Peltzer, R.C. Lajmanovic</t>
  </si>
  <si>
    <t>Effectiveness Evaluation of Glyphosate Oxidation Employing the H2O2/UVC Process: Toxicity Assays with Vibrio fischeri and Rhinella arenarum Tadpoles</t>
  </si>
  <si>
    <t>J. Environ. Sci. Health Part B Pestic. Food Contam. Agric. Wastes48:163-170</t>
  </si>
  <si>
    <t>Behavioral changes, general</t>
  </si>
  <si>
    <t>Mean time of death</t>
  </si>
  <si>
    <t>Orientation</t>
  </si>
  <si>
    <t>Intoxication</t>
  </si>
  <si>
    <t>Intoxication, general</t>
  </si>
  <si>
    <t>Movements, number of</t>
  </si>
  <si>
    <t>Growth rate</t>
  </si>
  <si>
    <t>DNA concentration</t>
  </si>
  <si>
    <t>Olive tail moment</t>
  </si>
  <si>
    <t>Nieuwkoop-faber-stage</t>
  </si>
  <si>
    <t>LC05</t>
  </si>
  <si>
    <t>Babalola,O.O., and J.H. Van Wyk</t>
  </si>
  <si>
    <t>Comparative Early Life Stage Toxicity of the African Clawed Frog, Xenopus laevis Following Exposure to Selected Herbicide Formulations Applied to Eradicate Alien Plants in South Africa</t>
  </si>
  <si>
    <t>Arch. Environ. Contam. Toxicol.75(1): 8-16</t>
  </si>
  <si>
    <t>Perkins,P.J., H.J. Boermans, and G.R. Stephenson</t>
  </si>
  <si>
    <t>Toxicity of Glyphosate and Triclopyr Using the Frog Embryo Teratogenesis Assay - Xenopus</t>
  </si>
  <si>
    <t>Environ. Toxicol. Chem.19(4): 940-945</t>
  </si>
  <si>
    <t>Edginton,A.N., P.M. Sheridan, H.J. Boermans, D.G. Thompson, J.D. Holt, and G.R. Stephenson</t>
  </si>
  <si>
    <t>A Comparison of Two Factorial Designs, a Complete 3X3 Factorial and a Central Composite Rotatable Design, for Use in Binomial Response Experiments in Aquatic Toxicology</t>
  </si>
  <si>
    <t>Arch. Environ. Contam. Toxicol.46(2): 216-223</t>
  </si>
  <si>
    <t>Bufo americanus</t>
  </si>
  <si>
    <t>American Toad</t>
  </si>
  <si>
    <t>Lithobates sylvaticus</t>
  </si>
  <si>
    <t>Wood Frog</t>
  </si>
  <si>
    <t>Edge,C., M. Gahl, D. Thompson, C. Hao, and J. Houlahan</t>
  </si>
  <si>
    <t>Variation in Amphibian Response to Two Formulations of Glyphosate-Based Herbicides</t>
  </si>
  <si>
    <t>Environ. Toxicol. Chem.33(11): 2628-2632</t>
  </si>
  <si>
    <t>Rana catesbeiana</t>
  </si>
  <si>
    <t>Bullfrog</t>
  </si>
  <si>
    <t>AI ml/L</t>
  </si>
  <si>
    <t>LC95</t>
  </si>
  <si>
    <t>Lanctot,C., L. Navarro-Martin, C. Robertson, B. Park, P. Jackman, B.D. Pauli, and V.L. Trudeau</t>
  </si>
  <si>
    <t>Effects of Glyphosate-Based Herbicides on Survival, Development, Growth and Sex Ratios of Wood Frog (Lithobates sylvaticus) Tadpoles. II: Agriculturally Relevant Exposures to Roundup WeatherMax and Vision Under Laborato</t>
  </si>
  <si>
    <t>Aquat. Toxicol.154:291-303</t>
  </si>
  <si>
    <t>Glucocorticoid receptor mRNA</t>
  </si>
  <si>
    <t>Paetow,L.J.</t>
  </si>
  <si>
    <t>Effects of Agricultural Pesticides and the Chytrid Fungus Batrachochytrium dendrobatidis on the Health of Post-Metamorphic Northern Leopard Frogs (Lithobates pipiens)</t>
  </si>
  <si>
    <t>M.S. Thesis, Concordia University, Canada:88 p.</t>
  </si>
  <si>
    <t>Byrne,M., M. Hill, M. Robertson, A. King, A. Jadhav, N. Katembo, J. Wilson, R. Brudvig, and J. Fisher</t>
  </si>
  <si>
    <t>Integrated Management of Water Hyacinth in South Africa:  Development of an Integrated Management Plan for Water Hyacinth Control, Combining Biological Control, Herbicidal Control and Nutrient Control, Tailored to the C</t>
  </si>
  <si>
    <t xml:space="preserve">WRC Report, Number 454/10, Water Research Commission, Gezina:302 p. </t>
  </si>
  <si>
    <t>Paetow,L.J., J.D. McLaughlin, R.I. Cue, B.D. Pauli, and D.J. Marcogliese</t>
  </si>
  <si>
    <t>Effects of Herbicides and the Chytrid Fungus Batrachochytrium dendrobatidis on the Health of Post-metamorphic Northern Leopard Frogs (Lithobates pipiens)</t>
  </si>
  <si>
    <t>Ecotoxicol. Environ. Saf.80:372-380</t>
  </si>
  <si>
    <t>Intestinal tract</t>
  </si>
  <si>
    <t>Lenkowski,J.R., G. Sanchez-Bravo, and K.A. McLaughlin</t>
  </si>
  <si>
    <t>Low Concentrations of Atrazine, Glyphosate, 2,4-Dichlorophenoxyacetic Acid, and Triadimefon Exposures have Diverse Effects on Xenopus laevis Organ Morphogenesis</t>
  </si>
  <si>
    <t>J. Environ. Sci.22(9): 1305-1308</t>
  </si>
  <si>
    <t>rpl8 mRNA</t>
  </si>
  <si>
    <t>Brain</t>
  </si>
  <si>
    <t>Comstock,B.A., S.L. Sprinkle, and G.R. Smith</t>
  </si>
  <si>
    <t>Acute Toxic Effects of Round-up Herbicide on Wood Frog Tadpoles (Rana sylvatica)</t>
  </si>
  <si>
    <t>J. Freshw. Ecol.22(4): 705-708</t>
  </si>
  <si>
    <t>Chen,C.Y., K.M. Hathaway, and C.L. Folt</t>
  </si>
  <si>
    <t>Multiple Stress Effects of Vision Herbicide, pH, and Food on Zooplankton and Larval Amphibian Species from Forest Wetlands</t>
  </si>
  <si>
    <t>Environ. Toxicol. Chem.23(4): 823-831</t>
  </si>
  <si>
    <t>Spleen</t>
  </si>
  <si>
    <t>Granuloma</t>
  </si>
  <si>
    <t>Lithobates clamitans</t>
  </si>
  <si>
    <t>Green Frog</t>
  </si>
  <si>
    <t>Ratio</t>
  </si>
  <si>
    <t>Corticotropin-releasing factor mRNA</t>
  </si>
  <si>
    <t>Type II iodothyronine deiodinase mRNA</t>
  </si>
  <si>
    <t>Type III iodothyronine deiodinase mRNA</t>
  </si>
  <si>
    <t>Molting</t>
  </si>
  <si>
    <t>Organ weight in relationship to body weight</t>
  </si>
  <si>
    <t>Neutrophil Lymphocyte cell ratio</t>
  </si>
  <si>
    <t>Robertson,C.</t>
  </si>
  <si>
    <t>The Effects of the Glyphosate-Based Herbicide WeatherMax on Sexual Differentiation and Growth in the Wood Frog (Lithobates sylvaticus)</t>
  </si>
  <si>
    <t>M.S. Thesis, University of Ottawa, Canada:170 p.</t>
  </si>
  <si>
    <t>Clements,C., S. Ralph, and M. Petras</t>
  </si>
  <si>
    <t>Genotoxicity of Select Herbicides in Rana catesbeiana Tadpoles Using the Alkaline Single-Cell Gel DNA Electrophoresis (Comet) Assay</t>
  </si>
  <si>
    <t>Environ. Mol. Mutagen.29(3): 277-288</t>
  </si>
  <si>
    <t>Glaser,J.D.</t>
  </si>
  <si>
    <t>Effects of Vision (Glyphosate) on Progeny of Wood Frogs Exposed in Conifer Plantations</t>
  </si>
  <si>
    <t>M.S. Thesis, University of Guelph, Ontario, Canada:90 p.</t>
  </si>
  <si>
    <t>Gonad(s)</t>
  </si>
  <si>
    <t>Rhinella marina</t>
  </si>
  <si>
    <t>Cane Toad</t>
  </si>
  <si>
    <t>Month(s)</t>
  </si>
  <si>
    <t>Lipid</t>
  </si>
  <si>
    <t>Gill(s)</t>
  </si>
  <si>
    <t>Dornelles,M.F., and G.T. Oliveira</t>
  </si>
  <si>
    <t>Effect of Atrazine, Glyphosate and Quinclorac on Biochemical Parameters, Lipid Peroxidation and Survival in Bullfrog Tadpoles (Lithobates catesbeianus)</t>
  </si>
  <si>
    <t>Arch. Environ. Contam. Toxicol.66(3): 415-429</t>
  </si>
  <si>
    <t>Triglycerides</t>
  </si>
  <si>
    <t>Cholesterol</t>
  </si>
  <si>
    <t>Glycogen</t>
  </si>
  <si>
    <t>Protein, total</t>
  </si>
  <si>
    <t>Lipid peroxidation</t>
  </si>
  <si>
    <t>Toxicity of Atrazine, Glyphosate, and Quinclorac in Bullfrog Tadpoles Exposed to Concentrations Below Legal Limits</t>
  </si>
  <si>
    <t>Environ. Sci. Pollut. Res.23:1610-1620</t>
  </si>
  <si>
    <t>Muscle</t>
  </si>
  <si>
    <t>Costa,M.J., D.A. Monteiro, A.L. Oliveira-Neto, F.T. Rantin, and A.L. Kalinin</t>
  </si>
  <si>
    <t>Oxidative Stress Biomarkers and Heart Function in Bullfrog Tadpoles Exposed to Roundup Original</t>
  </si>
  <si>
    <t>Ecotoxicology17(3): 153-163</t>
  </si>
  <si>
    <t>Ventricle</t>
  </si>
  <si>
    <t>Growth, general</t>
  </si>
  <si>
    <t>N-(Phosphonomethyl)glycine potassium salt (1:1)</t>
  </si>
  <si>
    <t>Spea multiplicata</t>
  </si>
  <si>
    <t xml:space="preserve">Mexican Spadefoot </t>
  </si>
  <si>
    <t>Dinehart,S.K., L.M. Smith, S.T. McMurry, P.N. Smith, T.A. Anderson, and D.A. Haukos</t>
  </si>
  <si>
    <t>Acute and Chronic Toxicity of Roundup Weathermax and Ignite 280 SL to Larval Spea multiplicata and S. bombifrons from the Southern High Plains, USA</t>
  </si>
  <si>
    <t>Environ. Pollut.158(8): 2610-2617</t>
  </si>
  <si>
    <t>Spea bombifrons</t>
  </si>
  <si>
    <t xml:space="preserve">Plains Spadefoot </t>
  </si>
  <si>
    <t>Jones,D.K., J.I. Hammond, and R.A. Relyea</t>
  </si>
  <si>
    <t>Competitive Stress can Make the Herbicide Roundup More Deadly to Larval Amphibians</t>
  </si>
  <si>
    <t>Environ. Toxicol. Chem.30(2): 446-454</t>
  </si>
  <si>
    <t>Relyea,R.A., and D.K. Jones</t>
  </si>
  <si>
    <t>The Toxicity of Roundup Original Max to 13 Species of Larval Amphibians</t>
  </si>
  <si>
    <t>Environ. Toxicol. Chem.28(9): 2004-2008</t>
  </si>
  <si>
    <t>Ambystoma laterale</t>
  </si>
  <si>
    <t>Blue-spotted Salamander</t>
  </si>
  <si>
    <t>Notophthalmus viridescens</t>
  </si>
  <si>
    <t>Salamander</t>
  </si>
  <si>
    <t>Edge,C., D. Thompson, C. Hao, and J. Houlahan</t>
  </si>
  <si>
    <t>The Response of Amphibian Larvae to Exposure to a Glyphosate-Based Herbicide (Roundup WeatherMax) and Nutrient Enrichment in an Ecosystem Experiment</t>
  </si>
  <si>
    <t>Ecotoxicol. Environ. Saf.109:124-132</t>
  </si>
  <si>
    <t>Roundup and Amphibians: The Importance of Concentration, Application Time, and Stratification</t>
  </si>
  <si>
    <t>Environ. Toxicol. Chem.29(9): 2016-2025</t>
  </si>
  <si>
    <t>New Effects of Roundup on Amphibians: Predators Reduce Herbicide Mortality; Herbicides Induce Antipredator Morphology</t>
  </si>
  <si>
    <t>Ecol. Appl.22(2): 634-647</t>
  </si>
  <si>
    <t>Lanctot,C., C. Robertson, L. Navarro-Martin, C. Edge, S.D. Melvin, J. Houlahan, and V.L. Trudeau</t>
  </si>
  <si>
    <t>Effects of the Glyphosate-Based Herbicide Roundup WeatherMax on Metamorphosis of Wood Frogs (Lithobates sylvaticus) in Natural Wetlands</t>
  </si>
  <si>
    <t>Aquat. Toxicol.140/141:48-57</t>
  </si>
  <si>
    <t>&gt;=</t>
  </si>
  <si>
    <t>Minute(s)</t>
  </si>
  <si>
    <t>Moore,H., D.P. Chivers, and M.C.O. Ferrari</t>
  </si>
  <si>
    <t>Sub-Lethal Effects of Roundup on Tadpole Anti-Predator Responses</t>
  </si>
  <si>
    <t>Ecotoxicol. Environ. Saf.111:281-285</t>
  </si>
  <si>
    <t>28S ribosomal RNA mRNA</t>
  </si>
  <si>
    <t>Gahl,M.K., B.D. Pauli, and J. Houlahan</t>
  </si>
  <si>
    <t>Effects of Chytrid Fungus and a Glyphosate-Based Herbicide on Survival and Growth of Wood Frogs (Lithobates sylvaticus)</t>
  </si>
  <si>
    <t>Ecol. Appl.21(7): 2521-2529</t>
  </si>
  <si>
    <t>N-(Phosphonomethyl)glycine sodium salt (2:3)</t>
  </si>
  <si>
    <t>N-(Phosphonomethyl)glycine, Potassium salt</t>
  </si>
  <si>
    <t>Navarro-Martin,L., C. Lanctot, P. Jackman, B.J. Park, K. Doe, B.D. Pauli, and V.L. Trudeau</t>
  </si>
  <si>
    <t>Effects of Glyphosate-Based Herbicides on Survival, Development, Growth and Sex Ratios of Wood Frogs (Lithobates sylvaticus) Tadpoles. I: Chronic Laboratory Exposures to VisionMax</t>
  </si>
  <si>
    <t>Aquat. Toxicol.154:278-290</t>
  </si>
  <si>
    <t>Gut</t>
  </si>
  <si>
    <t>Reproduction</t>
  </si>
  <si>
    <t>Fully developed oocytes</t>
  </si>
  <si>
    <t>Unspecified</t>
  </si>
  <si>
    <t>Year(s)</t>
  </si>
  <si>
    <t>Edge,C.B., D.G. Thompson, C. Hao, and J.E. Houlahan</t>
  </si>
  <si>
    <t>A Silviculture Application of the Glyphosate-Based Herbicide Visionmax to Wetlands has Limited Direct Effects on Amphibian Larvae</t>
  </si>
  <si>
    <t>Environ. Toxicol. Chem.31(10): 2375-2383</t>
  </si>
  <si>
    <t>Edge,C.B., M.K. Gahl, B.D. Pauli, D.G. Thompson, and J.E. Houlahan</t>
  </si>
  <si>
    <t>Exposure of Juvenile Green Frogs (Lithobates clamitans) in Littoral Enclosures to a Glyphosate-Based Herbicide</t>
  </si>
  <si>
    <t>Ecotoxicol. Environ. Saf.74(5): 1363-1369</t>
  </si>
  <si>
    <t>N-(Phosphonomethyl)glycine ion(1-) trimethylsulfonium</t>
  </si>
  <si>
    <t>N-(Phosphonomethyl)glycine ammonium salt (1:?)</t>
  </si>
  <si>
    <t>Lajmanovich,R.C., A.M. Attademo, P.M. Peltzer, C.M. Junges, and M.C. Cabagna</t>
  </si>
  <si>
    <t>Toxicity of Four Herbicide Formulations with Glyphosate on Rhinella arenarum (Anura: Bufonidae) Tadpoles: B-Esterases and Glutathione S-Transferase Inhibitors</t>
  </si>
  <si>
    <t>Arch. Environ. Contam. Toxicol.60(4): 681-689</t>
  </si>
  <si>
    <t>Ali esterase</t>
  </si>
  <si>
    <t>[2-[[[1-(4-Chlorophenyl)-1H-pyrazol-3-yl]oxy]methyl]phenyl]methoxycarbamic acid methyl ester</t>
  </si>
  <si>
    <t>Pelophylax nigromaculatus</t>
  </si>
  <si>
    <t>Black-Spotted Frog</t>
  </si>
  <si>
    <t>Li,B.X., W.C. Wang, X.P. Zhang, D.X. Zhang, Y.P. Ren, Y. Gao, W. Mu, and F. Liu</t>
  </si>
  <si>
    <t>Using Coordination Assembly as the Microencapsulation Strategy to Promote the Efficacy and Environmental Safety of Pyraclostrobin</t>
  </si>
  <si>
    <t>Adv. Funct. Mater.27(29): 9 p.</t>
  </si>
  <si>
    <t>Bufo cognatus</t>
  </si>
  <si>
    <t>Great Plains Toad</t>
  </si>
  <si>
    <t>Hooser,E.A., J.B. Belden, L.M. Smith, and S.T. McMurry</t>
  </si>
  <si>
    <t>Acute Toxicity of Three Strobilurin Fungicide Formulations and Their Active Ingredients to Tadpoles</t>
  </si>
  <si>
    <t>Ecotoxicology21(5): 1458-1464</t>
  </si>
  <si>
    <t>Hartman,E.A.H., J.B. Belden, L.M. Smith, and S.T. McMurry</t>
  </si>
  <si>
    <t>Chronic Effects of Strobilurin Fungicides on Development, Growth, and Mortality of Larval Great Plains Toads (Bufo cognatus)</t>
  </si>
  <si>
    <t>Ecotoxicology23(3): 396-403</t>
  </si>
  <si>
    <t>Belden,J., S. McMurry, L. Smith, and P. Reilley</t>
  </si>
  <si>
    <t>Acute Toxicity of Fungicide Formulations to Amphibians at Environmentally Relevant Concentrations</t>
  </si>
  <si>
    <t>Environ. Toxicol. Chem.29(11): 2477-2480</t>
  </si>
  <si>
    <t>Xenopus tropicalis</t>
  </si>
  <si>
    <t>Clawed Frog</t>
  </si>
  <si>
    <t>EC10</t>
  </si>
  <si>
    <t>Multiple sites</t>
  </si>
  <si>
    <t>Li,D., M. Liu, Y. Yang, H. Shi, J. Zhou, and D. He</t>
  </si>
  <si>
    <t>Strong Lethality and Teratogenicity of Strobilurins on Xenopus tropicalis Embryos: Basing on Ten Agricultural Fungicides</t>
  </si>
  <si>
    <t>Environ. Pollut.208:868-874</t>
  </si>
  <si>
    <t>Wu,S., L. Lei, M. Liu, Y. Song, S. Lu, D. Li, H. Shi, K.M. Raley-Susman, and D. He</t>
  </si>
  <si>
    <t>Single and Mixture Toxicity of Strobilurin and SDHI Fungicides to Xenopus tropicalis Embryos</t>
  </si>
  <si>
    <t>Ecotoxicol. Environ. Saf.153:8-15</t>
  </si>
  <si>
    <t>Hu,L., J. Zhu, J.M. Rotchell, L. Wu, J. Gao, and H. Shi</t>
  </si>
  <si>
    <t>Use of the Enhanced Frog Embryo Teratogenesis Assay-Xenopus (FETAX) to Determine Chemically-Induced Phenotypic Effects</t>
  </si>
  <si>
    <t>Sci. Total Environ.508:258-265</t>
  </si>
  <si>
    <t>Ref. Number</t>
  </si>
  <si>
    <t>Pub. Year</t>
  </si>
  <si>
    <t>Ref. Type</t>
  </si>
  <si>
    <t>Citation</t>
  </si>
  <si>
    <t>Google Scholar</t>
  </si>
  <si>
    <t>Babalola,O.O., and J.H. Van Wyk. Comparative Early Life Stage Toxicity of the African Clawed Frog, Xenopus laevis Following Exposure to Selected Herbicide Formulations Applied to Eradicate Alien Plants in South Africa. Arch. Environ. Contam. Toxicol.75(1): 8-16, 2018. ECOREF #178547</t>
  </si>
  <si>
    <t>Bach,N.C., D.J.G. Marino, G.S. Natale, and G.M. Somoza. Effects of Glyphosate and Its Commercial Formulation, Roundup Ultramax, on Liver Histology of Tadpoles of the Neotropical Frog, Leptodactylus latrans (Amphibia: Anura). Chemosphere202:289-297, 2018. ECOREF #178904</t>
  </si>
  <si>
    <t>Bach,N.C., G.S. Natale, G.M. Somoza, and A.E. Ronco. Effect on the Growth and Development and Induction of Abnormalities by a Glyphosate Commercial Formulation and Its Active Ingredient During Two Developmental Stages of the South-American Creole Frog, Leptodactylus latra. Environ. Sci. Pollut. Res.23:23959-23971, 2016. ECOREF #178898</t>
  </si>
  <si>
    <t>Baier,F., M. Jedinger, E. Gruber, and J.G. Zaller. Temperature-Dependence of Glyphosate-Based Herbicide's Effects on Egg and Tadpole Growth of Common Toads. Front. Environ. Sci.4:51-51, 2016. ECOREF #178822</t>
  </si>
  <si>
    <t>Belden,J., S. McMurry, L. Smith, and P. Reilley. Acute Toxicity of Fungicide Formulations to Amphibians at Environmentally Relevant Concentrations. Environ. Toxicol. Chem.29(11): 2477-2480, 2010. ECOREF #170591</t>
  </si>
  <si>
    <t>Bernal,M.H., K.R. Solomon, and G. Carrasquilla. Toxicity of Formulated Glyphosate (Glyphos) and Cosmo-Flux to Larval and Juvenile Colombian Frogs 2.  Field and Laboratory Microcosm Acute Toxicity. J. Toxicol. Environ. Health Part A72(15): 966-973, 2009. ECOREF #117666</t>
  </si>
  <si>
    <t>Bernal,M.H., K.R. Solomon, and G. Carrasquilla. Toxicity of Formulated Glyphosate (Glyphos) and Cosmo-Flux to Larval Colombian Frogs 1.  Laboratory Acute Toxicity. J. Toxicol. Environ. Health Part A72(15): 961-965, 2009. ECOREF #117668</t>
  </si>
  <si>
    <t>Bidwell,J.R., and J.R. Gorrie. Acute Toxicity of a Herbicide to Selected Frog Species. Final Rep., Dep.of Environ.Prot., Technical Series 79, Perth, Western Australia:9 p., 1995. ECOREF #69216</t>
  </si>
  <si>
    <t>Bokony,V., Z. Miko, A.M. Moricz, D. Kruzselyi, and A. Hettyey. Chronic Exposure to a Glyphosate-Based Herbicide Makes Toad Larvae More Toxic. Proc. R. Soc. Lond. Ser. B Biol. Sci.284:7 p., 2017. ECOREF #178817</t>
  </si>
  <si>
    <t>Bonfanti,P., M. Saibene, R. Bacchetta, P. Mantecca, and A. Colombo. A Glyphosate Micro-Emulsion Formulation Displays Teratogenicity in Xenopus laevis. Aquat. Toxicol.195:103-113, 2018. ECOREF #178543</t>
  </si>
  <si>
    <t>Boone,M.D.. An Amphibian with a Contracting Range is not more Vulnerable to Pesticides in Outdoor Experimental Communities than Common Species. Environ. Toxicol. Chem.37(10): 2699-2704, 2018. ECOREF #179050</t>
  </si>
  <si>
    <t>Brodeur,J.C., M.B. Poliserpi, M.F. D'Andrea, and M. Sanchez. Synergy Between Glyphosate- and Cypermethrin-Based Pesticides During Acute Exposures in Tadpoles of the Common South American Toad Rhinella arenarum. Chemosphere112:70-76, 2014. ECOREF #170154</t>
  </si>
  <si>
    <t>Burraco,P., L.J. Duarte, and I. Gomez-Mestre. Predator-Induced Physiological Responses in Tadpoles Challenged with Herbicide Pollution. Curr. Zool.59(4): 475-484, 2013. ECOREF #170757</t>
  </si>
  <si>
    <t>Burraco,P., and I. Gomez-Mestre. Physiological Stress Responses in Amphibian Larvae to Multiple Stressors Reveal Marked Anthropogenic Effects Even Below Lethal Levels. Physiol. Biochem. Zool.89(6): 462-472, 2016. ECOREF #179053</t>
  </si>
  <si>
    <t>Byrne,M., M. Hill, M. Robertson, A. King, A. Jadhav, N. Katembo, J. Wilson, R. Brudvig, and J. Fisher. Integrated Management of Water Hyacinth in South Africa:  Development of an Integrated Management Plan for Water Hyacinth Control, Combining Biological Control, Herbicidal Control and Nutrient Control, Tailored to the C. WRC Report, Number 454/10, Water Research Commission, Gezina:302 p. , 2010. ECOREF #165781</t>
  </si>
  <si>
    <t>Carvalho,W.F., C.R. De Arcaute, J.M. Perez-Iglesias, M.R.R. Laborde, S. Soloneski, and M.L. Larramendy. DNA Damage Exerted by Mixtures of Commercial Formulations of Glyphosate and Imazethapyr Herbicides in Rhinella arenarum (Anura, Bufonidae) Tadpoles. Ecotoxicology28(3): 367-377, 2019. ECOREF #178675</t>
  </si>
  <si>
    <t>Carvalho,W.F., F.C. Franco, F.R. Godoy, D. Folador, J.B. Avelar, F. Nomura, A.D. Cruz, S.M.T. De Saboia-Morais, R.P. Ba. Evaluation of Genotoxic and Mutagenic Effects of Glyphosate Roundup Original in Dendropsophus minutus Peters, 1872 Tadpoles. South Am. J. Herpetol.13(3): 220-229, 2018. ECOREF #178786</t>
  </si>
  <si>
    <t>Cauble,K., and R.S. Wagner. Sublethal Effects of the Herbicide Glyphosate on Amphibian Metamorphosis and Development. Bull. Environ. Contam. Toxicol.75(3): 429-435, 2005. ECOREF #96423</t>
  </si>
  <si>
    <t>Chen,C.Y., K.M. Hathaway, and C.L. Folt. Multiple Stress Effects of Vision Herbicide, pH, and Food on Zooplankton and Larval Amphibian Species from Forest Wetlands. Environ. Toxicol. Chem.23(4): 823-831, 2004. ECOREF #72794</t>
  </si>
  <si>
    <t>Clements,C., S. Ralph, and M. Petras. Genotoxicity of Select Herbicides in Rana catesbeiana Tadpoles Using the Alkaline Single-Cell Gel DNA Electrophoresis (Comet) Assay. Environ. Mol. Mutagen.29(3): 277-288, 1997. ECOREF #20274</t>
  </si>
  <si>
    <t>Comstock,B.A., S.L. Sprinkle, and G.R. Smith. Acute Toxic Effects of Round-up Herbicide on Wood Frog Tadpoles (Rana sylvatica). J. Freshw. Ecol.22(4): 705-708, 2007. ECOREF #103500</t>
  </si>
  <si>
    <t>Costa,M.J., D.A. Monteiro, A.L. Oliveira-Neto, F.T. Rantin, and A.L. Kalinin. Oxidative Stress Biomarkers and Heart Function in Bullfrog Tadpoles Exposed to Roundup Original. Ecotoxicology17(3): 153-163, 2008. ECOREF #103514</t>
  </si>
  <si>
    <t>Costa,R.N., and F. Nomura. Measuring the Impacts of Roundup Original on Fluctuating Asymmetry and Mortality in a Neotropical Tadpole. Hydrobiologia765:85-96, 2016. ECOREF #178795</t>
  </si>
  <si>
    <t>Daam,M.A., M.F. Moutinho, E.L.G. Espindola, and L. Schiesari. Lethal Toxicity of the Herbicides Acetochlor, Ametryn, Glyphosate and Metribuzin to Tropical Frog Larvae. Ecotoxicology28(6): 707-715, 2019. ECOREF #180342</t>
  </si>
  <si>
    <t>Dinehart,S.K., L.M. Smith, S.T. McMurry, P.N. Smith, T.A. Anderson, and D.A. Haukos. Acute and Chronic Toxicity of Roundup Weathermax and Ignite 280 SL to Larval Spea multiplicata and S. bombifrons from the Southern High Plains, USA. Environ. Pollut.158(8): 2610-2617, 2010. ECOREF #155517</t>
  </si>
  <si>
    <t>Dornelles,M.F., and G.T. Oliveira. Effect of Atrazine, Glyphosate and Quinclorac on Biochemical Parameters, Lipid Peroxidation and Survival in Bullfrog Tadpoles (Lithobates catesbeianus). Arch. Environ. Contam. Toxicol.66(3): 415-429, 2014. ECOREF #166446</t>
  </si>
  <si>
    <t>Dornelles,M.F., and G.T. Oliveira. Toxicity of Atrazine, Glyphosate, and Quinclorac in Bullfrog Tadpoles Exposed to Concentrations Below Legal Limits. Environ. Sci. Pollut. Res.23:1610-1620, 2016. ECOREF #174366</t>
  </si>
  <si>
    <t>Edge,C., D. Thompson, C. Hao, and J. Houlahan. The Response of Amphibian Larvae to Exposure to a Glyphosate-Based Herbicide (Roundup WeatherMax) and Nutrient Enrichment in an Ecosystem Experiment. Ecotoxicol. Environ. Saf.109:124-132, 2014. ECOREF #173301</t>
  </si>
  <si>
    <t>Edge,C., M. Gahl, D. Thompson, C. Hao, and J. Houlahan. Variation in Amphibian Response to Two Formulations of Glyphosate-Based Herbicides. Environ. Toxicol. Chem.33(11): 2628-2632, 2014. ECOREF #173391</t>
  </si>
  <si>
    <t>Edge,C.B., D.G. Thompson, C. Hao, and J.E. Houlahan. A Silviculture Application of the Glyphosate-Based Herbicide Visionmax to Wetlands has Limited Direct Effects on Amphibian Larvae. Environ. Toxicol. Chem.31(10): 2375-2383, 2012. ECOREF #161200</t>
  </si>
  <si>
    <t>Edge,C.B., M.K. Gahl, B.D. Pauli, D.G. Thompson, and J.E. Houlahan. Exposure of Juvenile Green Frogs (Lithobates clamitans) in Littoral Enclosures to a Glyphosate-Based Herbicide. Ecotoxicol. Environ. Saf.74(5): 1363-1369, 2011. ECOREF #161819</t>
  </si>
  <si>
    <t>Edginton,A.N., P.M. Sheridan, G.R. Stephenson, D.G. Thompson, and H.J. Boermans. Comparative Effects of pH and Vision Herbicide on Two Life Stages of Four Anuran Amphibian Species. Environ. Toxicol. Chem.23(4): 815-822, 2004. ECOREF #72795</t>
  </si>
  <si>
    <t>Edginton,A.N., P.M. Sheridan, H.J. Boermans, D.G. Thompson, J.D. Holt, and G.R. Stephenson. A Comparison of Two Factorial Designs, a Complete 3X3 Factorial and a Central Composite Rotatable Design, for Use in Binomial Response Experiments in Aquatic Toxicology. Arch. Environ. Contam. Toxicol.46(2): 216-223, 2004. ECOREF #73637</t>
  </si>
  <si>
    <t>Figueiredo,J., and D. De Jesus Rodrigues. Effects of Four Types of Pesticides on Survival, Time and Size to Metamorphosis of Two Species of Tadpoles (Rhinella and Physalaemus Centralis) from the Southern Amazon, Brazil. Herpetol. J.24(1): 7-15, 2014. ECOREF #170727</t>
  </si>
  <si>
    <t>Fuentes,L., L.J. Moore, J.H.,Jr. Rodgers, W.W. Bowerman, G.K. Yarrow, and W.Y. Chao. Comparative Toxicity of Two Glyphosate Formulations (Original Formulation of Roundup and Roundup Weathermax) to Six North American Larval Anurans. Environ. Toxicol. Chem.30(12): 2756-2761, 2011. ECOREF #161774</t>
  </si>
  <si>
    <t>Fuentes,L., L.J. Moore, J.H.,Jr. Rodgers, W.W. Bowerman, G.K. Yarrow, and W.Y. Chao. Role of Sediments in Modifying the Toxicity of Two Roundup Formulations to Six Species of Larval Anurans. Environ. Toxicol. Chem.33(11): 2616-2620, 2014. ECOREF #170766</t>
  </si>
  <si>
    <t>Gahl,M.K., B.D. Pauli, and J. Houlahan. Effects of Chytrid Fungus and a Glyphosate-Based Herbicide on Survival and Growth of Wood Frogs (Lithobates sylvaticus). Ecol. Appl.21(7): 2521-2529, 2011. ECOREF #161997</t>
  </si>
  <si>
    <t>Gandhi,J.S., and K.K. Cecala. Interactive Effects of Temperature and Glyphosate on the Behavior of Blue Ridge Two-Lined Salamanders (Eurycea wilderae). Environ. Toxicol. Chem.35(9): 2297-2303, 2016. ECOREF #174114</t>
  </si>
  <si>
    <t>Ghose,S.L., M.A. Donnelly, J. Kerby, and S.M. Whitfield. Acute Toxicity Tests and meta-Analysis Identify Gaps in Tropical Ecotoxicology for Amphibians. Environ. Toxicol. Chem.33(9): 2114-2119, 2014. ECOREF #168034</t>
  </si>
  <si>
    <t>Glaser,J.D.. Effects of Vision (Glyphosate) on Progeny of Wood Frogs Exposed in Conifer Plantations. M.S. Thesis, University of Guelph, Ontario, Canada:90 p., 1998. ECOREF #173437</t>
  </si>
  <si>
    <t>Gungordu,A.. Comparative Toxicity of Methidathion and Glyphosate on Early Life Stages of Three Amphibian Species:  Pelophylax ridibundus, Pseudepidalea viridis, and Xenopus laevis. Aquat. Toxicol.140/141:220-228, 2013. ECOREF #170769</t>
  </si>
  <si>
    <t>Gungordu,A., M. Uckun, and E. Yologlu. Integrated Assessment of Biochemical Markers in Premetamorphic Tadpoles of Three Amphibian Species Exposed to Glyphosate- and Methidathion-Based Pesticides in Single and Combination Forms. Chemosphere144:2024-2035, 2016. ECOREF #173881</t>
  </si>
  <si>
    <t>Hanlon,S.M., K.J. Lynch, and M.J. Parris. Mouthparts of Southern Leopard Frog, Lithobates sphenocephalus, Tadpoles not Affected by Exposure to a Formulation of Glyphosate. Bull. Environ. Contam. Toxicol.91(6): 611-615, 2013. ECOREF #173390</t>
  </si>
  <si>
    <t>Hanlon,S.M., and M.J. Parris. The Interactive Effects of Chytrid Fungus, Pesticides, and Exposure Timing on Gray Treefrog (Hyla versicolor) Larvae. Environ. Toxicol. Chem.33(1): 216-222, 2014. ECOREF #170566</t>
  </si>
  <si>
    <t>Hartman,E.A.H., J.B. Belden, L.M. Smith, and S.T. McMurry. Chronic Effects of Strobilurin Fungicides on Development, Growth, and Mortality of Larval Great Plains Toads (Bufo cognatus). Ecotoxicology23(3): 396-403, 2014. ECOREF #168380</t>
  </si>
  <si>
    <t>Hooser,E.A., J.B. Belden, L.M. Smith, and S.T. McMurry. Acute Toxicity of Three Strobilurin Fungicide Formulations and Their Active Ingredients to Tadpoles. Ecotoxicology21(5): 1458-1464, 2012. ECOREF #160186</t>
  </si>
  <si>
    <t>Howe,C.M., M. Berrill, B.D. Pauli, C.C. Helbing, K. Werry, and N. Veldhoen. Toxicity of Glyphosate-Based Pesticides to Four North American Frog Species. Environ. Toxicol. Chem.23(8): 1928-1938, 2004. ECOREF #96918</t>
  </si>
  <si>
    <t>Hu,L., J. Zhu, J.M. Rotchell, L. Wu, J. Gao, and H. Shi. Use of the Enhanced Frog Embryo Teratogenesis Assay-Xenopus (FETAX) to Determine Chemically-Induced Phenotypic Effects. Sci. Total Environ.508:258-265, 2015. ECOREF #176923</t>
  </si>
  <si>
    <t>Jayawardena,U.A., R.S. Rajakaruna, A.N. Navaratne, and P.H. Amerasinghe. Toxicity of Agrochemicals to Common Hourglass Tree Frog (Polypedates cruciger) in Acute and Chronic Exposure. Int. J. Agric. Biol.12(5): 641-648, 2010. ECOREF #159829</t>
  </si>
  <si>
    <t>Jones,D.K., J.I. Hammond, and R.A. Relyea. Competitive Stress can Make the Herbicide Roundup More Deadly to Larval Amphibians. Environ. Toxicol. Chem.30(2): 446-454, 2011. ECOREF #156497</t>
  </si>
  <si>
    <t>Jones,D.K., J.I. Hammond, and R.A. Relyea. Roundup and Amphibians: The Importance of Concentration, Application Time, and Stratification. Environ. Toxicol. Chem.29(9): 2016-2025, 2010. ECOREF #170772</t>
  </si>
  <si>
    <t>Junges,C.M., E.E. Vidal, A.M. Attademo, M.L. Mariani, L. Cardell, A.C. Negro, A. Cassano, P.M. Peltzer, R.C. Lajmanovic. Effectiveness Evaluation of Glyphosate Oxidation Employing the H2O2/UVC Process: Toxicity Assays with Vibrio fischeri and Rhinella arenarum Tadpoles. J. Environ. Sci. Health Part B Pestic. Food Contam. Agric. Wastes48:163-170, 2013. ECOREF #161313</t>
  </si>
  <si>
    <t>King,J.J., and R.S. Wagner. Toxic Effects of the Herbicide Roundup Registered Regular on Pacific Northwestern Amphibians. Northwest. Nat.91(3): 318-324, 2010. ECOREF #161728</t>
  </si>
  <si>
    <t>Krynak,K.L., D.J. Burke, and M.F. Benard. Rodeo Herbicide Negatively Affects Blanchard's Cricket Frogs (Acris blanchardi) Survival and Alters the Skin-Associated Bacterial Community. J. Herpetol.51(3): 402-410, 2017. ECOREF #178992</t>
  </si>
  <si>
    <t>Lajmanovich,R., E. Lorenzatti, M.I. Maitre, S. Enrique, and P. Peltzer. Comparative Acute Toxicity of the Commercial Herbicides Glyphosate to Neotropical Tadpoles Scinax nasicus (Anura:  Hylidae). Fresenius Environ. Bull.12(4): 364-367, 2003. ECOREF #98409</t>
  </si>
  <si>
    <t>Lajmanovich,R.C., A.M. Attademo, M.F. Simoniello, G.L. Poletta, C.M. Junges, P.M. Peltzer, P. Grenon, and M.C. Cabagna-. Harmful Effects of the Dermal Intake of Commercial Formulations Containing Chlorpyrifos, 2,4-D, and Glyphosate on the Common Toad Rhinella arenarum (Anura: Bufonidae). Water Air Soil Pollut.226(12): 427-427, 2015. ECOREF #173880</t>
  </si>
  <si>
    <t>Lajmanovich,R.C., A.M. Attademo, P.M. Peltzer, C.M. Junges, and M.C. Cabagna. Toxicity of Four Herbicide Formulations with Glyphosate on Rhinella arenarum (Anura: Bufonidae) Tadpoles: B-Esterases and Glutathione S-Transferase Inhibitors. Arch. Environ. Contam. Toxicol.60(4): 681-689, 2011. ECOREF #161996</t>
  </si>
  <si>
    <t>Lajmanovich,R.C., C.M. Junges, A.M. Attademo, P.M. Peltzer, M.C. Cabagna-Zenklusen, and A. Basso. Individual and Mixture Toxicity of Commercial Formulations Containing Glyphosate, Metsulfuron-Methyl, Bispyribac-Sodium, and Picloram on Rhinella arenarum Tadpoles. Water Air Soil Pollut.224(3): 1-13, 2013. ECOREF #161310</t>
  </si>
  <si>
    <t>Lajmanovich,R.C., M.T. Sandoval, and P.M. Peltzer. Induction of Mortality and Malformation in Scinax nasicus Tadpoles Exposed to Glyphosate Formulations. Bull. Environ. Contam. Toxicol.70(3): 612-618, 2003. ECOREF #71969</t>
  </si>
  <si>
    <t>Lanctot,C., C. Robertson, L. Navarro-Martin, C. Edge, S.D. Melvin, J. Houlahan, and V.L. Trudeau. Effects of the Glyphosate-Based Herbicide Roundup WeatherMax on Metamorphosis of Wood Frogs (Lithobates sylvaticus) in Natural Wetlands. Aquat. Toxicol.140/141:48-57, 2013. ECOREF #170774</t>
  </si>
  <si>
    <t>Lanctot,C., L. Navarro-Martin, C. Robertson, B. Park, P. Jackman, B.D. Pauli, and V.L. Trudeau. Effects of Glyphosate-Based Herbicides on Survival, Development, Growth and Sex Ratios of Wood Frog (Lithobates sylvaticus) Tadpoles. II: Agriculturally Relevant Exposures to Roundup WeatherMax and Vision Under Laborato. Aquat. Toxicol.154:291-303, 2014. ECOREF #170673</t>
  </si>
  <si>
    <t>Lenkowski,J.R., G. Sanchez-Bravo, and K.A. McLaughlin. Low Concentrations of Atrazine, Glyphosate, 2,4-Dichlorophenoxyacetic Acid, and Triadimefon Exposures have Diverse Effects on Xenopus laevis Organ Morphogenesis. J. Environ. Sci.22(9): 1305-1308, 2010. ECOREF #153876</t>
  </si>
  <si>
    <t>Levis,N.A., M.L. Schooler, J.R. Johnson, and M.L. Collyer. Non-Adaptive Phenotypic Plasticity: The Effects of Terrestrial and Aquatic Herbicides on Larval Salamander Morphology and Swim Speed. Biol. J. Linn. Soc.118:569-581, 2016. ECOREF #178994</t>
  </si>
  <si>
    <t>Levis,N.A., and J.R. Johnson. Level of UV-B Radiation Influences the Effects of Glyphosate-Based Herbicide on the Spotted Salamander. Ecotoxicology24(5): 1073-1086, 2015. ECOREF #170669</t>
  </si>
  <si>
    <t>Li,B.X., W.C. Wang, X.P. Zhang, D.X. Zhang, Y.P. Ren, Y. Gao, W. Mu, and F. Liu. Using Coordination Assembly as the Microencapsulation Strategy to Promote the Efficacy and Environmental Safety of Pyraclostrobin. Adv. Funct. Mater.27(29): 9 p., 2017. ECOREF #176895</t>
  </si>
  <si>
    <t>Li,D., M. Liu, Y. Yang, H. Shi, J. Zhou, and D. He. Strong Lethality and Teratogenicity of Strobilurins on Xenopus tropicalis Embryos: Basing on Ten Agricultural Fungicides. Environ. Pollut.208:868-874, 2016. ECOREF #175091</t>
  </si>
  <si>
    <t>Mann,R.M., and J.R. Bidwell. The Toxicity of Glyphosate and Several Glyphosate Formulations to Four Species of Southwestern Australian Frogs. Arch. Environ. Contam. Toxicol.36(2): 193-199, 1999. ECOREF #71857</t>
  </si>
  <si>
    <t>Miko,Z., J. Ujszegi, Z. Gal, Z. Imrei, and A. Hettyey. Choice of Experimental Venue Matters in Ecotoxicology Studies: Comparison of a Laboratory-Based and an Outdoor Mesocosm Experiment. Aquat. Toxicol.167:20-30, 2015. ECOREF #173036</t>
  </si>
  <si>
    <t>Miko,Z., J. Ujszegi, Z. Gal, and A. Hettyey. Standardize or Diversify Experimental Conditions in Ecotoxicology? A Case Study on Herbicide Toxicity to Larvae of Two Anuran Amphibians. Arch. Environ. Contam. Toxicol.73(4): 562-569, 2017. ECOREF #178780</t>
  </si>
  <si>
    <t>Miko,Z., J. Ujszegi, Z. Gal, and A. Hettyey. Effects of a Glyphosate-Based Herbicide and Predation Threat on the Behaviour of Agile Frog Tadpoles. Ecotoxicol. Environ. Saf.140:96-102, 2017. ECOREF #178869</t>
  </si>
  <si>
    <t>Miko,Z., J. Ujszegi, and A. Hettyey. Age-Dependent Changes in Sensitivity to a Pesticide in Tadpoles of the Common Toad (Bufo bufo). Aquat. Toxicol.187:48-54, 2017. ECOREF #178889</t>
  </si>
  <si>
    <t>Moore,H., D.P. Chivers, and M.C.O. Ferrari. Sub-Lethal Effects of Roundup on Tadpole Anti-Predator Responses. Ecotoxicol. Environ. Saf.111:281-285, 2015. ECOREF #173446</t>
  </si>
  <si>
    <t>Moore,L.J., L. Fuentes, J.H.,Jr. Rodgers, W.W. Bowerman, G.K. Yarrow, W.Y. Chao, and W.C.,Jr. Bridges. Relative Toxicity of the Components of the Original Formulation of Roundup to Five North American Anurans. Ecotoxicol. Environ. Saf.78:128-133, 2012. ECOREF #161671</t>
  </si>
  <si>
    <t>Moutinho,M.F., E.A. De Almeida, E.L.G. Espindola, M.A. Daam, and L. Schiesari. Herbicides Employed in Sugarcane Plantations have Lethal and Sublethal Effects to Larval Boana pardalis (Amphibia, Hylidae). Ecotoxicology29(7): 1043-1051, 2020. ECOREF #187971</t>
  </si>
  <si>
    <t>Navarro-Martin,L., C. Lanctot, P. Jackman, B.J. Park, K. Doe, B.D. Pauli, and V.L. Trudeau. Effects of Glyphosate-Based Herbicides on Survival, Development, Growth and Sex Ratios of Wood Frogs (Lithobates sylvaticus) Tadpoles. I: Chronic Laboratory Exposures to VisionMax. Aquat. Toxicol.154:278-290, 2014. ECOREF #170735</t>
  </si>
  <si>
    <t>Ortiz-Santaliestra,M.E., M.J. Fernandez-Beneitez, M. Lizana, and A. Marco. Influence of a Combination of Agricultural Chemicals on Embryos of the Endangered Gold-Striped Salamander (Chioglossa lusitanica). Arch. Environ. Contam. Toxicol.60(4): 672-680, 2011. ECOREF #156008</t>
  </si>
  <si>
    <t>Paetow,L.J.. Effects of Agricultural Pesticides and the Chytrid Fungus Batrachochytrium dendrobatidis on the Health of Post-Metamorphic Northern Leopard Frogs (Lithobates pipiens). M.S. Thesis, Concordia University, Canada:88 p., 2010. ECOREF #153789</t>
  </si>
  <si>
    <t>Paetow,L.J., J.D. McLaughlin, B.D. Pauli, and D.J. Marcogliese. Mortality of American Bullfrog Tadpoles Lithobates catesbeianus Infected by Gyrodactylus jennyae and Experimentally Exposed to Batrachochytrium dendrobatidis. J. Aquat. Anim. Health25(1): 15-26, 2013. ECOREF #161314</t>
  </si>
  <si>
    <t>Paetow,L.J., J.D. McLaughlin, R.I. Cue, B.D. Pauli, and D.J. Marcogliese. Effects of Herbicides and the Chytrid Fungus Batrachochytrium dendrobatidis on the Health of Post-metamorphic Northern Leopard Frogs (Lithobates pipiens). Ecotoxicol. Environ. Saf.80:372-380, 2012. ECOREF #160519</t>
  </si>
  <si>
    <t>Perkins,P.J., H.J. Boermans, and G.R. Stephenson. Toxicity of Glyphosate and Triclopyr Using the Frog Embryo Teratogenesis Assay - Xenopus. Environ. Toxicol. Chem.19(4): 940-945, 2000. ECOREF #53090</t>
  </si>
  <si>
    <t>Relyea,R.A.. The Lethal Impacts of Roundup and Predatory Stress on Six Species of North American Tadpoles. Arch. Environ. Contam. Toxicol.48(3): 351-357, 2005. ECOREF #80961</t>
  </si>
  <si>
    <t>Relyea,R.A.. Growth and Survival of Five Amphibian Species Exposed to Combinations of Pesticides. Environ. Toxicol. Chem.23(7): 1737-1742, 2004. ECOREF #86767</t>
  </si>
  <si>
    <t>Relyea,R.A.. The Lethal Impact of Roundup on Aquatic and Terrestrial Amphibians. Ecol. Appl.15(4): 1118-1124, 2005. ECOREF #86885</t>
  </si>
  <si>
    <t>Relyea,R.A.. The Impact of Insecticides and Herbicides on the Biodiversity and Productivity of Aquatic Communities. Ecol. Appl.15(2): 618-627, 2005. ECOREF #89112</t>
  </si>
  <si>
    <t>Relyea,R.A.. A Cocktail of Contaminants:  How Mixtures of Pesticides at Low Concentrations Affect Aquatic Communities. Oceanologia (Wroc.)159:363-376, 2009. ECOREF #114296</t>
  </si>
  <si>
    <t>Relyea,R.A.. New Effects of Roundup on Amphibians: Predators Reduce Herbicide Mortality; Herbicides Induce Antipredator Morphology. Ecol. Appl.22(2): 634-647, 2012. ECOREF #159327</t>
  </si>
  <si>
    <t>Relyea,R.A., N.M. Schoeppner, and J.T. Hoverman. Pesticides and Amphibians:  The Importance of Community Context. Ecol. Appl.15(4): 1125-1134, 2005. ECOREF #86886</t>
  </si>
  <si>
    <t>Relyea,R.A., and D.K. Jones. The Toxicity of Roundup Original Max to 13 Species of Larval Amphibians. Environ. Toxicol. Chem.28(9): 2004-2008, 2009. ECOREF #153679</t>
  </si>
  <si>
    <t>Riano,C., M. Ortiz-Ruiz, N.R. Pinto-Sanchez, and E. Gomez-Ramirez. Effect of Glyphosate (Roundup Active) on Liver of Tadpoles of the Colombian Endemic Frog Dendropsophus molitor (Amphibia: Anura). Chemosphere250:126287-126287, 2020. ECOREF #183305</t>
  </si>
  <si>
    <t>Rissoli,R.Z., F.C. Abdalla, M.J. Costa, F.T. Rantin, D.J. McKenzie, and A.L. Kalinin. Effects of Glyphosate and the Glyphosate Based Herbicides Roundup Original and Roundup Transorb on Respiratory Morphophysiology of Bullfrog Tadpoles. Chemosphere156:37-44, 2016. ECOREF #173981</t>
  </si>
  <si>
    <t>Robertson,C.. The Effects of the Glyphosate-Based Herbicide WeatherMax on Sexual Differentiation and Growth in the Wood Frog (Lithobates sylvaticus). M.S. Thesis, University of Ottawa, Canada:170 p., 2013. ECOREF #173392</t>
  </si>
  <si>
    <t>Rohr,J.R., T.R. Raffel, S.K. Sessions, and P.J. Hudson. Understanding the Net Effects of Pesticides on Amphibian Trematode Infections. Ecol. Appl.18(7): 1743-1753, 2008. ECOREF #112912</t>
  </si>
  <si>
    <t>Romansic,J.M., J.E. Johnson, R.S. Wagner, R.H. Hill, C.A. Gaulke, V.T. Vredenburg, and A.R. Blaustein. Complex Interactive Effects of Water Mold, Herbicide, and the Fungus Batrachochytrium dendrobatidis on Pacific Treefrog Hyliola regilla Hosts. Dis. Aquat. Org.123:227-238, 2017. ECOREF #178804</t>
  </si>
  <si>
    <t>Ruamthum,W., S. Visetson, J.R. Milne, and V. Bullangpoti. Effect of Glyphosate-Based Herbicide on Acetylcholinesterase Activity in Tadpoles, Hoplobatrachus rugulosus. Commun. Agric. Appl. Biol. Sci.76(4): 923-930, 2011. ECOREF #165730</t>
  </si>
  <si>
    <t>Simioni,F., D.F.N. Da Silva, and T. Mott. Toxicity of Glyphosate on Physalaemus albonotatus (Steindachner, 1864) from Western Brazil. Ecotoxicol. Environ. Contam.8(1): 55-58, 2013. ECOREF #179421</t>
  </si>
  <si>
    <t>Slaby,S., P. Titran, G. Marchand, J. Hanotel, A. Lescuyer, A. Lepretre, J.F. Bodart, M. Marin, and S. Lemiere. Effects of Glyphosate and a Commercial Formulation Roundup Exposures on Maturation of Xenopus laevis Oocytes. Environ. Sci. Pollut. Res. Int.:9 p., 2019. ECOREF #178901</t>
  </si>
  <si>
    <t>Smith,G.R.. Effects of Acute Exposure to a Commercial Formulation of Glyphosate on the Tadpoles of Two Species of Anurans. Bull. Environ. Contam. Toxicol.67(4): 483-488, 2001. ECOREF #61464</t>
  </si>
  <si>
    <t>Soloneski,S., C. Ruiz de Arcaute, and M.L. Larramendy. Genotoxic Effect of a Binary Mixture of Dicamba- and Glyphosate-Based Commercial Herbicide Formulations on Rhinella arenarum (Hensel, 1867) (Anura, Bufonidae) Late-Stage Larvae. Environ. Sci. Pollut. Res. Int.23:17811-17821, 2016. ECOREF #179135</t>
  </si>
  <si>
    <t>Thompson,D.G., B.F. Wojtaszek, B. Staznik, D.T. Chartrand, and G.R. Stephenson. Chemical and Biomonitoring to Assess Potential Acute Effects of Vision Herbicide on Native Amphibian Larvae in Forest Wetlands. Environ. Toxicol. Chem.23(4): 843-849, 2004. ECOREF #72797</t>
  </si>
  <si>
    <t>Vincent,K., and C. Davidson. The Toxicity of Glyphosate Alone and Glyphosate-Surfactant Mixtures to Western Toad (Anaxyrus boreas) Tadpoles. Environ. Toxicol. Chem.34(12): 2791-2795, 2015. ECOREF #173863</t>
  </si>
  <si>
    <t>Wagner,N., H. Muller, and B. Viertel. Effects of a Commonly Used Glyphosate-Based Herbicide Formulation on Early Developmental Stages of Two Anuran Species. Environ. Sci. Pollut. Res. Int.24:1495-1508, 2017. ECOREF #178964</t>
  </si>
  <si>
    <t>Wagner,N., M. Veith, S. Lotters, and B. Viertel. Population and Life-Stage-Specific Effects of Two Herbicide Formulations on the Aquatic Development of European Common Frogs (Rana temporaria). Environ. Toxicol. Chem.36(1): 190-200, 2017. ECOREF #178800</t>
  </si>
  <si>
    <t>Williams,B.K., and R.D. Semlitsch. Larval Responses of Three Midwestern Anurans to Chronic, Low-Dose Exposures of Four Herbicides. Arch. Environ. Contam. Toxicol.58(3): 819-827, 2010. ECOREF #153825</t>
  </si>
  <si>
    <t>Wojtaszek,B.F., B. Staznik, D.T. Chartrand, G.R. Stephenson, and D.G. Thompson. Effects of Vision Herbicide on Mortality, Avoidance Response, and Growth of Amphibian Larvae in Two Forest Wetlands. Environ. Toxicol. Chem.23(4): 832-842, 2004. ECOREF #75187</t>
  </si>
  <si>
    <t>Wood,L., and A.M. Welch. Assessment of Interactive Effects of Elevated Salinity and Three Pesticides on Life History and Behavior of Southern Toad (Anaxyrus terrestris) Tadpoles. Environ. Toxicol. Chem.34(3): 667-676, 2015. ECOREF #170975</t>
  </si>
  <si>
    <t>Wu,S., L. Lei, M. Liu, Y. Song, S. Lu, D. Li, H. Shi, K.M. Raley-Susman, and D. He. Single and Mixture Toxicity of Strobilurin and SDHI Fungicides to Xenopus tropicalis Embryos. Ecotoxicol. Environ. Saf.153:8-15, 2018. ECOREF #176819</t>
  </si>
  <si>
    <t>Yadav,S.S., S. Giri, U. Singha, F. Boro, and A. Giri. Toxic and Genotoxic Effects of Roundup on Tadpoles of the Indian Skittering Frog (Euflictis cyanophlyctis) in the Presence and Absence of Predator Stress. Aquat. Toxicol.132/133(0): 1-8, 2013. ECOREF #161702</t>
  </si>
  <si>
    <t>Category</t>
  </si>
  <si>
    <t>Parameter Group</t>
  </si>
  <si>
    <t>Name</t>
  </si>
  <si>
    <t>Value</t>
  </si>
  <si>
    <t>Additional Info</t>
  </si>
  <si>
    <t>Search run-time</t>
  </si>
  <si>
    <t>Habitat</t>
  </si>
  <si>
    <t>Aquatic</t>
  </si>
  <si>
    <t>Chemicals</t>
  </si>
  <si>
    <t>Name(s) / Number(s)</t>
  </si>
  <si>
    <t>pyraclostrobin, glyphosate</t>
  </si>
  <si>
    <t>Effect Measurements</t>
  </si>
  <si>
    <t>Endpoints</t>
  </si>
  <si>
    <t>Species</t>
  </si>
  <si>
    <t>Animals</t>
  </si>
  <si>
    <t>ALL</t>
  </si>
  <si>
    <t>Test Conditions</t>
  </si>
  <si>
    <t>Publication Options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</si>
</sst>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08" x14ac:knownFonts="1">
    <font>
      <sz val="11"/>
      <color indexed="8"/>
      <name val="Calibri"/>
      <family val="2"/>
      <scheme val="minor"/>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
      <u/>
      <sz val="11"/>
      <color rgb="FF0000FF"/>
      <name val="Calibri"/>
    </font>
  </fonts>
  <fills count="3">
    <fill>
      <patternFill patternType="none"/>
    </fill>
    <fill>
      <patternFill patternType="gray125"/>
    </fill>
    <fill>
      <patternFill patternType="none">
        <bgColor indexed="64"/>
      </patternFill>
    </fill>
  </fills>
  <borders count="2">
    <border>
      <left/>
      <right/>
      <top/>
      <bottom/>
      <diagonal/>
    </border>
    <border>
      <left/>
      <right/>
      <top/>
      <bottom/>
      <diagonal/>
    </border>
  </borders>
  <cellStyleXfs count="1">
    <xf numFmtId="0" fontId="0" fillId="0" borderId="0"/>
  </cellStyleXfs>
  <cellXfs count="109">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xf numFmtId="0" fontId="45" fillId="0" borderId="0" xfId="0" applyFont="1"/>
    <xf numFmtId="0" fontId="46" fillId="0" borderId="0" xfId="0" applyFont="1"/>
    <xf numFmtId="0" fontId="47" fillId="0" borderId="0" xfId="0" applyFont="1"/>
    <xf numFmtId="0" fontId="48" fillId="0" borderId="0" xfId="0" applyFont="1"/>
    <xf numFmtId="0" fontId="49" fillId="0" borderId="0" xfId="0" applyFont="1"/>
    <xf numFmtId="0" fontId="50" fillId="0" borderId="0" xfId="0" applyFont="1"/>
    <xf numFmtId="0" fontId="51" fillId="0" borderId="0" xfId="0" applyFont="1"/>
    <xf numFmtId="0" fontId="52" fillId="0" borderId="0" xfId="0" applyFont="1"/>
    <xf numFmtId="0" fontId="53" fillId="0" borderId="0" xfId="0" applyFont="1"/>
    <xf numFmtId="0" fontId="54" fillId="0" borderId="0" xfId="0" applyFont="1"/>
    <xf numFmtId="0" fontId="55" fillId="0" borderId="0" xfId="0" applyFont="1"/>
    <xf numFmtId="0" fontId="56" fillId="0" borderId="0" xfId="0" applyFont="1"/>
    <xf numFmtId="0" fontId="57" fillId="0" borderId="0" xfId="0" applyFont="1"/>
    <xf numFmtId="0" fontId="58" fillId="0" borderId="0" xfId="0" applyFont="1"/>
    <xf numFmtId="0" fontId="59" fillId="0" borderId="0" xfId="0" applyFont="1"/>
    <xf numFmtId="0" fontId="60" fillId="0" borderId="0" xfId="0" applyFont="1"/>
    <xf numFmtId="0" fontId="61" fillId="0" borderId="0" xfId="0" applyFont="1"/>
    <xf numFmtId="0" fontId="62" fillId="0" borderId="0" xfId="0" applyFont="1"/>
    <xf numFmtId="0" fontId="63" fillId="0" borderId="0" xfId="0" applyFont="1"/>
    <xf numFmtId="0" fontId="64" fillId="0" borderId="0" xfId="0" applyFont="1"/>
    <xf numFmtId="0" fontId="65" fillId="0" borderId="0" xfId="0" applyFont="1"/>
    <xf numFmtId="0" fontId="66" fillId="0" borderId="0" xfId="0" applyFont="1"/>
    <xf numFmtId="0" fontId="67" fillId="0" borderId="0" xfId="0" applyFont="1"/>
    <xf numFmtId="0" fontId="68" fillId="0" borderId="0" xfId="0" applyFont="1"/>
    <xf numFmtId="0" fontId="69" fillId="0" borderId="0" xfId="0" applyFont="1"/>
    <xf numFmtId="0" fontId="70" fillId="0" borderId="0" xfId="0" applyFont="1"/>
    <xf numFmtId="0" fontId="71" fillId="0" borderId="0" xfId="0" applyFont="1"/>
    <xf numFmtId="0" fontId="72" fillId="0" borderId="0" xfId="0" applyFont="1"/>
    <xf numFmtId="0" fontId="73" fillId="0" borderId="0" xfId="0" applyFont="1"/>
    <xf numFmtId="0" fontId="74" fillId="0" borderId="0" xfId="0" applyFont="1"/>
    <xf numFmtId="0" fontId="75" fillId="0" borderId="0" xfId="0" applyFont="1"/>
    <xf numFmtId="0" fontId="76" fillId="0" borderId="0" xfId="0" applyFont="1"/>
    <xf numFmtId="0" fontId="77" fillId="0" borderId="0" xfId="0" applyFont="1"/>
    <xf numFmtId="0" fontId="78" fillId="0" borderId="0" xfId="0" applyFont="1"/>
    <xf numFmtId="0" fontId="79" fillId="0" borderId="0" xfId="0" applyFont="1"/>
    <xf numFmtId="0" fontId="80" fillId="0" borderId="0" xfId="0" applyFont="1"/>
    <xf numFmtId="0" fontId="81" fillId="0" borderId="0" xfId="0" applyFont="1"/>
    <xf numFmtId="0" fontId="82" fillId="0" borderId="0" xfId="0" applyFont="1"/>
    <xf numFmtId="0" fontId="83" fillId="0" borderId="0" xfId="0" applyFont="1"/>
    <xf numFmtId="0" fontId="84" fillId="0" borderId="0" xfId="0" applyFont="1"/>
    <xf numFmtId="0" fontId="85" fillId="0" borderId="0" xfId="0" applyFont="1"/>
    <xf numFmtId="0" fontId="86" fillId="0" borderId="0" xfId="0" applyFont="1"/>
    <xf numFmtId="0" fontId="87" fillId="0" borderId="0" xfId="0" applyFont="1"/>
    <xf numFmtId="0" fontId="88" fillId="0" borderId="0" xfId="0" applyFont="1"/>
    <xf numFmtId="0" fontId="89" fillId="0" borderId="0" xfId="0" applyFont="1"/>
    <xf numFmtId="0" fontId="90" fillId="0" borderId="0" xfId="0" applyFont="1"/>
    <xf numFmtId="0" fontId="91" fillId="0" borderId="0" xfId="0" applyFont="1"/>
    <xf numFmtId="0" fontId="92" fillId="0" borderId="0" xfId="0" applyFont="1"/>
    <xf numFmtId="0" fontId="93" fillId="0" borderId="0" xfId="0" applyFont="1"/>
    <xf numFmtId="0" fontId="94" fillId="0" borderId="0" xfId="0" applyFont="1"/>
    <xf numFmtId="0" fontId="95" fillId="0" borderId="0" xfId="0" applyFont="1"/>
    <xf numFmtId="0" fontId="96" fillId="0" borderId="0" xfId="0" applyFont="1"/>
    <xf numFmtId="0" fontId="97" fillId="0" borderId="0" xfId="0" applyFont="1"/>
    <xf numFmtId="0" fontId="98" fillId="0" borderId="0" xfId="0" applyFont="1"/>
    <xf numFmtId="0" fontId="99" fillId="0" borderId="0" xfId="0" applyFont="1"/>
    <xf numFmtId="0" fontId="100" fillId="0" borderId="0" xfId="0" applyFont="1"/>
    <xf numFmtId="0" fontId="101" fillId="0" borderId="0" xfId="0" applyFont="1"/>
    <xf numFmtId="0" fontId="102" fillId="0" borderId="0" xfId="0" applyFont="1"/>
    <xf numFmtId="0" fontId="103" fillId="0" borderId="0" xfId="0" applyFont="1"/>
    <xf numFmtId="0" fontId="104" fillId="0" borderId="0" xfId="0" applyFont="1"/>
    <xf numFmtId="0" fontId="105" fillId="0" borderId="0" xfId="0" applyFont="1"/>
    <xf numFmtId="0" fontId="106" fillId="0" borderId="0" xfId="0" applyFont="1"/>
    <xf numFmtId="0" fontId="107" fillId="0" borderId="0" xfId="0" applyFont="1"/>
    <xf numFmtId="164" fontId="0" fillId="2" borderId="1" xfId="0" applyNumberFormat="1"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0DDD0-6A41-44F9-BD39-35A3D206FA4A}">
  <dimension ref="A1:BC104"/>
  <sheetViews>
    <sheetView tabSelected="1" workbookViewId="0">
      <selection activeCell="J16" sqref="J16"/>
    </sheetView>
  </sheetViews>
  <sheetFormatPr defaultRowHeight="14.5" x14ac:dyDescent="0.35"/>
  <sheetData>
    <row r="1" spans="1:55" x14ac:dyDescent="0.35">
      <c r="A1" t="s">
        <v>0</v>
      </c>
      <c r="B1" t="s">
        <v>1</v>
      </c>
      <c r="C1" t="s">
        <v>10</v>
      </c>
      <c r="D1" t="s">
        <v>11</v>
      </c>
      <c r="E1" t="s">
        <v>12</v>
      </c>
      <c r="F1" t="s">
        <v>13</v>
      </c>
      <c r="G1" t="s">
        <v>14</v>
      </c>
      <c r="H1" t="s">
        <v>15</v>
      </c>
      <c r="I1" t="s">
        <v>16</v>
      </c>
      <c r="J1" t="s">
        <v>17</v>
      </c>
      <c r="K1" t="s">
        <v>18</v>
      </c>
      <c r="L1" t="s">
        <v>19</v>
      </c>
      <c r="M1" t="s">
        <v>20</v>
      </c>
      <c r="N1" t="s">
        <v>21</v>
      </c>
      <c r="O1" t="s">
        <v>22</v>
      </c>
      <c r="P1" t="s">
        <v>23</v>
      </c>
      <c r="Q1" t="s">
        <v>24</v>
      </c>
      <c r="R1" t="s">
        <v>25</v>
      </c>
      <c r="S1" t="s">
        <v>26</v>
      </c>
      <c r="T1" t="s">
        <v>27</v>
      </c>
      <c r="U1" t="s">
        <v>28</v>
      </c>
      <c r="V1" t="s">
        <v>29</v>
      </c>
      <c r="W1" t="s">
        <v>30</v>
      </c>
      <c r="X1" t="s">
        <v>31</v>
      </c>
      <c r="Y1" t="s">
        <v>32</v>
      </c>
      <c r="Z1" t="s">
        <v>49</v>
      </c>
      <c r="AA1" t="s">
        <v>50</v>
      </c>
      <c r="AB1" t="s">
        <v>51</v>
      </c>
      <c r="AC1" t="s">
        <v>52</v>
      </c>
      <c r="AD1" t="s">
        <v>53</v>
      </c>
      <c r="AE1" t="s">
        <v>54</v>
      </c>
      <c r="AF1" t="s">
        <v>55</v>
      </c>
      <c r="AG1" t="s">
        <v>56</v>
      </c>
      <c r="AH1" t="s">
        <v>57</v>
      </c>
      <c r="AI1" t="s">
        <v>58</v>
      </c>
      <c r="AJ1" t="s">
        <v>59</v>
      </c>
      <c r="AK1" t="s">
        <v>60</v>
      </c>
      <c r="AL1" t="s">
        <v>61</v>
      </c>
      <c r="AM1" t="s">
        <v>62</v>
      </c>
      <c r="AN1" t="s">
        <v>63</v>
      </c>
      <c r="AO1" t="s">
        <v>64</v>
      </c>
      <c r="AP1" t="s">
        <v>65</v>
      </c>
      <c r="AQ1" t="s">
        <v>66</v>
      </c>
      <c r="AR1" t="s">
        <v>67</v>
      </c>
      <c r="AS1" t="s">
        <v>68</v>
      </c>
      <c r="AT1" t="s">
        <v>69</v>
      </c>
      <c r="AU1" t="s">
        <v>70</v>
      </c>
      <c r="AV1" t="s">
        <v>71</v>
      </c>
      <c r="AW1" t="s">
        <v>72</v>
      </c>
      <c r="AX1" t="s">
        <v>73</v>
      </c>
      <c r="AY1" t="s">
        <v>95</v>
      </c>
      <c r="AZ1" t="s">
        <v>96</v>
      </c>
      <c r="BA1" t="s">
        <v>97</v>
      </c>
      <c r="BB1" t="s">
        <v>98</v>
      </c>
      <c r="BC1" t="s">
        <v>99</v>
      </c>
    </row>
    <row r="2" spans="1:55" x14ac:dyDescent="0.35">
      <c r="A2">
        <v>38641940</v>
      </c>
      <c r="B2" t="s">
        <v>298</v>
      </c>
      <c r="C2" t="s">
        <v>312</v>
      </c>
      <c r="D2" t="s">
        <v>313</v>
      </c>
      <c r="E2" t="s">
        <v>104</v>
      </c>
      <c r="F2" t="s">
        <v>105</v>
      </c>
      <c r="H2">
        <v>25</v>
      </c>
      <c r="M2" t="s">
        <v>294</v>
      </c>
      <c r="N2" t="s">
        <v>107</v>
      </c>
      <c r="O2" t="s">
        <v>108</v>
      </c>
      <c r="P2" t="s">
        <v>109</v>
      </c>
      <c r="R2" t="s">
        <v>139</v>
      </c>
      <c r="T2">
        <v>1.514</v>
      </c>
      <c r="V2">
        <v>1.04</v>
      </c>
      <c r="X2">
        <v>1.827</v>
      </c>
      <c r="Y2" t="s">
        <v>111</v>
      </c>
      <c r="Z2" t="s">
        <v>128</v>
      </c>
      <c r="AA2" t="s">
        <v>128</v>
      </c>
      <c r="AB2" t="s">
        <v>314</v>
      </c>
      <c r="AE2">
        <v>4</v>
      </c>
      <c r="AJ2" t="s">
        <v>118</v>
      </c>
      <c r="AL2">
        <v>96</v>
      </c>
      <c r="AQ2" t="s">
        <v>130</v>
      </c>
      <c r="AS2">
        <v>4</v>
      </c>
      <c r="AX2" t="s">
        <v>118</v>
      </c>
      <c r="AY2" t="s">
        <v>315</v>
      </c>
      <c r="AZ2">
        <v>117668</v>
      </c>
      <c r="BA2" t="s">
        <v>316</v>
      </c>
      <c r="BB2" t="s">
        <v>317</v>
      </c>
      <c r="BC2">
        <v>2009</v>
      </c>
    </row>
    <row r="3" spans="1:55" x14ac:dyDescent="0.35">
      <c r="A3">
        <v>38641940</v>
      </c>
      <c r="B3" t="s">
        <v>298</v>
      </c>
      <c r="C3" t="s">
        <v>318</v>
      </c>
      <c r="D3" t="s">
        <v>319</v>
      </c>
      <c r="E3" t="s">
        <v>104</v>
      </c>
      <c r="F3" t="s">
        <v>105</v>
      </c>
      <c r="H3">
        <v>25</v>
      </c>
      <c r="M3" t="s">
        <v>294</v>
      </c>
      <c r="N3" t="s">
        <v>233</v>
      </c>
      <c r="O3" t="s">
        <v>108</v>
      </c>
      <c r="P3" t="s">
        <v>234</v>
      </c>
      <c r="Q3">
        <v>6</v>
      </c>
      <c r="R3" t="s">
        <v>139</v>
      </c>
      <c r="T3">
        <v>4.8</v>
      </c>
      <c r="Y3" t="s">
        <v>320</v>
      </c>
      <c r="Z3" t="s">
        <v>128</v>
      </c>
      <c r="AA3" t="s">
        <v>128</v>
      </c>
      <c r="AB3" t="s">
        <v>314</v>
      </c>
      <c r="AE3">
        <v>4</v>
      </c>
      <c r="AJ3" t="s">
        <v>118</v>
      </c>
      <c r="AL3">
        <v>96</v>
      </c>
      <c r="AQ3" t="s">
        <v>130</v>
      </c>
      <c r="AS3">
        <v>4</v>
      </c>
      <c r="AX3" t="s">
        <v>118</v>
      </c>
      <c r="AY3" t="s">
        <v>315</v>
      </c>
      <c r="AZ3">
        <v>117666</v>
      </c>
      <c r="BA3" t="s">
        <v>321</v>
      </c>
      <c r="BB3" t="s">
        <v>322</v>
      </c>
      <c r="BC3">
        <v>2009</v>
      </c>
    </row>
    <row r="4" spans="1:55" x14ac:dyDescent="0.35">
      <c r="A4">
        <v>38641940</v>
      </c>
      <c r="B4" t="s">
        <v>298</v>
      </c>
      <c r="C4" t="s">
        <v>323</v>
      </c>
      <c r="D4" t="s">
        <v>324</v>
      </c>
      <c r="E4" t="s">
        <v>104</v>
      </c>
      <c r="F4" t="s">
        <v>105</v>
      </c>
      <c r="H4">
        <v>25</v>
      </c>
      <c r="M4" t="s">
        <v>294</v>
      </c>
      <c r="N4" t="s">
        <v>107</v>
      </c>
      <c r="O4" t="s">
        <v>108</v>
      </c>
      <c r="P4" t="s">
        <v>109</v>
      </c>
      <c r="R4" t="s">
        <v>139</v>
      </c>
      <c r="T4">
        <v>1.145</v>
      </c>
      <c r="Y4" t="s">
        <v>111</v>
      </c>
      <c r="Z4" t="s">
        <v>128</v>
      </c>
      <c r="AA4" t="s">
        <v>128</v>
      </c>
      <c r="AB4" t="s">
        <v>314</v>
      </c>
      <c r="AE4">
        <v>4</v>
      </c>
      <c r="AJ4" t="s">
        <v>118</v>
      </c>
      <c r="AL4">
        <v>96</v>
      </c>
      <c r="AQ4" t="s">
        <v>130</v>
      </c>
      <c r="AS4">
        <v>4</v>
      </c>
      <c r="AX4" t="s">
        <v>118</v>
      </c>
      <c r="AY4" t="s">
        <v>315</v>
      </c>
      <c r="AZ4">
        <v>117668</v>
      </c>
      <c r="BA4" t="s">
        <v>316</v>
      </c>
      <c r="BB4" t="s">
        <v>317</v>
      </c>
      <c r="BC4">
        <v>2009</v>
      </c>
    </row>
    <row r="5" spans="1:55" x14ac:dyDescent="0.35">
      <c r="A5">
        <v>38641940</v>
      </c>
      <c r="B5" t="s">
        <v>298</v>
      </c>
      <c r="C5" t="s">
        <v>318</v>
      </c>
      <c r="D5" t="s">
        <v>319</v>
      </c>
      <c r="E5" t="s">
        <v>104</v>
      </c>
      <c r="F5" t="s">
        <v>105</v>
      </c>
      <c r="H5">
        <v>25</v>
      </c>
      <c r="M5" t="s">
        <v>294</v>
      </c>
      <c r="N5" t="s">
        <v>107</v>
      </c>
      <c r="O5" t="s">
        <v>108</v>
      </c>
      <c r="P5" t="s">
        <v>109</v>
      </c>
      <c r="R5" t="s">
        <v>139</v>
      </c>
      <c r="T5">
        <v>0.98399999999999999</v>
      </c>
      <c r="V5">
        <v>0.64500000000000002</v>
      </c>
      <c r="X5">
        <v>1.2250000000000001</v>
      </c>
      <c r="Y5" t="s">
        <v>111</v>
      </c>
      <c r="Z5" t="s">
        <v>128</v>
      </c>
      <c r="AA5" t="s">
        <v>128</v>
      </c>
      <c r="AB5" t="s">
        <v>314</v>
      </c>
      <c r="AE5">
        <v>4</v>
      </c>
      <c r="AJ5" t="s">
        <v>118</v>
      </c>
      <c r="AL5">
        <v>96</v>
      </c>
      <c r="AQ5" t="s">
        <v>130</v>
      </c>
      <c r="AS5">
        <v>4</v>
      </c>
      <c r="AX5" t="s">
        <v>118</v>
      </c>
      <c r="AY5" t="s">
        <v>315</v>
      </c>
      <c r="AZ5">
        <v>117668</v>
      </c>
      <c r="BA5" t="s">
        <v>316</v>
      </c>
      <c r="BB5" t="s">
        <v>317</v>
      </c>
      <c r="BC5">
        <v>2009</v>
      </c>
    </row>
    <row r="6" spans="1:55" x14ac:dyDescent="0.35">
      <c r="A6">
        <v>38641940</v>
      </c>
      <c r="B6" t="s">
        <v>298</v>
      </c>
      <c r="C6" t="s">
        <v>325</v>
      </c>
      <c r="D6" t="s">
        <v>180</v>
      </c>
      <c r="E6" t="s">
        <v>104</v>
      </c>
      <c r="F6" t="s">
        <v>105</v>
      </c>
      <c r="H6">
        <v>25</v>
      </c>
      <c r="M6" t="s">
        <v>294</v>
      </c>
      <c r="N6" t="s">
        <v>233</v>
      </c>
      <c r="O6" t="s">
        <v>108</v>
      </c>
      <c r="P6" t="s">
        <v>234</v>
      </c>
      <c r="Q6">
        <v>6</v>
      </c>
      <c r="R6" t="s">
        <v>139</v>
      </c>
      <c r="T6">
        <v>6.4</v>
      </c>
      <c r="Y6" t="s">
        <v>320</v>
      </c>
      <c r="Z6" t="s">
        <v>128</v>
      </c>
      <c r="AA6" t="s">
        <v>128</v>
      </c>
      <c r="AB6" t="s">
        <v>314</v>
      </c>
      <c r="AE6">
        <v>4</v>
      </c>
      <c r="AJ6" t="s">
        <v>118</v>
      </c>
      <c r="AL6">
        <v>96</v>
      </c>
      <c r="AQ6" t="s">
        <v>130</v>
      </c>
      <c r="AS6">
        <v>4</v>
      </c>
      <c r="AX6" t="s">
        <v>118</v>
      </c>
      <c r="AY6" t="s">
        <v>315</v>
      </c>
      <c r="AZ6">
        <v>117666</v>
      </c>
      <c r="BA6" t="s">
        <v>321</v>
      </c>
      <c r="BB6" t="s">
        <v>322</v>
      </c>
      <c r="BC6">
        <v>2009</v>
      </c>
    </row>
    <row r="7" spans="1:55" x14ac:dyDescent="0.35">
      <c r="A7">
        <v>38641940</v>
      </c>
      <c r="B7" t="s">
        <v>298</v>
      </c>
      <c r="C7" t="s">
        <v>325</v>
      </c>
      <c r="D7" t="s">
        <v>180</v>
      </c>
      <c r="E7" t="s">
        <v>104</v>
      </c>
      <c r="F7" t="s">
        <v>105</v>
      </c>
      <c r="H7">
        <v>25</v>
      </c>
      <c r="M7" t="s">
        <v>294</v>
      </c>
      <c r="N7" t="s">
        <v>107</v>
      </c>
      <c r="O7" t="s">
        <v>108</v>
      </c>
      <c r="P7" t="s">
        <v>109</v>
      </c>
      <c r="R7" t="s">
        <v>139</v>
      </c>
      <c r="T7">
        <v>1.3</v>
      </c>
      <c r="V7">
        <v>0.73699999999999999</v>
      </c>
      <c r="X7">
        <v>1.6319999999999999</v>
      </c>
      <c r="Y7" t="s">
        <v>111</v>
      </c>
      <c r="Z7" t="s">
        <v>128</v>
      </c>
      <c r="AA7" t="s">
        <v>128</v>
      </c>
      <c r="AB7" t="s">
        <v>314</v>
      </c>
      <c r="AE7">
        <v>4</v>
      </c>
      <c r="AJ7" t="s">
        <v>118</v>
      </c>
      <c r="AL7">
        <v>96</v>
      </c>
      <c r="AQ7" t="s">
        <v>130</v>
      </c>
      <c r="AS7">
        <v>4</v>
      </c>
      <c r="AX7" t="s">
        <v>118</v>
      </c>
      <c r="AY7" t="s">
        <v>315</v>
      </c>
      <c r="AZ7">
        <v>117668</v>
      </c>
      <c r="BA7" t="s">
        <v>316</v>
      </c>
      <c r="BB7" t="s">
        <v>317</v>
      </c>
      <c r="BC7">
        <v>2009</v>
      </c>
    </row>
    <row r="8" spans="1:55" x14ac:dyDescent="0.35">
      <c r="A8">
        <v>38641940</v>
      </c>
      <c r="B8" t="s">
        <v>298</v>
      </c>
      <c r="C8" t="s">
        <v>326</v>
      </c>
      <c r="D8" t="s">
        <v>327</v>
      </c>
      <c r="E8" t="s">
        <v>104</v>
      </c>
      <c r="F8" t="s">
        <v>105</v>
      </c>
      <c r="H8">
        <v>25</v>
      </c>
      <c r="M8" t="s">
        <v>294</v>
      </c>
      <c r="N8" t="s">
        <v>107</v>
      </c>
      <c r="O8" t="s">
        <v>108</v>
      </c>
      <c r="P8" t="s">
        <v>109</v>
      </c>
      <c r="R8" t="s">
        <v>139</v>
      </c>
      <c r="T8">
        <v>1.103</v>
      </c>
      <c r="V8">
        <v>0.71599999999999997</v>
      </c>
      <c r="X8">
        <v>1.294</v>
      </c>
      <c r="Y8" t="s">
        <v>111</v>
      </c>
      <c r="Z8" t="s">
        <v>128</v>
      </c>
      <c r="AA8" t="s">
        <v>128</v>
      </c>
      <c r="AB8" t="s">
        <v>314</v>
      </c>
      <c r="AE8">
        <v>4</v>
      </c>
      <c r="AJ8" t="s">
        <v>118</v>
      </c>
      <c r="AL8">
        <v>96</v>
      </c>
      <c r="AQ8" t="s">
        <v>130</v>
      </c>
      <c r="AS8">
        <v>4</v>
      </c>
      <c r="AX8" t="s">
        <v>118</v>
      </c>
      <c r="AY8" t="s">
        <v>315</v>
      </c>
      <c r="AZ8">
        <v>117668</v>
      </c>
      <c r="BA8" t="s">
        <v>316</v>
      </c>
      <c r="BB8" t="s">
        <v>317</v>
      </c>
      <c r="BC8">
        <v>2009</v>
      </c>
    </row>
    <row r="9" spans="1:55" x14ac:dyDescent="0.35">
      <c r="A9">
        <v>38641940</v>
      </c>
      <c r="B9" t="s">
        <v>298</v>
      </c>
      <c r="C9" t="s">
        <v>165</v>
      </c>
      <c r="D9" t="s">
        <v>166</v>
      </c>
      <c r="E9" t="s">
        <v>104</v>
      </c>
      <c r="F9" t="s">
        <v>198</v>
      </c>
      <c r="H9">
        <v>25</v>
      </c>
      <c r="M9" t="s">
        <v>106</v>
      </c>
      <c r="N9" t="s">
        <v>107</v>
      </c>
      <c r="O9" t="s">
        <v>108</v>
      </c>
      <c r="P9" t="s">
        <v>109</v>
      </c>
      <c r="R9" t="s">
        <v>110</v>
      </c>
      <c r="T9">
        <v>0.89</v>
      </c>
      <c r="V9">
        <v>0.7</v>
      </c>
      <c r="X9">
        <v>1.1000000000000001</v>
      </c>
      <c r="Y9" t="s">
        <v>140</v>
      </c>
      <c r="Z9" t="s">
        <v>128</v>
      </c>
      <c r="AA9" t="s">
        <v>128</v>
      </c>
      <c r="AB9" t="s">
        <v>328</v>
      </c>
      <c r="AE9">
        <v>4</v>
      </c>
      <c r="AJ9" t="s">
        <v>118</v>
      </c>
      <c r="AY9" t="s">
        <v>329</v>
      </c>
      <c r="AZ9">
        <v>72795</v>
      </c>
      <c r="BA9" t="s">
        <v>330</v>
      </c>
      <c r="BB9" t="s">
        <v>331</v>
      </c>
      <c r="BC9">
        <v>2004</v>
      </c>
    </row>
    <row r="10" spans="1:55" x14ac:dyDescent="0.35">
      <c r="A10">
        <v>38641940</v>
      </c>
      <c r="B10" t="s">
        <v>298</v>
      </c>
      <c r="C10" t="s">
        <v>165</v>
      </c>
      <c r="D10" t="s">
        <v>166</v>
      </c>
      <c r="E10" t="s">
        <v>104</v>
      </c>
      <c r="F10" t="s">
        <v>307</v>
      </c>
      <c r="J10">
        <v>8</v>
      </c>
      <c r="L10">
        <v>10</v>
      </c>
      <c r="M10" t="s">
        <v>106</v>
      </c>
      <c r="N10" t="s">
        <v>107</v>
      </c>
      <c r="O10" t="s">
        <v>108</v>
      </c>
      <c r="P10" t="s">
        <v>109</v>
      </c>
      <c r="R10" t="s">
        <v>110</v>
      </c>
      <c r="T10">
        <v>2.6</v>
      </c>
      <c r="V10">
        <v>0</v>
      </c>
      <c r="X10">
        <v>6</v>
      </c>
      <c r="Y10" t="s">
        <v>140</v>
      </c>
      <c r="Z10" t="s">
        <v>128</v>
      </c>
      <c r="AA10" t="s">
        <v>128</v>
      </c>
      <c r="AB10" t="s">
        <v>328</v>
      </c>
      <c r="AE10">
        <v>4</v>
      </c>
      <c r="AJ10" t="s">
        <v>118</v>
      </c>
      <c r="AY10" t="s">
        <v>329</v>
      </c>
      <c r="AZ10">
        <v>72795</v>
      </c>
      <c r="BA10" t="s">
        <v>330</v>
      </c>
      <c r="BB10" t="s">
        <v>331</v>
      </c>
      <c r="BC10">
        <v>2004</v>
      </c>
    </row>
    <row r="11" spans="1:55" x14ac:dyDescent="0.35">
      <c r="A11">
        <v>38641940</v>
      </c>
      <c r="B11" t="s">
        <v>298</v>
      </c>
      <c r="C11" t="s">
        <v>196</v>
      </c>
      <c r="D11" t="s">
        <v>197</v>
      </c>
      <c r="E11" t="s">
        <v>104</v>
      </c>
      <c r="F11" t="s">
        <v>198</v>
      </c>
      <c r="H11">
        <v>36</v>
      </c>
      <c r="M11" t="s">
        <v>106</v>
      </c>
      <c r="N11" t="s">
        <v>107</v>
      </c>
      <c r="O11" t="s">
        <v>108</v>
      </c>
      <c r="P11" t="s">
        <v>109</v>
      </c>
      <c r="Q11">
        <v>7</v>
      </c>
      <c r="R11" t="s">
        <v>139</v>
      </c>
      <c r="T11">
        <v>7.84</v>
      </c>
      <c r="V11">
        <v>5.94</v>
      </c>
      <c r="X11">
        <v>8.52</v>
      </c>
      <c r="Y11" t="s">
        <v>140</v>
      </c>
      <c r="Z11" t="s">
        <v>128</v>
      </c>
      <c r="AA11" t="s">
        <v>128</v>
      </c>
      <c r="AB11" t="s">
        <v>328</v>
      </c>
      <c r="AE11">
        <v>3</v>
      </c>
      <c r="AJ11" t="s">
        <v>118</v>
      </c>
      <c r="AL11">
        <v>96</v>
      </c>
      <c r="AQ11" t="s">
        <v>130</v>
      </c>
      <c r="AS11">
        <v>4</v>
      </c>
      <c r="AX11" t="s">
        <v>118</v>
      </c>
      <c r="AY11" t="s">
        <v>202</v>
      </c>
      <c r="AZ11">
        <v>178898</v>
      </c>
      <c r="BA11" t="s">
        <v>203</v>
      </c>
      <c r="BB11" t="s">
        <v>204</v>
      </c>
      <c r="BC11">
        <v>2016</v>
      </c>
    </row>
    <row r="12" spans="1:55" x14ac:dyDescent="0.35">
      <c r="A12">
        <v>38641940</v>
      </c>
      <c r="B12" t="s">
        <v>298</v>
      </c>
      <c r="C12" t="s">
        <v>165</v>
      </c>
      <c r="D12" t="s">
        <v>166</v>
      </c>
      <c r="E12" t="s">
        <v>104</v>
      </c>
      <c r="F12" t="s">
        <v>198</v>
      </c>
      <c r="H12">
        <v>25</v>
      </c>
      <c r="M12" t="s">
        <v>106</v>
      </c>
      <c r="N12" t="s">
        <v>233</v>
      </c>
      <c r="O12" t="s">
        <v>108</v>
      </c>
      <c r="P12" t="s">
        <v>234</v>
      </c>
      <c r="Q12">
        <v>6</v>
      </c>
      <c r="R12" t="s">
        <v>139</v>
      </c>
      <c r="T12">
        <v>1.78</v>
      </c>
      <c r="V12">
        <v>0.99</v>
      </c>
      <c r="X12">
        <v>2.86</v>
      </c>
      <c r="Y12" t="s">
        <v>140</v>
      </c>
      <c r="Z12" t="s">
        <v>128</v>
      </c>
      <c r="AA12" t="s">
        <v>128</v>
      </c>
      <c r="AB12" t="s">
        <v>328</v>
      </c>
      <c r="AE12">
        <v>4</v>
      </c>
      <c r="AJ12" t="s">
        <v>118</v>
      </c>
      <c r="AY12" t="s">
        <v>332</v>
      </c>
      <c r="AZ12">
        <v>75187</v>
      </c>
      <c r="BA12" t="s">
        <v>333</v>
      </c>
      <c r="BB12" t="s">
        <v>334</v>
      </c>
      <c r="BC12">
        <v>2004</v>
      </c>
    </row>
    <row r="13" spans="1:55" x14ac:dyDescent="0.35">
      <c r="A13">
        <v>38641940</v>
      </c>
      <c r="B13" t="s">
        <v>298</v>
      </c>
      <c r="C13" t="s">
        <v>196</v>
      </c>
      <c r="D13" t="s">
        <v>197</v>
      </c>
      <c r="E13" t="s">
        <v>104</v>
      </c>
      <c r="F13" t="s">
        <v>198</v>
      </c>
      <c r="H13">
        <v>25</v>
      </c>
      <c r="M13" t="s">
        <v>106</v>
      </c>
      <c r="N13" t="s">
        <v>107</v>
      </c>
      <c r="O13" t="s">
        <v>108</v>
      </c>
      <c r="P13" t="s">
        <v>109</v>
      </c>
      <c r="Q13">
        <v>23</v>
      </c>
      <c r="R13" t="s">
        <v>139</v>
      </c>
      <c r="T13">
        <v>2.84</v>
      </c>
      <c r="V13">
        <v>2.46</v>
      </c>
      <c r="X13">
        <v>3.05</v>
      </c>
      <c r="Y13" t="s">
        <v>140</v>
      </c>
      <c r="Z13" t="s">
        <v>128</v>
      </c>
      <c r="AA13" t="s">
        <v>128</v>
      </c>
      <c r="AB13" t="s">
        <v>328</v>
      </c>
      <c r="AE13">
        <v>4</v>
      </c>
      <c r="AJ13" t="s">
        <v>118</v>
      </c>
      <c r="AL13">
        <v>96</v>
      </c>
      <c r="AQ13" t="s">
        <v>130</v>
      </c>
      <c r="AS13">
        <v>4</v>
      </c>
      <c r="AX13" t="s">
        <v>118</v>
      </c>
      <c r="AY13" t="s">
        <v>202</v>
      </c>
      <c r="AZ13">
        <v>178898</v>
      </c>
      <c r="BA13" t="s">
        <v>203</v>
      </c>
      <c r="BB13" t="s">
        <v>204</v>
      </c>
      <c r="BC13">
        <v>2016</v>
      </c>
    </row>
    <row r="14" spans="1:55" x14ac:dyDescent="0.35">
      <c r="A14">
        <v>38641940</v>
      </c>
      <c r="B14" t="s">
        <v>298</v>
      </c>
      <c r="C14" t="s">
        <v>196</v>
      </c>
      <c r="D14" t="s">
        <v>197</v>
      </c>
      <c r="E14" t="s">
        <v>104</v>
      </c>
      <c r="F14" t="s">
        <v>198</v>
      </c>
      <c r="H14">
        <v>25</v>
      </c>
      <c r="M14" t="s">
        <v>106</v>
      </c>
      <c r="N14" t="s">
        <v>107</v>
      </c>
      <c r="O14" t="s">
        <v>108</v>
      </c>
      <c r="P14" t="s">
        <v>109</v>
      </c>
      <c r="Q14">
        <v>23</v>
      </c>
      <c r="R14" t="s">
        <v>139</v>
      </c>
      <c r="T14">
        <v>2.8</v>
      </c>
      <c r="V14">
        <v>2.36</v>
      </c>
      <c r="X14">
        <v>3.03</v>
      </c>
      <c r="Y14" t="s">
        <v>140</v>
      </c>
      <c r="Z14" t="s">
        <v>128</v>
      </c>
      <c r="AA14" t="s">
        <v>128</v>
      </c>
      <c r="AB14" t="s">
        <v>328</v>
      </c>
      <c r="AE14">
        <v>3</v>
      </c>
      <c r="AJ14" t="s">
        <v>118</v>
      </c>
      <c r="AL14">
        <v>96</v>
      </c>
      <c r="AQ14" t="s">
        <v>130</v>
      </c>
      <c r="AS14">
        <v>4</v>
      </c>
      <c r="AX14" t="s">
        <v>118</v>
      </c>
      <c r="AY14" t="s">
        <v>202</v>
      </c>
      <c r="AZ14">
        <v>178898</v>
      </c>
      <c r="BA14" t="s">
        <v>203</v>
      </c>
      <c r="BB14" t="s">
        <v>204</v>
      </c>
      <c r="BC14">
        <v>2016</v>
      </c>
    </row>
    <row r="15" spans="1:55" x14ac:dyDescent="0.35">
      <c r="A15">
        <v>38641940</v>
      </c>
      <c r="B15" t="s">
        <v>298</v>
      </c>
      <c r="C15" t="s">
        <v>196</v>
      </c>
      <c r="D15" t="s">
        <v>197</v>
      </c>
      <c r="E15" t="s">
        <v>104</v>
      </c>
      <c r="F15" t="s">
        <v>198</v>
      </c>
      <c r="H15">
        <v>25</v>
      </c>
      <c r="M15" t="s">
        <v>106</v>
      </c>
      <c r="N15" t="s">
        <v>107</v>
      </c>
      <c r="O15" t="s">
        <v>108</v>
      </c>
      <c r="P15" t="s">
        <v>109</v>
      </c>
      <c r="Q15">
        <v>23</v>
      </c>
      <c r="R15" t="s">
        <v>139</v>
      </c>
      <c r="T15">
        <v>5.48</v>
      </c>
      <c r="V15">
        <v>5</v>
      </c>
      <c r="X15">
        <v>5.81</v>
      </c>
      <c r="Y15" t="s">
        <v>140</v>
      </c>
      <c r="Z15" t="s">
        <v>128</v>
      </c>
      <c r="AA15" t="s">
        <v>128</v>
      </c>
      <c r="AB15" t="s">
        <v>328</v>
      </c>
      <c r="AE15">
        <v>1</v>
      </c>
      <c r="AJ15" t="s">
        <v>118</v>
      </c>
      <c r="AL15">
        <v>96</v>
      </c>
      <c r="AQ15" t="s">
        <v>130</v>
      </c>
      <c r="AS15">
        <v>4</v>
      </c>
      <c r="AX15" t="s">
        <v>118</v>
      </c>
      <c r="AY15" t="s">
        <v>202</v>
      </c>
      <c r="AZ15">
        <v>178898</v>
      </c>
      <c r="BA15" t="s">
        <v>203</v>
      </c>
      <c r="BB15" t="s">
        <v>204</v>
      </c>
      <c r="BC15">
        <v>2016</v>
      </c>
    </row>
    <row r="16" spans="1:55" x14ac:dyDescent="0.35">
      <c r="A16">
        <v>38641940</v>
      </c>
      <c r="B16" t="s">
        <v>298</v>
      </c>
      <c r="C16" t="s">
        <v>165</v>
      </c>
      <c r="D16" t="s">
        <v>166</v>
      </c>
      <c r="E16" t="s">
        <v>104</v>
      </c>
      <c r="F16" t="s">
        <v>198</v>
      </c>
      <c r="H16">
        <v>25</v>
      </c>
      <c r="M16" t="s">
        <v>106</v>
      </c>
      <c r="N16" t="s">
        <v>233</v>
      </c>
      <c r="O16" t="s">
        <v>108</v>
      </c>
      <c r="P16" t="s">
        <v>234</v>
      </c>
      <c r="Q16">
        <v>6</v>
      </c>
      <c r="R16" t="s">
        <v>139</v>
      </c>
      <c r="T16">
        <v>1.2</v>
      </c>
      <c r="V16">
        <v>0.84</v>
      </c>
      <c r="X16">
        <v>1.6</v>
      </c>
      <c r="Y16" t="s">
        <v>140</v>
      </c>
      <c r="Z16" t="s">
        <v>128</v>
      </c>
      <c r="AA16" t="s">
        <v>128</v>
      </c>
      <c r="AB16" t="s">
        <v>328</v>
      </c>
      <c r="AE16">
        <v>4</v>
      </c>
      <c r="AJ16" t="s">
        <v>118</v>
      </c>
      <c r="AY16" t="s">
        <v>332</v>
      </c>
      <c r="AZ16">
        <v>75187</v>
      </c>
      <c r="BA16" t="s">
        <v>333</v>
      </c>
      <c r="BB16" t="s">
        <v>334</v>
      </c>
      <c r="BC16">
        <v>2004</v>
      </c>
    </row>
    <row r="17" spans="1:55" x14ac:dyDescent="0.35">
      <c r="A17">
        <v>38641940</v>
      </c>
      <c r="B17" t="s">
        <v>298</v>
      </c>
      <c r="C17" t="s">
        <v>196</v>
      </c>
      <c r="D17" t="s">
        <v>197</v>
      </c>
      <c r="E17" t="s">
        <v>104</v>
      </c>
      <c r="F17" t="s">
        <v>198</v>
      </c>
      <c r="H17">
        <v>36</v>
      </c>
      <c r="M17" t="s">
        <v>106</v>
      </c>
      <c r="N17" t="s">
        <v>107</v>
      </c>
      <c r="O17" t="s">
        <v>108</v>
      </c>
      <c r="P17" t="s">
        <v>109</v>
      </c>
      <c r="Q17">
        <v>7</v>
      </c>
      <c r="R17" t="s">
        <v>139</v>
      </c>
      <c r="T17">
        <v>7.4</v>
      </c>
      <c r="V17">
        <v>6.35</v>
      </c>
      <c r="X17">
        <v>7.94</v>
      </c>
      <c r="Y17" t="s">
        <v>140</v>
      </c>
      <c r="Z17" t="s">
        <v>128</v>
      </c>
      <c r="AA17" t="s">
        <v>128</v>
      </c>
      <c r="AB17" t="s">
        <v>328</v>
      </c>
      <c r="AE17">
        <v>4</v>
      </c>
      <c r="AJ17" t="s">
        <v>118</v>
      </c>
      <c r="AL17">
        <v>96</v>
      </c>
      <c r="AQ17" t="s">
        <v>130</v>
      </c>
      <c r="AS17">
        <v>4</v>
      </c>
      <c r="AX17" t="s">
        <v>118</v>
      </c>
      <c r="AY17" t="s">
        <v>202</v>
      </c>
      <c r="AZ17">
        <v>178898</v>
      </c>
      <c r="BA17" t="s">
        <v>203</v>
      </c>
      <c r="BB17" t="s">
        <v>204</v>
      </c>
      <c r="BC17">
        <v>2016</v>
      </c>
    </row>
    <row r="18" spans="1:55" x14ac:dyDescent="0.35">
      <c r="A18">
        <v>38641940</v>
      </c>
      <c r="B18" t="s">
        <v>298</v>
      </c>
      <c r="C18" t="s">
        <v>165</v>
      </c>
      <c r="D18" t="s">
        <v>166</v>
      </c>
      <c r="E18" t="s">
        <v>104</v>
      </c>
      <c r="F18" t="s">
        <v>307</v>
      </c>
      <c r="J18">
        <v>8</v>
      </c>
      <c r="L18">
        <v>10</v>
      </c>
      <c r="M18" t="s">
        <v>106</v>
      </c>
      <c r="N18" t="s">
        <v>107</v>
      </c>
      <c r="O18" t="s">
        <v>108</v>
      </c>
      <c r="P18" t="s">
        <v>109</v>
      </c>
      <c r="R18" t="s">
        <v>110</v>
      </c>
      <c r="T18">
        <v>2.8</v>
      </c>
      <c r="V18">
        <v>2.2000000000000002</v>
      </c>
      <c r="X18">
        <v>3.8</v>
      </c>
      <c r="Y18" t="s">
        <v>140</v>
      </c>
      <c r="Z18" t="s">
        <v>128</v>
      </c>
      <c r="AA18" t="s">
        <v>128</v>
      </c>
      <c r="AB18" t="s">
        <v>328</v>
      </c>
      <c r="AE18">
        <v>4</v>
      </c>
      <c r="AJ18" t="s">
        <v>118</v>
      </c>
      <c r="AY18" t="s">
        <v>329</v>
      </c>
      <c r="AZ18">
        <v>72795</v>
      </c>
      <c r="BA18" t="s">
        <v>330</v>
      </c>
      <c r="BB18" t="s">
        <v>331</v>
      </c>
      <c r="BC18">
        <v>2004</v>
      </c>
    </row>
    <row r="19" spans="1:55" x14ac:dyDescent="0.35">
      <c r="A19">
        <v>38641940</v>
      </c>
      <c r="B19" t="s">
        <v>298</v>
      </c>
      <c r="C19" t="s">
        <v>196</v>
      </c>
      <c r="D19" t="s">
        <v>197</v>
      </c>
      <c r="E19" t="s">
        <v>104</v>
      </c>
      <c r="F19" t="s">
        <v>198</v>
      </c>
      <c r="H19">
        <v>25</v>
      </c>
      <c r="M19" t="s">
        <v>106</v>
      </c>
      <c r="N19" t="s">
        <v>107</v>
      </c>
      <c r="O19" t="s">
        <v>108</v>
      </c>
      <c r="P19" t="s">
        <v>109</v>
      </c>
      <c r="Q19">
        <v>23</v>
      </c>
      <c r="R19" t="s">
        <v>139</v>
      </c>
      <c r="T19">
        <v>3.09</v>
      </c>
      <c r="V19">
        <v>1.82</v>
      </c>
      <c r="X19">
        <v>3.71</v>
      </c>
      <c r="Y19" t="s">
        <v>140</v>
      </c>
      <c r="Z19" t="s">
        <v>128</v>
      </c>
      <c r="AA19" t="s">
        <v>128</v>
      </c>
      <c r="AB19" t="s">
        <v>328</v>
      </c>
      <c r="AE19">
        <v>3</v>
      </c>
      <c r="AJ19" t="s">
        <v>118</v>
      </c>
      <c r="AL19">
        <v>96</v>
      </c>
      <c r="AQ19" t="s">
        <v>130</v>
      </c>
      <c r="AS19">
        <v>4</v>
      </c>
      <c r="AX19" t="s">
        <v>118</v>
      </c>
      <c r="AY19" t="s">
        <v>202</v>
      </c>
      <c r="AZ19">
        <v>178898</v>
      </c>
      <c r="BA19" t="s">
        <v>203</v>
      </c>
      <c r="BB19" t="s">
        <v>204</v>
      </c>
      <c r="BC19">
        <v>2016</v>
      </c>
    </row>
    <row r="20" spans="1:55" x14ac:dyDescent="0.35">
      <c r="A20">
        <v>38641940</v>
      </c>
      <c r="B20" t="s">
        <v>298</v>
      </c>
      <c r="C20" t="s">
        <v>196</v>
      </c>
      <c r="D20" t="s">
        <v>197</v>
      </c>
      <c r="E20" t="s">
        <v>104</v>
      </c>
      <c r="F20" t="s">
        <v>198</v>
      </c>
      <c r="H20">
        <v>25</v>
      </c>
      <c r="M20" t="s">
        <v>106</v>
      </c>
      <c r="N20" t="s">
        <v>107</v>
      </c>
      <c r="O20" t="s">
        <v>108</v>
      </c>
      <c r="P20" t="s">
        <v>109</v>
      </c>
      <c r="Q20">
        <v>23</v>
      </c>
      <c r="R20" t="s">
        <v>139</v>
      </c>
      <c r="T20">
        <v>5.97</v>
      </c>
      <c r="V20">
        <v>5.42</v>
      </c>
      <c r="X20">
        <v>6.31</v>
      </c>
      <c r="Y20" t="s">
        <v>140</v>
      </c>
      <c r="Z20" t="s">
        <v>128</v>
      </c>
      <c r="AA20" t="s">
        <v>128</v>
      </c>
      <c r="AB20" t="s">
        <v>328</v>
      </c>
      <c r="AE20">
        <v>1</v>
      </c>
      <c r="AJ20" t="s">
        <v>118</v>
      </c>
      <c r="AL20">
        <v>96</v>
      </c>
      <c r="AQ20" t="s">
        <v>130</v>
      </c>
      <c r="AS20">
        <v>4</v>
      </c>
      <c r="AX20" t="s">
        <v>118</v>
      </c>
      <c r="AY20" t="s">
        <v>202</v>
      </c>
      <c r="AZ20">
        <v>178898</v>
      </c>
      <c r="BA20" t="s">
        <v>203</v>
      </c>
      <c r="BB20" t="s">
        <v>204</v>
      </c>
      <c r="BC20">
        <v>2016</v>
      </c>
    </row>
    <row r="21" spans="1:55" x14ac:dyDescent="0.35">
      <c r="A21">
        <v>38641940</v>
      </c>
      <c r="B21" t="s">
        <v>298</v>
      </c>
      <c r="C21" t="s">
        <v>196</v>
      </c>
      <c r="D21" t="s">
        <v>197</v>
      </c>
      <c r="E21" t="s">
        <v>104</v>
      </c>
      <c r="F21" t="s">
        <v>198</v>
      </c>
      <c r="H21">
        <v>25</v>
      </c>
      <c r="M21" t="s">
        <v>106</v>
      </c>
      <c r="N21" t="s">
        <v>107</v>
      </c>
      <c r="O21" t="s">
        <v>108</v>
      </c>
      <c r="P21" t="s">
        <v>109</v>
      </c>
      <c r="Q21">
        <v>23</v>
      </c>
      <c r="R21" t="s">
        <v>139</v>
      </c>
      <c r="T21">
        <v>4.71</v>
      </c>
      <c r="V21">
        <v>4.25</v>
      </c>
      <c r="X21">
        <v>5.0199999999999996</v>
      </c>
      <c r="Y21" t="s">
        <v>140</v>
      </c>
      <c r="Z21" t="s">
        <v>128</v>
      </c>
      <c r="AA21" t="s">
        <v>128</v>
      </c>
      <c r="AB21" t="s">
        <v>328</v>
      </c>
      <c r="AE21">
        <v>2</v>
      </c>
      <c r="AJ21" t="s">
        <v>118</v>
      </c>
      <c r="AL21">
        <v>96</v>
      </c>
      <c r="AQ21" t="s">
        <v>130</v>
      </c>
      <c r="AS21">
        <v>4</v>
      </c>
      <c r="AX21" t="s">
        <v>118</v>
      </c>
      <c r="AY21" t="s">
        <v>202</v>
      </c>
      <c r="AZ21">
        <v>178898</v>
      </c>
      <c r="BA21" t="s">
        <v>203</v>
      </c>
      <c r="BB21" t="s">
        <v>204</v>
      </c>
      <c r="BC21">
        <v>2016</v>
      </c>
    </row>
    <row r="22" spans="1:55" x14ac:dyDescent="0.35">
      <c r="A22">
        <v>38641940</v>
      </c>
      <c r="B22" t="s">
        <v>298</v>
      </c>
      <c r="C22" t="s">
        <v>196</v>
      </c>
      <c r="D22" t="s">
        <v>197</v>
      </c>
      <c r="E22" t="s">
        <v>104</v>
      </c>
      <c r="F22" t="s">
        <v>198</v>
      </c>
      <c r="H22">
        <v>25</v>
      </c>
      <c r="M22" t="s">
        <v>106</v>
      </c>
      <c r="N22" t="s">
        <v>107</v>
      </c>
      <c r="O22" t="s">
        <v>108</v>
      </c>
      <c r="P22" t="s">
        <v>109</v>
      </c>
      <c r="Q22">
        <v>23</v>
      </c>
      <c r="R22" t="s">
        <v>139</v>
      </c>
      <c r="T22">
        <v>2.9</v>
      </c>
      <c r="V22">
        <v>2.48</v>
      </c>
      <c r="X22">
        <v>3.18</v>
      </c>
      <c r="Y22" t="s">
        <v>140</v>
      </c>
      <c r="Z22" t="s">
        <v>128</v>
      </c>
      <c r="AA22" t="s">
        <v>128</v>
      </c>
      <c r="AB22" t="s">
        <v>328</v>
      </c>
      <c r="AE22">
        <v>2</v>
      </c>
      <c r="AJ22" t="s">
        <v>118</v>
      </c>
      <c r="AL22">
        <v>96</v>
      </c>
      <c r="AQ22" t="s">
        <v>130</v>
      </c>
      <c r="AS22">
        <v>4</v>
      </c>
      <c r="AX22" t="s">
        <v>118</v>
      </c>
      <c r="AY22" t="s">
        <v>202</v>
      </c>
      <c r="AZ22">
        <v>178898</v>
      </c>
      <c r="BA22" t="s">
        <v>203</v>
      </c>
      <c r="BB22" t="s">
        <v>204</v>
      </c>
      <c r="BC22">
        <v>2016</v>
      </c>
    </row>
    <row r="23" spans="1:55" x14ac:dyDescent="0.35">
      <c r="A23">
        <v>38641940</v>
      </c>
      <c r="B23" t="s">
        <v>298</v>
      </c>
      <c r="C23" t="s">
        <v>165</v>
      </c>
      <c r="D23" t="s">
        <v>166</v>
      </c>
      <c r="E23" t="s">
        <v>104</v>
      </c>
      <c r="F23" t="s">
        <v>198</v>
      </c>
      <c r="H23">
        <v>25</v>
      </c>
      <c r="M23" t="s">
        <v>106</v>
      </c>
      <c r="N23" t="s">
        <v>107</v>
      </c>
      <c r="O23" t="s">
        <v>108</v>
      </c>
      <c r="P23" t="s">
        <v>109</v>
      </c>
      <c r="R23" t="s">
        <v>110</v>
      </c>
      <c r="T23">
        <v>2.1</v>
      </c>
      <c r="V23">
        <v>1.7</v>
      </c>
      <c r="X23">
        <v>2.5</v>
      </c>
      <c r="Y23" t="s">
        <v>140</v>
      </c>
      <c r="Z23" t="s">
        <v>128</v>
      </c>
      <c r="AA23" t="s">
        <v>128</v>
      </c>
      <c r="AB23" t="s">
        <v>328</v>
      </c>
      <c r="AE23">
        <v>4</v>
      </c>
      <c r="AJ23" t="s">
        <v>118</v>
      </c>
      <c r="AY23" t="s">
        <v>329</v>
      </c>
      <c r="AZ23">
        <v>72795</v>
      </c>
      <c r="BA23" t="s">
        <v>330</v>
      </c>
      <c r="BB23" t="s">
        <v>331</v>
      </c>
      <c r="BC23">
        <v>2004</v>
      </c>
    </row>
    <row r="24" spans="1:55" x14ac:dyDescent="0.35">
      <c r="A24">
        <v>38641940</v>
      </c>
      <c r="B24" t="s">
        <v>298</v>
      </c>
      <c r="C24" t="s">
        <v>249</v>
      </c>
      <c r="D24" t="s">
        <v>250</v>
      </c>
      <c r="E24" t="s">
        <v>251</v>
      </c>
      <c r="F24" t="s">
        <v>105</v>
      </c>
      <c r="H24">
        <v>60</v>
      </c>
      <c r="M24" t="s">
        <v>600</v>
      </c>
      <c r="N24" t="s">
        <v>107</v>
      </c>
      <c r="O24" t="s">
        <v>108</v>
      </c>
      <c r="P24" t="s">
        <v>109</v>
      </c>
      <c r="Q24">
        <v>6</v>
      </c>
      <c r="R24" t="s">
        <v>110</v>
      </c>
      <c r="T24">
        <v>1.3</v>
      </c>
      <c r="V24">
        <v>0.65</v>
      </c>
      <c r="X24">
        <v>1.8</v>
      </c>
      <c r="Y24" t="s">
        <v>111</v>
      </c>
      <c r="Z24" t="s">
        <v>128</v>
      </c>
      <c r="AA24" t="s">
        <v>128</v>
      </c>
      <c r="AB24" t="s">
        <v>601</v>
      </c>
      <c r="AE24">
        <v>4</v>
      </c>
      <c r="AJ24" t="s">
        <v>118</v>
      </c>
      <c r="AL24">
        <v>96</v>
      </c>
      <c r="AQ24" t="s">
        <v>130</v>
      </c>
      <c r="AS24">
        <v>4</v>
      </c>
      <c r="AX24" t="s">
        <v>118</v>
      </c>
      <c r="AY24" t="s">
        <v>602</v>
      </c>
      <c r="AZ24">
        <v>178547</v>
      </c>
      <c r="BA24" t="s">
        <v>603</v>
      </c>
      <c r="BB24" t="s">
        <v>604</v>
      </c>
      <c r="BC24">
        <v>2018</v>
      </c>
    </row>
    <row r="25" spans="1:55" x14ac:dyDescent="0.35">
      <c r="A25">
        <v>38641940</v>
      </c>
      <c r="B25" t="s">
        <v>298</v>
      </c>
      <c r="C25" t="s">
        <v>249</v>
      </c>
      <c r="D25" t="s">
        <v>250</v>
      </c>
      <c r="E25" t="s">
        <v>251</v>
      </c>
      <c r="F25" t="s">
        <v>105</v>
      </c>
      <c r="H25">
        <v>60</v>
      </c>
      <c r="M25" t="s">
        <v>600</v>
      </c>
      <c r="N25" t="s">
        <v>107</v>
      </c>
      <c r="O25" t="s">
        <v>108</v>
      </c>
      <c r="P25" t="s">
        <v>109</v>
      </c>
      <c r="Q25">
        <v>6</v>
      </c>
      <c r="R25" t="s">
        <v>110</v>
      </c>
      <c r="T25">
        <v>4379</v>
      </c>
      <c r="V25">
        <v>3557</v>
      </c>
      <c r="X25">
        <v>4672</v>
      </c>
      <c r="Y25" t="s">
        <v>111</v>
      </c>
      <c r="Z25" t="s">
        <v>128</v>
      </c>
      <c r="AA25" t="s">
        <v>128</v>
      </c>
      <c r="AB25" t="s">
        <v>601</v>
      </c>
      <c r="AE25">
        <v>4</v>
      </c>
      <c r="AJ25" t="s">
        <v>118</v>
      </c>
      <c r="AL25">
        <v>96</v>
      </c>
      <c r="AQ25" t="s">
        <v>130</v>
      </c>
      <c r="AS25">
        <v>4</v>
      </c>
      <c r="AX25" t="s">
        <v>118</v>
      </c>
      <c r="AY25" t="s">
        <v>602</v>
      </c>
      <c r="AZ25">
        <v>178547</v>
      </c>
      <c r="BA25" t="s">
        <v>603</v>
      </c>
      <c r="BB25" t="s">
        <v>604</v>
      </c>
      <c r="BC25">
        <v>2018</v>
      </c>
    </row>
    <row r="26" spans="1:55" x14ac:dyDescent="0.35">
      <c r="A26">
        <v>38641940</v>
      </c>
      <c r="B26" t="s">
        <v>298</v>
      </c>
      <c r="C26" t="s">
        <v>249</v>
      </c>
      <c r="D26" t="s">
        <v>250</v>
      </c>
      <c r="E26" t="s">
        <v>251</v>
      </c>
      <c r="F26" t="s">
        <v>252</v>
      </c>
      <c r="N26" t="s">
        <v>107</v>
      </c>
      <c r="O26" t="s">
        <v>108</v>
      </c>
      <c r="P26" t="s">
        <v>109</v>
      </c>
      <c r="Q26">
        <v>5</v>
      </c>
      <c r="R26" t="s">
        <v>139</v>
      </c>
      <c r="T26">
        <v>5515.5</v>
      </c>
      <c r="V26">
        <v>5086.5</v>
      </c>
      <c r="X26">
        <v>5842.5</v>
      </c>
      <c r="Y26" t="s">
        <v>140</v>
      </c>
      <c r="Z26" t="s">
        <v>128</v>
      </c>
      <c r="AA26" t="s">
        <v>128</v>
      </c>
      <c r="AB26" t="s">
        <v>601</v>
      </c>
      <c r="AE26">
        <v>4</v>
      </c>
      <c r="AJ26" t="s">
        <v>118</v>
      </c>
      <c r="AL26">
        <v>96</v>
      </c>
      <c r="AQ26" t="s">
        <v>130</v>
      </c>
      <c r="AS26">
        <v>4</v>
      </c>
      <c r="AX26" t="s">
        <v>118</v>
      </c>
      <c r="AY26" t="s">
        <v>605</v>
      </c>
      <c r="AZ26">
        <v>53090</v>
      </c>
      <c r="BA26" t="s">
        <v>606</v>
      </c>
      <c r="BB26" t="s">
        <v>607</v>
      </c>
      <c r="BC26">
        <v>2000</v>
      </c>
    </row>
    <row r="27" spans="1:55" x14ac:dyDescent="0.35">
      <c r="A27">
        <v>38641940</v>
      </c>
      <c r="B27" t="s">
        <v>298</v>
      </c>
      <c r="C27" t="s">
        <v>249</v>
      </c>
      <c r="D27" t="s">
        <v>250</v>
      </c>
      <c r="E27" t="s">
        <v>251</v>
      </c>
      <c r="F27" t="s">
        <v>534</v>
      </c>
      <c r="J27">
        <v>8</v>
      </c>
      <c r="L27">
        <v>11</v>
      </c>
      <c r="M27" t="s">
        <v>600</v>
      </c>
      <c r="N27" t="s">
        <v>107</v>
      </c>
      <c r="O27" t="s">
        <v>108</v>
      </c>
      <c r="P27" t="s">
        <v>109</v>
      </c>
      <c r="Q27">
        <v>7</v>
      </c>
      <c r="R27" t="s">
        <v>110</v>
      </c>
      <c r="T27">
        <v>0.4</v>
      </c>
      <c r="V27">
        <v>0.24</v>
      </c>
      <c r="X27">
        <v>0.53</v>
      </c>
      <c r="Y27" t="s">
        <v>111</v>
      </c>
      <c r="Z27" t="s">
        <v>128</v>
      </c>
      <c r="AA27" t="s">
        <v>128</v>
      </c>
      <c r="AB27" t="s">
        <v>601</v>
      </c>
      <c r="AE27">
        <v>4</v>
      </c>
      <c r="AJ27" t="s">
        <v>118</v>
      </c>
      <c r="AL27">
        <v>96</v>
      </c>
      <c r="AQ27" t="s">
        <v>130</v>
      </c>
      <c r="AS27">
        <v>4</v>
      </c>
      <c r="AX27" t="s">
        <v>118</v>
      </c>
      <c r="AY27" t="s">
        <v>602</v>
      </c>
      <c r="AZ27">
        <v>178547</v>
      </c>
      <c r="BA27" t="s">
        <v>603</v>
      </c>
      <c r="BB27" t="s">
        <v>604</v>
      </c>
      <c r="BC27">
        <v>2018</v>
      </c>
    </row>
    <row r="28" spans="1:55" x14ac:dyDescent="0.35">
      <c r="A28">
        <v>38641940</v>
      </c>
      <c r="B28" t="s">
        <v>298</v>
      </c>
      <c r="C28" t="s">
        <v>249</v>
      </c>
      <c r="D28" t="s">
        <v>250</v>
      </c>
      <c r="E28" t="s">
        <v>251</v>
      </c>
      <c r="F28" t="s">
        <v>534</v>
      </c>
      <c r="J28">
        <v>8</v>
      </c>
      <c r="L28">
        <v>11</v>
      </c>
      <c r="M28" t="s">
        <v>600</v>
      </c>
      <c r="N28" t="s">
        <v>107</v>
      </c>
      <c r="O28" t="s">
        <v>108</v>
      </c>
      <c r="P28" t="s">
        <v>109</v>
      </c>
      <c r="Q28">
        <v>7</v>
      </c>
      <c r="R28" t="s">
        <v>110</v>
      </c>
      <c r="T28">
        <v>277</v>
      </c>
      <c r="V28">
        <v>196</v>
      </c>
      <c r="X28">
        <v>322</v>
      </c>
      <c r="Y28" t="s">
        <v>111</v>
      </c>
      <c r="Z28" t="s">
        <v>128</v>
      </c>
      <c r="AA28" t="s">
        <v>128</v>
      </c>
      <c r="AB28" t="s">
        <v>601</v>
      </c>
      <c r="AE28">
        <v>4</v>
      </c>
      <c r="AJ28" t="s">
        <v>118</v>
      </c>
      <c r="AL28">
        <v>96</v>
      </c>
      <c r="AQ28" t="s">
        <v>130</v>
      </c>
      <c r="AS28">
        <v>4</v>
      </c>
      <c r="AX28" t="s">
        <v>118</v>
      </c>
      <c r="AY28" t="s">
        <v>602</v>
      </c>
      <c r="AZ28">
        <v>178547</v>
      </c>
      <c r="BA28" t="s">
        <v>603</v>
      </c>
      <c r="BB28" t="s">
        <v>604</v>
      </c>
      <c r="BC28">
        <v>2018</v>
      </c>
    </row>
    <row r="29" spans="1:55" x14ac:dyDescent="0.35">
      <c r="A29">
        <v>38641940</v>
      </c>
      <c r="B29" t="s">
        <v>298</v>
      </c>
      <c r="C29" t="s">
        <v>249</v>
      </c>
      <c r="D29" t="s">
        <v>250</v>
      </c>
      <c r="E29" t="s">
        <v>251</v>
      </c>
      <c r="F29" t="s">
        <v>534</v>
      </c>
      <c r="H29">
        <v>48</v>
      </c>
      <c r="M29" t="s">
        <v>600</v>
      </c>
      <c r="N29" t="s">
        <v>107</v>
      </c>
      <c r="O29" t="s">
        <v>108</v>
      </c>
      <c r="P29" t="s">
        <v>109</v>
      </c>
      <c r="Q29">
        <v>6</v>
      </c>
      <c r="R29" t="s">
        <v>110</v>
      </c>
      <c r="T29">
        <v>0.74</v>
      </c>
      <c r="V29">
        <v>0.66</v>
      </c>
      <c r="X29">
        <v>0.78</v>
      </c>
      <c r="Y29" t="s">
        <v>111</v>
      </c>
      <c r="Z29" t="s">
        <v>128</v>
      </c>
      <c r="AA29" t="s">
        <v>128</v>
      </c>
      <c r="AB29" t="s">
        <v>601</v>
      </c>
      <c r="AE29">
        <v>4</v>
      </c>
      <c r="AJ29" t="s">
        <v>118</v>
      </c>
      <c r="AL29">
        <v>96</v>
      </c>
      <c r="AQ29" t="s">
        <v>130</v>
      </c>
      <c r="AS29">
        <v>4</v>
      </c>
      <c r="AX29" t="s">
        <v>118</v>
      </c>
      <c r="AY29" t="s">
        <v>602</v>
      </c>
      <c r="AZ29">
        <v>178547</v>
      </c>
      <c r="BA29" t="s">
        <v>603</v>
      </c>
      <c r="BB29" t="s">
        <v>604</v>
      </c>
      <c r="BC29">
        <v>2018</v>
      </c>
    </row>
    <row r="30" spans="1:55" x14ac:dyDescent="0.35">
      <c r="A30">
        <v>38641940</v>
      </c>
      <c r="B30" t="s">
        <v>298</v>
      </c>
      <c r="C30" t="s">
        <v>249</v>
      </c>
      <c r="D30" t="s">
        <v>250</v>
      </c>
      <c r="E30" t="s">
        <v>251</v>
      </c>
      <c r="F30" t="s">
        <v>534</v>
      </c>
      <c r="H30">
        <v>48</v>
      </c>
      <c r="M30" t="s">
        <v>600</v>
      </c>
      <c r="N30" t="s">
        <v>107</v>
      </c>
      <c r="O30" t="s">
        <v>108</v>
      </c>
      <c r="P30" t="s">
        <v>109</v>
      </c>
      <c r="Q30">
        <v>6</v>
      </c>
      <c r="R30" t="s">
        <v>110</v>
      </c>
      <c r="T30">
        <v>102</v>
      </c>
      <c r="V30">
        <v>88</v>
      </c>
      <c r="X30">
        <v>111</v>
      </c>
      <c r="Y30" t="s">
        <v>111</v>
      </c>
      <c r="Z30" t="s">
        <v>128</v>
      </c>
      <c r="AA30" t="s">
        <v>128</v>
      </c>
      <c r="AB30" t="s">
        <v>601</v>
      </c>
      <c r="AE30">
        <v>4</v>
      </c>
      <c r="AJ30" t="s">
        <v>118</v>
      </c>
      <c r="AL30">
        <v>96</v>
      </c>
      <c r="AQ30" t="s">
        <v>130</v>
      </c>
      <c r="AS30">
        <v>4</v>
      </c>
      <c r="AX30" t="s">
        <v>118</v>
      </c>
      <c r="AY30" t="s">
        <v>602</v>
      </c>
      <c r="AZ30">
        <v>178547</v>
      </c>
      <c r="BA30" t="s">
        <v>603</v>
      </c>
      <c r="BB30" t="s">
        <v>604</v>
      </c>
      <c r="BC30">
        <v>2018</v>
      </c>
    </row>
    <row r="31" spans="1:55" x14ac:dyDescent="0.35">
      <c r="A31">
        <v>38641940</v>
      </c>
      <c r="B31" t="s">
        <v>298</v>
      </c>
      <c r="C31" t="s">
        <v>249</v>
      </c>
      <c r="D31" t="s">
        <v>250</v>
      </c>
      <c r="E31" t="s">
        <v>251</v>
      </c>
      <c r="F31" t="s">
        <v>252</v>
      </c>
      <c r="N31" t="s">
        <v>107</v>
      </c>
      <c r="O31" t="s">
        <v>108</v>
      </c>
      <c r="P31" t="s">
        <v>109</v>
      </c>
      <c r="Q31">
        <v>5</v>
      </c>
      <c r="R31" t="s">
        <v>139</v>
      </c>
      <c r="T31">
        <v>7.7</v>
      </c>
      <c r="V31">
        <v>7.2</v>
      </c>
      <c r="X31">
        <v>8</v>
      </c>
      <c r="Y31" t="s">
        <v>140</v>
      </c>
      <c r="Z31" t="s">
        <v>128</v>
      </c>
      <c r="AA31" t="s">
        <v>128</v>
      </c>
      <c r="AB31" t="s">
        <v>601</v>
      </c>
      <c r="AE31">
        <v>4</v>
      </c>
      <c r="AJ31" t="s">
        <v>118</v>
      </c>
      <c r="AL31">
        <v>96</v>
      </c>
      <c r="AQ31" t="s">
        <v>130</v>
      </c>
      <c r="AS31">
        <v>4</v>
      </c>
      <c r="AX31" t="s">
        <v>118</v>
      </c>
      <c r="AY31" t="s">
        <v>605</v>
      </c>
      <c r="AZ31">
        <v>53090</v>
      </c>
      <c r="BA31" t="s">
        <v>606</v>
      </c>
      <c r="BB31" t="s">
        <v>607</v>
      </c>
      <c r="BC31">
        <v>2000</v>
      </c>
    </row>
    <row r="32" spans="1:55" x14ac:dyDescent="0.35">
      <c r="A32">
        <v>38641940</v>
      </c>
      <c r="B32" t="s">
        <v>298</v>
      </c>
      <c r="C32" t="s">
        <v>249</v>
      </c>
      <c r="D32" t="s">
        <v>250</v>
      </c>
      <c r="E32" t="s">
        <v>251</v>
      </c>
      <c r="F32" t="s">
        <v>307</v>
      </c>
      <c r="J32">
        <v>8</v>
      </c>
      <c r="L32">
        <v>10</v>
      </c>
      <c r="M32" t="s">
        <v>106</v>
      </c>
      <c r="N32" t="s">
        <v>107</v>
      </c>
      <c r="O32" t="s">
        <v>108</v>
      </c>
      <c r="P32" t="s">
        <v>109</v>
      </c>
      <c r="Q32">
        <v>4</v>
      </c>
      <c r="R32" t="s">
        <v>139</v>
      </c>
      <c r="T32">
        <v>5.0999999999999996</v>
      </c>
      <c r="V32">
        <v>4</v>
      </c>
      <c r="X32">
        <v>6</v>
      </c>
      <c r="Y32" t="s">
        <v>140</v>
      </c>
      <c r="Z32" t="s">
        <v>128</v>
      </c>
      <c r="AA32" t="s">
        <v>128</v>
      </c>
      <c r="AB32" t="s">
        <v>328</v>
      </c>
      <c r="AE32">
        <v>4</v>
      </c>
      <c r="AJ32" t="s">
        <v>118</v>
      </c>
      <c r="AY32" t="s">
        <v>608</v>
      </c>
      <c r="AZ32">
        <v>73637</v>
      </c>
      <c r="BA32" t="s">
        <v>609</v>
      </c>
      <c r="BB32" t="s">
        <v>610</v>
      </c>
      <c r="BC32">
        <v>2004</v>
      </c>
    </row>
    <row r="33" spans="1:55" x14ac:dyDescent="0.35">
      <c r="A33">
        <v>38641940</v>
      </c>
      <c r="B33" t="s">
        <v>298</v>
      </c>
      <c r="C33" t="s">
        <v>249</v>
      </c>
      <c r="D33" t="s">
        <v>250</v>
      </c>
      <c r="E33" t="s">
        <v>251</v>
      </c>
      <c r="F33" t="s">
        <v>307</v>
      </c>
      <c r="J33">
        <v>8</v>
      </c>
      <c r="L33">
        <v>10</v>
      </c>
      <c r="M33" t="s">
        <v>106</v>
      </c>
      <c r="N33" t="s">
        <v>107</v>
      </c>
      <c r="O33" t="s">
        <v>108</v>
      </c>
      <c r="P33" t="s">
        <v>109</v>
      </c>
      <c r="Q33">
        <v>4</v>
      </c>
      <c r="R33" t="s">
        <v>139</v>
      </c>
      <c r="T33">
        <v>0.76</v>
      </c>
      <c r="V33">
        <v>0.53</v>
      </c>
      <c r="X33">
        <v>0.99</v>
      </c>
      <c r="Y33" t="s">
        <v>140</v>
      </c>
      <c r="Z33" t="s">
        <v>128</v>
      </c>
      <c r="AA33" t="s">
        <v>128</v>
      </c>
      <c r="AB33" t="s">
        <v>328</v>
      </c>
      <c r="AE33">
        <v>4</v>
      </c>
      <c r="AJ33" t="s">
        <v>118</v>
      </c>
      <c r="AY33" t="s">
        <v>608</v>
      </c>
      <c r="AZ33">
        <v>73637</v>
      </c>
      <c r="BA33" t="s">
        <v>609</v>
      </c>
      <c r="BB33" t="s">
        <v>610</v>
      </c>
      <c r="BC33">
        <v>2004</v>
      </c>
    </row>
    <row r="34" spans="1:55" x14ac:dyDescent="0.35">
      <c r="A34">
        <v>38641940</v>
      </c>
      <c r="B34" t="s">
        <v>298</v>
      </c>
      <c r="C34" t="s">
        <v>611</v>
      </c>
      <c r="D34" t="s">
        <v>612</v>
      </c>
      <c r="E34" t="s">
        <v>251</v>
      </c>
      <c r="F34" t="s">
        <v>307</v>
      </c>
      <c r="J34">
        <v>8</v>
      </c>
      <c r="L34">
        <v>10</v>
      </c>
      <c r="M34" t="s">
        <v>106</v>
      </c>
      <c r="N34" t="s">
        <v>107</v>
      </c>
      <c r="O34" t="s">
        <v>108</v>
      </c>
      <c r="P34" t="s">
        <v>109</v>
      </c>
      <c r="R34" t="s">
        <v>110</v>
      </c>
      <c r="T34">
        <v>4.3</v>
      </c>
      <c r="V34">
        <v>0</v>
      </c>
      <c r="X34">
        <v>7.5</v>
      </c>
      <c r="Y34" t="s">
        <v>140</v>
      </c>
      <c r="Z34" t="s">
        <v>128</v>
      </c>
      <c r="AA34" t="s">
        <v>128</v>
      </c>
      <c r="AB34" t="s">
        <v>328</v>
      </c>
      <c r="AE34">
        <v>4</v>
      </c>
      <c r="AJ34" t="s">
        <v>118</v>
      </c>
      <c r="AY34" t="s">
        <v>329</v>
      </c>
      <c r="AZ34">
        <v>72795</v>
      </c>
      <c r="BA34" t="s">
        <v>330</v>
      </c>
      <c r="BB34" t="s">
        <v>331</v>
      </c>
      <c r="BC34">
        <v>2004</v>
      </c>
    </row>
    <row r="35" spans="1:55" x14ac:dyDescent="0.35">
      <c r="A35">
        <v>38641940</v>
      </c>
      <c r="B35" t="s">
        <v>298</v>
      </c>
      <c r="C35" t="s">
        <v>261</v>
      </c>
      <c r="D35" t="s">
        <v>262</v>
      </c>
      <c r="E35" t="s">
        <v>251</v>
      </c>
      <c r="F35" t="s">
        <v>307</v>
      </c>
      <c r="J35">
        <v>8</v>
      </c>
      <c r="L35">
        <v>10</v>
      </c>
      <c r="M35" t="s">
        <v>106</v>
      </c>
      <c r="N35" t="s">
        <v>107</v>
      </c>
      <c r="O35" t="s">
        <v>108</v>
      </c>
      <c r="P35" t="s">
        <v>109</v>
      </c>
      <c r="R35" t="s">
        <v>110</v>
      </c>
      <c r="T35">
        <v>13.1</v>
      </c>
      <c r="V35">
        <v>12.8</v>
      </c>
      <c r="X35">
        <v>13.3</v>
      </c>
      <c r="Y35" t="s">
        <v>140</v>
      </c>
      <c r="Z35" t="s">
        <v>128</v>
      </c>
      <c r="AA35" t="s">
        <v>128</v>
      </c>
      <c r="AB35" t="s">
        <v>328</v>
      </c>
      <c r="AE35">
        <v>4</v>
      </c>
      <c r="AJ35" t="s">
        <v>118</v>
      </c>
      <c r="AY35" t="s">
        <v>329</v>
      </c>
      <c r="AZ35">
        <v>72795</v>
      </c>
      <c r="BA35" t="s">
        <v>330</v>
      </c>
      <c r="BB35" t="s">
        <v>331</v>
      </c>
      <c r="BC35">
        <v>2004</v>
      </c>
    </row>
    <row r="36" spans="1:55" x14ac:dyDescent="0.35">
      <c r="A36">
        <v>38641940</v>
      </c>
      <c r="B36" t="s">
        <v>298</v>
      </c>
      <c r="C36" t="s">
        <v>249</v>
      </c>
      <c r="D36" t="s">
        <v>250</v>
      </c>
      <c r="E36" t="s">
        <v>251</v>
      </c>
      <c r="F36" t="s">
        <v>307</v>
      </c>
      <c r="J36">
        <v>8</v>
      </c>
      <c r="L36">
        <v>10</v>
      </c>
      <c r="M36" t="s">
        <v>106</v>
      </c>
      <c r="N36" t="s">
        <v>107</v>
      </c>
      <c r="O36" t="s">
        <v>108</v>
      </c>
      <c r="P36" t="s">
        <v>109</v>
      </c>
      <c r="Q36">
        <v>4</v>
      </c>
      <c r="R36" t="s">
        <v>139</v>
      </c>
      <c r="T36">
        <v>1.1000000000000001</v>
      </c>
      <c r="V36">
        <v>0.75</v>
      </c>
      <c r="X36">
        <v>1.5</v>
      </c>
      <c r="Y36" t="s">
        <v>140</v>
      </c>
      <c r="Z36" t="s">
        <v>128</v>
      </c>
      <c r="AA36" t="s">
        <v>128</v>
      </c>
      <c r="AB36" t="s">
        <v>328</v>
      </c>
      <c r="AE36">
        <v>4</v>
      </c>
      <c r="AJ36" t="s">
        <v>118</v>
      </c>
      <c r="AY36" t="s">
        <v>608</v>
      </c>
      <c r="AZ36">
        <v>73637</v>
      </c>
      <c r="BA36" t="s">
        <v>609</v>
      </c>
      <c r="BB36" t="s">
        <v>610</v>
      </c>
      <c r="BC36">
        <v>2004</v>
      </c>
    </row>
    <row r="37" spans="1:55" x14ac:dyDescent="0.35">
      <c r="A37">
        <v>38641940</v>
      </c>
      <c r="B37" t="s">
        <v>298</v>
      </c>
      <c r="C37" t="s">
        <v>249</v>
      </c>
      <c r="D37" t="s">
        <v>250</v>
      </c>
      <c r="E37" t="s">
        <v>251</v>
      </c>
      <c r="F37" t="s">
        <v>307</v>
      </c>
      <c r="J37">
        <v>8</v>
      </c>
      <c r="L37">
        <v>10</v>
      </c>
      <c r="M37" t="s">
        <v>106</v>
      </c>
      <c r="N37" t="s">
        <v>107</v>
      </c>
      <c r="O37" t="s">
        <v>108</v>
      </c>
      <c r="P37" t="s">
        <v>109</v>
      </c>
      <c r="R37" t="s">
        <v>110</v>
      </c>
      <c r="T37">
        <v>4</v>
      </c>
      <c r="V37">
        <v>3.1</v>
      </c>
      <c r="X37">
        <v>4.7</v>
      </c>
      <c r="Y37" t="s">
        <v>140</v>
      </c>
      <c r="Z37" t="s">
        <v>128</v>
      </c>
      <c r="AA37" t="s">
        <v>128</v>
      </c>
      <c r="AB37" t="s">
        <v>328</v>
      </c>
      <c r="AE37">
        <v>4</v>
      </c>
      <c r="AJ37" t="s">
        <v>118</v>
      </c>
      <c r="AY37" t="s">
        <v>329</v>
      </c>
      <c r="AZ37">
        <v>72795</v>
      </c>
      <c r="BA37" t="s">
        <v>330</v>
      </c>
      <c r="BB37" t="s">
        <v>331</v>
      </c>
      <c r="BC37">
        <v>2004</v>
      </c>
    </row>
    <row r="38" spans="1:55" x14ac:dyDescent="0.35">
      <c r="A38">
        <v>38641940</v>
      </c>
      <c r="B38" t="s">
        <v>298</v>
      </c>
      <c r="C38" t="s">
        <v>261</v>
      </c>
      <c r="D38" t="s">
        <v>262</v>
      </c>
      <c r="E38" t="s">
        <v>251</v>
      </c>
      <c r="F38" t="s">
        <v>198</v>
      </c>
      <c r="H38">
        <v>25</v>
      </c>
      <c r="M38" t="s">
        <v>106</v>
      </c>
      <c r="N38" t="s">
        <v>107</v>
      </c>
      <c r="O38" t="s">
        <v>108</v>
      </c>
      <c r="P38" t="s">
        <v>109</v>
      </c>
      <c r="R38" t="s">
        <v>110</v>
      </c>
      <c r="T38">
        <v>1.1000000000000001</v>
      </c>
      <c r="V38">
        <v>1</v>
      </c>
      <c r="X38">
        <v>1.3</v>
      </c>
      <c r="Y38" t="s">
        <v>140</v>
      </c>
      <c r="Z38" t="s">
        <v>128</v>
      </c>
      <c r="AA38" t="s">
        <v>128</v>
      </c>
      <c r="AB38" t="s">
        <v>328</v>
      </c>
      <c r="AE38">
        <v>4</v>
      </c>
      <c r="AJ38" t="s">
        <v>118</v>
      </c>
      <c r="AY38" t="s">
        <v>329</v>
      </c>
      <c r="AZ38">
        <v>72795</v>
      </c>
      <c r="BA38" t="s">
        <v>330</v>
      </c>
      <c r="BB38" t="s">
        <v>331</v>
      </c>
      <c r="BC38">
        <v>2004</v>
      </c>
    </row>
    <row r="39" spans="1:55" x14ac:dyDescent="0.35">
      <c r="A39">
        <v>38641940</v>
      </c>
      <c r="B39" t="s">
        <v>298</v>
      </c>
      <c r="C39" t="s">
        <v>249</v>
      </c>
      <c r="D39" t="s">
        <v>250</v>
      </c>
      <c r="E39" t="s">
        <v>251</v>
      </c>
      <c r="F39" t="s">
        <v>307</v>
      </c>
      <c r="J39">
        <v>8</v>
      </c>
      <c r="L39">
        <v>10</v>
      </c>
      <c r="M39" t="s">
        <v>106</v>
      </c>
      <c r="N39" t="s">
        <v>107</v>
      </c>
      <c r="O39" t="s">
        <v>108</v>
      </c>
      <c r="P39" t="s">
        <v>109</v>
      </c>
      <c r="Q39">
        <v>4</v>
      </c>
      <c r="R39" t="s">
        <v>139</v>
      </c>
      <c r="T39">
        <v>1721.8</v>
      </c>
      <c r="V39">
        <v>1131.2</v>
      </c>
      <c r="X39">
        <v>2318.6999999999998</v>
      </c>
      <c r="Y39" t="s">
        <v>140</v>
      </c>
      <c r="Z39" t="s">
        <v>128</v>
      </c>
      <c r="AA39" t="s">
        <v>128</v>
      </c>
      <c r="AB39" t="s">
        <v>328</v>
      </c>
      <c r="AE39">
        <v>4</v>
      </c>
      <c r="AJ39" t="s">
        <v>118</v>
      </c>
      <c r="AY39" t="s">
        <v>608</v>
      </c>
      <c r="AZ39">
        <v>73637</v>
      </c>
      <c r="BA39" t="s">
        <v>609</v>
      </c>
      <c r="BB39" t="s">
        <v>610</v>
      </c>
      <c r="BC39">
        <v>2004</v>
      </c>
    </row>
    <row r="40" spans="1:55" x14ac:dyDescent="0.35">
      <c r="A40">
        <v>38641940</v>
      </c>
      <c r="B40" t="s">
        <v>298</v>
      </c>
      <c r="C40" t="s">
        <v>613</v>
      </c>
      <c r="D40" t="s">
        <v>614</v>
      </c>
      <c r="E40" t="s">
        <v>251</v>
      </c>
      <c r="F40" t="s">
        <v>105</v>
      </c>
      <c r="N40" t="s">
        <v>167</v>
      </c>
      <c r="O40" t="s">
        <v>108</v>
      </c>
      <c r="P40" t="s">
        <v>109</v>
      </c>
      <c r="Q40">
        <v>9</v>
      </c>
      <c r="R40" t="s">
        <v>139</v>
      </c>
      <c r="T40">
        <v>0.9</v>
      </c>
      <c r="V40">
        <v>0.84</v>
      </c>
      <c r="X40">
        <v>0.97</v>
      </c>
      <c r="Y40" t="s">
        <v>140</v>
      </c>
      <c r="Z40" t="s">
        <v>128</v>
      </c>
      <c r="AA40" t="s">
        <v>128</v>
      </c>
      <c r="AB40" t="s">
        <v>328</v>
      </c>
      <c r="AE40">
        <v>4</v>
      </c>
      <c r="AJ40" t="s">
        <v>118</v>
      </c>
      <c r="AL40">
        <v>96</v>
      </c>
      <c r="AQ40" t="s">
        <v>130</v>
      </c>
      <c r="AS40">
        <v>4</v>
      </c>
      <c r="AX40" t="s">
        <v>118</v>
      </c>
      <c r="AY40" t="s">
        <v>615</v>
      </c>
      <c r="AZ40">
        <v>173391</v>
      </c>
      <c r="BA40" t="s">
        <v>616</v>
      </c>
      <c r="BB40" t="s">
        <v>617</v>
      </c>
      <c r="BC40">
        <v>2014</v>
      </c>
    </row>
    <row r="41" spans="1:55" x14ac:dyDescent="0.35">
      <c r="A41">
        <v>38641940</v>
      </c>
      <c r="B41" t="s">
        <v>298</v>
      </c>
      <c r="C41" t="s">
        <v>611</v>
      </c>
      <c r="D41" t="s">
        <v>612</v>
      </c>
      <c r="E41" t="s">
        <v>251</v>
      </c>
      <c r="F41" t="s">
        <v>198</v>
      </c>
      <c r="H41">
        <v>25</v>
      </c>
      <c r="M41" t="s">
        <v>106</v>
      </c>
      <c r="N41" t="s">
        <v>107</v>
      </c>
      <c r="O41" t="s">
        <v>108</v>
      </c>
      <c r="P41" t="s">
        <v>109</v>
      </c>
      <c r="R41" t="s">
        <v>110</v>
      </c>
      <c r="T41">
        <v>2.1</v>
      </c>
      <c r="V41">
        <v>1.8</v>
      </c>
      <c r="X41">
        <v>3.9</v>
      </c>
      <c r="Y41" t="s">
        <v>140</v>
      </c>
      <c r="Z41" t="s">
        <v>128</v>
      </c>
      <c r="AA41" t="s">
        <v>128</v>
      </c>
      <c r="AB41" t="s">
        <v>328</v>
      </c>
      <c r="AE41">
        <v>4</v>
      </c>
      <c r="AJ41" t="s">
        <v>118</v>
      </c>
      <c r="AY41" t="s">
        <v>329</v>
      </c>
      <c r="AZ41">
        <v>72795</v>
      </c>
      <c r="BA41" t="s">
        <v>330</v>
      </c>
      <c r="BB41" t="s">
        <v>331</v>
      </c>
      <c r="BC41">
        <v>2004</v>
      </c>
    </row>
    <row r="42" spans="1:55" x14ac:dyDescent="0.35">
      <c r="A42">
        <v>38641940</v>
      </c>
      <c r="B42" t="s">
        <v>298</v>
      </c>
      <c r="C42" t="s">
        <v>249</v>
      </c>
      <c r="D42" t="s">
        <v>250</v>
      </c>
      <c r="E42" t="s">
        <v>251</v>
      </c>
      <c r="F42" t="s">
        <v>198</v>
      </c>
      <c r="H42">
        <v>25</v>
      </c>
      <c r="M42" t="s">
        <v>106</v>
      </c>
      <c r="N42" t="s">
        <v>107</v>
      </c>
      <c r="O42" t="s">
        <v>108</v>
      </c>
      <c r="P42" t="s">
        <v>109</v>
      </c>
      <c r="R42" t="s">
        <v>110</v>
      </c>
      <c r="T42">
        <v>0.85</v>
      </c>
      <c r="V42">
        <v>0.55000000000000004</v>
      </c>
      <c r="X42">
        <v>0.87</v>
      </c>
      <c r="Y42" t="s">
        <v>140</v>
      </c>
      <c r="Z42" t="s">
        <v>128</v>
      </c>
      <c r="AA42" t="s">
        <v>128</v>
      </c>
      <c r="AB42" t="s">
        <v>328</v>
      </c>
      <c r="AE42">
        <v>4</v>
      </c>
      <c r="AJ42" t="s">
        <v>118</v>
      </c>
      <c r="AY42" t="s">
        <v>329</v>
      </c>
      <c r="AZ42">
        <v>72795</v>
      </c>
      <c r="BA42" t="s">
        <v>330</v>
      </c>
      <c r="BB42" t="s">
        <v>331</v>
      </c>
      <c r="BC42">
        <v>2004</v>
      </c>
    </row>
    <row r="43" spans="1:55" x14ac:dyDescent="0.35">
      <c r="A43">
        <v>38641940</v>
      </c>
      <c r="B43" t="s">
        <v>298</v>
      </c>
      <c r="C43" t="s">
        <v>249</v>
      </c>
      <c r="D43" t="s">
        <v>250</v>
      </c>
      <c r="E43" t="s">
        <v>251</v>
      </c>
      <c r="F43" t="s">
        <v>307</v>
      </c>
      <c r="J43">
        <v>8</v>
      </c>
      <c r="L43">
        <v>10</v>
      </c>
      <c r="M43" t="s">
        <v>106</v>
      </c>
      <c r="N43" t="s">
        <v>107</v>
      </c>
      <c r="O43" t="s">
        <v>108</v>
      </c>
      <c r="P43" t="s">
        <v>109</v>
      </c>
      <c r="Q43">
        <v>4</v>
      </c>
      <c r="R43" t="s">
        <v>139</v>
      </c>
      <c r="T43">
        <v>240.6</v>
      </c>
      <c r="V43">
        <v>72</v>
      </c>
      <c r="X43">
        <v>422</v>
      </c>
      <c r="Y43" t="s">
        <v>140</v>
      </c>
      <c r="Z43" t="s">
        <v>128</v>
      </c>
      <c r="AA43" t="s">
        <v>128</v>
      </c>
      <c r="AB43" t="s">
        <v>328</v>
      </c>
      <c r="AE43">
        <v>4</v>
      </c>
      <c r="AJ43" t="s">
        <v>118</v>
      </c>
      <c r="AY43" t="s">
        <v>608</v>
      </c>
      <c r="AZ43">
        <v>73637</v>
      </c>
      <c r="BA43" t="s">
        <v>609</v>
      </c>
      <c r="BB43" t="s">
        <v>610</v>
      </c>
      <c r="BC43">
        <v>2004</v>
      </c>
    </row>
    <row r="44" spans="1:55" x14ac:dyDescent="0.35">
      <c r="A44">
        <v>38641940</v>
      </c>
      <c r="B44" t="s">
        <v>298</v>
      </c>
      <c r="C44" t="s">
        <v>249</v>
      </c>
      <c r="D44" t="s">
        <v>250</v>
      </c>
      <c r="E44" t="s">
        <v>251</v>
      </c>
      <c r="F44" t="s">
        <v>307</v>
      </c>
      <c r="J44">
        <v>8</v>
      </c>
      <c r="L44">
        <v>10</v>
      </c>
      <c r="M44" t="s">
        <v>106</v>
      </c>
      <c r="N44" t="s">
        <v>107</v>
      </c>
      <c r="O44" t="s">
        <v>108</v>
      </c>
      <c r="P44" t="s">
        <v>109</v>
      </c>
      <c r="Q44">
        <v>4</v>
      </c>
      <c r="R44" t="s">
        <v>139</v>
      </c>
      <c r="T44">
        <v>5.4</v>
      </c>
      <c r="V44">
        <v>3.8</v>
      </c>
      <c r="X44">
        <v>6.8</v>
      </c>
      <c r="Y44" t="s">
        <v>140</v>
      </c>
      <c r="Z44" t="s">
        <v>128</v>
      </c>
      <c r="AA44" t="s">
        <v>128</v>
      </c>
      <c r="AB44" t="s">
        <v>328</v>
      </c>
      <c r="AE44">
        <v>4</v>
      </c>
      <c r="AJ44" t="s">
        <v>118</v>
      </c>
      <c r="AY44" t="s">
        <v>608</v>
      </c>
      <c r="AZ44">
        <v>73637</v>
      </c>
      <c r="BA44" t="s">
        <v>609</v>
      </c>
      <c r="BB44" t="s">
        <v>610</v>
      </c>
      <c r="BC44">
        <v>2004</v>
      </c>
    </row>
    <row r="45" spans="1:55" x14ac:dyDescent="0.35">
      <c r="A45">
        <v>38641940</v>
      </c>
      <c r="B45" t="s">
        <v>298</v>
      </c>
      <c r="C45" t="s">
        <v>249</v>
      </c>
      <c r="D45" t="s">
        <v>250</v>
      </c>
      <c r="E45" t="s">
        <v>251</v>
      </c>
      <c r="F45" t="s">
        <v>198</v>
      </c>
      <c r="H45">
        <v>25</v>
      </c>
      <c r="M45" t="s">
        <v>106</v>
      </c>
      <c r="N45" t="s">
        <v>107</v>
      </c>
      <c r="O45" t="s">
        <v>108</v>
      </c>
      <c r="P45" t="s">
        <v>109</v>
      </c>
      <c r="R45" t="s">
        <v>110</v>
      </c>
      <c r="T45">
        <v>1.99</v>
      </c>
      <c r="V45">
        <v>1.7</v>
      </c>
      <c r="X45">
        <v>2</v>
      </c>
      <c r="Y45" t="s">
        <v>140</v>
      </c>
      <c r="Z45" t="s">
        <v>128</v>
      </c>
      <c r="AA45" t="s">
        <v>128</v>
      </c>
      <c r="AB45" t="s">
        <v>328</v>
      </c>
      <c r="AE45">
        <v>4</v>
      </c>
      <c r="AJ45" t="s">
        <v>118</v>
      </c>
      <c r="AY45" t="s">
        <v>329</v>
      </c>
      <c r="AZ45">
        <v>72795</v>
      </c>
      <c r="BA45" t="s">
        <v>330</v>
      </c>
      <c r="BB45" t="s">
        <v>331</v>
      </c>
      <c r="BC45">
        <v>2004</v>
      </c>
    </row>
    <row r="46" spans="1:55" x14ac:dyDescent="0.35">
      <c r="A46">
        <v>38641940</v>
      </c>
      <c r="B46" t="s">
        <v>298</v>
      </c>
      <c r="C46" t="s">
        <v>613</v>
      </c>
      <c r="D46" t="s">
        <v>614</v>
      </c>
      <c r="E46" t="s">
        <v>251</v>
      </c>
      <c r="F46" t="s">
        <v>105</v>
      </c>
      <c r="N46" t="s">
        <v>167</v>
      </c>
      <c r="O46" t="s">
        <v>108</v>
      </c>
      <c r="P46" t="s">
        <v>109</v>
      </c>
      <c r="Q46">
        <v>9</v>
      </c>
      <c r="R46" t="s">
        <v>139</v>
      </c>
      <c r="T46">
        <v>1.7999999999999999E-2</v>
      </c>
      <c r="V46">
        <v>0</v>
      </c>
      <c r="X46">
        <v>0.77</v>
      </c>
      <c r="Y46" t="s">
        <v>140</v>
      </c>
      <c r="Z46" t="s">
        <v>128</v>
      </c>
      <c r="AA46" t="s">
        <v>128</v>
      </c>
      <c r="AB46" t="s">
        <v>328</v>
      </c>
      <c r="AE46">
        <v>4</v>
      </c>
      <c r="AJ46" t="s">
        <v>118</v>
      </c>
      <c r="AL46">
        <v>96</v>
      </c>
      <c r="AQ46" t="s">
        <v>130</v>
      </c>
      <c r="AS46">
        <v>4</v>
      </c>
      <c r="AX46" t="s">
        <v>118</v>
      </c>
      <c r="AY46" t="s">
        <v>615</v>
      </c>
      <c r="AZ46">
        <v>173391</v>
      </c>
      <c r="BA46" t="s">
        <v>616</v>
      </c>
      <c r="BB46" t="s">
        <v>617</v>
      </c>
      <c r="BC46">
        <v>2014</v>
      </c>
    </row>
    <row r="47" spans="1:55" x14ac:dyDescent="0.35">
      <c r="A47">
        <v>38641940</v>
      </c>
      <c r="B47" t="s">
        <v>298</v>
      </c>
      <c r="C47" t="s">
        <v>261</v>
      </c>
      <c r="D47" t="s">
        <v>262</v>
      </c>
      <c r="E47" t="s">
        <v>251</v>
      </c>
      <c r="F47" t="s">
        <v>198</v>
      </c>
      <c r="H47">
        <v>25</v>
      </c>
      <c r="M47" t="s">
        <v>106</v>
      </c>
      <c r="N47" t="s">
        <v>107</v>
      </c>
      <c r="O47" t="s">
        <v>108</v>
      </c>
      <c r="P47" t="s">
        <v>109</v>
      </c>
      <c r="R47" t="s">
        <v>110</v>
      </c>
      <c r="T47">
        <v>0.83</v>
      </c>
      <c r="V47">
        <v>0.71</v>
      </c>
      <c r="X47">
        <v>0.92</v>
      </c>
      <c r="Y47" t="s">
        <v>140</v>
      </c>
      <c r="Z47" t="s">
        <v>128</v>
      </c>
      <c r="AA47" t="s">
        <v>128</v>
      </c>
      <c r="AB47" t="s">
        <v>328</v>
      </c>
      <c r="AE47">
        <v>4</v>
      </c>
      <c r="AJ47" t="s">
        <v>118</v>
      </c>
      <c r="AY47" t="s">
        <v>329</v>
      </c>
      <c r="AZ47">
        <v>72795</v>
      </c>
      <c r="BA47" t="s">
        <v>330</v>
      </c>
      <c r="BB47" t="s">
        <v>331</v>
      </c>
      <c r="BC47">
        <v>2004</v>
      </c>
    </row>
    <row r="48" spans="1:55" x14ac:dyDescent="0.35">
      <c r="A48">
        <v>38641940</v>
      </c>
      <c r="B48" t="s">
        <v>298</v>
      </c>
      <c r="C48" t="s">
        <v>249</v>
      </c>
      <c r="D48" t="s">
        <v>250</v>
      </c>
      <c r="E48" t="s">
        <v>251</v>
      </c>
      <c r="F48" t="s">
        <v>307</v>
      </c>
      <c r="J48">
        <v>8</v>
      </c>
      <c r="L48">
        <v>10</v>
      </c>
      <c r="M48" t="s">
        <v>106</v>
      </c>
      <c r="N48" t="s">
        <v>107</v>
      </c>
      <c r="O48" t="s">
        <v>108</v>
      </c>
      <c r="P48" t="s">
        <v>109</v>
      </c>
      <c r="R48" t="s">
        <v>110</v>
      </c>
      <c r="T48">
        <v>6.2</v>
      </c>
      <c r="V48">
        <v>4.7</v>
      </c>
      <c r="X48">
        <v>7.4</v>
      </c>
      <c r="Y48" t="s">
        <v>140</v>
      </c>
      <c r="Z48" t="s">
        <v>128</v>
      </c>
      <c r="AA48" t="s">
        <v>128</v>
      </c>
      <c r="AB48" t="s">
        <v>328</v>
      </c>
      <c r="AE48">
        <v>25</v>
      </c>
      <c r="AJ48" t="s">
        <v>106</v>
      </c>
      <c r="AY48" t="s">
        <v>329</v>
      </c>
      <c r="AZ48">
        <v>72795</v>
      </c>
      <c r="BA48" t="s">
        <v>330</v>
      </c>
      <c r="BB48" t="s">
        <v>331</v>
      </c>
      <c r="BC48">
        <v>2004</v>
      </c>
    </row>
    <row r="49" spans="1:55" x14ac:dyDescent="0.35">
      <c r="A49">
        <v>38641940</v>
      </c>
      <c r="B49" t="s">
        <v>298</v>
      </c>
      <c r="C49" t="s">
        <v>249</v>
      </c>
      <c r="D49" t="s">
        <v>250</v>
      </c>
      <c r="E49" t="s">
        <v>251</v>
      </c>
      <c r="F49" t="s">
        <v>252</v>
      </c>
      <c r="N49" t="s">
        <v>107</v>
      </c>
      <c r="O49" t="s">
        <v>108</v>
      </c>
      <c r="P49" t="s">
        <v>109</v>
      </c>
      <c r="Q49">
        <v>5</v>
      </c>
      <c r="R49" t="s">
        <v>139</v>
      </c>
      <c r="T49">
        <v>5867.2</v>
      </c>
      <c r="V49">
        <v>5481.2</v>
      </c>
      <c r="X49">
        <v>6164.6</v>
      </c>
      <c r="Y49" t="s">
        <v>140</v>
      </c>
      <c r="Z49" t="s">
        <v>128</v>
      </c>
      <c r="AA49" t="s">
        <v>128</v>
      </c>
      <c r="AB49" t="s">
        <v>328</v>
      </c>
      <c r="AE49">
        <v>4</v>
      </c>
      <c r="AJ49" t="s">
        <v>118</v>
      </c>
      <c r="AL49">
        <v>96</v>
      </c>
      <c r="AQ49" t="s">
        <v>130</v>
      </c>
      <c r="AS49">
        <v>4</v>
      </c>
      <c r="AX49" t="s">
        <v>118</v>
      </c>
      <c r="AY49" t="s">
        <v>605</v>
      </c>
      <c r="AZ49">
        <v>53090</v>
      </c>
      <c r="BA49" t="s">
        <v>606</v>
      </c>
      <c r="BB49" t="s">
        <v>607</v>
      </c>
      <c r="BC49">
        <v>2000</v>
      </c>
    </row>
    <row r="50" spans="1:55" x14ac:dyDescent="0.35">
      <c r="A50">
        <v>38641940</v>
      </c>
      <c r="B50" t="s">
        <v>298</v>
      </c>
      <c r="C50" t="s">
        <v>249</v>
      </c>
      <c r="D50" t="s">
        <v>250</v>
      </c>
      <c r="E50" t="s">
        <v>251</v>
      </c>
      <c r="F50" t="s">
        <v>307</v>
      </c>
      <c r="J50">
        <v>8</v>
      </c>
      <c r="L50">
        <v>10</v>
      </c>
      <c r="M50" t="s">
        <v>106</v>
      </c>
      <c r="N50" t="s">
        <v>107</v>
      </c>
      <c r="O50" t="s">
        <v>108</v>
      </c>
      <c r="P50" t="s">
        <v>109</v>
      </c>
      <c r="Q50">
        <v>4</v>
      </c>
      <c r="R50" t="s">
        <v>139</v>
      </c>
      <c r="T50">
        <v>3023.4</v>
      </c>
      <c r="V50">
        <v>2758.7</v>
      </c>
      <c r="X50">
        <v>3250.9</v>
      </c>
      <c r="Y50" t="s">
        <v>140</v>
      </c>
      <c r="Z50" t="s">
        <v>128</v>
      </c>
      <c r="AA50" t="s">
        <v>128</v>
      </c>
      <c r="AB50" t="s">
        <v>328</v>
      </c>
      <c r="AE50">
        <v>4</v>
      </c>
      <c r="AJ50" t="s">
        <v>118</v>
      </c>
      <c r="AY50" t="s">
        <v>608</v>
      </c>
      <c r="AZ50">
        <v>73637</v>
      </c>
      <c r="BA50" t="s">
        <v>609</v>
      </c>
      <c r="BB50" t="s">
        <v>610</v>
      </c>
      <c r="BC50">
        <v>2004</v>
      </c>
    </row>
    <row r="51" spans="1:55" x14ac:dyDescent="0.35">
      <c r="A51">
        <v>38641940</v>
      </c>
      <c r="B51" t="s">
        <v>298</v>
      </c>
      <c r="C51" t="s">
        <v>611</v>
      </c>
      <c r="D51" t="s">
        <v>612</v>
      </c>
      <c r="E51" t="s">
        <v>251</v>
      </c>
      <c r="F51" t="s">
        <v>198</v>
      </c>
      <c r="H51">
        <v>25</v>
      </c>
      <c r="M51" t="s">
        <v>106</v>
      </c>
      <c r="N51" t="s">
        <v>107</v>
      </c>
      <c r="O51" t="s">
        <v>108</v>
      </c>
      <c r="P51" t="s">
        <v>109</v>
      </c>
      <c r="R51" t="s">
        <v>110</v>
      </c>
      <c r="T51">
        <v>1.2</v>
      </c>
      <c r="V51">
        <v>1</v>
      </c>
      <c r="X51">
        <v>1.4</v>
      </c>
      <c r="Y51" t="s">
        <v>140</v>
      </c>
      <c r="Z51" t="s">
        <v>128</v>
      </c>
      <c r="AA51" t="s">
        <v>128</v>
      </c>
      <c r="AB51" t="s">
        <v>328</v>
      </c>
      <c r="AE51">
        <v>4</v>
      </c>
      <c r="AJ51" t="s">
        <v>118</v>
      </c>
      <c r="AY51" t="s">
        <v>329</v>
      </c>
      <c r="AZ51">
        <v>72795</v>
      </c>
      <c r="BA51" t="s">
        <v>330</v>
      </c>
      <c r="BB51" t="s">
        <v>331</v>
      </c>
      <c r="BC51">
        <v>2004</v>
      </c>
    </row>
    <row r="52" spans="1:55" x14ac:dyDescent="0.35">
      <c r="A52">
        <v>38641940</v>
      </c>
      <c r="B52" t="s">
        <v>298</v>
      </c>
      <c r="C52" t="s">
        <v>613</v>
      </c>
      <c r="D52" t="s">
        <v>614</v>
      </c>
      <c r="E52" t="s">
        <v>251</v>
      </c>
      <c r="F52" t="s">
        <v>105</v>
      </c>
      <c r="N52" t="s">
        <v>167</v>
      </c>
      <c r="O52" t="s">
        <v>108</v>
      </c>
      <c r="P52" t="s">
        <v>109</v>
      </c>
      <c r="Q52">
        <v>9</v>
      </c>
      <c r="R52" t="s">
        <v>139</v>
      </c>
      <c r="T52">
        <v>0.73</v>
      </c>
      <c r="V52">
        <v>0.64</v>
      </c>
      <c r="X52">
        <v>0.83</v>
      </c>
      <c r="Y52" t="s">
        <v>140</v>
      </c>
      <c r="Z52" t="s">
        <v>128</v>
      </c>
      <c r="AA52" t="s">
        <v>128</v>
      </c>
      <c r="AB52" t="s">
        <v>328</v>
      </c>
      <c r="AE52">
        <v>4</v>
      </c>
      <c r="AJ52" t="s">
        <v>118</v>
      </c>
      <c r="AL52">
        <v>96</v>
      </c>
      <c r="AQ52" t="s">
        <v>130</v>
      </c>
      <c r="AS52">
        <v>4</v>
      </c>
      <c r="AX52" t="s">
        <v>118</v>
      </c>
      <c r="AY52" t="s">
        <v>615</v>
      </c>
      <c r="AZ52">
        <v>173391</v>
      </c>
      <c r="BA52" t="s">
        <v>616</v>
      </c>
      <c r="BB52" t="s">
        <v>617</v>
      </c>
      <c r="BC52">
        <v>2014</v>
      </c>
    </row>
    <row r="53" spans="1:55" x14ac:dyDescent="0.35">
      <c r="A53">
        <v>38641940</v>
      </c>
      <c r="B53" t="s">
        <v>298</v>
      </c>
      <c r="C53" t="s">
        <v>613</v>
      </c>
      <c r="D53" t="s">
        <v>614</v>
      </c>
      <c r="E53" t="s">
        <v>251</v>
      </c>
      <c r="F53" t="s">
        <v>105</v>
      </c>
      <c r="N53" t="s">
        <v>167</v>
      </c>
      <c r="O53" t="s">
        <v>108</v>
      </c>
      <c r="P53" t="s">
        <v>109</v>
      </c>
      <c r="Q53">
        <v>5</v>
      </c>
      <c r="R53" t="s">
        <v>139</v>
      </c>
      <c r="T53">
        <v>0.41</v>
      </c>
      <c r="V53">
        <v>0.34</v>
      </c>
      <c r="X53">
        <v>0.49</v>
      </c>
      <c r="Y53" t="s">
        <v>140</v>
      </c>
      <c r="Z53" t="s">
        <v>128</v>
      </c>
      <c r="AA53" t="s">
        <v>128</v>
      </c>
      <c r="AB53" t="s">
        <v>328</v>
      </c>
      <c r="AE53">
        <v>4</v>
      </c>
      <c r="AJ53" t="s">
        <v>118</v>
      </c>
      <c r="AL53">
        <v>96</v>
      </c>
      <c r="AQ53" t="s">
        <v>130</v>
      </c>
      <c r="AS53">
        <v>4</v>
      </c>
      <c r="AX53" t="s">
        <v>118</v>
      </c>
      <c r="AY53" t="s">
        <v>615</v>
      </c>
      <c r="AZ53">
        <v>173391</v>
      </c>
      <c r="BA53" t="s">
        <v>616</v>
      </c>
      <c r="BB53" t="s">
        <v>617</v>
      </c>
      <c r="BC53">
        <v>2014</v>
      </c>
    </row>
    <row r="54" spans="1:55" x14ac:dyDescent="0.35">
      <c r="A54">
        <v>38641940</v>
      </c>
      <c r="B54" t="s">
        <v>298</v>
      </c>
      <c r="C54" t="s">
        <v>249</v>
      </c>
      <c r="D54" t="s">
        <v>250</v>
      </c>
      <c r="E54" t="s">
        <v>251</v>
      </c>
      <c r="F54" t="s">
        <v>307</v>
      </c>
      <c r="J54">
        <v>8</v>
      </c>
      <c r="L54">
        <v>10</v>
      </c>
      <c r="M54" t="s">
        <v>106</v>
      </c>
      <c r="N54" t="s">
        <v>107</v>
      </c>
      <c r="O54" t="s">
        <v>108</v>
      </c>
      <c r="P54" t="s">
        <v>109</v>
      </c>
      <c r="Q54">
        <v>3</v>
      </c>
      <c r="R54" t="s">
        <v>139</v>
      </c>
      <c r="T54">
        <v>1.4</v>
      </c>
      <c r="Y54" t="s">
        <v>140</v>
      </c>
      <c r="Z54" t="s">
        <v>128</v>
      </c>
      <c r="AA54" t="s">
        <v>128</v>
      </c>
      <c r="AB54" t="s">
        <v>328</v>
      </c>
      <c r="AE54">
        <v>4</v>
      </c>
      <c r="AJ54" t="s">
        <v>118</v>
      </c>
      <c r="AY54" t="s">
        <v>608</v>
      </c>
      <c r="AZ54">
        <v>73637</v>
      </c>
      <c r="BA54" t="s">
        <v>609</v>
      </c>
      <c r="BB54" t="s">
        <v>610</v>
      </c>
      <c r="BC54">
        <v>2004</v>
      </c>
    </row>
    <row r="55" spans="1:55" x14ac:dyDescent="0.35">
      <c r="A55">
        <v>38641940</v>
      </c>
      <c r="B55" t="s">
        <v>298</v>
      </c>
      <c r="C55" t="s">
        <v>249</v>
      </c>
      <c r="D55" t="s">
        <v>250</v>
      </c>
      <c r="E55" t="s">
        <v>251</v>
      </c>
      <c r="F55" t="s">
        <v>307</v>
      </c>
      <c r="J55">
        <v>8</v>
      </c>
      <c r="L55">
        <v>10</v>
      </c>
      <c r="M55" t="s">
        <v>106</v>
      </c>
      <c r="N55" t="s">
        <v>107</v>
      </c>
      <c r="O55" t="s">
        <v>108</v>
      </c>
      <c r="P55" t="s">
        <v>109</v>
      </c>
      <c r="Q55">
        <v>4</v>
      </c>
      <c r="R55" t="s">
        <v>139</v>
      </c>
      <c r="T55">
        <v>1.8</v>
      </c>
      <c r="V55">
        <v>1.5</v>
      </c>
      <c r="X55">
        <v>2.1</v>
      </c>
      <c r="Y55" t="s">
        <v>140</v>
      </c>
      <c r="Z55" t="s">
        <v>128</v>
      </c>
      <c r="AA55" t="s">
        <v>128</v>
      </c>
      <c r="AB55" t="s">
        <v>328</v>
      </c>
      <c r="AE55">
        <v>4</v>
      </c>
      <c r="AJ55" t="s">
        <v>118</v>
      </c>
      <c r="AY55" t="s">
        <v>608</v>
      </c>
      <c r="AZ55">
        <v>73637</v>
      </c>
      <c r="BA55" t="s">
        <v>609</v>
      </c>
      <c r="BB55" t="s">
        <v>610</v>
      </c>
      <c r="BC55">
        <v>2004</v>
      </c>
    </row>
    <row r="56" spans="1:55" x14ac:dyDescent="0.35">
      <c r="A56">
        <v>38641940</v>
      </c>
      <c r="B56" t="s">
        <v>298</v>
      </c>
      <c r="C56" t="s">
        <v>261</v>
      </c>
      <c r="D56" t="s">
        <v>262</v>
      </c>
      <c r="E56" t="s">
        <v>251</v>
      </c>
      <c r="F56" t="s">
        <v>198</v>
      </c>
      <c r="H56">
        <v>25</v>
      </c>
      <c r="M56" t="s">
        <v>106</v>
      </c>
      <c r="N56" t="s">
        <v>233</v>
      </c>
      <c r="O56" t="s">
        <v>108</v>
      </c>
      <c r="P56" t="s">
        <v>234</v>
      </c>
      <c r="Q56">
        <v>6</v>
      </c>
      <c r="R56" t="s">
        <v>139</v>
      </c>
      <c r="T56">
        <v>7.31</v>
      </c>
      <c r="V56">
        <v>3.83</v>
      </c>
      <c r="X56">
        <v>9.5399999999999991</v>
      </c>
      <c r="Y56" t="s">
        <v>140</v>
      </c>
      <c r="Z56" t="s">
        <v>128</v>
      </c>
      <c r="AA56" t="s">
        <v>128</v>
      </c>
      <c r="AB56" t="s">
        <v>328</v>
      </c>
      <c r="AE56">
        <v>4</v>
      </c>
      <c r="AJ56" t="s">
        <v>118</v>
      </c>
      <c r="AY56" t="s">
        <v>332</v>
      </c>
      <c r="AZ56">
        <v>75187</v>
      </c>
      <c r="BA56" t="s">
        <v>333</v>
      </c>
      <c r="BB56" t="s">
        <v>334</v>
      </c>
      <c r="BC56">
        <v>2004</v>
      </c>
    </row>
    <row r="57" spans="1:55" x14ac:dyDescent="0.35">
      <c r="A57">
        <v>38641940</v>
      </c>
      <c r="B57" t="s">
        <v>298</v>
      </c>
      <c r="C57" t="s">
        <v>261</v>
      </c>
      <c r="D57" t="s">
        <v>262</v>
      </c>
      <c r="E57" t="s">
        <v>251</v>
      </c>
      <c r="F57" t="s">
        <v>307</v>
      </c>
      <c r="J57">
        <v>8</v>
      </c>
      <c r="L57">
        <v>10</v>
      </c>
      <c r="M57" t="s">
        <v>106</v>
      </c>
      <c r="N57" t="s">
        <v>107</v>
      </c>
      <c r="O57" t="s">
        <v>108</v>
      </c>
      <c r="P57" t="s">
        <v>109</v>
      </c>
      <c r="R57" t="s">
        <v>110</v>
      </c>
      <c r="T57">
        <v>6.7</v>
      </c>
      <c r="V57">
        <v>6.3</v>
      </c>
      <c r="X57">
        <v>6.9</v>
      </c>
      <c r="Y57" t="s">
        <v>140</v>
      </c>
      <c r="Z57" t="s">
        <v>128</v>
      </c>
      <c r="AA57" t="s">
        <v>128</v>
      </c>
      <c r="AB57" t="s">
        <v>328</v>
      </c>
      <c r="AE57">
        <v>4</v>
      </c>
      <c r="AJ57" t="s">
        <v>118</v>
      </c>
      <c r="AY57" t="s">
        <v>329</v>
      </c>
      <c r="AZ57">
        <v>72795</v>
      </c>
      <c r="BA57" t="s">
        <v>330</v>
      </c>
      <c r="BB57" t="s">
        <v>331</v>
      </c>
      <c r="BC57">
        <v>2004</v>
      </c>
    </row>
    <row r="58" spans="1:55" x14ac:dyDescent="0.35">
      <c r="A58">
        <v>38641940</v>
      </c>
      <c r="B58" t="s">
        <v>298</v>
      </c>
      <c r="C58" t="s">
        <v>613</v>
      </c>
      <c r="D58" t="s">
        <v>614</v>
      </c>
      <c r="E58" t="s">
        <v>251</v>
      </c>
      <c r="F58" t="s">
        <v>105</v>
      </c>
      <c r="N58" t="s">
        <v>167</v>
      </c>
      <c r="O58" t="s">
        <v>108</v>
      </c>
      <c r="P58" t="s">
        <v>109</v>
      </c>
      <c r="Q58">
        <v>9</v>
      </c>
      <c r="R58" t="s">
        <v>139</v>
      </c>
      <c r="T58">
        <v>0.38</v>
      </c>
      <c r="V58">
        <v>0.31</v>
      </c>
      <c r="X58">
        <v>0.46</v>
      </c>
      <c r="Y58" t="s">
        <v>140</v>
      </c>
      <c r="Z58" t="s">
        <v>128</v>
      </c>
      <c r="AA58" t="s">
        <v>128</v>
      </c>
      <c r="AB58" t="s">
        <v>328</v>
      </c>
      <c r="AE58">
        <v>4</v>
      </c>
      <c r="AJ58" t="s">
        <v>118</v>
      </c>
      <c r="AL58">
        <v>96</v>
      </c>
      <c r="AQ58" t="s">
        <v>130</v>
      </c>
      <c r="AS58">
        <v>4</v>
      </c>
      <c r="AX58" t="s">
        <v>118</v>
      </c>
      <c r="AY58" t="s">
        <v>615</v>
      </c>
      <c r="AZ58">
        <v>173391</v>
      </c>
      <c r="BA58" t="s">
        <v>616</v>
      </c>
      <c r="BB58" t="s">
        <v>617</v>
      </c>
      <c r="BC58">
        <v>2014</v>
      </c>
    </row>
    <row r="59" spans="1:55" x14ac:dyDescent="0.35">
      <c r="A59">
        <v>38641940</v>
      </c>
      <c r="B59" t="s">
        <v>298</v>
      </c>
      <c r="C59" t="s">
        <v>611</v>
      </c>
      <c r="D59" t="s">
        <v>612</v>
      </c>
      <c r="E59" t="s">
        <v>251</v>
      </c>
      <c r="F59" t="s">
        <v>307</v>
      </c>
      <c r="J59">
        <v>8</v>
      </c>
      <c r="L59">
        <v>10</v>
      </c>
      <c r="M59" t="s">
        <v>106</v>
      </c>
      <c r="N59" t="s">
        <v>107</v>
      </c>
      <c r="O59" t="s">
        <v>108</v>
      </c>
      <c r="P59" t="s">
        <v>109</v>
      </c>
      <c r="R59" t="s">
        <v>110</v>
      </c>
      <c r="T59">
        <v>2.2000000000000002</v>
      </c>
      <c r="V59">
        <v>0</v>
      </c>
      <c r="X59">
        <v>3.8</v>
      </c>
      <c r="Y59" t="s">
        <v>140</v>
      </c>
      <c r="Z59" t="s">
        <v>128</v>
      </c>
      <c r="AA59" t="s">
        <v>128</v>
      </c>
      <c r="AB59" t="s">
        <v>328</v>
      </c>
      <c r="AE59">
        <v>4</v>
      </c>
      <c r="AJ59" t="s">
        <v>118</v>
      </c>
      <c r="AY59" t="s">
        <v>329</v>
      </c>
      <c r="AZ59">
        <v>72795</v>
      </c>
      <c r="BA59" t="s">
        <v>330</v>
      </c>
      <c r="BB59" t="s">
        <v>331</v>
      </c>
      <c r="BC59">
        <v>2004</v>
      </c>
    </row>
    <row r="60" spans="1:55" x14ac:dyDescent="0.35">
      <c r="A60">
        <v>38641940</v>
      </c>
      <c r="B60" t="s">
        <v>298</v>
      </c>
      <c r="C60" t="s">
        <v>249</v>
      </c>
      <c r="D60" t="s">
        <v>250</v>
      </c>
      <c r="E60" t="s">
        <v>251</v>
      </c>
      <c r="F60" t="s">
        <v>307</v>
      </c>
      <c r="J60">
        <v>8</v>
      </c>
      <c r="L60">
        <v>10</v>
      </c>
      <c r="M60" t="s">
        <v>106</v>
      </c>
      <c r="N60" t="s">
        <v>107</v>
      </c>
      <c r="O60" t="s">
        <v>108</v>
      </c>
      <c r="P60" t="s">
        <v>109</v>
      </c>
      <c r="Q60">
        <v>4</v>
      </c>
      <c r="R60" t="s">
        <v>139</v>
      </c>
      <c r="T60">
        <v>4.3</v>
      </c>
      <c r="V60">
        <v>3</v>
      </c>
      <c r="X60">
        <v>5.3</v>
      </c>
      <c r="Y60" t="s">
        <v>140</v>
      </c>
      <c r="Z60" t="s">
        <v>128</v>
      </c>
      <c r="AA60" t="s">
        <v>128</v>
      </c>
      <c r="AB60" t="s">
        <v>328</v>
      </c>
      <c r="AE60">
        <v>4</v>
      </c>
      <c r="AJ60" t="s">
        <v>118</v>
      </c>
      <c r="AY60" t="s">
        <v>608</v>
      </c>
      <c r="AZ60">
        <v>73637</v>
      </c>
      <c r="BA60" t="s">
        <v>609</v>
      </c>
      <c r="BB60" t="s">
        <v>610</v>
      </c>
      <c r="BC60">
        <v>2004</v>
      </c>
    </row>
    <row r="61" spans="1:55" x14ac:dyDescent="0.35">
      <c r="A61">
        <v>38641940</v>
      </c>
      <c r="B61" t="s">
        <v>298</v>
      </c>
      <c r="C61" t="s">
        <v>613</v>
      </c>
      <c r="D61" t="s">
        <v>614</v>
      </c>
      <c r="E61" t="s">
        <v>251</v>
      </c>
      <c r="F61" t="s">
        <v>105</v>
      </c>
      <c r="N61" t="s">
        <v>167</v>
      </c>
      <c r="O61" t="s">
        <v>108</v>
      </c>
      <c r="P61" t="s">
        <v>109</v>
      </c>
      <c r="Q61">
        <v>9</v>
      </c>
      <c r="R61" t="s">
        <v>139</v>
      </c>
      <c r="T61">
        <v>0.33</v>
      </c>
      <c r="V61">
        <v>0.1</v>
      </c>
      <c r="X61">
        <v>1.079</v>
      </c>
      <c r="Y61" t="s">
        <v>140</v>
      </c>
      <c r="Z61" t="s">
        <v>128</v>
      </c>
      <c r="AA61" t="s">
        <v>128</v>
      </c>
      <c r="AB61" t="s">
        <v>328</v>
      </c>
      <c r="AE61">
        <v>4</v>
      </c>
      <c r="AJ61" t="s">
        <v>118</v>
      </c>
      <c r="AL61">
        <v>96</v>
      </c>
      <c r="AQ61" t="s">
        <v>130</v>
      </c>
      <c r="AS61">
        <v>4</v>
      </c>
      <c r="AX61" t="s">
        <v>118</v>
      </c>
      <c r="AY61" t="s">
        <v>615</v>
      </c>
      <c r="AZ61">
        <v>173391</v>
      </c>
      <c r="BA61" t="s">
        <v>616</v>
      </c>
      <c r="BB61" t="s">
        <v>617</v>
      </c>
      <c r="BC61">
        <v>2014</v>
      </c>
    </row>
    <row r="62" spans="1:55" x14ac:dyDescent="0.35">
      <c r="A62">
        <v>38641940</v>
      </c>
      <c r="B62" t="s">
        <v>298</v>
      </c>
      <c r="C62" t="s">
        <v>261</v>
      </c>
      <c r="D62" t="s">
        <v>262</v>
      </c>
      <c r="E62" t="s">
        <v>251</v>
      </c>
      <c r="F62" t="s">
        <v>198</v>
      </c>
      <c r="H62">
        <v>25</v>
      </c>
      <c r="M62" t="s">
        <v>106</v>
      </c>
      <c r="N62" t="s">
        <v>233</v>
      </c>
      <c r="O62" t="s">
        <v>108</v>
      </c>
      <c r="P62" t="s">
        <v>234</v>
      </c>
      <c r="Q62">
        <v>6</v>
      </c>
      <c r="R62" t="s">
        <v>139</v>
      </c>
      <c r="T62">
        <v>3.26</v>
      </c>
      <c r="V62">
        <v>1.66</v>
      </c>
      <c r="X62">
        <v>3.61</v>
      </c>
      <c r="Y62" t="s">
        <v>140</v>
      </c>
      <c r="Z62" t="s">
        <v>128</v>
      </c>
      <c r="AA62" t="s">
        <v>128</v>
      </c>
      <c r="AB62" t="s">
        <v>328</v>
      </c>
      <c r="AE62">
        <v>4</v>
      </c>
      <c r="AJ62" t="s">
        <v>118</v>
      </c>
      <c r="AY62" t="s">
        <v>332</v>
      </c>
      <c r="AZ62">
        <v>75187</v>
      </c>
      <c r="BA62" t="s">
        <v>333</v>
      </c>
      <c r="BB62" t="s">
        <v>334</v>
      </c>
      <c r="BC62">
        <v>2004</v>
      </c>
    </row>
    <row r="63" spans="1:55" x14ac:dyDescent="0.35">
      <c r="A63">
        <v>38641940</v>
      </c>
      <c r="B63" t="s">
        <v>298</v>
      </c>
      <c r="C63" t="s">
        <v>249</v>
      </c>
      <c r="D63" t="s">
        <v>250</v>
      </c>
      <c r="E63" t="s">
        <v>251</v>
      </c>
      <c r="F63" t="s">
        <v>252</v>
      </c>
      <c r="N63" t="s">
        <v>107</v>
      </c>
      <c r="O63" t="s">
        <v>108</v>
      </c>
      <c r="P63" t="s">
        <v>109</v>
      </c>
      <c r="Q63">
        <v>5</v>
      </c>
      <c r="R63" t="s">
        <v>139</v>
      </c>
      <c r="T63">
        <v>8</v>
      </c>
      <c r="V63">
        <v>7.6</v>
      </c>
      <c r="X63">
        <v>8.3000000000000007</v>
      </c>
      <c r="Y63" t="s">
        <v>140</v>
      </c>
      <c r="Z63" t="s">
        <v>128</v>
      </c>
      <c r="AA63" t="s">
        <v>128</v>
      </c>
      <c r="AB63" t="s">
        <v>328</v>
      </c>
      <c r="AE63">
        <v>4</v>
      </c>
      <c r="AJ63" t="s">
        <v>118</v>
      </c>
      <c r="AL63">
        <v>96</v>
      </c>
      <c r="AQ63" t="s">
        <v>130</v>
      </c>
      <c r="AS63">
        <v>4</v>
      </c>
      <c r="AX63" t="s">
        <v>118</v>
      </c>
      <c r="AY63" t="s">
        <v>605</v>
      </c>
      <c r="AZ63">
        <v>53090</v>
      </c>
      <c r="BA63" t="s">
        <v>606</v>
      </c>
      <c r="BB63" t="s">
        <v>607</v>
      </c>
      <c r="BC63">
        <v>2000</v>
      </c>
    </row>
    <row r="64" spans="1:55" x14ac:dyDescent="0.35">
      <c r="A64">
        <v>38641940</v>
      </c>
      <c r="B64" t="s">
        <v>298</v>
      </c>
      <c r="C64" t="s">
        <v>249</v>
      </c>
      <c r="D64" t="s">
        <v>250</v>
      </c>
      <c r="E64" t="s">
        <v>251</v>
      </c>
      <c r="F64" t="s">
        <v>307</v>
      </c>
      <c r="J64">
        <v>8</v>
      </c>
      <c r="L64">
        <v>10</v>
      </c>
      <c r="M64" t="s">
        <v>106</v>
      </c>
      <c r="N64" t="s">
        <v>107</v>
      </c>
      <c r="O64" t="s">
        <v>108</v>
      </c>
      <c r="P64" t="s">
        <v>109</v>
      </c>
      <c r="Q64">
        <v>3</v>
      </c>
      <c r="R64" t="s">
        <v>139</v>
      </c>
      <c r="T64">
        <v>395.2</v>
      </c>
      <c r="V64">
        <v>0</v>
      </c>
      <c r="X64">
        <v>647.9</v>
      </c>
      <c r="Y64" t="s">
        <v>140</v>
      </c>
      <c r="Z64" t="s">
        <v>128</v>
      </c>
      <c r="AA64" t="s">
        <v>128</v>
      </c>
      <c r="AB64" t="s">
        <v>328</v>
      </c>
      <c r="AE64">
        <v>4</v>
      </c>
      <c r="AJ64" t="s">
        <v>118</v>
      </c>
      <c r="AY64" t="s">
        <v>608</v>
      </c>
      <c r="AZ64">
        <v>73637</v>
      </c>
      <c r="BA64" t="s">
        <v>609</v>
      </c>
      <c r="BB64" t="s">
        <v>610</v>
      </c>
      <c r="BC64">
        <v>2004</v>
      </c>
    </row>
    <row r="65" spans="1:55" x14ac:dyDescent="0.35">
      <c r="A65">
        <v>38641940</v>
      </c>
      <c r="B65" t="s">
        <v>298</v>
      </c>
      <c r="C65" t="s">
        <v>249</v>
      </c>
      <c r="D65" t="s">
        <v>250</v>
      </c>
      <c r="E65" t="s">
        <v>251</v>
      </c>
      <c r="F65" t="s">
        <v>307</v>
      </c>
      <c r="J65">
        <v>8</v>
      </c>
      <c r="L65">
        <v>10</v>
      </c>
      <c r="M65" t="s">
        <v>106</v>
      </c>
      <c r="N65" t="s">
        <v>107</v>
      </c>
      <c r="O65" t="s">
        <v>108</v>
      </c>
      <c r="P65" t="s">
        <v>109</v>
      </c>
      <c r="Q65">
        <v>3</v>
      </c>
      <c r="R65" t="s">
        <v>139</v>
      </c>
      <c r="T65">
        <v>3.9</v>
      </c>
      <c r="V65">
        <v>3</v>
      </c>
      <c r="X65">
        <v>4.7</v>
      </c>
      <c r="Y65" t="s">
        <v>140</v>
      </c>
      <c r="Z65" t="s">
        <v>128</v>
      </c>
      <c r="AA65" t="s">
        <v>128</v>
      </c>
      <c r="AB65" t="s">
        <v>328</v>
      </c>
      <c r="AE65">
        <v>4</v>
      </c>
      <c r="AJ65" t="s">
        <v>118</v>
      </c>
      <c r="AY65" t="s">
        <v>608</v>
      </c>
      <c r="AZ65">
        <v>73637</v>
      </c>
      <c r="BA65" t="s">
        <v>609</v>
      </c>
      <c r="BB65" t="s">
        <v>610</v>
      </c>
      <c r="BC65">
        <v>2004</v>
      </c>
    </row>
    <row r="66" spans="1:55" x14ac:dyDescent="0.35">
      <c r="A66">
        <v>38641940</v>
      </c>
      <c r="B66" t="s">
        <v>298</v>
      </c>
      <c r="C66" t="s">
        <v>668</v>
      </c>
      <c r="D66" t="s">
        <v>669</v>
      </c>
      <c r="E66" t="s">
        <v>287</v>
      </c>
      <c r="F66" t="s">
        <v>105</v>
      </c>
      <c r="H66">
        <v>25</v>
      </c>
      <c r="M66" t="s">
        <v>294</v>
      </c>
      <c r="N66" t="s">
        <v>233</v>
      </c>
      <c r="O66" t="s">
        <v>108</v>
      </c>
      <c r="P66" t="s">
        <v>234</v>
      </c>
      <c r="Q66">
        <v>6</v>
      </c>
      <c r="R66" t="s">
        <v>139</v>
      </c>
      <c r="T66">
        <v>2.4</v>
      </c>
      <c r="Y66" t="s">
        <v>320</v>
      </c>
      <c r="Z66" t="s">
        <v>128</v>
      </c>
      <c r="AA66" t="s">
        <v>128</v>
      </c>
      <c r="AB66" t="s">
        <v>314</v>
      </c>
      <c r="AE66">
        <v>4</v>
      </c>
      <c r="AJ66" t="s">
        <v>118</v>
      </c>
      <c r="AL66">
        <v>96</v>
      </c>
      <c r="AQ66" t="s">
        <v>130</v>
      </c>
      <c r="AS66">
        <v>4</v>
      </c>
      <c r="AX66" t="s">
        <v>118</v>
      </c>
      <c r="AY66" t="s">
        <v>315</v>
      </c>
      <c r="AZ66">
        <v>117666</v>
      </c>
      <c r="BA66" t="s">
        <v>321</v>
      </c>
      <c r="BB66" t="s">
        <v>322</v>
      </c>
      <c r="BC66">
        <v>2009</v>
      </c>
    </row>
    <row r="67" spans="1:55" x14ac:dyDescent="0.35">
      <c r="A67">
        <v>38641940</v>
      </c>
      <c r="B67" t="s">
        <v>298</v>
      </c>
      <c r="C67" t="s">
        <v>668</v>
      </c>
      <c r="D67" t="s">
        <v>669</v>
      </c>
      <c r="E67" t="s">
        <v>287</v>
      </c>
      <c r="F67" t="s">
        <v>105</v>
      </c>
      <c r="H67">
        <v>25</v>
      </c>
      <c r="M67" t="s">
        <v>294</v>
      </c>
      <c r="N67" t="s">
        <v>107</v>
      </c>
      <c r="O67" t="s">
        <v>108</v>
      </c>
      <c r="P67" t="s">
        <v>109</v>
      </c>
      <c r="R67" t="s">
        <v>139</v>
      </c>
      <c r="T67">
        <v>1.5780000000000001</v>
      </c>
      <c r="V67">
        <v>1.1220000000000001</v>
      </c>
      <c r="X67">
        <v>1.8740000000000001</v>
      </c>
      <c r="Y67" t="s">
        <v>111</v>
      </c>
      <c r="Z67" t="s">
        <v>128</v>
      </c>
      <c r="AA67" t="s">
        <v>128</v>
      </c>
      <c r="AB67" t="s">
        <v>314</v>
      </c>
      <c r="AE67">
        <v>4</v>
      </c>
      <c r="AJ67" t="s">
        <v>118</v>
      </c>
      <c r="AL67">
        <v>96</v>
      </c>
      <c r="AQ67" t="s">
        <v>130</v>
      </c>
      <c r="AS67">
        <v>4</v>
      </c>
      <c r="AX67" t="s">
        <v>118</v>
      </c>
      <c r="AY67" t="s">
        <v>315</v>
      </c>
      <c r="AZ67">
        <v>117668</v>
      </c>
      <c r="BA67" t="s">
        <v>316</v>
      </c>
      <c r="BB67" t="s">
        <v>317</v>
      </c>
      <c r="BC67">
        <v>2009</v>
      </c>
    </row>
    <row r="68" spans="1:55" x14ac:dyDescent="0.35">
      <c r="A68">
        <v>39600425</v>
      </c>
      <c r="B68" t="s">
        <v>689</v>
      </c>
      <c r="C68" t="s">
        <v>690</v>
      </c>
      <c r="D68" t="s">
        <v>691</v>
      </c>
      <c r="E68" t="s">
        <v>104</v>
      </c>
      <c r="F68" t="s">
        <v>198</v>
      </c>
      <c r="J68">
        <v>29</v>
      </c>
      <c r="L68">
        <v>30</v>
      </c>
      <c r="M68" t="s">
        <v>106</v>
      </c>
      <c r="N68" t="s">
        <v>167</v>
      </c>
      <c r="O68" t="s">
        <v>108</v>
      </c>
      <c r="P68" t="s">
        <v>109</v>
      </c>
      <c r="Q68">
        <v>9</v>
      </c>
      <c r="R68" t="s">
        <v>139</v>
      </c>
      <c r="T68">
        <v>1.01</v>
      </c>
      <c r="Y68" t="s">
        <v>140</v>
      </c>
      <c r="Z68" t="s">
        <v>128</v>
      </c>
      <c r="AA68" t="s">
        <v>128</v>
      </c>
      <c r="AB68" t="s">
        <v>314</v>
      </c>
      <c r="AE68">
        <v>2</v>
      </c>
      <c r="AJ68" t="s">
        <v>118</v>
      </c>
      <c r="AL68">
        <v>48</v>
      </c>
      <c r="AQ68" t="s">
        <v>130</v>
      </c>
      <c r="AS68">
        <v>2</v>
      </c>
      <c r="AX68" t="s">
        <v>118</v>
      </c>
      <c r="AY68" t="s">
        <v>692</v>
      </c>
      <c r="AZ68">
        <v>155517</v>
      </c>
      <c r="BA68" t="s">
        <v>693</v>
      </c>
      <c r="BB68" t="s">
        <v>694</v>
      </c>
      <c r="BC68">
        <v>2010</v>
      </c>
    </row>
    <row r="69" spans="1:55" x14ac:dyDescent="0.35">
      <c r="A69">
        <v>39600425</v>
      </c>
      <c r="B69" t="s">
        <v>689</v>
      </c>
      <c r="C69" t="s">
        <v>690</v>
      </c>
      <c r="D69" t="s">
        <v>691</v>
      </c>
      <c r="E69" t="s">
        <v>104</v>
      </c>
      <c r="F69" t="s">
        <v>198</v>
      </c>
      <c r="J69">
        <v>29</v>
      </c>
      <c r="L69">
        <v>30</v>
      </c>
      <c r="M69" t="s">
        <v>106</v>
      </c>
      <c r="N69" t="s">
        <v>167</v>
      </c>
      <c r="O69" t="s">
        <v>108</v>
      </c>
      <c r="P69" t="s">
        <v>109</v>
      </c>
      <c r="Q69">
        <v>9</v>
      </c>
      <c r="R69" t="s">
        <v>139</v>
      </c>
      <c r="T69">
        <v>1.32</v>
      </c>
      <c r="Y69" t="s">
        <v>140</v>
      </c>
      <c r="Z69" t="s">
        <v>128</v>
      </c>
      <c r="AA69" t="s">
        <v>128</v>
      </c>
      <c r="AB69" t="s">
        <v>314</v>
      </c>
      <c r="AE69">
        <v>2</v>
      </c>
      <c r="AJ69" t="s">
        <v>118</v>
      </c>
      <c r="AL69">
        <v>48</v>
      </c>
      <c r="AQ69" t="s">
        <v>130</v>
      </c>
      <c r="AS69">
        <v>2</v>
      </c>
      <c r="AX69" t="s">
        <v>118</v>
      </c>
      <c r="AY69" t="s">
        <v>692</v>
      </c>
      <c r="AZ69">
        <v>155517</v>
      </c>
      <c r="BA69" t="s">
        <v>693</v>
      </c>
      <c r="BB69" t="s">
        <v>694</v>
      </c>
      <c r="BC69">
        <v>2010</v>
      </c>
    </row>
    <row r="70" spans="1:55" x14ac:dyDescent="0.35">
      <c r="A70">
        <v>39600425</v>
      </c>
      <c r="B70" t="s">
        <v>689</v>
      </c>
      <c r="C70" t="s">
        <v>695</v>
      </c>
      <c r="D70" t="s">
        <v>696</v>
      </c>
      <c r="E70" t="s">
        <v>104</v>
      </c>
      <c r="F70" t="s">
        <v>198</v>
      </c>
      <c r="J70">
        <v>29</v>
      </c>
      <c r="L70">
        <v>30</v>
      </c>
      <c r="M70" t="s">
        <v>106</v>
      </c>
      <c r="N70" t="s">
        <v>167</v>
      </c>
      <c r="O70" t="s">
        <v>108</v>
      </c>
      <c r="P70" t="s">
        <v>109</v>
      </c>
      <c r="Q70">
        <v>9</v>
      </c>
      <c r="R70" t="s">
        <v>139</v>
      </c>
      <c r="T70">
        <v>1.0900000000000001</v>
      </c>
      <c r="Y70" t="s">
        <v>140</v>
      </c>
      <c r="Z70" t="s">
        <v>128</v>
      </c>
      <c r="AA70" t="s">
        <v>128</v>
      </c>
      <c r="AB70" t="s">
        <v>314</v>
      </c>
      <c r="AE70">
        <v>2</v>
      </c>
      <c r="AJ70" t="s">
        <v>118</v>
      </c>
      <c r="AL70">
        <v>48</v>
      </c>
      <c r="AQ70" t="s">
        <v>130</v>
      </c>
      <c r="AS70">
        <v>2</v>
      </c>
      <c r="AX70" t="s">
        <v>118</v>
      </c>
      <c r="AY70" t="s">
        <v>692</v>
      </c>
      <c r="AZ70">
        <v>155517</v>
      </c>
      <c r="BA70" t="s">
        <v>693</v>
      </c>
      <c r="BB70" t="s">
        <v>694</v>
      </c>
      <c r="BC70">
        <v>2010</v>
      </c>
    </row>
    <row r="71" spans="1:55" x14ac:dyDescent="0.35">
      <c r="A71">
        <v>39600425</v>
      </c>
      <c r="B71" t="s">
        <v>689</v>
      </c>
      <c r="C71" t="s">
        <v>695</v>
      </c>
      <c r="D71" t="s">
        <v>696</v>
      </c>
      <c r="E71" t="s">
        <v>104</v>
      </c>
      <c r="F71" t="s">
        <v>198</v>
      </c>
      <c r="J71">
        <v>29</v>
      </c>
      <c r="L71">
        <v>30</v>
      </c>
      <c r="M71" t="s">
        <v>106</v>
      </c>
      <c r="N71" t="s">
        <v>167</v>
      </c>
      <c r="O71" t="s">
        <v>108</v>
      </c>
      <c r="P71" t="s">
        <v>109</v>
      </c>
      <c r="Q71">
        <v>9</v>
      </c>
      <c r="R71" t="s">
        <v>139</v>
      </c>
      <c r="T71">
        <v>0.97</v>
      </c>
      <c r="Y71" t="s">
        <v>140</v>
      </c>
      <c r="Z71" t="s">
        <v>128</v>
      </c>
      <c r="AA71" t="s">
        <v>128</v>
      </c>
      <c r="AB71" t="s">
        <v>314</v>
      </c>
      <c r="AE71">
        <v>2</v>
      </c>
      <c r="AJ71" t="s">
        <v>118</v>
      </c>
      <c r="AL71">
        <v>48</v>
      </c>
      <c r="AQ71" t="s">
        <v>130</v>
      </c>
      <c r="AS71">
        <v>2</v>
      </c>
      <c r="AX71" t="s">
        <v>118</v>
      </c>
      <c r="AY71" t="s">
        <v>692</v>
      </c>
      <c r="AZ71">
        <v>155517</v>
      </c>
      <c r="BA71" t="s">
        <v>693</v>
      </c>
      <c r="BB71" t="s">
        <v>694</v>
      </c>
      <c r="BC71">
        <v>2010</v>
      </c>
    </row>
    <row r="72" spans="1:55" x14ac:dyDescent="0.35">
      <c r="A72">
        <v>39600425</v>
      </c>
      <c r="B72" t="s">
        <v>689</v>
      </c>
      <c r="C72" t="s">
        <v>165</v>
      </c>
      <c r="D72" t="s">
        <v>166</v>
      </c>
      <c r="E72" t="s">
        <v>104</v>
      </c>
      <c r="F72" t="s">
        <v>105</v>
      </c>
      <c r="H72">
        <v>25</v>
      </c>
      <c r="M72" t="s">
        <v>206</v>
      </c>
      <c r="N72" t="s">
        <v>233</v>
      </c>
      <c r="O72" t="s">
        <v>108</v>
      </c>
      <c r="P72" t="s">
        <v>234</v>
      </c>
      <c r="Q72">
        <v>4</v>
      </c>
      <c r="R72" t="s">
        <v>139</v>
      </c>
      <c r="T72">
        <v>1.26</v>
      </c>
      <c r="V72">
        <v>0.42</v>
      </c>
      <c r="X72">
        <v>1.68</v>
      </c>
      <c r="Y72" t="s">
        <v>140</v>
      </c>
      <c r="Z72" t="s">
        <v>128</v>
      </c>
      <c r="AA72" t="s">
        <v>128</v>
      </c>
      <c r="AB72" t="s">
        <v>328</v>
      </c>
      <c r="AG72">
        <v>15</v>
      </c>
      <c r="AI72">
        <v>16</v>
      </c>
      <c r="AJ72" t="s">
        <v>118</v>
      </c>
      <c r="AN72">
        <v>15</v>
      </c>
      <c r="AP72">
        <v>16</v>
      </c>
      <c r="AQ72" t="s">
        <v>118</v>
      </c>
      <c r="AU72">
        <v>15</v>
      </c>
      <c r="AW72">
        <v>16</v>
      </c>
      <c r="AX72" t="s">
        <v>118</v>
      </c>
      <c r="AY72" t="s">
        <v>697</v>
      </c>
      <c r="AZ72">
        <v>156497</v>
      </c>
      <c r="BA72" t="s">
        <v>698</v>
      </c>
      <c r="BB72" t="s">
        <v>699</v>
      </c>
      <c r="BC72">
        <v>2011</v>
      </c>
    </row>
    <row r="73" spans="1:55" x14ac:dyDescent="0.35">
      <c r="A73">
        <v>39600425</v>
      </c>
      <c r="B73" t="s">
        <v>689</v>
      </c>
      <c r="C73" t="s">
        <v>231</v>
      </c>
      <c r="D73" t="s">
        <v>232</v>
      </c>
      <c r="E73" t="s">
        <v>104</v>
      </c>
      <c r="F73" t="s">
        <v>105</v>
      </c>
      <c r="H73">
        <v>25</v>
      </c>
      <c r="M73" t="s">
        <v>206</v>
      </c>
      <c r="N73" t="s">
        <v>233</v>
      </c>
      <c r="O73" t="s">
        <v>108</v>
      </c>
      <c r="P73" t="s">
        <v>234</v>
      </c>
      <c r="Q73">
        <v>4</v>
      </c>
      <c r="R73" t="s">
        <v>139</v>
      </c>
      <c r="T73">
        <v>1.85</v>
      </c>
      <c r="V73">
        <v>0</v>
      </c>
      <c r="X73">
        <v>2.2000000000000002</v>
      </c>
      <c r="Y73" t="s">
        <v>140</v>
      </c>
      <c r="Z73" t="s">
        <v>128</v>
      </c>
      <c r="AA73" t="s">
        <v>128</v>
      </c>
      <c r="AB73" t="s">
        <v>328</v>
      </c>
      <c r="AG73">
        <v>15</v>
      </c>
      <c r="AI73">
        <v>16</v>
      </c>
      <c r="AJ73" t="s">
        <v>118</v>
      </c>
      <c r="AN73">
        <v>15</v>
      </c>
      <c r="AP73">
        <v>16</v>
      </c>
      <c r="AQ73" t="s">
        <v>118</v>
      </c>
      <c r="AU73">
        <v>15</v>
      </c>
      <c r="AW73">
        <v>16</v>
      </c>
      <c r="AX73" t="s">
        <v>118</v>
      </c>
      <c r="AY73" t="s">
        <v>697</v>
      </c>
      <c r="AZ73">
        <v>156497</v>
      </c>
      <c r="BA73" t="s">
        <v>698</v>
      </c>
      <c r="BB73" t="s">
        <v>699</v>
      </c>
      <c r="BC73">
        <v>2011</v>
      </c>
    </row>
    <row r="74" spans="1:55" x14ac:dyDescent="0.35">
      <c r="A74">
        <v>39600425</v>
      </c>
      <c r="B74" t="s">
        <v>689</v>
      </c>
      <c r="C74" t="s">
        <v>165</v>
      </c>
      <c r="D74" t="s">
        <v>166</v>
      </c>
      <c r="E74" t="s">
        <v>104</v>
      </c>
      <c r="F74" t="s">
        <v>105</v>
      </c>
      <c r="H74">
        <v>25</v>
      </c>
      <c r="M74" t="s">
        <v>106</v>
      </c>
      <c r="N74" t="s">
        <v>107</v>
      </c>
      <c r="O74" t="s">
        <v>108</v>
      </c>
      <c r="P74" t="s">
        <v>109</v>
      </c>
      <c r="Q74">
        <v>6</v>
      </c>
      <c r="R74" t="s">
        <v>139</v>
      </c>
      <c r="T74">
        <v>1</v>
      </c>
      <c r="V74">
        <v>0.8</v>
      </c>
      <c r="X74">
        <v>1.2</v>
      </c>
      <c r="Y74" t="s">
        <v>140</v>
      </c>
      <c r="Z74" t="s">
        <v>128</v>
      </c>
      <c r="AA74" t="s">
        <v>128</v>
      </c>
      <c r="AB74" t="s">
        <v>328</v>
      </c>
      <c r="AE74">
        <v>4</v>
      </c>
      <c r="AJ74" t="s">
        <v>118</v>
      </c>
      <c r="AL74">
        <v>96</v>
      </c>
      <c r="AQ74" t="s">
        <v>130</v>
      </c>
      <c r="AS74">
        <v>4</v>
      </c>
      <c r="AX74" t="s">
        <v>118</v>
      </c>
      <c r="AY74" t="s">
        <v>700</v>
      </c>
      <c r="AZ74">
        <v>153679</v>
      </c>
      <c r="BA74" t="s">
        <v>701</v>
      </c>
      <c r="BB74" t="s">
        <v>702</v>
      </c>
      <c r="BC74">
        <v>2009</v>
      </c>
    </row>
    <row r="75" spans="1:55" x14ac:dyDescent="0.35">
      <c r="A75">
        <v>39600425</v>
      </c>
      <c r="B75" t="s">
        <v>689</v>
      </c>
      <c r="C75" t="s">
        <v>231</v>
      </c>
      <c r="D75" t="s">
        <v>232</v>
      </c>
      <c r="E75" t="s">
        <v>104</v>
      </c>
      <c r="F75" t="s">
        <v>105</v>
      </c>
      <c r="H75">
        <v>25</v>
      </c>
      <c r="M75" t="s">
        <v>206</v>
      </c>
      <c r="N75" t="s">
        <v>233</v>
      </c>
      <c r="O75" t="s">
        <v>108</v>
      </c>
      <c r="P75" t="s">
        <v>234</v>
      </c>
      <c r="Q75">
        <v>4</v>
      </c>
      <c r="R75" t="s">
        <v>139</v>
      </c>
      <c r="T75">
        <v>1.41</v>
      </c>
      <c r="V75">
        <v>0.81</v>
      </c>
      <c r="X75">
        <v>1.7</v>
      </c>
      <c r="Y75" t="s">
        <v>140</v>
      </c>
      <c r="Z75" t="s">
        <v>128</v>
      </c>
      <c r="AA75" t="s">
        <v>128</v>
      </c>
      <c r="AB75" t="s">
        <v>328</v>
      </c>
      <c r="AG75">
        <v>15</v>
      </c>
      <c r="AI75">
        <v>16</v>
      </c>
      <c r="AJ75" t="s">
        <v>118</v>
      </c>
      <c r="AN75">
        <v>15</v>
      </c>
      <c r="AP75">
        <v>16</v>
      </c>
      <c r="AQ75" t="s">
        <v>118</v>
      </c>
      <c r="AU75">
        <v>15</v>
      </c>
      <c r="AW75">
        <v>16</v>
      </c>
      <c r="AX75" t="s">
        <v>118</v>
      </c>
      <c r="AY75" t="s">
        <v>697</v>
      </c>
      <c r="AZ75">
        <v>156497</v>
      </c>
      <c r="BA75" t="s">
        <v>698</v>
      </c>
      <c r="BB75" t="s">
        <v>699</v>
      </c>
      <c r="BC75">
        <v>2011</v>
      </c>
    </row>
    <row r="76" spans="1:55" x14ac:dyDescent="0.35">
      <c r="A76">
        <v>39600425</v>
      </c>
      <c r="B76" t="s">
        <v>689</v>
      </c>
      <c r="C76" t="s">
        <v>703</v>
      </c>
      <c r="D76" t="s">
        <v>704</v>
      </c>
      <c r="E76" t="s">
        <v>104</v>
      </c>
      <c r="F76" t="s">
        <v>198</v>
      </c>
      <c r="N76" t="s">
        <v>107</v>
      </c>
      <c r="O76" t="s">
        <v>108</v>
      </c>
      <c r="P76" t="s">
        <v>109</v>
      </c>
      <c r="Q76">
        <v>6</v>
      </c>
      <c r="R76" t="s">
        <v>139</v>
      </c>
      <c r="T76">
        <v>2.7</v>
      </c>
      <c r="V76">
        <v>0.6</v>
      </c>
      <c r="X76">
        <v>3.1</v>
      </c>
      <c r="Y76" t="s">
        <v>140</v>
      </c>
      <c r="Z76" t="s">
        <v>128</v>
      </c>
      <c r="AA76" t="s">
        <v>128</v>
      </c>
      <c r="AB76" t="s">
        <v>328</v>
      </c>
      <c r="AE76">
        <v>4</v>
      </c>
      <c r="AJ76" t="s">
        <v>118</v>
      </c>
      <c r="AL76">
        <v>96</v>
      </c>
      <c r="AQ76" t="s">
        <v>130</v>
      </c>
      <c r="AS76">
        <v>4</v>
      </c>
      <c r="AX76" t="s">
        <v>118</v>
      </c>
      <c r="AY76" t="s">
        <v>700</v>
      </c>
      <c r="AZ76">
        <v>153679</v>
      </c>
      <c r="BA76" t="s">
        <v>701</v>
      </c>
      <c r="BB76" t="s">
        <v>702</v>
      </c>
      <c r="BC76">
        <v>2009</v>
      </c>
    </row>
    <row r="77" spans="1:55" x14ac:dyDescent="0.35">
      <c r="A77">
        <v>39600425</v>
      </c>
      <c r="B77" t="s">
        <v>689</v>
      </c>
      <c r="C77" t="s">
        <v>231</v>
      </c>
      <c r="D77" t="s">
        <v>232</v>
      </c>
      <c r="E77" t="s">
        <v>104</v>
      </c>
      <c r="F77" t="s">
        <v>105</v>
      </c>
      <c r="H77">
        <v>25</v>
      </c>
      <c r="M77" t="s">
        <v>106</v>
      </c>
      <c r="N77" t="s">
        <v>107</v>
      </c>
      <c r="O77" t="s">
        <v>108</v>
      </c>
      <c r="P77" t="s">
        <v>109</v>
      </c>
      <c r="Q77">
        <v>6</v>
      </c>
      <c r="R77" t="s">
        <v>139</v>
      </c>
      <c r="T77">
        <v>1.4</v>
      </c>
      <c r="V77">
        <v>1</v>
      </c>
      <c r="X77">
        <v>1.6</v>
      </c>
      <c r="Y77" t="s">
        <v>140</v>
      </c>
      <c r="Z77" t="s">
        <v>128</v>
      </c>
      <c r="AA77" t="s">
        <v>128</v>
      </c>
      <c r="AB77" t="s">
        <v>328</v>
      </c>
      <c r="AE77">
        <v>4</v>
      </c>
      <c r="AJ77" t="s">
        <v>118</v>
      </c>
      <c r="AL77">
        <v>96</v>
      </c>
      <c r="AQ77" t="s">
        <v>130</v>
      </c>
      <c r="AS77">
        <v>4</v>
      </c>
      <c r="AX77" t="s">
        <v>118</v>
      </c>
      <c r="AY77" t="s">
        <v>700</v>
      </c>
      <c r="AZ77">
        <v>153679</v>
      </c>
      <c r="BA77" t="s">
        <v>701</v>
      </c>
      <c r="BB77" t="s">
        <v>702</v>
      </c>
      <c r="BC77">
        <v>2009</v>
      </c>
    </row>
    <row r="78" spans="1:55" x14ac:dyDescent="0.35">
      <c r="A78">
        <v>39600425</v>
      </c>
      <c r="B78" t="s">
        <v>689</v>
      </c>
      <c r="C78" t="s">
        <v>165</v>
      </c>
      <c r="D78" t="s">
        <v>166</v>
      </c>
      <c r="E78" t="s">
        <v>104</v>
      </c>
      <c r="F78" t="s">
        <v>105</v>
      </c>
      <c r="H78">
        <v>25</v>
      </c>
      <c r="M78" t="s">
        <v>206</v>
      </c>
      <c r="N78" t="s">
        <v>233</v>
      </c>
      <c r="O78" t="s">
        <v>108</v>
      </c>
      <c r="P78" t="s">
        <v>234</v>
      </c>
      <c r="Q78">
        <v>4</v>
      </c>
      <c r="R78" t="s">
        <v>139</v>
      </c>
      <c r="T78">
        <v>1.84</v>
      </c>
      <c r="V78">
        <v>1.0900000000000001</v>
      </c>
      <c r="X78">
        <v>2.13</v>
      </c>
      <c r="Y78" t="s">
        <v>140</v>
      </c>
      <c r="Z78" t="s">
        <v>128</v>
      </c>
      <c r="AA78" t="s">
        <v>128</v>
      </c>
      <c r="AB78" t="s">
        <v>328</v>
      </c>
      <c r="AG78">
        <v>15</v>
      </c>
      <c r="AI78">
        <v>16</v>
      </c>
      <c r="AJ78" t="s">
        <v>118</v>
      </c>
      <c r="AN78">
        <v>15</v>
      </c>
      <c r="AP78">
        <v>16</v>
      </c>
      <c r="AQ78" t="s">
        <v>118</v>
      </c>
      <c r="AU78">
        <v>15</v>
      </c>
      <c r="AW78">
        <v>16</v>
      </c>
      <c r="AX78" t="s">
        <v>118</v>
      </c>
      <c r="AY78" t="s">
        <v>697</v>
      </c>
      <c r="AZ78">
        <v>156497</v>
      </c>
      <c r="BA78" t="s">
        <v>698</v>
      </c>
      <c r="BB78" t="s">
        <v>699</v>
      </c>
      <c r="BC78">
        <v>2011</v>
      </c>
    </row>
    <row r="79" spans="1:55" x14ac:dyDescent="0.35">
      <c r="A79">
        <v>39600425</v>
      </c>
      <c r="B79" t="s">
        <v>689</v>
      </c>
      <c r="C79" t="s">
        <v>231</v>
      </c>
      <c r="D79" t="s">
        <v>232</v>
      </c>
      <c r="E79" t="s">
        <v>104</v>
      </c>
      <c r="F79" t="s">
        <v>105</v>
      </c>
      <c r="H79">
        <v>25</v>
      </c>
      <c r="M79" t="s">
        <v>206</v>
      </c>
      <c r="N79" t="s">
        <v>233</v>
      </c>
      <c r="O79" t="s">
        <v>108</v>
      </c>
      <c r="P79" t="s">
        <v>234</v>
      </c>
      <c r="Q79">
        <v>4</v>
      </c>
      <c r="R79" t="s">
        <v>139</v>
      </c>
      <c r="T79">
        <v>1</v>
      </c>
      <c r="V79">
        <v>0.53</v>
      </c>
      <c r="X79">
        <v>1.29</v>
      </c>
      <c r="Y79" t="s">
        <v>140</v>
      </c>
      <c r="Z79" t="s">
        <v>128</v>
      </c>
      <c r="AA79" t="s">
        <v>128</v>
      </c>
      <c r="AB79" t="s">
        <v>328</v>
      </c>
      <c r="AG79">
        <v>15</v>
      </c>
      <c r="AI79">
        <v>16</v>
      </c>
      <c r="AJ79" t="s">
        <v>118</v>
      </c>
      <c r="AN79">
        <v>15</v>
      </c>
      <c r="AP79">
        <v>16</v>
      </c>
      <c r="AQ79" t="s">
        <v>118</v>
      </c>
      <c r="AU79">
        <v>15</v>
      </c>
      <c r="AW79">
        <v>16</v>
      </c>
      <c r="AX79" t="s">
        <v>118</v>
      </c>
      <c r="AY79" t="s">
        <v>697</v>
      </c>
      <c r="AZ79">
        <v>156497</v>
      </c>
      <c r="BA79" t="s">
        <v>698</v>
      </c>
      <c r="BB79" t="s">
        <v>699</v>
      </c>
      <c r="BC79">
        <v>2011</v>
      </c>
    </row>
    <row r="80" spans="1:55" x14ac:dyDescent="0.35">
      <c r="A80">
        <v>39600425</v>
      </c>
      <c r="B80" t="s">
        <v>689</v>
      </c>
      <c r="C80" t="s">
        <v>705</v>
      </c>
      <c r="D80" t="s">
        <v>706</v>
      </c>
      <c r="E80" t="s">
        <v>104</v>
      </c>
      <c r="F80" t="s">
        <v>198</v>
      </c>
      <c r="N80" t="s">
        <v>107</v>
      </c>
      <c r="O80" t="s">
        <v>108</v>
      </c>
      <c r="P80" t="s">
        <v>109</v>
      </c>
      <c r="Q80">
        <v>6</v>
      </c>
      <c r="R80" t="s">
        <v>139</v>
      </c>
      <c r="T80">
        <v>2.2999999999999998</v>
      </c>
      <c r="V80">
        <v>0.5</v>
      </c>
      <c r="X80">
        <v>2.6</v>
      </c>
      <c r="Y80" t="s">
        <v>140</v>
      </c>
      <c r="Z80" t="s">
        <v>128</v>
      </c>
      <c r="AA80" t="s">
        <v>128</v>
      </c>
      <c r="AB80" t="s">
        <v>328</v>
      </c>
      <c r="AE80">
        <v>4</v>
      </c>
      <c r="AJ80" t="s">
        <v>118</v>
      </c>
      <c r="AL80">
        <v>96</v>
      </c>
      <c r="AQ80" t="s">
        <v>130</v>
      </c>
      <c r="AS80">
        <v>4</v>
      </c>
      <c r="AX80" t="s">
        <v>118</v>
      </c>
      <c r="AY80" t="s">
        <v>700</v>
      </c>
      <c r="AZ80">
        <v>153679</v>
      </c>
      <c r="BA80" t="s">
        <v>701</v>
      </c>
      <c r="BB80" t="s">
        <v>702</v>
      </c>
      <c r="BC80">
        <v>2009</v>
      </c>
    </row>
    <row r="81" spans="1:55" x14ac:dyDescent="0.35">
      <c r="A81">
        <v>39600425</v>
      </c>
      <c r="B81" t="s">
        <v>689</v>
      </c>
      <c r="C81" t="s">
        <v>378</v>
      </c>
      <c r="D81" t="s">
        <v>379</v>
      </c>
      <c r="E81" t="s">
        <v>104</v>
      </c>
      <c r="F81" t="s">
        <v>105</v>
      </c>
      <c r="H81">
        <v>25</v>
      </c>
      <c r="M81" t="s">
        <v>106</v>
      </c>
      <c r="N81" t="s">
        <v>107</v>
      </c>
      <c r="O81" t="s">
        <v>108</v>
      </c>
      <c r="P81" t="s">
        <v>109</v>
      </c>
      <c r="Q81">
        <v>6</v>
      </c>
      <c r="R81" t="s">
        <v>139</v>
      </c>
      <c r="T81">
        <v>1.7</v>
      </c>
      <c r="Y81" t="s">
        <v>140</v>
      </c>
      <c r="Z81" t="s">
        <v>128</v>
      </c>
      <c r="AA81" t="s">
        <v>128</v>
      </c>
      <c r="AB81" t="s">
        <v>328</v>
      </c>
      <c r="AE81">
        <v>4</v>
      </c>
      <c r="AJ81" t="s">
        <v>118</v>
      </c>
      <c r="AL81">
        <v>96</v>
      </c>
      <c r="AQ81" t="s">
        <v>130</v>
      </c>
      <c r="AS81">
        <v>4</v>
      </c>
      <c r="AX81" t="s">
        <v>118</v>
      </c>
      <c r="AY81" t="s">
        <v>700</v>
      </c>
      <c r="AZ81">
        <v>153679</v>
      </c>
      <c r="BA81" t="s">
        <v>701</v>
      </c>
      <c r="BB81" t="s">
        <v>702</v>
      </c>
      <c r="BC81">
        <v>2009</v>
      </c>
    </row>
    <row r="82" spans="1:55" x14ac:dyDescent="0.35">
      <c r="A82">
        <v>39600425</v>
      </c>
      <c r="B82" t="s">
        <v>689</v>
      </c>
      <c r="C82" t="s">
        <v>434</v>
      </c>
      <c r="D82" t="s">
        <v>435</v>
      </c>
      <c r="E82" t="s">
        <v>104</v>
      </c>
      <c r="F82" t="s">
        <v>198</v>
      </c>
      <c r="N82" t="s">
        <v>107</v>
      </c>
      <c r="O82" t="s">
        <v>108</v>
      </c>
      <c r="P82" t="s">
        <v>109</v>
      </c>
      <c r="Q82">
        <v>6</v>
      </c>
      <c r="R82" t="s">
        <v>139</v>
      </c>
      <c r="T82">
        <v>2.4</v>
      </c>
      <c r="Y82" t="s">
        <v>140</v>
      </c>
      <c r="Z82" t="s">
        <v>128</v>
      </c>
      <c r="AA82" t="s">
        <v>128</v>
      </c>
      <c r="AB82" t="s">
        <v>328</v>
      </c>
      <c r="AE82">
        <v>4</v>
      </c>
      <c r="AJ82" t="s">
        <v>118</v>
      </c>
      <c r="AL82">
        <v>96</v>
      </c>
      <c r="AQ82" t="s">
        <v>130</v>
      </c>
      <c r="AS82">
        <v>4</v>
      </c>
      <c r="AX82" t="s">
        <v>118</v>
      </c>
      <c r="AY82" t="s">
        <v>700</v>
      </c>
      <c r="AZ82">
        <v>153679</v>
      </c>
      <c r="BA82" t="s">
        <v>701</v>
      </c>
      <c r="BB82" t="s">
        <v>702</v>
      </c>
      <c r="BC82">
        <v>2009</v>
      </c>
    </row>
    <row r="83" spans="1:55" x14ac:dyDescent="0.35">
      <c r="A83">
        <v>39600425</v>
      </c>
      <c r="B83" t="s">
        <v>689</v>
      </c>
      <c r="C83" t="s">
        <v>578</v>
      </c>
      <c r="D83" t="s">
        <v>579</v>
      </c>
      <c r="E83" t="s">
        <v>104</v>
      </c>
      <c r="F83" t="s">
        <v>105</v>
      </c>
      <c r="H83">
        <v>25</v>
      </c>
      <c r="M83" t="s">
        <v>106</v>
      </c>
      <c r="N83" t="s">
        <v>107</v>
      </c>
      <c r="O83" t="s">
        <v>108</v>
      </c>
      <c r="P83" t="s">
        <v>109</v>
      </c>
      <c r="Q83">
        <v>6</v>
      </c>
      <c r="R83" t="s">
        <v>139</v>
      </c>
      <c r="T83">
        <v>0.1</v>
      </c>
      <c r="Y83" t="s">
        <v>140</v>
      </c>
      <c r="Z83" t="s">
        <v>128</v>
      </c>
      <c r="AA83" t="s">
        <v>128</v>
      </c>
      <c r="AB83" t="s">
        <v>328</v>
      </c>
      <c r="AE83">
        <v>4</v>
      </c>
      <c r="AJ83" t="s">
        <v>118</v>
      </c>
      <c r="AL83">
        <v>96</v>
      </c>
      <c r="AQ83" t="s">
        <v>130</v>
      </c>
      <c r="AS83">
        <v>4</v>
      </c>
      <c r="AX83" t="s">
        <v>118</v>
      </c>
      <c r="AY83" t="s">
        <v>700</v>
      </c>
      <c r="AZ83">
        <v>153679</v>
      </c>
      <c r="BA83" t="s">
        <v>701</v>
      </c>
      <c r="BB83" t="s">
        <v>702</v>
      </c>
      <c r="BC83">
        <v>2009</v>
      </c>
    </row>
    <row r="84" spans="1:55" x14ac:dyDescent="0.35">
      <c r="A84">
        <v>39600425</v>
      </c>
      <c r="B84" t="s">
        <v>689</v>
      </c>
      <c r="C84" t="s">
        <v>397</v>
      </c>
      <c r="D84" t="s">
        <v>398</v>
      </c>
      <c r="E84" t="s">
        <v>104</v>
      </c>
      <c r="F84" t="s">
        <v>105</v>
      </c>
      <c r="H84">
        <v>25</v>
      </c>
      <c r="M84" t="s">
        <v>106</v>
      </c>
      <c r="N84" t="s">
        <v>107</v>
      </c>
      <c r="O84" t="s">
        <v>108</v>
      </c>
      <c r="P84" t="s">
        <v>109</v>
      </c>
      <c r="Q84">
        <v>6</v>
      </c>
      <c r="R84" t="s">
        <v>139</v>
      </c>
      <c r="T84">
        <v>1.2</v>
      </c>
      <c r="V84">
        <v>0.9</v>
      </c>
      <c r="X84">
        <v>1.4</v>
      </c>
      <c r="Y84" t="s">
        <v>140</v>
      </c>
      <c r="Z84" t="s">
        <v>128</v>
      </c>
      <c r="AA84" t="s">
        <v>128</v>
      </c>
      <c r="AB84" t="s">
        <v>328</v>
      </c>
      <c r="AE84">
        <v>4</v>
      </c>
      <c r="AJ84" t="s">
        <v>118</v>
      </c>
      <c r="AL84">
        <v>96</v>
      </c>
      <c r="AQ84" t="s">
        <v>130</v>
      </c>
      <c r="AS84">
        <v>4</v>
      </c>
      <c r="AX84" t="s">
        <v>118</v>
      </c>
      <c r="AY84" t="s">
        <v>700</v>
      </c>
      <c r="AZ84">
        <v>153679</v>
      </c>
      <c r="BA84" t="s">
        <v>701</v>
      </c>
      <c r="BB84" t="s">
        <v>702</v>
      </c>
      <c r="BC84">
        <v>2009</v>
      </c>
    </row>
    <row r="85" spans="1:55" x14ac:dyDescent="0.35">
      <c r="A85">
        <v>39600425</v>
      </c>
      <c r="B85" t="s">
        <v>689</v>
      </c>
      <c r="C85" t="s">
        <v>352</v>
      </c>
      <c r="D85" t="s">
        <v>353</v>
      </c>
      <c r="E85" t="s">
        <v>104</v>
      </c>
      <c r="F85" t="s">
        <v>198</v>
      </c>
      <c r="N85" t="s">
        <v>107</v>
      </c>
      <c r="O85" t="s">
        <v>108</v>
      </c>
      <c r="P85" t="s">
        <v>109</v>
      </c>
      <c r="Q85">
        <v>6</v>
      </c>
      <c r="R85" t="s">
        <v>139</v>
      </c>
      <c r="T85">
        <v>2.4</v>
      </c>
      <c r="Y85" t="s">
        <v>140</v>
      </c>
      <c r="Z85" t="s">
        <v>128</v>
      </c>
      <c r="AA85" t="s">
        <v>128</v>
      </c>
      <c r="AB85" t="s">
        <v>328</v>
      </c>
      <c r="AE85">
        <v>4</v>
      </c>
      <c r="AJ85" t="s">
        <v>118</v>
      </c>
      <c r="AL85">
        <v>96</v>
      </c>
      <c r="AQ85" t="s">
        <v>130</v>
      </c>
      <c r="AS85">
        <v>4</v>
      </c>
      <c r="AX85" t="s">
        <v>118</v>
      </c>
      <c r="AY85" t="s">
        <v>700</v>
      </c>
      <c r="AZ85">
        <v>153679</v>
      </c>
      <c r="BA85" t="s">
        <v>701</v>
      </c>
      <c r="BB85" t="s">
        <v>702</v>
      </c>
      <c r="BC85">
        <v>2009</v>
      </c>
    </row>
    <row r="86" spans="1:55" x14ac:dyDescent="0.35">
      <c r="A86">
        <v>39600425</v>
      </c>
      <c r="B86" t="s">
        <v>689</v>
      </c>
      <c r="C86" t="s">
        <v>165</v>
      </c>
      <c r="D86" t="s">
        <v>166</v>
      </c>
      <c r="E86" t="s">
        <v>104</v>
      </c>
      <c r="F86" t="s">
        <v>105</v>
      </c>
      <c r="H86">
        <v>25</v>
      </c>
      <c r="M86" t="s">
        <v>206</v>
      </c>
      <c r="N86" t="s">
        <v>233</v>
      </c>
      <c r="O86" t="s">
        <v>108</v>
      </c>
      <c r="P86" t="s">
        <v>234</v>
      </c>
      <c r="Q86">
        <v>4</v>
      </c>
      <c r="R86" t="s">
        <v>139</v>
      </c>
      <c r="T86">
        <v>1.58</v>
      </c>
      <c r="V86">
        <v>1.25</v>
      </c>
      <c r="X86">
        <v>1.78</v>
      </c>
      <c r="Y86" t="s">
        <v>140</v>
      </c>
      <c r="Z86" t="s">
        <v>128</v>
      </c>
      <c r="AA86" t="s">
        <v>128</v>
      </c>
      <c r="AB86" t="s">
        <v>328</v>
      </c>
      <c r="AG86">
        <v>15</v>
      </c>
      <c r="AI86">
        <v>16</v>
      </c>
      <c r="AJ86" t="s">
        <v>118</v>
      </c>
      <c r="AN86">
        <v>15</v>
      </c>
      <c r="AP86">
        <v>16</v>
      </c>
      <c r="AQ86" t="s">
        <v>118</v>
      </c>
      <c r="AU86">
        <v>15</v>
      </c>
      <c r="AW86">
        <v>16</v>
      </c>
      <c r="AX86" t="s">
        <v>118</v>
      </c>
      <c r="AY86" t="s">
        <v>697</v>
      </c>
      <c r="AZ86">
        <v>156497</v>
      </c>
      <c r="BA86" t="s">
        <v>698</v>
      </c>
      <c r="BB86" t="s">
        <v>699</v>
      </c>
      <c r="BC86">
        <v>2011</v>
      </c>
    </row>
    <row r="87" spans="1:55" x14ac:dyDescent="0.35">
      <c r="A87">
        <v>39600425</v>
      </c>
      <c r="B87" t="s">
        <v>689</v>
      </c>
      <c r="C87" t="s">
        <v>613</v>
      </c>
      <c r="D87" t="s">
        <v>614</v>
      </c>
      <c r="E87" t="s">
        <v>251</v>
      </c>
      <c r="F87" t="s">
        <v>105</v>
      </c>
      <c r="H87">
        <v>26</v>
      </c>
      <c r="M87" t="s">
        <v>206</v>
      </c>
      <c r="N87" t="s">
        <v>167</v>
      </c>
      <c r="O87" t="s">
        <v>108</v>
      </c>
      <c r="P87" t="s">
        <v>234</v>
      </c>
      <c r="Q87">
        <v>4</v>
      </c>
      <c r="R87" t="s">
        <v>139</v>
      </c>
      <c r="T87">
        <v>1.56</v>
      </c>
      <c r="V87">
        <v>1.07</v>
      </c>
      <c r="X87">
        <v>1.84</v>
      </c>
      <c r="Y87" t="s">
        <v>140</v>
      </c>
      <c r="Z87" t="s">
        <v>128</v>
      </c>
      <c r="AA87" t="s">
        <v>128</v>
      </c>
      <c r="AB87" t="s">
        <v>328</v>
      </c>
      <c r="AE87">
        <v>11</v>
      </c>
      <c r="AJ87" t="s">
        <v>118</v>
      </c>
      <c r="AL87">
        <v>11</v>
      </c>
      <c r="AQ87" t="s">
        <v>118</v>
      </c>
      <c r="AS87">
        <v>11</v>
      </c>
      <c r="AX87" t="s">
        <v>118</v>
      </c>
      <c r="AY87" t="s">
        <v>697</v>
      </c>
      <c r="AZ87">
        <v>170772</v>
      </c>
      <c r="BA87" t="s">
        <v>710</v>
      </c>
      <c r="BB87" t="s">
        <v>711</v>
      </c>
      <c r="BC87">
        <v>2010</v>
      </c>
    </row>
    <row r="88" spans="1:55" x14ac:dyDescent="0.35">
      <c r="A88">
        <v>39600425</v>
      </c>
      <c r="B88" t="s">
        <v>689</v>
      </c>
      <c r="C88" t="s">
        <v>613</v>
      </c>
      <c r="D88" t="s">
        <v>614</v>
      </c>
      <c r="E88" t="s">
        <v>251</v>
      </c>
      <c r="F88" t="s">
        <v>105</v>
      </c>
      <c r="H88">
        <v>26</v>
      </c>
      <c r="M88" t="s">
        <v>206</v>
      </c>
      <c r="N88" t="s">
        <v>167</v>
      </c>
      <c r="O88" t="s">
        <v>108</v>
      </c>
      <c r="P88" t="s">
        <v>234</v>
      </c>
      <c r="Q88">
        <v>4</v>
      </c>
      <c r="R88" t="s">
        <v>139</v>
      </c>
      <c r="T88">
        <v>1.45</v>
      </c>
      <c r="V88">
        <v>1.29</v>
      </c>
      <c r="X88">
        <v>1.57</v>
      </c>
      <c r="Y88" t="s">
        <v>140</v>
      </c>
      <c r="Z88" t="s">
        <v>128</v>
      </c>
      <c r="AA88" t="s">
        <v>128</v>
      </c>
      <c r="AB88" t="s">
        <v>328</v>
      </c>
      <c r="AE88">
        <v>18</v>
      </c>
      <c r="AJ88" t="s">
        <v>118</v>
      </c>
      <c r="AL88">
        <v>18</v>
      </c>
      <c r="AQ88" t="s">
        <v>118</v>
      </c>
      <c r="AS88">
        <v>18</v>
      </c>
      <c r="AX88" t="s">
        <v>118</v>
      </c>
      <c r="AY88" t="s">
        <v>697</v>
      </c>
      <c r="AZ88">
        <v>170772</v>
      </c>
      <c r="BA88" t="s">
        <v>710</v>
      </c>
      <c r="BB88" t="s">
        <v>711</v>
      </c>
      <c r="BC88">
        <v>2010</v>
      </c>
    </row>
    <row r="89" spans="1:55" x14ac:dyDescent="0.35">
      <c r="A89">
        <v>39600425</v>
      </c>
      <c r="B89" t="s">
        <v>689</v>
      </c>
      <c r="C89" t="s">
        <v>618</v>
      </c>
      <c r="D89" t="s">
        <v>619</v>
      </c>
      <c r="E89" t="s">
        <v>251</v>
      </c>
      <c r="F89" t="s">
        <v>105</v>
      </c>
      <c r="H89">
        <v>25</v>
      </c>
      <c r="M89" t="s">
        <v>106</v>
      </c>
      <c r="N89" t="s">
        <v>107</v>
      </c>
      <c r="O89" t="s">
        <v>108</v>
      </c>
      <c r="P89" t="s">
        <v>109</v>
      </c>
      <c r="Q89">
        <v>6</v>
      </c>
      <c r="R89" t="s">
        <v>139</v>
      </c>
      <c r="T89">
        <v>0.5</v>
      </c>
      <c r="Y89" t="s">
        <v>140</v>
      </c>
      <c r="Z89" t="s">
        <v>128</v>
      </c>
      <c r="AA89" t="s">
        <v>128</v>
      </c>
      <c r="AB89" t="s">
        <v>328</v>
      </c>
      <c r="AE89">
        <v>4</v>
      </c>
      <c r="AJ89" t="s">
        <v>118</v>
      </c>
      <c r="AL89">
        <v>96</v>
      </c>
      <c r="AQ89" t="s">
        <v>130</v>
      </c>
      <c r="AS89">
        <v>4</v>
      </c>
      <c r="AX89" t="s">
        <v>118</v>
      </c>
      <c r="AY89" t="s">
        <v>700</v>
      </c>
      <c r="AZ89">
        <v>153679</v>
      </c>
      <c r="BA89" t="s">
        <v>701</v>
      </c>
      <c r="BB89" t="s">
        <v>702</v>
      </c>
      <c r="BC89">
        <v>2009</v>
      </c>
    </row>
    <row r="90" spans="1:55" x14ac:dyDescent="0.35">
      <c r="A90">
        <v>39600425</v>
      </c>
      <c r="B90" t="s">
        <v>689</v>
      </c>
      <c r="C90" t="s">
        <v>613</v>
      </c>
      <c r="D90" t="s">
        <v>614</v>
      </c>
      <c r="E90" t="s">
        <v>251</v>
      </c>
      <c r="F90" t="s">
        <v>105</v>
      </c>
      <c r="H90">
        <v>25</v>
      </c>
      <c r="M90" t="s">
        <v>106</v>
      </c>
      <c r="N90" t="s">
        <v>107</v>
      </c>
      <c r="O90" t="s">
        <v>108</v>
      </c>
      <c r="P90" t="s">
        <v>109</v>
      </c>
      <c r="Q90">
        <v>6</v>
      </c>
      <c r="R90" t="s">
        <v>139</v>
      </c>
      <c r="T90">
        <v>1.3</v>
      </c>
      <c r="V90">
        <v>1</v>
      </c>
      <c r="X90">
        <v>1.5</v>
      </c>
      <c r="Y90" t="s">
        <v>140</v>
      </c>
      <c r="Z90" t="s">
        <v>128</v>
      </c>
      <c r="AA90" t="s">
        <v>128</v>
      </c>
      <c r="AB90" t="s">
        <v>328</v>
      </c>
      <c r="AE90">
        <v>4</v>
      </c>
      <c r="AJ90" t="s">
        <v>118</v>
      </c>
      <c r="AL90">
        <v>96</v>
      </c>
      <c r="AQ90" t="s">
        <v>130</v>
      </c>
      <c r="AS90">
        <v>4</v>
      </c>
      <c r="AX90" t="s">
        <v>118</v>
      </c>
      <c r="AY90" t="s">
        <v>700</v>
      </c>
      <c r="AZ90">
        <v>153679</v>
      </c>
      <c r="BA90" t="s">
        <v>701</v>
      </c>
      <c r="BB90" t="s">
        <v>702</v>
      </c>
      <c r="BC90">
        <v>2009</v>
      </c>
    </row>
    <row r="91" spans="1:55" x14ac:dyDescent="0.35">
      <c r="A91">
        <v>39600425</v>
      </c>
      <c r="B91" t="s">
        <v>689</v>
      </c>
      <c r="C91" t="s">
        <v>618</v>
      </c>
      <c r="D91" t="s">
        <v>619</v>
      </c>
      <c r="E91" t="s">
        <v>251</v>
      </c>
      <c r="F91" t="s">
        <v>105</v>
      </c>
      <c r="H91">
        <v>25</v>
      </c>
      <c r="M91" t="s">
        <v>206</v>
      </c>
      <c r="N91" t="s">
        <v>233</v>
      </c>
      <c r="O91" t="s">
        <v>108</v>
      </c>
      <c r="P91" t="s">
        <v>234</v>
      </c>
      <c r="Q91">
        <v>4</v>
      </c>
      <c r="R91" t="s">
        <v>139</v>
      </c>
      <c r="T91">
        <v>1.63</v>
      </c>
      <c r="V91">
        <v>0.59</v>
      </c>
      <c r="X91">
        <v>1.91</v>
      </c>
      <c r="Y91" t="s">
        <v>140</v>
      </c>
      <c r="Z91" t="s">
        <v>128</v>
      </c>
      <c r="AA91" t="s">
        <v>128</v>
      </c>
      <c r="AB91" t="s">
        <v>328</v>
      </c>
      <c r="AG91">
        <v>15</v>
      </c>
      <c r="AI91">
        <v>16</v>
      </c>
      <c r="AJ91" t="s">
        <v>118</v>
      </c>
      <c r="AN91">
        <v>15</v>
      </c>
      <c r="AP91">
        <v>16</v>
      </c>
      <c r="AQ91" t="s">
        <v>118</v>
      </c>
      <c r="AU91">
        <v>15</v>
      </c>
      <c r="AW91">
        <v>16</v>
      </c>
      <c r="AX91" t="s">
        <v>118</v>
      </c>
      <c r="AY91" t="s">
        <v>697</v>
      </c>
      <c r="AZ91">
        <v>156497</v>
      </c>
      <c r="BA91" t="s">
        <v>698</v>
      </c>
      <c r="BB91" t="s">
        <v>699</v>
      </c>
      <c r="BC91">
        <v>2011</v>
      </c>
    </row>
    <row r="92" spans="1:55" x14ac:dyDescent="0.35">
      <c r="A92">
        <v>39600425</v>
      </c>
      <c r="B92" t="s">
        <v>689</v>
      </c>
      <c r="C92" t="s">
        <v>618</v>
      </c>
      <c r="D92" t="s">
        <v>619</v>
      </c>
      <c r="E92" t="s">
        <v>251</v>
      </c>
      <c r="F92" t="s">
        <v>105</v>
      </c>
      <c r="H92">
        <v>25</v>
      </c>
      <c r="M92" t="s">
        <v>206</v>
      </c>
      <c r="N92" t="s">
        <v>233</v>
      </c>
      <c r="O92" t="s">
        <v>108</v>
      </c>
      <c r="P92" t="s">
        <v>234</v>
      </c>
      <c r="Q92">
        <v>4</v>
      </c>
      <c r="R92" t="s">
        <v>139</v>
      </c>
      <c r="T92">
        <v>1.18</v>
      </c>
      <c r="V92">
        <v>1.06</v>
      </c>
      <c r="X92">
        <v>1.28</v>
      </c>
      <c r="Y92" t="s">
        <v>140</v>
      </c>
      <c r="Z92" t="s">
        <v>128</v>
      </c>
      <c r="AA92" t="s">
        <v>128</v>
      </c>
      <c r="AB92" t="s">
        <v>328</v>
      </c>
      <c r="AG92">
        <v>15</v>
      </c>
      <c r="AI92">
        <v>16</v>
      </c>
      <c r="AJ92" t="s">
        <v>118</v>
      </c>
      <c r="AN92">
        <v>15</v>
      </c>
      <c r="AP92">
        <v>16</v>
      </c>
      <c r="AQ92" t="s">
        <v>118</v>
      </c>
      <c r="AU92">
        <v>15</v>
      </c>
      <c r="AW92">
        <v>16</v>
      </c>
      <c r="AX92" t="s">
        <v>118</v>
      </c>
      <c r="AY92" t="s">
        <v>697</v>
      </c>
      <c r="AZ92">
        <v>156497</v>
      </c>
      <c r="BA92" t="s">
        <v>698</v>
      </c>
      <c r="BB92" t="s">
        <v>699</v>
      </c>
      <c r="BC92">
        <v>2011</v>
      </c>
    </row>
    <row r="93" spans="1:55" x14ac:dyDescent="0.35">
      <c r="A93">
        <v>39600425</v>
      </c>
      <c r="B93" t="s">
        <v>689</v>
      </c>
      <c r="C93" t="s">
        <v>613</v>
      </c>
      <c r="D93" t="s">
        <v>614</v>
      </c>
      <c r="E93" t="s">
        <v>251</v>
      </c>
      <c r="F93" t="s">
        <v>105</v>
      </c>
      <c r="N93" t="s">
        <v>167</v>
      </c>
      <c r="O93" t="s">
        <v>108</v>
      </c>
      <c r="P93" t="s">
        <v>109</v>
      </c>
      <c r="Q93">
        <v>9</v>
      </c>
      <c r="R93" t="s">
        <v>139</v>
      </c>
      <c r="T93">
        <v>1.06</v>
      </c>
      <c r="V93">
        <v>0.67</v>
      </c>
      <c r="X93">
        <v>1.69</v>
      </c>
      <c r="Y93" t="s">
        <v>140</v>
      </c>
      <c r="Z93" t="s">
        <v>128</v>
      </c>
      <c r="AA93" t="s">
        <v>128</v>
      </c>
      <c r="AB93" t="s">
        <v>328</v>
      </c>
      <c r="AE93">
        <v>4</v>
      </c>
      <c r="AJ93" t="s">
        <v>118</v>
      </c>
      <c r="AL93">
        <v>96</v>
      </c>
      <c r="AQ93" t="s">
        <v>130</v>
      </c>
      <c r="AS93">
        <v>4</v>
      </c>
      <c r="AX93" t="s">
        <v>118</v>
      </c>
      <c r="AY93" t="s">
        <v>615</v>
      </c>
      <c r="AZ93">
        <v>173391</v>
      </c>
      <c r="BA93" t="s">
        <v>616</v>
      </c>
      <c r="BB93" t="s">
        <v>617</v>
      </c>
      <c r="BC93">
        <v>2014</v>
      </c>
    </row>
    <row r="94" spans="1:55" x14ac:dyDescent="0.35">
      <c r="A94">
        <v>39600425</v>
      </c>
      <c r="B94" t="s">
        <v>689</v>
      </c>
      <c r="C94" t="s">
        <v>613</v>
      </c>
      <c r="D94" t="s">
        <v>614</v>
      </c>
      <c r="E94" t="s">
        <v>251</v>
      </c>
      <c r="F94" t="s">
        <v>105</v>
      </c>
      <c r="H94">
        <v>26</v>
      </c>
      <c r="M94" t="s">
        <v>206</v>
      </c>
      <c r="N94" t="s">
        <v>167</v>
      </c>
      <c r="O94" t="s">
        <v>108</v>
      </c>
      <c r="P94" t="s">
        <v>234</v>
      </c>
      <c r="Q94">
        <v>4</v>
      </c>
      <c r="R94" t="s">
        <v>139</v>
      </c>
      <c r="T94">
        <v>2.02</v>
      </c>
      <c r="V94">
        <v>1.47</v>
      </c>
      <c r="X94">
        <v>2.34</v>
      </c>
      <c r="Y94" t="s">
        <v>140</v>
      </c>
      <c r="Z94" t="s">
        <v>128</v>
      </c>
      <c r="AA94" t="s">
        <v>128</v>
      </c>
      <c r="AB94" t="s">
        <v>328</v>
      </c>
      <c r="AE94">
        <v>4</v>
      </c>
      <c r="AJ94" t="s">
        <v>118</v>
      </c>
      <c r="AL94">
        <v>4</v>
      </c>
      <c r="AQ94" t="s">
        <v>118</v>
      </c>
      <c r="AS94">
        <v>4</v>
      </c>
      <c r="AX94" t="s">
        <v>118</v>
      </c>
      <c r="AY94" t="s">
        <v>697</v>
      </c>
      <c r="AZ94">
        <v>170772</v>
      </c>
      <c r="BA94" t="s">
        <v>710</v>
      </c>
      <c r="BB94" t="s">
        <v>711</v>
      </c>
      <c r="BC94">
        <v>2010</v>
      </c>
    </row>
    <row r="95" spans="1:55" x14ac:dyDescent="0.35">
      <c r="A95">
        <v>39600425</v>
      </c>
      <c r="B95" t="s">
        <v>689</v>
      </c>
      <c r="C95" t="s">
        <v>611</v>
      </c>
      <c r="D95" t="s">
        <v>612</v>
      </c>
      <c r="E95" t="s">
        <v>251</v>
      </c>
      <c r="F95" t="s">
        <v>105</v>
      </c>
      <c r="H95">
        <v>25</v>
      </c>
      <c r="M95" t="s">
        <v>206</v>
      </c>
      <c r="N95" t="s">
        <v>167</v>
      </c>
      <c r="O95" t="s">
        <v>108</v>
      </c>
      <c r="P95" t="s">
        <v>234</v>
      </c>
      <c r="Q95">
        <v>4</v>
      </c>
      <c r="R95" t="s">
        <v>139</v>
      </c>
      <c r="T95">
        <v>1.98</v>
      </c>
      <c r="V95">
        <v>1.49</v>
      </c>
      <c r="X95">
        <v>2.2799999999999998</v>
      </c>
      <c r="Y95" t="s">
        <v>140</v>
      </c>
      <c r="Z95" t="s">
        <v>128</v>
      </c>
      <c r="AA95" t="s">
        <v>128</v>
      </c>
      <c r="AB95" t="s">
        <v>328</v>
      </c>
      <c r="AE95">
        <v>4</v>
      </c>
      <c r="AJ95" t="s">
        <v>118</v>
      </c>
      <c r="AL95">
        <v>4</v>
      </c>
      <c r="AQ95" t="s">
        <v>118</v>
      </c>
      <c r="AS95">
        <v>4</v>
      </c>
      <c r="AX95" t="s">
        <v>118</v>
      </c>
      <c r="AY95" t="s">
        <v>697</v>
      </c>
      <c r="AZ95">
        <v>170772</v>
      </c>
      <c r="BA95" t="s">
        <v>710</v>
      </c>
      <c r="BB95" t="s">
        <v>711</v>
      </c>
      <c r="BC95">
        <v>2010</v>
      </c>
    </row>
    <row r="96" spans="1:55" x14ac:dyDescent="0.35">
      <c r="A96">
        <v>39600425</v>
      </c>
      <c r="B96" t="s">
        <v>689</v>
      </c>
      <c r="C96" t="s">
        <v>611</v>
      </c>
      <c r="D96" t="s">
        <v>612</v>
      </c>
      <c r="E96" t="s">
        <v>251</v>
      </c>
      <c r="F96" t="s">
        <v>105</v>
      </c>
      <c r="H96">
        <v>25</v>
      </c>
      <c r="M96" t="s">
        <v>106</v>
      </c>
      <c r="N96" t="s">
        <v>107</v>
      </c>
      <c r="O96" t="s">
        <v>108</v>
      </c>
      <c r="P96" t="s">
        <v>109</v>
      </c>
      <c r="Q96">
        <v>6</v>
      </c>
      <c r="R96" t="s">
        <v>139</v>
      </c>
      <c r="T96">
        <v>1.2</v>
      </c>
      <c r="V96">
        <v>0.9</v>
      </c>
      <c r="X96">
        <v>1.3</v>
      </c>
      <c r="Y96" t="s">
        <v>140</v>
      </c>
      <c r="Z96" t="s">
        <v>128</v>
      </c>
      <c r="AA96" t="s">
        <v>128</v>
      </c>
      <c r="AB96" t="s">
        <v>328</v>
      </c>
      <c r="AE96">
        <v>4</v>
      </c>
      <c r="AJ96" t="s">
        <v>118</v>
      </c>
      <c r="AL96">
        <v>96</v>
      </c>
      <c r="AQ96" t="s">
        <v>130</v>
      </c>
      <c r="AS96">
        <v>4</v>
      </c>
      <c r="AX96" t="s">
        <v>118</v>
      </c>
      <c r="AY96" t="s">
        <v>700</v>
      </c>
      <c r="AZ96">
        <v>153679</v>
      </c>
      <c r="BA96" t="s">
        <v>701</v>
      </c>
      <c r="BB96" t="s">
        <v>702</v>
      </c>
      <c r="BC96">
        <v>2009</v>
      </c>
    </row>
    <row r="97" spans="1:55" x14ac:dyDescent="0.35">
      <c r="A97">
        <v>39600425</v>
      </c>
      <c r="B97" t="s">
        <v>689</v>
      </c>
      <c r="C97" t="s">
        <v>611</v>
      </c>
      <c r="D97" t="s">
        <v>612</v>
      </c>
      <c r="E97" t="s">
        <v>251</v>
      </c>
      <c r="F97" t="s">
        <v>105</v>
      </c>
      <c r="H97">
        <v>25</v>
      </c>
      <c r="M97" t="s">
        <v>206</v>
      </c>
      <c r="N97" t="s">
        <v>167</v>
      </c>
      <c r="O97" t="s">
        <v>108</v>
      </c>
      <c r="P97" t="s">
        <v>234</v>
      </c>
      <c r="Q97">
        <v>4</v>
      </c>
      <c r="R97" t="s">
        <v>139</v>
      </c>
      <c r="T97">
        <v>0.99</v>
      </c>
      <c r="V97">
        <v>0.42</v>
      </c>
      <c r="X97">
        <v>1.35</v>
      </c>
      <c r="Y97" t="s">
        <v>140</v>
      </c>
      <c r="Z97" t="s">
        <v>128</v>
      </c>
      <c r="AA97" t="s">
        <v>128</v>
      </c>
      <c r="AB97" t="s">
        <v>328</v>
      </c>
      <c r="AE97">
        <v>18</v>
      </c>
      <c r="AJ97" t="s">
        <v>118</v>
      </c>
      <c r="AL97">
        <v>18</v>
      </c>
      <c r="AQ97" t="s">
        <v>118</v>
      </c>
      <c r="AS97">
        <v>18</v>
      </c>
      <c r="AX97" t="s">
        <v>118</v>
      </c>
      <c r="AY97" t="s">
        <v>697</v>
      </c>
      <c r="AZ97">
        <v>170772</v>
      </c>
      <c r="BA97" t="s">
        <v>710</v>
      </c>
      <c r="BB97" t="s">
        <v>711</v>
      </c>
      <c r="BC97">
        <v>2010</v>
      </c>
    </row>
    <row r="98" spans="1:55" x14ac:dyDescent="0.35">
      <c r="A98">
        <v>39600425</v>
      </c>
      <c r="B98" t="s">
        <v>689</v>
      </c>
      <c r="C98" t="s">
        <v>261</v>
      </c>
      <c r="D98" t="s">
        <v>262</v>
      </c>
      <c r="E98" t="s">
        <v>251</v>
      </c>
      <c r="F98" t="s">
        <v>105</v>
      </c>
      <c r="H98">
        <v>25</v>
      </c>
      <c r="M98" t="s">
        <v>106</v>
      </c>
      <c r="N98" t="s">
        <v>107</v>
      </c>
      <c r="O98" t="s">
        <v>108</v>
      </c>
      <c r="P98" t="s">
        <v>109</v>
      </c>
      <c r="Q98">
        <v>6</v>
      </c>
      <c r="R98" t="s">
        <v>139</v>
      </c>
      <c r="T98">
        <v>1.2</v>
      </c>
      <c r="V98">
        <v>1.1000000000000001</v>
      </c>
      <c r="X98">
        <v>1.4</v>
      </c>
      <c r="Y98" t="s">
        <v>140</v>
      </c>
      <c r="Z98" t="s">
        <v>128</v>
      </c>
      <c r="AA98" t="s">
        <v>128</v>
      </c>
      <c r="AB98" t="s">
        <v>328</v>
      </c>
      <c r="AE98">
        <v>4</v>
      </c>
      <c r="AJ98" t="s">
        <v>118</v>
      </c>
      <c r="AL98">
        <v>96</v>
      </c>
      <c r="AQ98" t="s">
        <v>130</v>
      </c>
      <c r="AS98">
        <v>4</v>
      </c>
      <c r="AX98" t="s">
        <v>118</v>
      </c>
      <c r="AY98" t="s">
        <v>700</v>
      </c>
      <c r="AZ98">
        <v>153679</v>
      </c>
      <c r="BA98" t="s">
        <v>701</v>
      </c>
      <c r="BB98" t="s">
        <v>702</v>
      </c>
      <c r="BC98">
        <v>2009</v>
      </c>
    </row>
    <row r="99" spans="1:55" x14ac:dyDescent="0.35">
      <c r="A99">
        <v>39600425</v>
      </c>
      <c r="B99" t="s">
        <v>689</v>
      </c>
      <c r="C99" t="s">
        <v>618</v>
      </c>
      <c r="D99" t="s">
        <v>619</v>
      </c>
      <c r="E99" t="s">
        <v>251</v>
      </c>
      <c r="F99" t="s">
        <v>105</v>
      </c>
      <c r="H99">
        <v>25</v>
      </c>
      <c r="M99" t="s">
        <v>206</v>
      </c>
      <c r="N99" t="s">
        <v>233</v>
      </c>
      <c r="O99" t="s">
        <v>108</v>
      </c>
      <c r="P99" t="s">
        <v>234</v>
      </c>
      <c r="Q99">
        <v>4</v>
      </c>
      <c r="R99" t="s">
        <v>139</v>
      </c>
      <c r="T99">
        <v>1.38</v>
      </c>
      <c r="V99">
        <v>0.69</v>
      </c>
      <c r="X99">
        <v>1.72</v>
      </c>
      <c r="Y99" t="s">
        <v>140</v>
      </c>
      <c r="Z99" t="s">
        <v>128</v>
      </c>
      <c r="AA99" t="s">
        <v>128</v>
      </c>
      <c r="AB99" t="s">
        <v>328</v>
      </c>
      <c r="AG99">
        <v>15</v>
      </c>
      <c r="AI99">
        <v>16</v>
      </c>
      <c r="AJ99" t="s">
        <v>118</v>
      </c>
      <c r="AN99">
        <v>15</v>
      </c>
      <c r="AP99">
        <v>16</v>
      </c>
      <c r="AQ99" t="s">
        <v>118</v>
      </c>
      <c r="AU99">
        <v>15</v>
      </c>
      <c r="AW99">
        <v>16</v>
      </c>
      <c r="AX99" t="s">
        <v>118</v>
      </c>
      <c r="AY99" t="s">
        <v>697</v>
      </c>
      <c r="AZ99">
        <v>156497</v>
      </c>
      <c r="BA99" t="s">
        <v>698</v>
      </c>
      <c r="BB99" t="s">
        <v>699</v>
      </c>
      <c r="BC99">
        <v>2011</v>
      </c>
    </row>
    <row r="100" spans="1:55" x14ac:dyDescent="0.35">
      <c r="A100">
        <v>39600425</v>
      </c>
      <c r="B100" t="s">
        <v>689</v>
      </c>
      <c r="C100" t="s">
        <v>611</v>
      </c>
      <c r="D100" t="s">
        <v>612</v>
      </c>
      <c r="E100" t="s">
        <v>251</v>
      </c>
      <c r="F100" t="s">
        <v>105</v>
      </c>
      <c r="H100">
        <v>25</v>
      </c>
      <c r="M100" t="s">
        <v>206</v>
      </c>
      <c r="N100" t="s">
        <v>167</v>
      </c>
      <c r="O100" t="s">
        <v>108</v>
      </c>
      <c r="P100" t="s">
        <v>234</v>
      </c>
      <c r="Q100">
        <v>4</v>
      </c>
      <c r="R100" t="s">
        <v>139</v>
      </c>
      <c r="T100">
        <v>1.67</v>
      </c>
      <c r="V100">
        <v>0.72</v>
      </c>
      <c r="X100">
        <v>2.0099999999999998</v>
      </c>
      <c r="Y100" t="s">
        <v>140</v>
      </c>
      <c r="Z100" t="s">
        <v>128</v>
      </c>
      <c r="AA100" t="s">
        <v>128</v>
      </c>
      <c r="AB100" t="s">
        <v>328</v>
      </c>
      <c r="AE100">
        <v>11</v>
      </c>
      <c r="AJ100" t="s">
        <v>118</v>
      </c>
      <c r="AL100">
        <v>11</v>
      </c>
      <c r="AQ100" t="s">
        <v>118</v>
      </c>
      <c r="AS100">
        <v>11</v>
      </c>
      <c r="AX100" t="s">
        <v>118</v>
      </c>
      <c r="AY100" t="s">
        <v>697</v>
      </c>
      <c r="AZ100">
        <v>170772</v>
      </c>
      <c r="BA100" t="s">
        <v>710</v>
      </c>
      <c r="BB100" t="s">
        <v>711</v>
      </c>
      <c r="BC100">
        <v>2010</v>
      </c>
    </row>
    <row r="101" spans="1:55" x14ac:dyDescent="0.35">
      <c r="A101">
        <v>39600425</v>
      </c>
      <c r="B101" t="s">
        <v>689</v>
      </c>
      <c r="C101" t="s">
        <v>613</v>
      </c>
      <c r="D101" t="s">
        <v>614</v>
      </c>
      <c r="E101" t="s">
        <v>251</v>
      </c>
      <c r="F101" t="s">
        <v>105</v>
      </c>
      <c r="N101" t="s">
        <v>167</v>
      </c>
      <c r="O101" t="s">
        <v>108</v>
      </c>
      <c r="P101" t="s">
        <v>109</v>
      </c>
      <c r="Q101">
        <v>9</v>
      </c>
      <c r="R101" t="s">
        <v>139</v>
      </c>
      <c r="T101">
        <v>5.98</v>
      </c>
      <c r="V101">
        <v>5.28</v>
      </c>
      <c r="X101">
        <v>6.77</v>
      </c>
      <c r="Y101" t="s">
        <v>140</v>
      </c>
      <c r="Z101" t="s">
        <v>128</v>
      </c>
      <c r="AA101" t="s">
        <v>128</v>
      </c>
      <c r="AB101" t="s">
        <v>328</v>
      </c>
      <c r="AE101">
        <v>4</v>
      </c>
      <c r="AJ101" t="s">
        <v>118</v>
      </c>
      <c r="AL101">
        <v>96</v>
      </c>
      <c r="AQ101" t="s">
        <v>130</v>
      </c>
      <c r="AS101">
        <v>4</v>
      </c>
      <c r="AX101" t="s">
        <v>118</v>
      </c>
      <c r="AY101" t="s">
        <v>615</v>
      </c>
      <c r="AZ101">
        <v>173391</v>
      </c>
      <c r="BA101" t="s">
        <v>616</v>
      </c>
      <c r="BB101" t="s">
        <v>617</v>
      </c>
      <c r="BC101">
        <v>2014</v>
      </c>
    </row>
    <row r="102" spans="1:55" x14ac:dyDescent="0.35">
      <c r="A102">
        <v>70393850</v>
      </c>
      <c r="B102" t="s">
        <v>726</v>
      </c>
      <c r="C102" t="s">
        <v>249</v>
      </c>
      <c r="D102" t="s">
        <v>250</v>
      </c>
      <c r="E102" t="s">
        <v>251</v>
      </c>
      <c r="F102" t="s">
        <v>105</v>
      </c>
      <c r="H102">
        <v>60</v>
      </c>
      <c r="M102" t="s">
        <v>600</v>
      </c>
      <c r="N102" t="s">
        <v>107</v>
      </c>
      <c r="O102" t="s">
        <v>108</v>
      </c>
      <c r="P102" t="s">
        <v>109</v>
      </c>
      <c r="Q102">
        <v>6</v>
      </c>
      <c r="R102" t="s">
        <v>110</v>
      </c>
      <c r="T102">
        <v>375</v>
      </c>
      <c r="V102">
        <v>332</v>
      </c>
      <c r="X102">
        <v>400</v>
      </c>
      <c r="Y102" t="s">
        <v>111</v>
      </c>
      <c r="Z102" t="s">
        <v>128</v>
      </c>
      <c r="AA102" t="s">
        <v>128</v>
      </c>
      <c r="AB102" t="s">
        <v>601</v>
      </c>
      <c r="AE102">
        <v>4</v>
      </c>
      <c r="AJ102" t="s">
        <v>118</v>
      </c>
      <c r="AL102">
        <v>96</v>
      </c>
      <c r="AQ102" t="s">
        <v>130</v>
      </c>
      <c r="AS102">
        <v>4</v>
      </c>
      <c r="AX102" t="s">
        <v>118</v>
      </c>
      <c r="AY102" t="s">
        <v>602</v>
      </c>
      <c r="AZ102">
        <v>178547</v>
      </c>
      <c r="BA102" t="s">
        <v>603</v>
      </c>
      <c r="BB102" t="s">
        <v>604</v>
      </c>
      <c r="BC102">
        <v>2018</v>
      </c>
    </row>
    <row r="103" spans="1:55" x14ac:dyDescent="0.35">
      <c r="A103">
        <v>70393850</v>
      </c>
      <c r="B103" t="s">
        <v>726</v>
      </c>
      <c r="C103" t="s">
        <v>249</v>
      </c>
      <c r="D103" t="s">
        <v>250</v>
      </c>
      <c r="E103" t="s">
        <v>251</v>
      </c>
      <c r="F103" t="s">
        <v>534</v>
      </c>
      <c r="H103">
        <v>48</v>
      </c>
      <c r="M103" t="s">
        <v>600</v>
      </c>
      <c r="N103" t="s">
        <v>107</v>
      </c>
      <c r="O103" t="s">
        <v>108</v>
      </c>
      <c r="P103" t="s">
        <v>109</v>
      </c>
      <c r="Q103">
        <v>7</v>
      </c>
      <c r="R103" t="s">
        <v>110</v>
      </c>
      <c r="T103">
        <v>12.9</v>
      </c>
      <c r="V103">
        <v>4.3</v>
      </c>
      <c r="X103">
        <v>21.1</v>
      </c>
      <c r="Y103" t="s">
        <v>111</v>
      </c>
      <c r="Z103" t="s">
        <v>128</v>
      </c>
      <c r="AA103" t="s">
        <v>128</v>
      </c>
      <c r="AB103" t="s">
        <v>601</v>
      </c>
      <c r="AE103">
        <v>4</v>
      </c>
      <c r="AJ103" t="s">
        <v>118</v>
      </c>
      <c r="AL103">
        <v>96</v>
      </c>
      <c r="AQ103" t="s">
        <v>130</v>
      </c>
      <c r="AS103">
        <v>4</v>
      </c>
      <c r="AX103" t="s">
        <v>118</v>
      </c>
      <c r="AY103" t="s">
        <v>602</v>
      </c>
      <c r="AZ103">
        <v>178547</v>
      </c>
      <c r="BA103" t="s">
        <v>603</v>
      </c>
      <c r="BB103" t="s">
        <v>604</v>
      </c>
      <c r="BC103">
        <v>2018</v>
      </c>
    </row>
    <row r="104" spans="1:55" x14ac:dyDescent="0.35">
      <c r="A104">
        <v>70393850</v>
      </c>
      <c r="B104" t="s">
        <v>726</v>
      </c>
      <c r="C104" t="s">
        <v>249</v>
      </c>
      <c r="D104" t="s">
        <v>250</v>
      </c>
      <c r="E104" t="s">
        <v>251</v>
      </c>
      <c r="F104" t="s">
        <v>534</v>
      </c>
      <c r="J104">
        <v>8</v>
      </c>
      <c r="L104">
        <v>11</v>
      </c>
      <c r="M104" t="s">
        <v>600</v>
      </c>
      <c r="N104" t="s">
        <v>107</v>
      </c>
      <c r="O104" t="s">
        <v>108</v>
      </c>
      <c r="P104" t="s">
        <v>109</v>
      </c>
      <c r="Q104">
        <v>7</v>
      </c>
      <c r="R104" t="s">
        <v>110</v>
      </c>
      <c r="T104">
        <v>162.80000000000001</v>
      </c>
      <c r="V104">
        <v>143</v>
      </c>
      <c r="X104">
        <v>175</v>
      </c>
      <c r="Y104" t="s">
        <v>111</v>
      </c>
      <c r="Z104" t="s">
        <v>128</v>
      </c>
      <c r="AA104" t="s">
        <v>128</v>
      </c>
      <c r="AB104" t="s">
        <v>601</v>
      </c>
      <c r="AE104">
        <v>4</v>
      </c>
      <c r="AJ104" t="s">
        <v>118</v>
      </c>
      <c r="AL104">
        <v>96</v>
      </c>
      <c r="AQ104" t="s">
        <v>130</v>
      </c>
      <c r="AS104">
        <v>4</v>
      </c>
      <c r="AX104" t="s">
        <v>118</v>
      </c>
      <c r="AY104" t="s">
        <v>602</v>
      </c>
      <c r="AZ104">
        <v>178547</v>
      </c>
      <c r="BA104" t="s">
        <v>603</v>
      </c>
      <c r="BB104" t="s">
        <v>604</v>
      </c>
      <c r="BC104">
        <v>2018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V1965"/>
  <sheetViews>
    <sheetView zoomScale="85" zoomScaleNormal="85" workbookViewId="0">
      <pane xSplit="1" ySplit="1" topLeftCell="B428" activePane="bottomRight" state="frozen"/>
      <selection pane="topRight"/>
      <selection pane="bottomLeft"/>
      <selection pane="bottomRight" activeCell="B236" sqref="B236"/>
    </sheetView>
  </sheetViews>
  <sheetFormatPr defaultRowHeight="14.5" x14ac:dyDescent="0.35"/>
  <sheetData>
    <row r="1" spans="1:100"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row>
    <row r="2" spans="1:100" x14ac:dyDescent="0.35">
      <c r="A2">
        <v>1071836</v>
      </c>
      <c r="B2" t="s">
        <v>100</v>
      </c>
      <c r="D2" t="s">
        <v>101</v>
      </c>
      <c r="K2" t="s">
        <v>102</v>
      </c>
      <c r="L2" t="s">
        <v>103</v>
      </c>
      <c r="M2" t="s">
        <v>104</v>
      </c>
      <c r="N2" t="s">
        <v>105</v>
      </c>
      <c r="R2">
        <v>25</v>
      </c>
      <c r="T2">
        <v>26</v>
      </c>
      <c r="U2" t="s">
        <v>106</v>
      </c>
      <c r="V2" t="s">
        <v>107</v>
      </c>
      <c r="W2" t="s">
        <v>108</v>
      </c>
      <c r="X2" t="s">
        <v>109</v>
      </c>
      <c r="Y2">
        <v>5</v>
      </c>
      <c r="Z2" t="s">
        <v>110</v>
      </c>
      <c r="AB2">
        <v>0.5</v>
      </c>
      <c r="AG2" t="s">
        <v>111</v>
      </c>
      <c r="AX2" t="s">
        <v>112</v>
      </c>
      <c r="AY2" t="s">
        <v>113</v>
      </c>
      <c r="AZ2" t="s">
        <v>114</v>
      </c>
      <c r="BA2" t="s">
        <v>115</v>
      </c>
      <c r="BD2" t="s">
        <v>116</v>
      </c>
      <c r="BE2">
        <v>40</v>
      </c>
      <c r="BF2" t="s">
        <v>117</v>
      </c>
      <c r="BG2">
        <v>80</v>
      </c>
      <c r="BH2" t="s">
        <v>118</v>
      </c>
      <c r="BO2" t="s">
        <v>119</v>
      </c>
      <c r="BV2" t="s">
        <v>119</v>
      </c>
      <c r="CC2" t="s">
        <v>120</v>
      </c>
      <c r="CR2" t="s">
        <v>121</v>
      </c>
      <c r="CS2">
        <v>159829</v>
      </c>
      <c r="CT2" t="s">
        <v>122</v>
      </c>
      <c r="CU2" t="s">
        <v>123</v>
      </c>
      <c r="CV2">
        <v>2010</v>
      </c>
    </row>
    <row r="3" spans="1:100" x14ac:dyDescent="0.35">
      <c r="A3">
        <v>1071836</v>
      </c>
      <c r="B3" t="s">
        <v>100</v>
      </c>
      <c r="D3" t="s">
        <v>101</v>
      </c>
      <c r="K3" t="s">
        <v>102</v>
      </c>
      <c r="L3" t="s">
        <v>103</v>
      </c>
      <c r="M3" t="s">
        <v>104</v>
      </c>
      <c r="N3" t="s">
        <v>105</v>
      </c>
      <c r="R3">
        <v>25</v>
      </c>
      <c r="T3">
        <v>26</v>
      </c>
      <c r="U3" t="s">
        <v>106</v>
      </c>
      <c r="V3" t="s">
        <v>107</v>
      </c>
      <c r="W3" t="s">
        <v>108</v>
      </c>
      <c r="X3" t="s">
        <v>109</v>
      </c>
      <c r="Y3">
        <v>5</v>
      </c>
      <c r="Z3" t="s">
        <v>110</v>
      </c>
      <c r="AB3">
        <v>1</v>
      </c>
      <c r="AG3" t="s">
        <v>111</v>
      </c>
      <c r="AX3" t="s">
        <v>112</v>
      </c>
      <c r="AY3" t="s">
        <v>113</v>
      </c>
      <c r="AZ3" t="s">
        <v>114</v>
      </c>
      <c r="BA3" t="s">
        <v>115</v>
      </c>
      <c r="BD3" t="s">
        <v>116</v>
      </c>
      <c r="BE3">
        <v>80</v>
      </c>
      <c r="BF3" t="s">
        <v>117</v>
      </c>
      <c r="BG3">
        <v>120</v>
      </c>
      <c r="BH3" t="s">
        <v>118</v>
      </c>
      <c r="BO3" t="s">
        <v>119</v>
      </c>
      <c r="BV3" t="s">
        <v>119</v>
      </c>
      <c r="CC3" t="s">
        <v>120</v>
      </c>
      <c r="CR3" t="s">
        <v>121</v>
      </c>
      <c r="CS3">
        <v>159829</v>
      </c>
      <c r="CT3" t="s">
        <v>122</v>
      </c>
      <c r="CU3" t="s">
        <v>123</v>
      </c>
      <c r="CV3">
        <v>2010</v>
      </c>
    </row>
    <row r="4" spans="1:100" x14ac:dyDescent="0.35">
      <c r="A4">
        <v>1071836</v>
      </c>
      <c r="B4" t="s">
        <v>100</v>
      </c>
      <c r="D4" t="s">
        <v>101</v>
      </c>
      <c r="K4" t="s">
        <v>102</v>
      </c>
      <c r="L4" t="s">
        <v>103</v>
      </c>
      <c r="M4" t="s">
        <v>104</v>
      </c>
      <c r="N4" t="s">
        <v>105</v>
      </c>
      <c r="R4">
        <v>25</v>
      </c>
      <c r="T4">
        <v>26</v>
      </c>
      <c r="U4" t="s">
        <v>106</v>
      </c>
      <c r="V4" t="s">
        <v>107</v>
      </c>
      <c r="W4" t="s">
        <v>108</v>
      </c>
      <c r="X4" t="s">
        <v>109</v>
      </c>
      <c r="Y4">
        <v>5</v>
      </c>
      <c r="Z4" t="s">
        <v>110</v>
      </c>
      <c r="AB4">
        <v>0.75</v>
      </c>
      <c r="AG4" t="s">
        <v>111</v>
      </c>
      <c r="AX4" t="s">
        <v>112</v>
      </c>
      <c r="AY4" t="s">
        <v>113</v>
      </c>
      <c r="AZ4" t="s">
        <v>114</v>
      </c>
      <c r="BA4" t="s">
        <v>115</v>
      </c>
      <c r="BD4" t="s">
        <v>116</v>
      </c>
      <c r="BE4">
        <v>80</v>
      </c>
      <c r="BF4" t="s">
        <v>117</v>
      </c>
      <c r="BG4">
        <v>120</v>
      </c>
      <c r="BH4" t="s">
        <v>118</v>
      </c>
      <c r="BO4" t="s">
        <v>119</v>
      </c>
      <c r="BV4" t="s">
        <v>119</v>
      </c>
      <c r="CC4" t="s">
        <v>120</v>
      </c>
      <c r="CR4" t="s">
        <v>121</v>
      </c>
      <c r="CS4">
        <v>159829</v>
      </c>
      <c r="CT4" t="s">
        <v>122</v>
      </c>
      <c r="CU4" t="s">
        <v>123</v>
      </c>
      <c r="CV4">
        <v>2010</v>
      </c>
    </row>
    <row r="5" spans="1:100" x14ac:dyDescent="0.35">
      <c r="A5">
        <v>1071836</v>
      </c>
      <c r="B5" t="s">
        <v>100</v>
      </c>
      <c r="D5" t="s">
        <v>101</v>
      </c>
      <c r="K5" t="s">
        <v>102</v>
      </c>
      <c r="L5" t="s">
        <v>103</v>
      </c>
      <c r="M5" t="s">
        <v>104</v>
      </c>
      <c r="N5" t="s">
        <v>105</v>
      </c>
      <c r="R5">
        <v>25</v>
      </c>
      <c r="T5">
        <v>26</v>
      </c>
      <c r="U5" t="s">
        <v>106</v>
      </c>
      <c r="V5" t="s">
        <v>107</v>
      </c>
      <c r="W5" t="s">
        <v>108</v>
      </c>
      <c r="X5" t="s">
        <v>109</v>
      </c>
      <c r="Y5">
        <v>5</v>
      </c>
      <c r="Z5" t="s">
        <v>110</v>
      </c>
      <c r="AB5">
        <v>0.25</v>
      </c>
      <c r="AG5" t="s">
        <v>111</v>
      </c>
      <c r="AX5" t="s">
        <v>112</v>
      </c>
      <c r="AY5" t="s">
        <v>113</v>
      </c>
      <c r="AZ5" t="s">
        <v>114</v>
      </c>
      <c r="BA5" t="s">
        <v>115</v>
      </c>
      <c r="BD5" t="s">
        <v>116</v>
      </c>
      <c r="BE5">
        <v>40</v>
      </c>
      <c r="BF5" t="s">
        <v>117</v>
      </c>
      <c r="BG5">
        <v>80</v>
      </c>
      <c r="BH5" t="s">
        <v>118</v>
      </c>
      <c r="BO5" t="s">
        <v>119</v>
      </c>
      <c r="BV5" t="s">
        <v>119</v>
      </c>
      <c r="CC5" t="s">
        <v>120</v>
      </c>
      <c r="CR5" t="s">
        <v>121</v>
      </c>
      <c r="CS5">
        <v>159829</v>
      </c>
      <c r="CT5" t="s">
        <v>122</v>
      </c>
      <c r="CU5" t="s">
        <v>123</v>
      </c>
      <c r="CV5">
        <v>2010</v>
      </c>
    </row>
    <row r="6" spans="1:100" x14ac:dyDescent="0.35">
      <c r="A6">
        <v>1071836</v>
      </c>
      <c r="B6" t="s">
        <v>100</v>
      </c>
      <c r="D6" t="s">
        <v>101</v>
      </c>
      <c r="K6" t="s">
        <v>124</v>
      </c>
      <c r="L6" t="s">
        <v>125</v>
      </c>
      <c r="M6" t="s">
        <v>104</v>
      </c>
      <c r="N6" t="s">
        <v>105</v>
      </c>
      <c r="R6">
        <v>35</v>
      </c>
      <c r="T6">
        <v>39</v>
      </c>
      <c r="U6" t="s">
        <v>106</v>
      </c>
      <c r="V6" t="s">
        <v>126</v>
      </c>
      <c r="W6" t="s">
        <v>108</v>
      </c>
      <c r="X6" t="s">
        <v>109</v>
      </c>
      <c r="Z6" t="s">
        <v>110</v>
      </c>
      <c r="AB6">
        <v>23.63</v>
      </c>
      <c r="AG6" t="s">
        <v>127</v>
      </c>
      <c r="AX6" t="s">
        <v>128</v>
      </c>
      <c r="AY6" t="s">
        <v>128</v>
      </c>
      <c r="AZ6" t="s">
        <v>129</v>
      </c>
      <c r="BC6">
        <v>4</v>
      </c>
      <c r="BH6" t="s">
        <v>118</v>
      </c>
      <c r="BJ6">
        <v>96</v>
      </c>
      <c r="BO6" t="s">
        <v>130</v>
      </c>
      <c r="BQ6">
        <v>4</v>
      </c>
      <c r="BV6" t="s">
        <v>118</v>
      </c>
      <c r="CC6" t="s">
        <v>120</v>
      </c>
      <c r="CR6" t="s">
        <v>131</v>
      </c>
      <c r="CS6">
        <v>165730</v>
      </c>
      <c r="CT6" t="s">
        <v>132</v>
      </c>
      <c r="CU6" t="s">
        <v>133</v>
      </c>
      <c r="CV6">
        <v>2011</v>
      </c>
    </row>
    <row r="7" spans="1:100" x14ac:dyDescent="0.35">
      <c r="A7">
        <v>1071836</v>
      </c>
      <c r="B7" t="s">
        <v>100</v>
      </c>
      <c r="C7" t="s">
        <v>134</v>
      </c>
      <c r="D7" t="s">
        <v>135</v>
      </c>
      <c r="K7" t="s">
        <v>136</v>
      </c>
      <c r="L7" t="s">
        <v>137</v>
      </c>
      <c r="M7" t="s">
        <v>104</v>
      </c>
      <c r="N7" t="s">
        <v>105</v>
      </c>
      <c r="P7">
        <v>25</v>
      </c>
      <c r="U7" t="s">
        <v>106</v>
      </c>
      <c r="V7" t="s">
        <v>107</v>
      </c>
      <c r="W7" t="s">
        <v>108</v>
      </c>
      <c r="X7" t="s">
        <v>109</v>
      </c>
      <c r="Y7" t="s">
        <v>138</v>
      </c>
      <c r="Z7" t="s">
        <v>139</v>
      </c>
      <c r="AB7">
        <v>88.6</v>
      </c>
      <c r="AD7">
        <v>79.8</v>
      </c>
      <c r="AF7">
        <v>98.3</v>
      </c>
      <c r="AG7" t="s">
        <v>140</v>
      </c>
      <c r="AX7" t="s">
        <v>128</v>
      </c>
      <c r="AY7" t="s">
        <v>128</v>
      </c>
      <c r="AZ7" t="s">
        <v>129</v>
      </c>
      <c r="BC7">
        <v>1</v>
      </c>
      <c r="BH7" t="s">
        <v>118</v>
      </c>
      <c r="BJ7">
        <v>48</v>
      </c>
      <c r="BO7" t="s">
        <v>130</v>
      </c>
      <c r="BQ7">
        <v>2</v>
      </c>
      <c r="BV7" t="s">
        <v>118</v>
      </c>
      <c r="CC7" t="s">
        <v>120</v>
      </c>
      <c r="CR7" t="s">
        <v>141</v>
      </c>
      <c r="CS7">
        <v>71857</v>
      </c>
      <c r="CT7" t="s">
        <v>142</v>
      </c>
      <c r="CU7" t="s">
        <v>143</v>
      </c>
      <c r="CV7">
        <v>1999</v>
      </c>
    </row>
    <row r="8" spans="1:100" x14ac:dyDescent="0.35">
      <c r="A8">
        <v>1071836</v>
      </c>
      <c r="B8" t="s">
        <v>100</v>
      </c>
      <c r="C8" t="s">
        <v>134</v>
      </c>
      <c r="D8" t="s">
        <v>135</v>
      </c>
      <c r="F8">
        <v>96</v>
      </c>
      <c r="K8" t="s">
        <v>136</v>
      </c>
      <c r="L8" t="s">
        <v>137</v>
      </c>
      <c r="M8" t="s">
        <v>104</v>
      </c>
      <c r="N8" t="s">
        <v>105</v>
      </c>
      <c r="V8" t="s">
        <v>107</v>
      </c>
      <c r="W8" t="s">
        <v>108</v>
      </c>
      <c r="X8" t="s">
        <v>109</v>
      </c>
      <c r="Y8">
        <v>6</v>
      </c>
      <c r="Z8" t="s">
        <v>139</v>
      </c>
      <c r="AB8">
        <v>110.8</v>
      </c>
      <c r="AD8">
        <v>95.2</v>
      </c>
      <c r="AF8">
        <v>128.4</v>
      </c>
      <c r="AG8" t="s">
        <v>111</v>
      </c>
      <c r="AX8" t="s">
        <v>128</v>
      </c>
      <c r="AY8" t="s">
        <v>128</v>
      </c>
      <c r="AZ8" t="s">
        <v>129</v>
      </c>
      <c r="BC8">
        <v>4</v>
      </c>
      <c r="BH8" t="s">
        <v>118</v>
      </c>
      <c r="CC8" t="s">
        <v>120</v>
      </c>
      <c r="CR8" t="s">
        <v>144</v>
      </c>
      <c r="CS8">
        <v>69216</v>
      </c>
      <c r="CT8" t="s">
        <v>145</v>
      </c>
      <c r="CU8" t="s">
        <v>146</v>
      </c>
      <c r="CV8">
        <v>1995</v>
      </c>
    </row>
    <row r="9" spans="1:100" x14ac:dyDescent="0.35">
      <c r="A9">
        <v>1071836</v>
      </c>
      <c r="B9" t="s">
        <v>100</v>
      </c>
      <c r="D9" t="s">
        <v>101</v>
      </c>
      <c r="F9">
        <v>36</v>
      </c>
      <c r="K9" t="s">
        <v>147</v>
      </c>
      <c r="L9" t="s">
        <v>148</v>
      </c>
      <c r="M9" t="s">
        <v>104</v>
      </c>
      <c r="N9" t="s">
        <v>105</v>
      </c>
      <c r="R9">
        <v>3</v>
      </c>
      <c r="T9">
        <v>7</v>
      </c>
      <c r="U9" t="s">
        <v>149</v>
      </c>
      <c r="V9" t="s">
        <v>107</v>
      </c>
      <c r="W9" t="s">
        <v>108</v>
      </c>
      <c r="X9" t="s">
        <v>109</v>
      </c>
      <c r="Y9" t="s">
        <v>150</v>
      </c>
      <c r="Z9" t="s">
        <v>110</v>
      </c>
      <c r="AB9">
        <v>6.4029999999999996</v>
      </c>
      <c r="AG9" t="s">
        <v>111</v>
      </c>
      <c r="AX9" t="s">
        <v>128</v>
      </c>
      <c r="AY9" t="s">
        <v>128</v>
      </c>
      <c r="AZ9" t="s">
        <v>129</v>
      </c>
      <c r="BC9">
        <v>8</v>
      </c>
      <c r="BH9" t="s">
        <v>118</v>
      </c>
      <c r="BJ9">
        <v>8</v>
      </c>
      <c r="BO9" t="s">
        <v>118</v>
      </c>
      <c r="BQ9">
        <v>8</v>
      </c>
      <c r="BV9" t="s">
        <v>118</v>
      </c>
      <c r="CC9" t="s">
        <v>120</v>
      </c>
      <c r="CR9" t="s">
        <v>151</v>
      </c>
      <c r="CS9">
        <v>168034</v>
      </c>
      <c r="CT9" t="s">
        <v>152</v>
      </c>
      <c r="CU9" t="s">
        <v>153</v>
      </c>
      <c r="CV9">
        <v>2014</v>
      </c>
    </row>
    <row r="10" spans="1:100" x14ac:dyDescent="0.35">
      <c r="A10">
        <v>1071836</v>
      </c>
      <c r="B10" t="s">
        <v>100</v>
      </c>
      <c r="D10" t="s">
        <v>101</v>
      </c>
      <c r="K10" t="s">
        <v>102</v>
      </c>
      <c r="L10" t="s">
        <v>103</v>
      </c>
      <c r="M10" t="s">
        <v>104</v>
      </c>
      <c r="N10" t="s">
        <v>105</v>
      </c>
      <c r="R10">
        <v>25</v>
      </c>
      <c r="T10">
        <v>26</v>
      </c>
      <c r="U10" t="s">
        <v>106</v>
      </c>
      <c r="V10" t="s">
        <v>126</v>
      </c>
      <c r="W10" t="s">
        <v>108</v>
      </c>
      <c r="X10" t="s">
        <v>109</v>
      </c>
      <c r="Y10">
        <v>6</v>
      </c>
      <c r="Z10" t="s">
        <v>110</v>
      </c>
      <c r="AB10">
        <v>14.99</v>
      </c>
      <c r="AG10" t="s">
        <v>111</v>
      </c>
      <c r="AX10" t="s">
        <v>128</v>
      </c>
      <c r="AY10" t="s">
        <v>128</v>
      </c>
      <c r="AZ10" t="s">
        <v>129</v>
      </c>
      <c r="BC10">
        <v>2</v>
      </c>
      <c r="BH10" t="s">
        <v>118</v>
      </c>
      <c r="BJ10">
        <v>48</v>
      </c>
      <c r="BO10" t="s">
        <v>130</v>
      </c>
      <c r="BQ10">
        <v>2</v>
      </c>
      <c r="BV10" t="s">
        <v>118</v>
      </c>
      <c r="CC10" t="s">
        <v>120</v>
      </c>
      <c r="CR10" t="s">
        <v>121</v>
      </c>
      <c r="CS10">
        <v>159829</v>
      </c>
      <c r="CT10" t="s">
        <v>122</v>
      </c>
      <c r="CU10" t="s">
        <v>123</v>
      </c>
      <c r="CV10">
        <v>2010</v>
      </c>
    </row>
    <row r="11" spans="1:100" x14ac:dyDescent="0.35">
      <c r="A11">
        <v>1071836</v>
      </c>
      <c r="B11" t="s">
        <v>100</v>
      </c>
      <c r="D11" t="s">
        <v>101</v>
      </c>
      <c r="K11" t="s">
        <v>154</v>
      </c>
      <c r="L11" t="s">
        <v>155</v>
      </c>
      <c r="M11" t="s">
        <v>104</v>
      </c>
      <c r="N11" t="s">
        <v>105</v>
      </c>
      <c r="V11" t="s">
        <v>126</v>
      </c>
      <c r="W11" t="s">
        <v>108</v>
      </c>
      <c r="X11" t="s">
        <v>109</v>
      </c>
      <c r="Y11">
        <v>5</v>
      </c>
      <c r="Z11" t="s">
        <v>110</v>
      </c>
      <c r="AB11">
        <v>5.38</v>
      </c>
      <c r="AG11" t="s">
        <v>111</v>
      </c>
      <c r="AX11" t="s">
        <v>128</v>
      </c>
      <c r="AY11" t="s">
        <v>128</v>
      </c>
      <c r="AZ11" t="s">
        <v>129</v>
      </c>
      <c r="BC11">
        <v>4</v>
      </c>
      <c r="BH11" t="s">
        <v>118</v>
      </c>
      <c r="BJ11">
        <v>96</v>
      </c>
      <c r="BO11" t="s">
        <v>130</v>
      </c>
      <c r="BQ11">
        <v>4</v>
      </c>
      <c r="BV11" t="s">
        <v>118</v>
      </c>
      <c r="CC11" t="s">
        <v>120</v>
      </c>
      <c r="CR11" t="s">
        <v>156</v>
      </c>
      <c r="CS11">
        <v>179421</v>
      </c>
      <c r="CT11" t="s">
        <v>157</v>
      </c>
      <c r="CU11" t="s">
        <v>158</v>
      </c>
      <c r="CV11">
        <v>2013</v>
      </c>
    </row>
    <row r="12" spans="1:100" x14ac:dyDescent="0.35">
      <c r="A12">
        <v>1071836</v>
      </c>
      <c r="B12" t="s">
        <v>100</v>
      </c>
      <c r="D12" t="s">
        <v>101</v>
      </c>
      <c r="K12" t="s">
        <v>124</v>
      </c>
      <c r="L12" t="s">
        <v>125</v>
      </c>
      <c r="M12" t="s">
        <v>104</v>
      </c>
      <c r="N12" t="s">
        <v>105</v>
      </c>
      <c r="R12">
        <v>35</v>
      </c>
      <c r="T12">
        <v>39</v>
      </c>
      <c r="U12" t="s">
        <v>106</v>
      </c>
      <c r="V12" t="s">
        <v>126</v>
      </c>
      <c r="W12" t="s">
        <v>108</v>
      </c>
      <c r="X12" t="s">
        <v>109</v>
      </c>
      <c r="Z12" t="s">
        <v>110</v>
      </c>
      <c r="AB12">
        <v>24.16</v>
      </c>
      <c r="AG12" t="s">
        <v>127</v>
      </c>
      <c r="AX12" t="s">
        <v>128</v>
      </c>
      <c r="AY12" t="s">
        <v>128</v>
      </c>
      <c r="AZ12" t="s">
        <v>129</v>
      </c>
      <c r="BC12">
        <v>3</v>
      </c>
      <c r="BH12" t="s">
        <v>118</v>
      </c>
      <c r="BJ12">
        <v>96</v>
      </c>
      <c r="BO12" t="s">
        <v>130</v>
      </c>
      <c r="BQ12">
        <v>4</v>
      </c>
      <c r="BV12" t="s">
        <v>118</v>
      </c>
      <c r="CC12" t="s">
        <v>120</v>
      </c>
      <c r="CR12" t="s">
        <v>131</v>
      </c>
      <c r="CS12">
        <v>165730</v>
      </c>
      <c r="CT12" t="s">
        <v>132</v>
      </c>
      <c r="CU12" t="s">
        <v>133</v>
      </c>
      <c r="CV12">
        <v>2011</v>
      </c>
    </row>
    <row r="13" spans="1:100" x14ac:dyDescent="0.35">
      <c r="A13">
        <v>1071836</v>
      </c>
      <c r="B13" t="s">
        <v>100</v>
      </c>
      <c r="D13" t="s">
        <v>101</v>
      </c>
      <c r="K13" t="s">
        <v>124</v>
      </c>
      <c r="L13" t="s">
        <v>125</v>
      </c>
      <c r="M13" t="s">
        <v>104</v>
      </c>
      <c r="N13" t="s">
        <v>105</v>
      </c>
      <c r="R13">
        <v>35</v>
      </c>
      <c r="T13">
        <v>39</v>
      </c>
      <c r="U13" t="s">
        <v>106</v>
      </c>
      <c r="V13" t="s">
        <v>126</v>
      </c>
      <c r="W13" t="s">
        <v>108</v>
      </c>
      <c r="X13" t="s">
        <v>109</v>
      </c>
      <c r="Z13" t="s">
        <v>110</v>
      </c>
      <c r="AB13">
        <v>25.21</v>
      </c>
      <c r="AG13" t="s">
        <v>127</v>
      </c>
      <c r="AX13" t="s">
        <v>128</v>
      </c>
      <c r="AY13" t="s">
        <v>128</v>
      </c>
      <c r="AZ13" t="s">
        <v>129</v>
      </c>
      <c r="BC13">
        <v>1</v>
      </c>
      <c r="BH13" t="s">
        <v>118</v>
      </c>
      <c r="BJ13">
        <v>96</v>
      </c>
      <c r="BO13" t="s">
        <v>130</v>
      </c>
      <c r="BQ13">
        <v>4</v>
      </c>
      <c r="BV13" t="s">
        <v>118</v>
      </c>
      <c r="CC13" t="s">
        <v>120</v>
      </c>
      <c r="CR13" t="s">
        <v>131</v>
      </c>
      <c r="CS13">
        <v>165730</v>
      </c>
      <c r="CT13" t="s">
        <v>132</v>
      </c>
      <c r="CU13" t="s">
        <v>133</v>
      </c>
      <c r="CV13">
        <v>2011</v>
      </c>
    </row>
    <row r="14" spans="1:100" x14ac:dyDescent="0.35">
      <c r="A14">
        <v>1071836</v>
      </c>
      <c r="B14" t="s">
        <v>100</v>
      </c>
      <c r="D14" t="s">
        <v>101</v>
      </c>
      <c r="K14" t="s">
        <v>124</v>
      </c>
      <c r="L14" t="s">
        <v>125</v>
      </c>
      <c r="M14" t="s">
        <v>104</v>
      </c>
      <c r="N14" t="s">
        <v>105</v>
      </c>
      <c r="R14">
        <v>35</v>
      </c>
      <c r="T14">
        <v>39</v>
      </c>
      <c r="U14" t="s">
        <v>106</v>
      </c>
      <c r="V14" t="s">
        <v>126</v>
      </c>
      <c r="W14" t="s">
        <v>108</v>
      </c>
      <c r="X14" t="s">
        <v>109</v>
      </c>
      <c r="Z14" t="s">
        <v>110</v>
      </c>
      <c r="AB14">
        <v>24.66</v>
      </c>
      <c r="AG14" t="s">
        <v>127</v>
      </c>
      <c r="AX14" t="s">
        <v>128</v>
      </c>
      <c r="AY14" t="s">
        <v>128</v>
      </c>
      <c r="AZ14" t="s">
        <v>129</v>
      </c>
      <c r="BC14">
        <v>2</v>
      </c>
      <c r="BH14" t="s">
        <v>118</v>
      </c>
      <c r="BJ14">
        <v>96</v>
      </c>
      <c r="BO14" t="s">
        <v>130</v>
      </c>
      <c r="BQ14">
        <v>4</v>
      </c>
      <c r="BV14" t="s">
        <v>118</v>
      </c>
      <c r="CC14" t="s">
        <v>120</v>
      </c>
      <c r="CR14" t="s">
        <v>131</v>
      </c>
      <c r="CS14">
        <v>165730</v>
      </c>
      <c r="CT14" t="s">
        <v>132</v>
      </c>
      <c r="CU14" t="s">
        <v>133</v>
      </c>
      <c r="CV14">
        <v>2011</v>
      </c>
    </row>
    <row r="15" spans="1:100" x14ac:dyDescent="0.35">
      <c r="A15">
        <v>1071836</v>
      </c>
      <c r="B15" t="s">
        <v>100</v>
      </c>
      <c r="C15" t="s">
        <v>134</v>
      </c>
      <c r="D15" t="s">
        <v>135</v>
      </c>
      <c r="F15">
        <v>96</v>
      </c>
      <c r="K15" t="s">
        <v>136</v>
      </c>
      <c r="L15" t="s">
        <v>137</v>
      </c>
      <c r="M15" t="s">
        <v>104</v>
      </c>
      <c r="N15" t="s">
        <v>105</v>
      </c>
      <c r="V15" t="s">
        <v>107</v>
      </c>
      <c r="W15" t="s">
        <v>108</v>
      </c>
      <c r="X15" t="s">
        <v>109</v>
      </c>
      <c r="Y15">
        <v>6</v>
      </c>
      <c r="Z15" t="s">
        <v>139</v>
      </c>
      <c r="AB15">
        <v>121.5</v>
      </c>
      <c r="AD15">
        <v>111.2</v>
      </c>
      <c r="AF15">
        <v>132.9</v>
      </c>
      <c r="AG15" t="s">
        <v>111</v>
      </c>
      <c r="AX15" t="s">
        <v>128</v>
      </c>
      <c r="AY15" t="s">
        <v>128</v>
      </c>
      <c r="AZ15" t="s">
        <v>129</v>
      </c>
      <c r="BC15">
        <v>2</v>
      </c>
      <c r="BH15" t="s">
        <v>118</v>
      </c>
      <c r="CC15" t="s">
        <v>120</v>
      </c>
      <c r="CR15" t="s">
        <v>144</v>
      </c>
      <c r="CS15">
        <v>69216</v>
      </c>
      <c r="CT15" t="s">
        <v>145</v>
      </c>
      <c r="CU15" t="s">
        <v>146</v>
      </c>
      <c r="CV15">
        <v>1995</v>
      </c>
    </row>
    <row r="16" spans="1:100" x14ac:dyDescent="0.35">
      <c r="A16">
        <v>1071836</v>
      </c>
      <c r="B16" t="s">
        <v>100</v>
      </c>
      <c r="D16" t="s">
        <v>101</v>
      </c>
      <c r="K16" t="s">
        <v>159</v>
      </c>
      <c r="L16" t="s">
        <v>160</v>
      </c>
      <c r="M16" t="s">
        <v>104</v>
      </c>
      <c r="N16" t="s">
        <v>105</v>
      </c>
      <c r="R16">
        <v>30</v>
      </c>
      <c r="T16">
        <v>34</v>
      </c>
      <c r="U16" t="s">
        <v>106</v>
      </c>
      <c r="V16" t="s">
        <v>107</v>
      </c>
      <c r="W16" t="s">
        <v>108</v>
      </c>
      <c r="X16" t="s">
        <v>109</v>
      </c>
      <c r="Y16">
        <v>8</v>
      </c>
      <c r="Z16" t="s">
        <v>139</v>
      </c>
      <c r="AB16">
        <v>21.5</v>
      </c>
      <c r="AD16">
        <v>20.7</v>
      </c>
      <c r="AF16">
        <v>22.5</v>
      </c>
      <c r="AG16" t="s">
        <v>111</v>
      </c>
      <c r="AX16" t="s">
        <v>128</v>
      </c>
      <c r="AY16" t="s">
        <v>128</v>
      </c>
      <c r="AZ16" t="s">
        <v>129</v>
      </c>
      <c r="BC16">
        <v>3</v>
      </c>
      <c r="BH16" t="s">
        <v>118</v>
      </c>
      <c r="BJ16">
        <v>96</v>
      </c>
      <c r="BO16" t="s">
        <v>130</v>
      </c>
      <c r="BQ16">
        <v>4</v>
      </c>
      <c r="BV16" t="s">
        <v>118</v>
      </c>
      <c r="CC16" t="s">
        <v>120</v>
      </c>
      <c r="CR16" t="s">
        <v>161</v>
      </c>
      <c r="CS16">
        <v>173881</v>
      </c>
      <c r="CT16" t="s">
        <v>162</v>
      </c>
      <c r="CU16" t="s">
        <v>163</v>
      </c>
      <c r="CV16">
        <v>2016</v>
      </c>
    </row>
    <row r="17" spans="1:100" x14ac:dyDescent="0.35">
      <c r="A17">
        <v>1071836</v>
      </c>
      <c r="B17" t="s">
        <v>100</v>
      </c>
      <c r="D17" t="s">
        <v>101</v>
      </c>
      <c r="K17" t="s">
        <v>159</v>
      </c>
      <c r="L17" t="s">
        <v>160</v>
      </c>
      <c r="M17" t="s">
        <v>104</v>
      </c>
      <c r="N17" t="s">
        <v>105</v>
      </c>
      <c r="R17">
        <v>30</v>
      </c>
      <c r="T17">
        <v>34</v>
      </c>
      <c r="U17" t="s">
        <v>106</v>
      </c>
      <c r="V17" t="s">
        <v>107</v>
      </c>
      <c r="W17" t="s">
        <v>108</v>
      </c>
      <c r="X17" t="s">
        <v>109</v>
      </c>
      <c r="Y17">
        <v>8</v>
      </c>
      <c r="Z17" t="s">
        <v>139</v>
      </c>
      <c r="AB17">
        <v>22.6</v>
      </c>
      <c r="AD17">
        <v>21.7</v>
      </c>
      <c r="AF17">
        <v>23.5</v>
      </c>
      <c r="AG17" t="s">
        <v>111</v>
      </c>
      <c r="AX17" t="s">
        <v>128</v>
      </c>
      <c r="AY17" t="s">
        <v>128</v>
      </c>
      <c r="AZ17" t="s">
        <v>129</v>
      </c>
      <c r="BC17">
        <v>2</v>
      </c>
      <c r="BH17" t="s">
        <v>118</v>
      </c>
      <c r="BJ17">
        <v>96</v>
      </c>
      <c r="BO17" t="s">
        <v>130</v>
      </c>
      <c r="BQ17">
        <v>4</v>
      </c>
      <c r="BV17" t="s">
        <v>118</v>
      </c>
      <c r="CC17" t="s">
        <v>120</v>
      </c>
      <c r="CR17" t="s">
        <v>161</v>
      </c>
      <c r="CS17">
        <v>173881</v>
      </c>
      <c r="CT17" t="s">
        <v>162</v>
      </c>
      <c r="CU17" t="s">
        <v>163</v>
      </c>
      <c r="CV17">
        <v>2016</v>
      </c>
    </row>
    <row r="18" spans="1:100" x14ac:dyDescent="0.35">
      <c r="A18">
        <v>1071836</v>
      </c>
      <c r="B18" t="s">
        <v>100</v>
      </c>
      <c r="D18" t="s">
        <v>101</v>
      </c>
      <c r="K18" t="s">
        <v>159</v>
      </c>
      <c r="L18" t="s">
        <v>160</v>
      </c>
      <c r="M18" t="s">
        <v>104</v>
      </c>
      <c r="N18" t="s">
        <v>105</v>
      </c>
      <c r="R18">
        <v>30</v>
      </c>
      <c r="T18">
        <v>34</v>
      </c>
      <c r="U18" t="s">
        <v>106</v>
      </c>
      <c r="V18" t="s">
        <v>107</v>
      </c>
      <c r="W18" t="s">
        <v>108</v>
      </c>
      <c r="X18" t="s">
        <v>109</v>
      </c>
      <c r="Y18">
        <v>8</v>
      </c>
      <c r="Z18" t="s">
        <v>139</v>
      </c>
      <c r="AB18">
        <v>23.1</v>
      </c>
      <c r="AD18">
        <v>22.2</v>
      </c>
      <c r="AF18">
        <v>24.1</v>
      </c>
      <c r="AG18" t="s">
        <v>111</v>
      </c>
      <c r="AX18" t="s">
        <v>128</v>
      </c>
      <c r="AY18" t="s">
        <v>128</v>
      </c>
      <c r="AZ18" t="s">
        <v>129</v>
      </c>
      <c r="BC18">
        <v>1</v>
      </c>
      <c r="BH18" t="s">
        <v>118</v>
      </c>
      <c r="BJ18">
        <v>96</v>
      </c>
      <c r="BO18" t="s">
        <v>130</v>
      </c>
      <c r="BQ18">
        <v>4</v>
      </c>
      <c r="BV18" t="s">
        <v>118</v>
      </c>
      <c r="CC18" t="s">
        <v>120</v>
      </c>
      <c r="CR18" t="s">
        <v>161</v>
      </c>
      <c r="CS18">
        <v>173881</v>
      </c>
      <c r="CT18" t="s">
        <v>162</v>
      </c>
      <c r="CU18" t="s">
        <v>163</v>
      </c>
      <c r="CV18">
        <v>2016</v>
      </c>
    </row>
    <row r="19" spans="1:100" x14ac:dyDescent="0.35">
      <c r="A19">
        <v>1071836</v>
      </c>
      <c r="B19" t="s">
        <v>100</v>
      </c>
      <c r="D19" t="s">
        <v>101</v>
      </c>
      <c r="K19" t="s">
        <v>159</v>
      </c>
      <c r="L19" t="s">
        <v>160</v>
      </c>
      <c r="M19" t="s">
        <v>104</v>
      </c>
      <c r="N19" t="s">
        <v>105</v>
      </c>
      <c r="R19">
        <v>30</v>
      </c>
      <c r="T19">
        <v>34</v>
      </c>
      <c r="U19" t="s">
        <v>106</v>
      </c>
      <c r="V19" t="s">
        <v>107</v>
      </c>
      <c r="W19" t="s">
        <v>108</v>
      </c>
      <c r="X19" t="s">
        <v>109</v>
      </c>
      <c r="Y19">
        <v>8</v>
      </c>
      <c r="Z19" t="s">
        <v>139</v>
      </c>
      <c r="AB19">
        <v>18.3</v>
      </c>
      <c r="AD19">
        <v>17.399999999999999</v>
      </c>
      <c r="AF19">
        <v>19.2</v>
      </c>
      <c r="AG19" t="s">
        <v>111</v>
      </c>
      <c r="AX19" t="s">
        <v>128</v>
      </c>
      <c r="AY19" t="s">
        <v>128</v>
      </c>
      <c r="AZ19" t="s">
        <v>129</v>
      </c>
      <c r="BC19">
        <v>4</v>
      </c>
      <c r="BH19" t="s">
        <v>118</v>
      </c>
      <c r="BJ19">
        <v>96</v>
      </c>
      <c r="BO19" t="s">
        <v>130</v>
      </c>
      <c r="BQ19">
        <v>4</v>
      </c>
      <c r="BV19" t="s">
        <v>118</v>
      </c>
      <c r="CC19" t="s">
        <v>120</v>
      </c>
      <c r="CR19" t="s">
        <v>161</v>
      </c>
      <c r="CS19">
        <v>173881</v>
      </c>
      <c r="CT19" t="s">
        <v>162</v>
      </c>
      <c r="CU19" t="s">
        <v>163</v>
      </c>
      <c r="CV19">
        <v>2016</v>
      </c>
    </row>
    <row r="20" spans="1:100" x14ac:dyDescent="0.35">
      <c r="A20">
        <v>1071836</v>
      </c>
      <c r="B20" t="s">
        <v>100</v>
      </c>
      <c r="C20" t="s">
        <v>134</v>
      </c>
      <c r="D20" t="s">
        <v>135</v>
      </c>
      <c r="F20">
        <v>96</v>
      </c>
      <c r="K20" t="s">
        <v>136</v>
      </c>
      <c r="L20" t="s">
        <v>137</v>
      </c>
      <c r="M20" t="s">
        <v>104</v>
      </c>
      <c r="N20" t="s">
        <v>105</v>
      </c>
      <c r="V20" t="s">
        <v>107</v>
      </c>
      <c r="W20" t="s">
        <v>108</v>
      </c>
      <c r="X20" t="s">
        <v>109</v>
      </c>
      <c r="Y20">
        <v>6</v>
      </c>
      <c r="Z20" t="s">
        <v>139</v>
      </c>
      <c r="AB20">
        <v>116</v>
      </c>
      <c r="AD20">
        <v>102.2</v>
      </c>
      <c r="AF20">
        <v>131.80000000000001</v>
      </c>
      <c r="AG20" t="s">
        <v>111</v>
      </c>
      <c r="AX20" t="s">
        <v>128</v>
      </c>
      <c r="AY20" t="s">
        <v>128</v>
      </c>
      <c r="AZ20" t="s">
        <v>129</v>
      </c>
      <c r="BC20">
        <v>3</v>
      </c>
      <c r="BH20" t="s">
        <v>118</v>
      </c>
      <c r="CC20" t="s">
        <v>120</v>
      </c>
      <c r="CR20" t="s">
        <v>144</v>
      </c>
      <c r="CS20">
        <v>69216</v>
      </c>
      <c r="CT20" t="s">
        <v>145</v>
      </c>
      <c r="CU20" t="s">
        <v>146</v>
      </c>
      <c r="CV20">
        <v>1995</v>
      </c>
    </row>
    <row r="21" spans="1:100" x14ac:dyDescent="0.35">
      <c r="A21">
        <v>1071836</v>
      </c>
      <c r="B21" t="s">
        <v>100</v>
      </c>
      <c r="C21" t="s">
        <v>134</v>
      </c>
      <c r="D21" t="s">
        <v>164</v>
      </c>
      <c r="K21" t="s">
        <v>165</v>
      </c>
      <c r="L21" t="s">
        <v>166</v>
      </c>
      <c r="M21" t="s">
        <v>104</v>
      </c>
      <c r="N21" t="s">
        <v>105</v>
      </c>
      <c r="P21">
        <v>25</v>
      </c>
      <c r="U21" t="s">
        <v>106</v>
      </c>
      <c r="V21" t="s">
        <v>167</v>
      </c>
      <c r="W21" t="s">
        <v>108</v>
      </c>
      <c r="X21" t="s">
        <v>109</v>
      </c>
      <c r="Y21" t="s">
        <v>168</v>
      </c>
      <c r="Z21" t="s">
        <v>139</v>
      </c>
      <c r="AA21" t="s">
        <v>116</v>
      </c>
      <c r="AB21">
        <v>17.899999999999999</v>
      </c>
      <c r="AG21" t="s">
        <v>140</v>
      </c>
      <c r="AX21" t="s">
        <v>128</v>
      </c>
      <c r="AY21" t="s">
        <v>128</v>
      </c>
      <c r="AZ21" t="s">
        <v>129</v>
      </c>
      <c r="BC21">
        <v>4</v>
      </c>
      <c r="BH21" t="s">
        <v>118</v>
      </c>
      <c r="BJ21">
        <v>96</v>
      </c>
      <c r="BO21" t="s">
        <v>130</v>
      </c>
      <c r="BQ21">
        <v>4</v>
      </c>
      <c r="BV21" t="s">
        <v>118</v>
      </c>
      <c r="CC21" t="s">
        <v>120</v>
      </c>
      <c r="CR21" t="s">
        <v>169</v>
      </c>
      <c r="CS21">
        <v>96918</v>
      </c>
      <c r="CT21" t="s">
        <v>170</v>
      </c>
      <c r="CU21" t="s">
        <v>171</v>
      </c>
      <c r="CV21">
        <v>2004</v>
      </c>
    </row>
    <row r="22" spans="1:100" x14ac:dyDescent="0.35">
      <c r="A22">
        <v>1071836</v>
      </c>
      <c r="B22" t="s">
        <v>100</v>
      </c>
      <c r="C22" t="s">
        <v>134</v>
      </c>
      <c r="D22" t="s">
        <v>164</v>
      </c>
      <c r="K22" t="s">
        <v>165</v>
      </c>
      <c r="L22" t="s">
        <v>166</v>
      </c>
      <c r="M22" t="s">
        <v>104</v>
      </c>
      <c r="N22" t="s">
        <v>105</v>
      </c>
      <c r="P22">
        <v>25</v>
      </c>
      <c r="U22" t="s">
        <v>106</v>
      </c>
      <c r="V22" t="s">
        <v>167</v>
      </c>
      <c r="W22" t="s">
        <v>108</v>
      </c>
      <c r="X22" t="s">
        <v>109</v>
      </c>
      <c r="Y22" t="s">
        <v>168</v>
      </c>
      <c r="Z22" t="s">
        <v>139</v>
      </c>
      <c r="AA22" t="s">
        <v>116</v>
      </c>
      <c r="AB22">
        <v>17.899999999999999</v>
      </c>
      <c r="AG22" t="s">
        <v>140</v>
      </c>
      <c r="AX22" t="s">
        <v>128</v>
      </c>
      <c r="AY22" t="s">
        <v>128</v>
      </c>
      <c r="AZ22" t="s">
        <v>129</v>
      </c>
      <c r="BC22">
        <v>1</v>
      </c>
      <c r="BH22" t="s">
        <v>118</v>
      </c>
      <c r="BJ22">
        <v>96</v>
      </c>
      <c r="BO22" t="s">
        <v>130</v>
      </c>
      <c r="BQ22">
        <v>4</v>
      </c>
      <c r="BV22" t="s">
        <v>118</v>
      </c>
      <c r="CC22" t="s">
        <v>120</v>
      </c>
      <c r="CR22" t="s">
        <v>169</v>
      </c>
      <c r="CS22">
        <v>96918</v>
      </c>
      <c r="CT22" t="s">
        <v>170</v>
      </c>
      <c r="CU22" t="s">
        <v>171</v>
      </c>
      <c r="CV22">
        <v>2004</v>
      </c>
    </row>
    <row r="23" spans="1:100" x14ac:dyDescent="0.35">
      <c r="A23">
        <v>1071836</v>
      </c>
      <c r="B23" t="s">
        <v>100</v>
      </c>
      <c r="D23" t="s">
        <v>101</v>
      </c>
      <c r="F23">
        <v>99.2</v>
      </c>
      <c r="K23" t="s">
        <v>172</v>
      </c>
      <c r="L23" t="s">
        <v>173</v>
      </c>
      <c r="M23" t="s">
        <v>104</v>
      </c>
      <c r="N23" t="s">
        <v>105</v>
      </c>
      <c r="P23">
        <v>25</v>
      </c>
      <c r="U23" t="s">
        <v>106</v>
      </c>
      <c r="V23" t="s">
        <v>107</v>
      </c>
      <c r="W23" t="s">
        <v>108</v>
      </c>
      <c r="X23" t="s">
        <v>109</v>
      </c>
      <c r="Y23">
        <v>6</v>
      </c>
      <c r="Z23" t="s">
        <v>139</v>
      </c>
      <c r="AB23">
        <v>115</v>
      </c>
      <c r="AD23">
        <v>112</v>
      </c>
      <c r="AF23">
        <v>119</v>
      </c>
      <c r="AG23" t="s">
        <v>111</v>
      </c>
      <c r="AX23" t="s">
        <v>128</v>
      </c>
      <c r="AY23" t="s">
        <v>128</v>
      </c>
      <c r="AZ23" t="s">
        <v>129</v>
      </c>
      <c r="BC23">
        <v>4</v>
      </c>
      <c r="BH23" t="s">
        <v>118</v>
      </c>
      <c r="BJ23">
        <v>96</v>
      </c>
      <c r="BO23" t="s">
        <v>130</v>
      </c>
      <c r="BQ23">
        <v>4</v>
      </c>
      <c r="BV23" t="s">
        <v>118</v>
      </c>
      <c r="CC23" t="s">
        <v>120</v>
      </c>
      <c r="CR23" t="s">
        <v>174</v>
      </c>
      <c r="CS23">
        <v>180342</v>
      </c>
      <c r="CT23" t="s">
        <v>175</v>
      </c>
      <c r="CU23" t="s">
        <v>176</v>
      </c>
      <c r="CV23">
        <v>2019</v>
      </c>
    </row>
    <row r="24" spans="1:100" x14ac:dyDescent="0.35">
      <c r="A24">
        <v>1071836</v>
      </c>
      <c r="B24" t="s">
        <v>100</v>
      </c>
      <c r="D24" t="s">
        <v>101</v>
      </c>
      <c r="F24">
        <v>99.2</v>
      </c>
      <c r="K24" t="s">
        <v>177</v>
      </c>
      <c r="L24" t="s">
        <v>178</v>
      </c>
      <c r="M24" t="s">
        <v>104</v>
      </c>
      <c r="N24" t="s">
        <v>105</v>
      </c>
      <c r="P24">
        <v>25</v>
      </c>
      <c r="U24" t="s">
        <v>106</v>
      </c>
      <c r="V24" t="s">
        <v>107</v>
      </c>
      <c r="W24" t="s">
        <v>108</v>
      </c>
      <c r="X24" t="s">
        <v>109</v>
      </c>
      <c r="Y24">
        <v>6</v>
      </c>
      <c r="Z24" t="s">
        <v>139</v>
      </c>
      <c r="AB24">
        <v>106</v>
      </c>
      <c r="AD24">
        <v>103</v>
      </c>
      <c r="AF24">
        <v>109</v>
      </c>
      <c r="AG24" t="s">
        <v>111</v>
      </c>
      <c r="AX24" t="s">
        <v>128</v>
      </c>
      <c r="AY24" t="s">
        <v>128</v>
      </c>
      <c r="AZ24" t="s">
        <v>129</v>
      </c>
      <c r="BC24">
        <v>4</v>
      </c>
      <c r="BH24" t="s">
        <v>118</v>
      </c>
      <c r="BJ24">
        <v>96</v>
      </c>
      <c r="BO24" t="s">
        <v>130</v>
      </c>
      <c r="BQ24">
        <v>4</v>
      </c>
      <c r="BV24" t="s">
        <v>118</v>
      </c>
      <c r="CC24" t="s">
        <v>120</v>
      </c>
      <c r="CR24" t="s">
        <v>174</v>
      </c>
      <c r="CS24">
        <v>180342</v>
      </c>
      <c r="CT24" t="s">
        <v>175</v>
      </c>
      <c r="CU24" t="s">
        <v>176</v>
      </c>
      <c r="CV24">
        <v>2019</v>
      </c>
    </row>
    <row r="25" spans="1:100" x14ac:dyDescent="0.35">
      <c r="A25">
        <v>1071836</v>
      </c>
      <c r="B25" t="s">
        <v>100</v>
      </c>
      <c r="C25" t="s">
        <v>134</v>
      </c>
      <c r="D25" t="s">
        <v>135</v>
      </c>
      <c r="K25" t="s">
        <v>136</v>
      </c>
      <c r="L25" t="s">
        <v>137</v>
      </c>
      <c r="M25" t="s">
        <v>104</v>
      </c>
      <c r="N25" t="s">
        <v>105</v>
      </c>
      <c r="P25">
        <v>25</v>
      </c>
      <c r="U25" t="s">
        <v>106</v>
      </c>
      <c r="V25" t="s">
        <v>107</v>
      </c>
      <c r="W25" t="s">
        <v>108</v>
      </c>
      <c r="X25" t="s">
        <v>109</v>
      </c>
      <c r="Y25" t="s">
        <v>138</v>
      </c>
      <c r="Z25" t="s">
        <v>139</v>
      </c>
      <c r="AB25">
        <v>81.2</v>
      </c>
      <c r="AD25">
        <v>76.7</v>
      </c>
      <c r="AF25">
        <v>85.9</v>
      </c>
      <c r="AG25" t="s">
        <v>140</v>
      </c>
      <c r="AX25" t="s">
        <v>128</v>
      </c>
      <c r="AY25" t="s">
        <v>128</v>
      </c>
      <c r="AZ25" t="s">
        <v>129</v>
      </c>
      <c r="BC25">
        <v>2</v>
      </c>
      <c r="BH25" t="s">
        <v>118</v>
      </c>
      <c r="BJ25">
        <v>48</v>
      </c>
      <c r="BO25" t="s">
        <v>130</v>
      </c>
      <c r="BQ25">
        <v>2</v>
      </c>
      <c r="BV25" t="s">
        <v>118</v>
      </c>
      <c r="CC25" t="s">
        <v>120</v>
      </c>
      <c r="CR25" t="s">
        <v>141</v>
      </c>
      <c r="CS25">
        <v>71857</v>
      </c>
      <c r="CT25" t="s">
        <v>142</v>
      </c>
      <c r="CU25" t="s">
        <v>143</v>
      </c>
      <c r="CV25">
        <v>1999</v>
      </c>
    </row>
    <row r="26" spans="1:100" x14ac:dyDescent="0.35">
      <c r="A26">
        <v>1071836</v>
      </c>
      <c r="B26" t="s">
        <v>100</v>
      </c>
      <c r="C26" t="s">
        <v>134</v>
      </c>
      <c r="D26" t="s">
        <v>135</v>
      </c>
      <c r="F26">
        <v>96</v>
      </c>
      <c r="K26" t="s">
        <v>136</v>
      </c>
      <c r="L26" t="s">
        <v>137</v>
      </c>
      <c r="M26" t="s">
        <v>104</v>
      </c>
      <c r="N26" t="s">
        <v>105</v>
      </c>
      <c r="V26" t="s">
        <v>107</v>
      </c>
      <c r="W26" t="s">
        <v>108</v>
      </c>
      <c r="X26" t="s">
        <v>109</v>
      </c>
      <c r="Y26">
        <v>6</v>
      </c>
      <c r="Z26" t="s">
        <v>139</v>
      </c>
      <c r="AB26">
        <v>127</v>
      </c>
      <c r="AD26">
        <v>90</v>
      </c>
      <c r="AF26">
        <v>180</v>
      </c>
      <c r="AG26" t="s">
        <v>111</v>
      </c>
      <c r="AX26" t="s">
        <v>128</v>
      </c>
      <c r="AY26" t="s">
        <v>128</v>
      </c>
      <c r="AZ26" t="s">
        <v>129</v>
      </c>
      <c r="BC26">
        <v>1</v>
      </c>
      <c r="BH26" t="s">
        <v>118</v>
      </c>
      <c r="CC26" t="s">
        <v>120</v>
      </c>
      <c r="CR26" t="s">
        <v>144</v>
      </c>
      <c r="CS26">
        <v>69216</v>
      </c>
      <c r="CT26" t="s">
        <v>145</v>
      </c>
      <c r="CU26" t="s">
        <v>146</v>
      </c>
      <c r="CV26">
        <v>1995</v>
      </c>
    </row>
    <row r="27" spans="1:100" x14ac:dyDescent="0.35">
      <c r="A27">
        <v>1071836</v>
      </c>
      <c r="B27" t="s">
        <v>100</v>
      </c>
      <c r="D27" t="s">
        <v>101</v>
      </c>
      <c r="K27" t="s">
        <v>179</v>
      </c>
      <c r="L27" t="s">
        <v>180</v>
      </c>
      <c r="M27" t="s">
        <v>104</v>
      </c>
      <c r="N27" t="s">
        <v>105</v>
      </c>
      <c r="R27">
        <v>30</v>
      </c>
      <c r="T27">
        <v>34</v>
      </c>
      <c r="U27" t="s">
        <v>106</v>
      </c>
      <c r="V27" t="s">
        <v>107</v>
      </c>
      <c r="W27" t="s">
        <v>108</v>
      </c>
      <c r="X27" t="s">
        <v>109</v>
      </c>
      <c r="Y27">
        <v>2</v>
      </c>
      <c r="Z27" t="s">
        <v>139</v>
      </c>
      <c r="AB27">
        <v>12.8</v>
      </c>
      <c r="AG27" t="s">
        <v>111</v>
      </c>
      <c r="AX27" t="s">
        <v>181</v>
      </c>
      <c r="AY27" t="s">
        <v>182</v>
      </c>
      <c r="AZ27" t="s">
        <v>183</v>
      </c>
      <c r="BA27" t="s">
        <v>184</v>
      </c>
      <c r="BC27">
        <v>1</v>
      </c>
      <c r="BH27" t="s">
        <v>118</v>
      </c>
      <c r="BJ27">
        <v>96</v>
      </c>
      <c r="BO27" t="s">
        <v>130</v>
      </c>
      <c r="BQ27">
        <v>4</v>
      </c>
      <c r="BV27" t="s">
        <v>118</v>
      </c>
      <c r="CC27" t="s">
        <v>120</v>
      </c>
      <c r="CR27" t="s">
        <v>161</v>
      </c>
      <c r="CS27">
        <v>173881</v>
      </c>
      <c r="CT27" t="s">
        <v>162</v>
      </c>
      <c r="CU27" t="s">
        <v>163</v>
      </c>
      <c r="CV27">
        <v>2016</v>
      </c>
    </row>
    <row r="28" spans="1:100" x14ac:dyDescent="0.35">
      <c r="A28">
        <v>1071836</v>
      </c>
      <c r="B28" t="s">
        <v>100</v>
      </c>
      <c r="D28" t="s">
        <v>101</v>
      </c>
      <c r="K28" t="s">
        <v>185</v>
      </c>
      <c r="L28" t="s">
        <v>186</v>
      </c>
      <c r="M28" t="s">
        <v>104</v>
      </c>
      <c r="N28" t="s">
        <v>105</v>
      </c>
      <c r="P28">
        <v>24</v>
      </c>
      <c r="U28" t="s">
        <v>106</v>
      </c>
      <c r="V28" t="s">
        <v>107</v>
      </c>
      <c r="W28" t="s">
        <v>108</v>
      </c>
      <c r="X28" t="s">
        <v>109</v>
      </c>
      <c r="Y28">
        <v>3</v>
      </c>
      <c r="Z28" t="s">
        <v>139</v>
      </c>
      <c r="AB28">
        <v>0.32500000000000001</v>
      </c>
      <c r="AG28" t="s">
        <v>111</v>
      </c>
      <c r="AX28" t="s">
        <v>187</v>
      </c>
      <c r="AY28" t="s">
        <v>188</v>
      </c>
      <c r="AZ28" t="s">
        <v>183</v>
      </c>
      <c r="BA28" t="s">
        <v>189</v>
      </c>
      <c r="BC28">
        <v>30</v>
      </c>
      <c r="BH28" t="s">
        <v>118</v>
      </c>
      <c r="BJ28">
        <v>30</v>
      </c>
      <c r="BO28" t="s">
        <v>118</v>
      </c>
      <c r="BQ28">
        <v>30</v>
      </c>
      <c r="BV28" t="s">
        <v>118</v>
      </c>
      <c r="CC28" t="s">
        <v>120</v>
      </c>
      <c r="CR28" t="s">
        <v>190</v>
      </c>
      <c r="CS28">
        <v>183305</v>
      </c>
      <c r="CT28" t="s">
        <v>191</v>
      </c>
      <c r="CU28" t="s">
        <v>192</v>
      </c>
      <c r="CV28">
        <v>2020</v>
      </c>
    </row>
    <row r="29" spans="1:100" x14ac:dyDescent="0.35">
      <c r="A29">
        <v>1071836</v>
      </c>
      <c r="B29" t="s">
        <v>100</v>
      </c>
      <c r="D29" t="s">
        <v>101</v>
      </c>
      <c r="K29" t="s">
        <v>179</v>
      </c>
      <c r="L29" t="s">
        <v>180</v>
      </c>
      <c r="M29" t="s">
        <v>104</v>
      </c>
      <c r="N29" t="s">
        <v>105</v>
      </c>
      <c r="R29">
        <v>30</v>
      </c>
      <c r="T29">
        <v>34</v>
      </c>
      <c r="U29" t="s">
        <v>106</v>
      </c>
      <c r="V29" t="s">
        <v>107</v>
      </c>
      <c r="W29" t="s">
        <v>108</v>
      </c>
      <c r="X29" t="s">
        <v>109</v>
      </c>
      <c r="Y29">
        <v>2</v>
      </c>
      <c r="Z29" t="s">
        <v>139</v>
      </c>
      <c r="AB29">
        <v>12.8</v>
      </c>
      <c r="AG29" t="s">
        <v>111</v>
      </c>
      <c r="AX29" t="s">
        <v>181</v>
      </c>
      <c r="AY29" t="s">
        <v>193</v>
      </c>
      <c r="AZ29" t="s">
        <v>183</v>
      </c>
      <c r="BA29" t="s">
        <v>184</v>
      </c>
      <c r="BC29">
        <v>1</v>
      </c>
      <c r="BH29" t="s">
        <v>118</v>
      </c>
      <c r="BJ29">
        <v>96</v>
      </c>
      <c r="BO29" t="s">
        <v>130</v>
      </c>
      <c r="BQ29">
        <v>4</v>
      </c>
      <c r="BV29" t="s">
        <v>118</v>
      </c>
      <c r="CC29" t="s">
        <v>120</v>
      </c>
      <c r="CR29" t="s">
        <v>161</v>
      </c>
      <c r="CS29">
        <v>173881</v>
      </c>
      <c r="CT29" t="s">
        <v>162</v>
      </c>
      <c r="CU29" t="s">
        <v>163</v>
      </c>
      <c r="CV29">
        <v>2016</v>
      </c>
    </row>
    <row r="30" spans="1:100" x14ac:dyDescent="0.35">
      <c r="A30">
        <v>1071836</v>
      </c>
      <c r="B30" t="s">
        <v>100</v>
      </c>
      <c r="D30" t="s">
        <v>101</v>
      </c>
      <c r="K30" t="s">
        <v>179</v>
      </c>
      <c r="L30" t="s">
        <v>180</v>
      </c>
      <c r="M30" t="s">
        <v>104</v>
      </c>
      <c r="N30" t="s">
        <v>105</v>
      </c>
      <c r="R30">
        <v>30</v>
      </c>
      <c r="T30">
        <v>34</v>
      </c>
      <c r="U30" t="s">
        <v>106</v>
      </c>
      <c r="V30" t="s">
        <v>107</v>
      </c>
      <c r="W30" t="s">
        <v>108</v>
      </c>
      <c r="X30" t="s">
        <v>109</v>
      </c>
      <c r="Y30">
        <v>2</v>
      </c>
      <c r="Z30" t="s">
        <v>139</v>
      </c>
      <c r="AB30">
        <v>12.8</v>
      </c>
      <c r="AG30" t="s">
        <v>111</v>
      </c>
      <c r="AX30" t="s">
        <v>181</v>
      </c>
      <c r="AY30" t="s">
        <v>194</v>
      </c>
      <c r="AZ30" t="s">
        <v>183</v>
      </c>
      <c r="BA30" t="s">
        <v>184</v>
      </c>
      <c r="BC30">
        <v>1</v>
      </c>
      <c r="BH30" t="s">
        <v>118</v>
      </c>
      <c r="BJ30">
        <v>96</v>
      </c>
      <c r="BO30" t="s">
        <v>130</v>
      </c>
      <c r="BQ30">
        <v>4</v>
      </c>
      <c r="BV30" t="s">
        <v>118</v>
      </c>
      <c r="CC30" t="s">
        <v>120</v>
      </c>
      <c r="CR30" t="s">
        <v>161</v>
      </c>
      <c r="CS30">
        <v>173881</v>
      </c>
      <c r="CT30" t="s">
        <v>162</v>
      </c>
      <c r="CU30" t="s">
        <v>163</v>
      </c>
      <c r="CV30">
        <v>2016</v>
      </c>
    </row>
    <row r="31" spans="1:100" x14ac:dyDescent="0.35">
      <c r="A31">
        <v>1071836</v>
      </c>
      <c r="B31" t="s">
        <v>100</v>
      </c>
      <c r="D31" t="s">
        <v>101</v>
      </c>
      <c r="K31" t="s">
        <v>179</v>
      </c>
      <c r="L31" t="s">
        <v>180</v>
      </c>
      <c r="M31" t="s">
        <v>104</v>
      </c>
      <c r="N31" t="s">
        <v>105</v>
      </c>
      <c r="R31">
        <v>30</v>
      </c>
      <c r="T31">
        <v>34</v>
      </c>
      <c r="U31" t="s">
        <v>106</v>
      </c>
      <c r="V31" t="s">
        <v>107</v>
      </c>
      <c r="W31" t="s">
        <v>108</v>
      </c>
      <c r="X31" t="s">
        <v>109</v>
      </c>
      <c r="Y31">
        <v>2</v>
      </c>
      <c r="Z31" t="s">
        <v>139</v>
      </c>
      <c r="AB31">
        <v>12.8</v>
      </c>
      <c r="AG31" t="s">
        <v>111</v>
      </c>
      <c r="AX31" t="s">
        <v>181</v>
      </c>
      <c r="AY31" t="s">
        <v>195</v>
      </c>
      <c r="AZ31" t="s">
        <v>183</v>
      </c>
      <c r="BA31" t="s">
        <v>184</v>
      </c>
      <c r="BC31">
        <v>3</v>
      </c>
      <c r="BH31" t="s">
        <v>118</v>
      </c>
      <c r="BJ31">
        <v>96</v>
      </c>
      <c r="BO31" t="s">
        <v>130</v>
      </c>
      <c r="BQ31">
        <v>4</v>
      </c>
      <c r="BV31" t="s">
        <v>118</v>
      </c>
      <c r="CC31" t="s">
        <v>120</v>
      </c>
      <c r="CR31" t="s">
        <v>161</v>
      </c>
      <c r="CS31">
        <v>173881</v>
      </c>
      <c r="CT31" t="s">
        <v>162</v>
      </c>
      <c r="CU31" t="s">
        <v>163</v>
      </c>
      <c r="CV31">
        <v>2016</v>
      </c>
    </row>
    <row r="32" spans="1:100" x14ac:dyDescent="0.35">
      <c r="A32">
        <v>1071836</v>
      </c>
      <c r="B32" t="s">
        <v>100</v>
      </c>
      <c r="C32" t="s">
        <v>134</v>
      </c>
      <c r="D32" t="s">
        <v>135</v>
      </c>
      <c r="F32">
        <v>95.1</v>
      </c>
      <c r="K32" t="s">
        <v>196</v>
      </c>
      <c r="L32" t="s">
        <v>197</v>
      </c>
      <c r="M32" t="s">
        <v>104</v>
      </c>
      <c r="N32" t="s">
        <v>198</v>
      </c>
      <c r="P32">
        <v>36</v>
      </c>
      <c r="U32" t="s">
        <v>106</v>
      </c>
      <c r="V32" t="s">
        <v>107</v>
      </c>
      <c r="W32" t="s">
        <v>108</v>
      </c>
      <c r="X32" t="s">
        <v>109</v>
      </c>
      <c r="Y32">
        <v>7</v>
      </c>
      <c r="Z32" t="s">
        <v>139</v>
      </c>
      <c r="AB32">
        <v>30</v>
      </c>
      <c r="AG32" t="s">
        <v>111</v>
      </c>
      <c r="AX32" t="s">
        <v>199</v>
      </c>
      <c r="AY32" t="s">
        <v>200</v>
      </c>
      <c r="AZ32" t="s">
        <v>183</v>
      </c>
      <c r="BA32" t="s">
        <v>201</v>
      </c>
      <c r="BC32">
        <v>4</v>
      </c>
      <c r="BH32" t="s">
        <v>118</v>
      </c>
      <c r="BJ32">
        <v>96</v>
      </c>
      <c r="BO32" t="s">
        <v>130</v>
      </c>
      <c r="BQ32">
        <v>4</v>
      </c>
      <c r="BV32" t="s">
        <v>118</v>
      </c>
      <c r="CC32" t="s">
        <v>120</v>
      </c>
      <c r="CR32" t="s">
        <v>202</v>
      </c>
      <c r="CS32">
        <v>178898</v>
      </c>
      <c r="CT32" t="s">
        <v>203</v>
      </c>
      <c r="CU32" t="s">
        <v>204</v>
      </c>
      <c r="CV32">
        <v>2016</v>
      </c>
    </row>
    <row r="33" spans="1:100" x14ac:dyDescent="0.35">
      <c r="A33">
        <v>1071836</v>
      </c>
      <c r="B33" t="s">
        <v>100</v>
      </c>
      <c r="D33" t="s">
        <v>101</v>
      </c>
      <c r="K33" t="s">
        <v>179</v>
      </c>
      <c r="L33" t="s">
        <v>180</v>
      </c>
      <c r="M33" t="s">
        <v>104</v>
      </c>
      <c r="N33" t="s">
        <v>105</v>
      </c>
      <c r="R33">
        <v>30</v>
      </c>
      <c r="T33">
        <v>34</v>
      </c>
      <c r="U33" t="s">
        <v>106</v>
      </c>
      <c r="V33" t="s">
        <v>107</v>
      </c>
      <c r="W33" t="s">
        <v>108</v>
      </c>
      <c r="X33" t="s">
        <v>109</v>
      </c>
      <c r="Y33">
        <v>6</v>
      </c>
      <c r="Z33" t="s">
        <v>139</v>
      </c>
      <c r="AB33">
        <v>0.8</v>
      </c>
      <c r="AG33" t="s">
        <v>111</v>
      </c>
      <c r="AX33" t="s">
        <v>181</v>
      </c>
      <c r="AY33" t="s">
        <v>195</v>
      </c>
      <c r="AZ33" t="s">
        <v>183</v>
      </c>
      <c r="BA33" t="s">
        <v>184</v>
      </c>
      <c r="BC33">
        <v>4</v>
      </c>
      <c r="BH33" t="s">
        <v>118</v>
      </c>
      <c r="BJ33">
        <v>96</v>
      </c>
      <c r="BO33" t="s">
        <v>130</v>
      </c>
      <c r="BQ33">
        <v>4</v>
      </c>
      <c r="BV33" t="s">
        <v>118</v>
      </c>
      <c r="CC33" t="s">
        <v>120</v>
      </c>
      <c r="CR33" t="s">
        <v>161</v>
      </c>
      <c r="CS33">
        <v>173881</v>
      </c>
      <c r="CT33" t="s">
        <v>162</v>
      </c>
      <c r="CU33" t="s">
        <v>163</v>
      </c>
      <c r="CV33">
        <v>2016</v>
      </c>
    </row>
    <row r="34" spans="1:100" x14ac:dyDescent="0.35">
      <c r="A34">
        <v>1071836</v>
      </c>
      <c r="B34" t="s">
        <v>100</v>
      </c>
      <c r="D34" t="s">
        <v>101</v>
      </c>
      <c r="K34" t="s">
        <v>154</v>
      </c>
      <c r="L34" t="s">
        <v>155</v>
      </c>
      <c r="M34" t="s">
        <v>104</v>
      </c>
      <c r="N34" t="s">
        <v>105</v>
      </c>
      <c r="V34" t="s">
        <v>107</v>
      </c>
      <c r="W34" t="s">
        <v>108</v>
      </c>
      <c r="X34" t="s">
        <v>109</v>
      </c>
      <c r="Y34">
        <v>4</v>
      </c>
      <c r="Z34" t="s">
        <v>110</v>
      </c>
      <c r="AB34">
        <v>2.69</v>
      </c>
      <c r="AG34" t="s">
        <v>111</v>
      </c>
      <c r="AX34" t="s">
        <v>128</v>
      </c>
      <c r="AY34" t="s">
        <v>128</v>
      </c>
      <c r="AZ34" t="s">
        <v>183</v>
      </c>
      <c r="BC34">
        <v>5</v>
      </c>
      <c r="BH34" t="s">
        <v>118</v>
      </c>
      <c r="BJ34">
        <v>11</v>
      </c>
      <c r="BO34" t="s">
        <v>118</v>
      </c>
      <c r="BQ34">
        <v>11</v>
      </c>
      <c r="BV34" t="s">
        <v>118</v>
      </c>
      <c r="CC34" t="s">
        <v>120</v>
      </c>
      <c r="CR34" t="s">
        <v>156</v>
      </c>
      <c r="CS34">
        <v>179421</v>
      </c>
      <c r="CT34" t="s">
        <v>157</v>
      </c>
      <c r="CU34" t="s">
        <v>158</v>
      </c>
      <c r="CV34">
        <v>2013</v>
      </c>
    </row>
    <row r="35" spans="1:100" x14ac:dyDescent="0.35">
      <c r="A35">
        <v>1071836</v>
      </c>
      <c r="B35" t="s">
        <v>100</v>
      </c>
      <c r="D35" t="s">
        <v>101</v>
      </c>
      <c r="K35" t="s">
        <v>179</v>
      </c>
      <c r="L35" t="s">
        <v>180</v>
      </c>
      <c r="M35" t="s">
        <v>104</v>
      </c>
      <c r="N35" t="s">
        <v>105</v>
      </c>
      <c r="R35">
        <v>30</v>
      </c>
      <c r="T35">
        <v>34</v>
      </c>
      <c r="U35" t="s">
        <v>106</v>
      </c>
      <c r="V35" t="s">
        <v>107</v>
      </c>
      <c r="W35" t="s">
        <v>108</v>
      </c>
      <c r="X35" t="s">
        <v>109</v>
      </c>
      <c r="Y35">
        <v>6</v>
      </c>
      <c r="Z35" t="s">
        <v>139</v>
      </c>
      <c r="AB35">
        <v>3.2</v>
      </c>
      <c r="AG35" t="s">
        <v>111</v>
      </c>
      <c r="AX35" t="s">
        <v>181</v>
      </c>
      <c r="AY35" t="s">
        <v>193</v>
      </c>
      <c r="AZ35" t="s">
        <v>183</v>
      </c>
      <c r="BA35" t="s">
        <v>184</v>
      </c>
      <c r="BC35">
        <v>4</v>
      </c>
      <c r="BH35" t="s">
        <v>118</v>
      </c>
      <c r="BJ35">
        <v>96</v>
      </c>
      <c r="BO35" t="s">
        <v>130</v>
      </c>
      <c r="BQ35">
        <v>4</v>
      </c>
      <c r="BV35" t="s">
        <v>118</v>
      </c>
      <c r="CC35" t="s">
        <v>120</v>
      </c>
      <c r="CR35" t="s">
        <v>161</v>
      </c>
      <c r="CS35">
        <v>173881</v>
      </c>
      <c r="CT35" t="s">
        <v>162</v>
      </c>
      <c r="CU35" t="s">
        <v>163</v>
      </c>
      <c r="CV35">
        <v>2016</v>
      </c>
    </row>
    <row r="36" spans="1:100" x14ac:dyDescent="0.35">
      <c r="A36">
        <v>1071836</v>
      </c>
      <c r="B36" t="s">
        <v>100</v>
      </c>
      <c r="D36" t="s">
        <v>101</v>
      </c>
      <c r="K36" t="s">
        <v>179</v>
      </c>
      <c r="L36" t="s">
        <v>180</v>
      </c>
      <c r="M36" t="s">
        <v>104</v>
      </c>
      <c r="N36" t="s">
        <v>105</v>
      </c>
      <c r="R36">
        <v>30</v>
      </c>
      <c r="T36">
        <v>34</v>
      </c>
      <c r="U36" t="s">
        <v>106</v>
      </c>
      <c r="V36" t="s">
        <v>107</v>
      </c>
      <c r="W36" t="s">
        <v>108</v>
      </c>
      <c r="X36" t="s">
        <v>109</v>
      </c>
      <c r="Y36">
        <v>6</v>
      </c>
      <c r="Z36" t="s">
        <v>139</v>
      </c>
      <c r="AB36">
        <v>1.6</v>
      </c>
      <c r="AG36" t="s">
        <v>111</v>
      </c>
      <c r="AX36" t="s">
        <v>181</v>
      </c>
      <c r="AY36" t="s">
        <v>194</v>
      </c>
      <c r="AZ36" t="s">
        <v>183</v>
      </c>
      <c r="BA36" t="s">
        <v>184</v>
      </c>
      <c r="BC36">
        <v>4</v>
      </c>
      <c r="BH36" t="s">
        <v>118</v>
      </c>
      <c r="BJ36">
        <v>96</v>
      </c>
      <c r="BO36" t="s">
        <v>130</v>
      </c>
      <c r="BQ36">
        <v>4</v>
      </c>
      <c r="BV36" t="s">
        <v>118</v>
      </c>
      <c r="CC36" t="s">
        <v>120</v>
      </c>
      <c r="CR36" t="s">
        <v>161</v>
      </c>
      <c r="CS36">
        <v>173881</v>
      </c>
      <c r="CT36" t="s">
        <v>162</v>
      </c>
      <c r="CU36" t="s">
        <v>163</v>
      </c>
      <c r="CV36">
        <v>2016</v>
      </c>
    </row>
    <row r="37" spans="1:100" x14ac:dyDescent="0.35">
      <c r="A37">
        <v>1071836</v>
      </c>
      <c r="B37" t="s">
        <v>100</v>
      </c>
      <c r="D37" t="s">
        <v>101</v>
      </c>
      <c r="K37" t="s">
        <v>179</v>
      </c>
      <c r="L37" t="s">
        <v>180</v>
      </c>
      <c r="M37" t="s">
        <v>104</v>
      </c>
      <c r="N37" t="s">
        <v>105</v>
      </c>
      <c r="R37">
        <v>30</v>
      </c>
      <c r="T37">
        <v>34</v>
      </c>
      <c r="U37" t="s">
        <v>106</v>
      </c>
      <c r="V37" t="s">
        <v>107</v>
      </c>
      <c r="W37" t="s">
        <v>108</v>
      </c>
      <c r="X37" t="s">
        <v>109</v>
      </c>
      <c r="Y37">
        <v>6</v>
      </c>
      <c r="Z37" t="s">
        <v>139</v>
      </c>
      <c r="AB37">
        <v>6.4</v>
      </c>
      <c r="AG37" t="s">
        <v>111</v>
      </c>
      <c r="AX37" t="s">
        <v>181</v>
      </c>
      <c r="AY37" t="s">
        <v>182</v>
      </c>
      <c r="AZ37" t="s">
        <v>183</v>
      </c>
      <c r="BA37" t="s">
        <v>184</v>
      </c>
      <c r="BC37">
        <v>4</v>
      </c>
      <c r="BH37" t="s">
        <v>118</v>
      </c>
      <c r="BJ37">
        <v>96</v>
      </c>
      <c r="BO37" t="s">
        <v>130</v>
      </c>
      <c r="BQ37">
        <v>4</v>
      </c>
      <c r="BV37" t="s">
        <v>118</v>
      </c>
      <c r="CC37" t="s">
        <v>120</v>
      </c>
      <c r="CR37" t="s">
        <v>161</v>
      </c>
      <c r="CS37">
        <v>173881</v>
      </c>
      <c r="CT37" t="s">
        <v>162</v>
      </c>
      <c r="CU37" t="s">
        <v>163</v>
      </c>
      <c r="CV37">
        <v>2016</v>
      </c>
    </row>
    <row r="38" spans="1:100" x14ac:dyDescent="0.35">
      <c r="A38">
        <v>1071836</v>
      </c>
      <c r="B38" t="s">
        <v>100</v>
      </c>
      <c r="D38" t="s">
        <v>101</v>
      </c>
      <c r="K38" t="s">
        <v>154</v>
      </c>
      <c r="L38" t="s">
        <v>155</v>
      </c>
      <c r="M38" t="s">
        <v>104</v>
      </c>
      <c r="N38" t="s">
        <v>105</v>
      </c>
      <c r="V38" t="s">
        <v>107</v>
      </c>
      <c r="W38" t="s">
        <v>108</v>
      </c>
      <c r="X38" t="s">
        <v>109</v>
      </c>
      <c r="Y38">
        <v>4</v>
      </c>
      <c r="Z38" t="s">
        <v>110</v>
      </c>
      <c r="AB38">
        <v>2.69</v>
      </c>
      <c r="AG38" t="s">
        <v>111</v>
      </c>
      <c r="AX38" t="s">
        <v>128</v>
      </c>
      <c r="AY38" t="s">
        <v>128</v>
      </c>
      <c r="AZ38" t="s">
        <v>183</v>
      </c>
      <c r="BC38">
        <v>3</v>
      </c>
      <c r="BH38" t="s">
        <v>118</v>
      </c>
      <c r="BJ38">
        <v>11</v>
      </c>
      <c r="BO38" t="s">
        <v>118</v>
      </c>
      <c r="BQ38">
        <v>11</v>
      </c>
      <c r="BV38" t="s">
        <v>118</v>
      </c>
      <c r="CC38" t="s">
        <v>120</v>
      </c>
      <c r="CR38" t="s">
        <v>156</v>
      </c>
      <c r="CS38">
        <v>179421</v>
      </c>
      <c r="CT38" t="s">
        <v>157</v>
      </c>
      <c r="CU38" t="s">
        <v>158</v>
      </c>
      <c r="CV38">
        <v>2013</v>
      </c>
    </row>
    <row r="39" spans="1:100" x14ac:dyDescent="0.35">
      <c r="A39">
        <v>1071836</v>
      </c>
      <c r="B39" t="s">
        <v>100</v>
      </c>
      <c r="D39" t="s">
        <v>101</v>
      </c>
      <c r="K39" t="s">
        <v>154</v>
      </c>
      <c r="L39" t="s">
        <v>155</v>
      </c>
      <c r="M39" t="s">
        <v>104</v>
      </c>
      <c r="N39" t="s">
        <v>105</v>
      </c>
      <c r="V39" t="s">
        <v>107</v>
      </c>
      <c r="W39" t="s">
        <v>108</v>
      </c>
      <c r="X39" t="s">
        <v>109</v>
      </c>
      <c r="Y39">
        <v>4</v>
      </c>
      <c r="Z39" t="s">
        <v>110</v>
      </c>
      <c r="AB39">
        <v>1.345</v>
      </c>
      <c r="AG39" t="s">
        <v>111</v>
      </c>
      <c r="AX39" t="s">
        <v>128</v>
      </c>
      <c r="AY39" t="s">
        <v>128</v>
      </c>
      <c r="AZ39" t="s">
        <v>183</v>
      </c>
      <c r="BC39">
        <v>7</v>
      </c>
      <c r="BH39" t="s">
        <v>118</v>
      </c>
      <c r="BJ39">
        <v>11</v>
      </c>
      <c r="BO39" t="s">
        <v>118</v>
      </c>
      <c r="BQ39">
        <v>11</v>
      </c>
      <c r="BV39" t="s">
        <v>118</v>
      </c>
      <c r="CC39" t="s">
        <v>120</v>
      </c>
      <c r="CR39" t="s">
        <v>156</v>
      </c>
      <c r="CS39">
        <v>179421</v>
      </c>
      <c r="CT39" t="s">
        <v>157</v>
      </c>
      <c r="CU39" t="s">
        <v>158</v>
      </c>
      <c r="CV39">
        <v>2013</v>
      </c>
    </row>
    <row r="40" spans="1:100" x14ac:dyDescent="0.35">
      <c r="A40">
        <v>1071836</v>
      </c>
      <c r="B40" t="s">
        <v>100</v>
      </c>
      <c r="D40" t="s">
        <v>101</v>
      </c>
      <c r="K40" t="s">
        <v>179</v>
      </c>
      <c r="L40" t="s">
        <v>180</v>
      </c>
      <c r="M40" t="s">
        <v>104</v>
      </c>
      <c r="N40" t="s">
        <v>105</v>
      </c>
      <c r="R40">
        <v>30</v>
      </c>
      <c r="T40">
        <v>34</v>
      </c>
      <c r="U40" t="s">
        <v>106</v>
      </c>
      <c r="V40" t="s">
        <v>107</v>
      </c>
      <c r="W40" t="s">
        <v>108</v>
      </c>
      <c r="X40" t="s">
        <v>109</v>
      </c>
      <c r="Y40">
        <v>6</v>
      </c>
      <c r="Z40" t="s">
        <v>139</v>
      </c>
      <c r="AB40">
        <v>12.8</v>
      </c>
      <c r="AG40" t="s">
        <v>111</v>
      </c>
      <c r="AX40" t="s">
        <v>181</v>
      </c>
      <c r="AY40" t="s">
        <v>205</v>
      </c>
      <c r="AZ40" t="s">
        <v>183</v>
      </c>
      <c r="BA40" t="s">
        <v>184</v>
      </c>
      <c r="BC40">
        <v>4</v>
      </c>
      <c r="BH40" t="s">
        <v>118</v>
      </c>
      <c r="BJ40">
        <v>96</v>
      </c>
      <c r="BO40" t="s">
        <v>130</v>
      </c>
      <c r="BQ40">
        <v>4</v>
      </c>
      <c r="BV40" t="s">
        <v>118</v>
      </c>
      <c r="CC40" t="s">
        <v>120</v>
      </c>
      <c r="CR40" t="s">
        <v>161</v>
      </c>
      <c r="CS40">
        <v>173881</v>
      </c>
      <c r="CT40" t="s">
        <v>162</v>
      </c>
      <c r="CU40" t="s">
        <v>163</v>
      </c>
      <c r="CV40">
        <v>2016</v>
      </c>
    </row>
    <row r="41" spans="1:100" x14ac:dyDescent="0.35">
      <c r="A41">
        <v>1071836</v>
      </c>
      <c r="B41" t="s">
        <v>100</v>
      </c>
      <c r="C41" t="s">
        <v>134</v>
      </c>
      <c r="D41" t="s">
        <v>135</v>
      </c>
      <c r="F41">
        <v>95.1</v>
      </c>
      <c r="K41" t="s">
        <v>196</v>
      </c>
      <c r="L41" t="s">
        <v>197</v>
      </c>
      <c r="M41" t="s">
        <v>104</v>
      </c>
      <c r="N41" t="s">
        <v>198</v>
      </c>
      <c r="P41">
        <v>25</v>
      </c>
      <c r="U41" t="s">
        <v>106</v>
      </c>
      <c r="V41" t="s">
        <v>107</v>
      </c>
      <c r="W41" t="s">
        <v>108</v>
      </c>
      <c r="X41" t="s">
        <v>109</v>
      </c>
      <c r="Y41">
        <v>7</v>
      </c>
      <c r="Z41" t="s">
        <v>139</v>
      </c>
      <c r="AB41">
        <v>15</v>
      </c>
      <c r="AG41" t="s">
        <v>111</v>
      </c>
      <c r="AX41" t="s">
        <v>112</v>
      </c>
      <c r="AY41" t="s">
        <v>206</v>
      </c>
      <c r="AZ41" t="s">
        <v>183</v>
      </c>
      <c r="BC41">
        <v>4</v>
      </c>
      <c r="BH41" t="s">
        <v>118</v>
      </c>
      <c r="BJ41">
        <v>96</v>
      </c>
      <c r="BO41" t="s">
        <v>130</v>
      </c>
      <c r="BQ41">
        <v>4</v>
      </c>
      <c r="BV41" t="s">
        <v>118</v>
      </c>
      <c r="CC41" t="s">
        <v>120</v>
      </c>
      <c r="CR41" t="s">
        <v>202</v>
      </c>
      <c r="CS41">
        <v>178898</v>
      </c>
      <c r="CT41" t="s">
        <v>203</v>
      </c>
      <c r="CU41" t="s">
        <v>204</v>
      </c>
      <c r="CV41">
        <v>2016</v>
      </c>
    </row>
    <row r="42" spans="1:100" x14ac:dyDescent="0.35">
      <c r="A42">
        <v>1071836</v>
      </c>
      <c r="B42" t="s">
        <v>100</v>
      </c>
      <c r="C42" t="s">
        <v>134</v>
      </c>
      <c r="D42" t="s">
        <v>135</v>
      </c>
      <c r="F42">
        <v>95.1</v>
      </c>
      <c r="K42" t="s">
        <v>196</v>
      </c>
      <c r="L42" t="s">
        <v>197</v>
      </c>
      <c r="M42" t="s">
        <v>104</v>
      </c>
      <c r="N42" t="s">
        <v>198</v>
      </c>
      <c r="P42">
        <v>25</v>
      </c>
      <c r="U42" t="s">
        <v>106</v>
      </c>
      <c r="V42" t="s">
        <v>107</v>
      </c>
      <c r="W42" t="s">
        <v>108</v>
      </c>
      <c r="X42" t="s">
        <v>109</v>
      </c>
      <c r="Y42">
        <v>7</v>
      </c>
      <c r="Z42" t="s">
        <v>139</v>
      </c>
      <c r="AB42">
        <v>30</v>
      </c>
      <c r="AG42" t="s">
        <v>111</v>
      </c>
      <c r="AX42" t="s">
        <v>199</v>
      </c>
      <c r="AY42" t="s">
        <v>200</v>
      </c>
      <c r="AZ42" t="s">
        <v>183</v>
      </c>
      <c r="BA42" t="s">
        <v>201</v>
      </c>
      <c r="BC42">
        <v>4</v>
      </c>
      <c r="BH42" t="s">
        <v>118</v>
      </c>
      <c r="BJ42">
        <v>96</v>
      </c>
      <c r="BO42" t="s">
        <v>130</v>
      </c>
      <c r="BQ42">
        <v>4</v>
      </c>
      <c r="BV42" t="s">
        <v>118</v>
      </c>
      <c r="CC42" t="s">
        <v>120</v>
      </c>
      <c r="CR42" t="s">
        <v>202</v>
      </c>
      <c r="CS42">
        <v>178898</v>
      </c>
      <c r="CT42" t="s">
        <v>203</v>
      </c>
      <c r="CU42" t="s">
        <v>204</v>
      </c>
      <c r="CV42">
        <v>2016</v>
      </c>
    </row>
    <row r="43" spans="1:100" x14ac:dyDescent="0.35">
      <c r="A43">
        <v>1071836</v>
      </c>
      <c r="B43" t="s">
        <v>100</v>
      </c>
      <c r="C43" t="s">
        <v>134</v>
      </c>
      <c r="D43" t="s">
        <v>135</v>
      </c>
      <c r="F43">
        <v>95.1</v>
      </c>
      <c r="K43" t="s">
        <v>196</v>
      </c>
      <c r="L43" t="s">
        <v>197</v>
      </c>
      <c r="M43" t="s">
        <v>104</v>
      </c>
      <c r="N43" t="s">
        <v>198</v>
      </c>
      <c r="P43">
        <v>25</v>
      </c>
      <c r="U43" t="s">
        <v>106</v>
      </c>
      <c r="V43" t="s">
        <v>107</v>
      </c>
      <c r="W43" t="s">
        <v>108</v>
      </c>
      <c r="X43" t="s">
        <v>109</v>
      </c>
      <c r="Y43">
        <v>7</v>
      </c>
      <c r="Z43" t="s">
        <v>139</v>
      </c>
      <c r="AB43">
        <v>15</v>
      </c>
      <c r="AG43" t="s">
        <v>111</v>
      </c>
      <c r="AX43" t="s">
        <v>207</v>
      </c>
      <c r="AY43" t="s">
        <v>208</v>
      </c>
      <c r="AZ43" t="s">
        <v>183</v>
      </c>
      <c r="BA43" t="s">
        <v>184</v>
      </c>
      <c r="BC43">
        <v>4</v>
      </c>
      <c r="BH43" t="s">
        <v>118</v>
      </c>
      <c r="BJ43">
        <v>96</v>
      </c>
      <c r="BO43" t="s">
        <v>130</v>
      </c>
      <c r="BQ43">
        <v>4</v>
      </c>
      <c r="BV43" t="s">
        <v>118</v>
      </c>
      <c r="CC43" t="s">
        <v>120</v>
      </c>
      <c r="CR43" t="s">
        <v>202</v>
      </c>
      <c r="CS43">
        <v>178898</v>
      </c>
      <c r="CT43" t="s">
        <v>203</v>
      </c>
      <c r="CU43" t="s">
        <v>204</v>
      </c>
      <c r="CV43">
        <v>2016</v>
      </c>
    </row>
    <row r="44" spans="1:100" x14ac:dyDescent="0.35">
      <c r="A44">
        <v>1071836</v>
      </c>
      <c r="B44" t="s">
        <v>100</v>
      </c>
      <c r="D44" t="s">
        <v>101</v>
      </c>
      <c r="K44" t="s">
        <v>179</v>
      </c>
      <c r="L44" t="s">
        <v>180</v>
      </c>
      <c r="M44" t="s">
        <v>104</v>
      </c>
      <c r="N44" t="s">
        <v>105</v>
      </c>
      <c r="R44">
        <v>30</v>
      </c>
      <c r="T44">
        <v>34</v>
      </c>
      <c r="U44" t="s">
        <v>106</v>
      </c>
      <c r="V44" t="s">
        <v>107</v>
      </c>
      <c r="W44" t="s">
        <v>108</v>
      </c>
      <c r="X44" t="s">
        <v>109</v>
      </c>
      <c r="Y44">
        <v>2</v>
      </c>
      <c r="Z44" t="s">
        <v>139</v>
      </c>
      <c r="AB44">
        <v>12.8</v>
      </c>
      <c r="AG44" t="s">
        <v>111</v>
      </c>
      <c r="AX44" t="s">
        <v>181</v>
      </c>
      <c r="AY44" t="s">
        <v>193</v>
      </c>
      <c r="AZ44" t="s">
        <v>183</v>
      </c>
      <c r="BA44" t="s">
        <v>184</v>
      </c>
      <c r="BC44">
        <v>4</v>
      </c>
      <c r="BH44" t="s">
        <v>118</v>
      </c>
      <c r="BJ44">
        <v>96</v>
      </c>
      <c r="BO44" t="s">
        <v>130</v>
      </c>
      <c r="BQ44">
        <v>4</v>
      </c>
      <c r="BV44" t="s">
        <v>118</v>
      </c>
      <c r="CC44" t="s">
        <v>120</v>
      </c>
      <c r="CR44" t="s">
        <v>161</v>
      </c>
      <c r="CS44">
        <v>173881</v>
      </c>
      <c r="CT44" t="s">
        <v>162</v>
      </c>
      <c r="CU44" t="s">
        <v>163</v>
      </c>
      <c r="CV44">
        <v>2016</v>
      </c>
    </row>
    <row r="45" spans="1:100" x14ac:dyDescent="0.35">
      <c r="A45">
        <v>1071836</v>
      </c>
      <c r="B45" t="s">
        <v>100</v>
      </c>
      <c r="D45" t="s">
        <v>101</v>
      </c>
      <c r="K45" t="s">
        <v>179</v>
      </c>
      <c r="L45" t="s">
        <v>180</v>
      </c>
      <c r="M45" t="s">
        <v>104</v>
      </c>
      <c r="N45" t="s">
        <v>105</v>
      </c>
      <c r="R45">
        <v>30</v>
      </c>
      <c r="T45">
        <v>34</v>
      </c>
      <c r="U45" t="s">
        <v>106</v>
      </c>
      <c r="V45" t="s">
        <v>107</v>
      </c>
      <c r="W45" t="s">
        <v>108</v>
      </c>
      <c r="X45" t="s">
        <v>109</v>
      </c>
      <c r="Y45">
        <v>2</v>
      </c>
      <c r="Z45" t="s">
        <v>139</v>
      </c>
      <c r="AB45">
        <v>12.8</v>
      </c>
      <c r="AG45" t="s">
        <v>111</v>
      </c>
      <c r="AX45" t="s">
        <v>181</v>
      </c>
      <c r="AY45" t="s">
        <v>209</v>
      </c>
      <c r="AZ45" t="s">
        <v>183</v>
      </c>
      <c r="BA45" t="s">
        <v>184</v>
      </c>
      <c r="BC45">
        <v>3</v>
      </c>
      <c r="BH45" t="s">
        <v>118</v>
      </c>
      <c r="BJ45">
        <v>96</v>
      </c>
      <c r="BO45" t="s">
        <v>130</v>
      </c>
      <c r="BQ45">
        <v>4</v>
      </c>
      <c r="BV45" t="s">
        <v>118</v>
      </c>
      <c r="CC45" t="s">
        <v>120</v>
      </c>
      <c r="CR45" t="s">
        <v>161</v>
      </c>
      <c r="CS45">
        <v>173881</v>
      </c>
      <c r="CT45" t="s">
        <v>162</v>
      </c>
      <c r="CU45" t="s">
        <v>163</v>
      </c>
      <c r="CV45">
        <v>2016</v>
      </c>
    </row>
    <row r="46" spans="1:100" x14ac:dyDescent="0.35">
      <c r="A46">
        <v>1071836</v>
      </c>
      <c r="B46" t="s">
        <v>100</v>
      </c>
      <c r="D46" t="s">
        <v>101</v>
      </c>
      <c r="K46" t="s">
        <v>185</v>
      </c>
      <c r="L46" t="s">
        <v>186</v>
      </c>
      <c r="M46" t="s">
        <v>104</v>
      </c>
      <c r="N46" t="s">
        <v>105</v>
      </c>
      <c r="P46">
        <v>24</v>
      </c>
      <c r="U46" t="s">
        <v>106</v>
      </c>
      <c r="V46" t="s">
        <v>107</v>
      </c>
      <c r="W46" t="s">
        <v>108</v>
      </c>
      <c r="X46" t="s">
        <v>109</v>
      </c>
      <c r="Y46">
        <v>3</v>
      </c>
      <c r="Z46" t="s">
        <v>139</v>
      </c>
      <c r="AB46">
        <v>0.32500000000000001</v>
      </c>
      <c r="AG46" t="s">
        <v>111</v>
      </c>
      <c r="AX46" t="s">
        <v>199</v>
      </c>
      <c r="AY46" t="s">
        <v>210</v>
      </c>
      <c r="AZ46" t="s">
        <v>183</v>
      </c>
      <c r="BA46" t="s">
        <v>211</v>
      </c>
      <c r="BC46">
        <v>30</v>
      </c>
      <c r="BH46" t="s">
        <v>118</v>
      </c>
      <c r="BJ46">
        <v>30</v>
      </c>
      <c r="BO46" t="s">
        <v>118</v>
      </c>
      <c r="BQ46">
        <v>30</v>
      </c>
      <c r="BV46" t="s">
        <v>118</v>
      </c>
      <c r="CC46" t="s">
        <v>120</v>
      </c>
      <c r="CR46" t="s">
        <v>190</v>
      </c>
      <c r="CS46">
        <v>183305</v>
      </c>
      <c r="CT46" t="s">
        <v>191</v>
      </c>
      <c r="CU46" t="s">
        <v>192</v>
      </c>
      <c r="CV46">
        <v>2020</v>
      </c>
    </row>
    <row r="47" spans="1:100" x14ac:dyDescent="0.35">
      <c r="A47">
        <v>1071836</v>
      </c>
      <c r="B47" t="s">
        <v>100</v>
      </c>
      <c r="D47" t="s">
        <v>101</v>
      </c>
      <c r="K47" t="s">
        <v>159</v>
      </c>
      <c r="L47" t="s">
        <v>160</v>
      </c>
      <c r="M47" t="s">
        <v>104</v>
      </c>
      <c r="N47" t="s">
        <v>105</v>
      </c>
      <c r="R47">
        <v>30</v>
      </c>
      <c r="T47">
        <v>34</v>
      </c>
      <c r="U47" t="s">
        <v>106</v>
      </c>
      <c r="V47" t="s">
        <v>107</v>
      </c>
      <c r="W47" t="s">
        <v>108</v>
      </c>
      <c r="X47" t="s">
        <v>109</v>
      </c>
      <c r="Y47">
        <v>2</v>
      </c>
      <c r="Z47" t="s">
        <v>139</v>
      </c>
      <c r="AB47">
        <v>12.8</v>
      </c>
      <c r="AG47" t="s">
        <v>111</v>
      </c>
      <c r="AX47" t="s">
        <v>181</v>
      </c>
      <c r="AY47" t="s">
        <v>194</v>
      </c>
      <c r="AZ47" t="s">
        <v>183</v>
      </c>
      <c r="BA47" t="s">
        <v>184</v>
      </c>
      <c r="BC47">
        <v>2</v>
      </c>
      <c r="BH47" t="s">
        <v>118</v>
      </c>
      <c r="BJ47">
        <v>96</v>
      </c>
      <c r="BO47" t="s">
        <v>130</v>
      </c>
      <c r="BQ47">
        <v>4</v>
      </c>
      <c r="BV47" t="s">
        <v>118</v>
      </c>
      <c r="CC47" t="s">
        <v>120</v>
      </c>
      <c r="CR47" t="s">
        <v>161</v>
      </c>
      <c r="CS47">
        <v>173881</v>
      </c>
      <c r="CT47" t="s">
        <v>162</v>
      </c>
      <c r="CU47" t="s">
        <v>163</v>
      </c>
      <c r="CV47">
        <v>2016</v>
      </c>
    </row>
    <row r="48" spans="1:100" x14ac:dyDescent="0.35">
      <c r="A48">
        <v>1071836</v>
      </c>
      <c r="B48" t="s">
        <v>100</v>
      </c>
      <c r="D48" t="s">
        <v>101</v>
      </c>
      <c r="K48" t="s">
        <v>159</v>
      </c>
      <c r="L48" t="s">
        <v>160</v>
      </c>
      <c r="M48" t="s">
        <v>104</v>
      </c>
      <c r="N48" t="s">
        <v>105</v>
      </c>
      <c r="R48">
        <v>30</v>
      </c>
      <c r="T48">
        <v>34</v>
      </c>
      <c r="U48" t="s">
        <v>106</v>
      </c>
      <c r="V48" t="s">
        <v>107</v>
      </c>
      <c r="W48" t="s">
        <v>108</v>
      </c>
      <c r="X48" t="s">
        <v>109</v>
      </c>
      <c r="Y48">
        <v>2</v>
      </c>
      <c r="Z48" t="s">
        <v>139</v>
      </c>
      <c r="AB48">
        <v>12.8</v>
      </c>
      <c r="AG48" t="s">
        <v>111</v>
      </c>
      <c r="AX48" t="s">
        <v>181</v>
      </c>
      <c r="AY48" t="s">
        <v>205</v>
      </c>
      <c r="AZ48" t="s">
        <v>183</v>
      </c>
      <c r="BA48" t="s">
        <v>184</v>
      </c>
      <c r="BC48">
        <v>2</v>
      </c>
      <c r="BH48" t="s">
        <v>118</v>
      </c>
      <c r="BJ48">
        <v>96</v>
      </c>
      <c r="BO48" t="s">
        <v>130</v>
      </c>
      <c r="BQ48">
        <v>4</v>
      </c>
      <c r="BV48" t="s">
        <v>118</v>
      </c>
      <c r="CC48" t="s">
        <v>120</v>
      </c>
      <c r="CR48" t="s">
        <v>161</v>
      </c>
      <c r="CS48">
        <v>173881</v>
      </c>
      <c r="CT48" t="s">
        <v>162</v>
      </c>
      <c r="CU48" t="s">
        <v>163</v>
      </c>
      <c r="CV48">
        <v>2016</v>
      </c>
    </row>
    <row r="49" spans="1:100" x14ac:dyDescent="0.35">
      <c r="A49">
        <v>1071836</v>
      </c>
      <c r="B49" t="s">
        <v>100</v>
      </c>
      <c r="D49" t="s">
        <v>101</v>
      </c>
      <c r="K49" t="s">
        <v>159</v>
      </c>
      <c r="L49" t="s">
        <v>160</v>
      </c>
      <c r="M49" t="s">
        <v>104</v>
      </c>
      <c r="N49" t="s">
        <v>105</v>
      </c>
      <c r="R49">
        <v>30</v>
      </c>
      <c r="T49">
        <v>34</v>
      </c>
      <c r="U49" t="s">
        <v>106</v>
      </c>
      <c r="V49" t="s">
        <v>107</v>
      </c>
      <c r="W49" t="s">
        <v>108</v>
      </c>
      <c r="X49" t="s">
        <v>109</v>
      </c>
      <c r="Y49">
        <v>2</v>
      </c>
      <c r="Z49" t="s">
        <v>139</v>
      </c>
      <c r="AB49">
        <v>12.8</v>
      </c>
      <c r="AG49" t="s">
        <v>111</v>
      </c>
      <c r="AX49" t="s">
        <v>181</v>
      </c>
      <c r="AY49" t="s">
        <v>193</v>
      </c>
      <c r="AZ49" t="s">
        <v>183</v>
      </c>
      <c r="BA49" t="s">
        <v>184</v>
      </c>
      <c r="BC49">
        <v>2</v>
      </c>
      <c r="BH49" t="s">
        <v>118</v>
      </c>
      <c r="BJ49">
        <v>96</v>
      </c>
      <c r="BO49" t="s">
        <v>130</v>
      </c>
      <c r="BQ49">
        <v>4</v>
      </c>
      <c r="BV49" t="s">
        <v>118</v>
      </c>
      <c r="CC49" t="s">
        <v>120</v>
      </c>
      <c r="CR49" t="s">
        <v>161</v>
      </c>
      <c r="CS49">
        <v>173881</v>
      </c>
      <c r="CT49" t="s">
        <v>162</v>
      </c>
      <c r="CU49" t="s">
        <v>163</v>
      </c>
      <c r="CV49">
        <v>2016</v>
      </c>
    </row>
    <row r="50" spans="1:100" x14ac:dyDescent="0.35">
      <c r="A50">
        <v>1071836</v>
      </c>
      <c r="B50" t="s">
        <v>100</v>
      </c>
      <c r="D50" t="s">
        <v>101</v>
      </c>
      <c r="K50" t="s">
        <v>159</v>
      </c>
      <c r="L50" t="s">
        <v>160</v>
      </c>
      <c r="M50" t="s">
        <v>104</v>
      </c>
      <c r="N50" t="s">
        <v>105</v>
      </c>
      <c r="R50">
        <v>30</v>
      </c>
      <c r="T50">
        <v>34</v>
      </c>
      <c r="U50" t="s">
        <v>106</v>
      </c>
      <c r="V50" t="s">
        <v>107</v>
      </c>
      <c r="W50" t="s">
        <v>108</v>
      </c>
      <c r="X50" t="s">
        <v>109</v>
      </c>
      <c r="Y50">
        <v>2</v>
      </c>
      <c r="Z50" t="s">
        <v>139</v>
      </c>
      <c r="AB50">
        <v>12.8</v>
      </c>
      <c r="AG50" t="s">
        <v>111</v>
      </c>
      <c r="AX50" t="s">
        <v>181</v>
      </c>
      <c r="AY50" t="s">
        <v>194</v>
      </c>
      <c r="AZ50" t="s">
        <v>183</v>
      </c>
      <c r="BA50" t="s">
        <v>184</v>
      </c>
      <c r="BC50">
        <v>4</v>
      </c>
      <c r="BH50" t="s">
        <v>118</v>
      </c>
      <c r="BJ50">
        <v>96</v>
      </c>
      <c r="BO50" t="s">
        <v>130</v>
      </c>
      <c r="BQ50">
        <v>4</v>
      </c>
      <c r="BV50" t="s">
        <v>118</v>
      </c>
      <c r="CC50" t="s">
        <v>120</v>
      </c>
      <c r="CR50" t="s">
        <v>161</v>
      </c>
      <c r="CS50">
        <v>173881</v>
      </c>
      <c r="CT50" t="s">
        <v>162</v>
      </c>
      <c r="CU50" t="s">
        <v>163</v>
      </c>
      <c r="CV50">
        <v>2016</v>
      </c>
    </row>
    <row r="51" spans="1:100" x14ac:dyDescent="0.35">
      <c r="A51">
        <v>1071836</v>
      </c>
      <c r="B51" t="s">
        <v>100</v>
      </c>
      <c r="D51" t="s">
        <v>101</v>
      </c>
      <c r="K51" t="s">
        <v>124</v>
      </c>
      <c r="L51" t="s">
        <v>125</v>
      </c>
      <c r="M51" t="s">
        <v>104</v>
      </c>
      <c r="N51" t="s">
        <v>105</v>
      </c>
      <c r="R51">
        <v>35</v>
      </c>
      <c r="T51">
        <v>39</v>
      </c>
      <c r="U51" t="s">
        <v>106</v>
      </c>
      <c r="V51" t="s">
        <v>126</v>
      </c>
      <c r="W51" t="s">
        <v>108</v>
      </c>
      <c r="X51" t="s">
        <v>109</v>
      </c>
      <c r="Z51" t="s">
        <v>110</v>
      </c>
      <c r="AB51">
        <v>21</v>
      </c>
      <c r="AG51" t="s">
        <v>127</v>
      </c>
      <c r="AX51" t="s">
        <v>181</v>
      </c>
      <c r="AY51" t="s">
        <v>205</v>
      </c>
      <c r="AZ51" t="s">
        <v>183</v>
      </c>
      <c r="BA51" t="s">
        <v>189</v>
      </c>
      <c r="BC51">
        <v>3</v>
      </c>
      <c r="BH51" t="s">
        <v>118</v>
      </c>
      <c r="BJ51">
        <v>96</v>
      </c>
      <c r="BO51" t="s">
        <v>130</v>
      </c>
      <c r="BQ51">
        <v>4</v>
      </c>
      <c r="BV51" t="s">
        <v>118</v>
      </c>
      <c r="CC51" t="s">
        <v>120</v>
      </c>
      <c r="CR51" t="s">
        <v>131</v>
      </c>
      <c r="CS51">
        <v>165730</v>
      </c>
      <c r="CT51" t="s">
        <v>132</v>
      </c>
      <c r="CU51" t="s">
        <v>133</v>
      </c>
      <c r="CV51">
        <v>2011</v>
      </c>
    </row>
    <row r="52" spans="1:100" x14ac:dyDescent="0.35">
      <c r="A52">
        <v>1071836</v>
      </c>
      <c r="B52" t="s">
        <v>100</v>
      </c>
      <c r="D52" t="s">
        <v>101</v>
      </c>
      <c r="K52" t="s">
        <v>124</v>
      </c>
      <c r="L52" t="s">
        <v>125</v>
      </c>
      <c r="M52" t="s">
        <v>104</v>
      </c>
      <c r="N52" t="s">
        <v>105</v>
      </c>
      <c r="R52">
        <v>35</v>
      </c>
      <c r="T52">
        <v>39</v>
      </c>
      <c r="U52" t="s">
        <v>106</v>
      </c>
      <c r="V52" t="s">
        <v>126</v>
      </c>
      <c r="W52" t="s">
        <v>108</v>
      </c>
      <c r="X52" t="s">
        <v>109</v>
      </c>
      <c r="Z52" t="s">
        <v>110</v>
      </c>
      <c r="AB52">
        <v>21</v>
      </c>
      <c r="AG52" t="s">
        <v>127</v>
      </c>
      <c r="AX52" t="s">
        <v>181</v>
      </c>
      <c r="AY52" t="s">
        <v>205</v>
      </c>
      <c r="AZ52" t="s">
        <v>183</v>
      </c>
      <c r="BA52" t="s">
        <v>189</v>
      </c>
      <c r="BC52">
        <v>2</v>
      </c>
      <c r="BH52" t="s">
        <v>118</v>
      </c>
      <c r="BJ52">
        <v>96</v>
      </c>
      <c r="BO52" t="s">
        <v>130</v>
      </c>
      <c r="BQ52">
        <v>4</v>
      </c>
      <c r="BV52" t="s">
        <v>118</v>
      </c>
      <c r="CC52" t="s">
        <v>120</v>
      </c>
      <c r="CR52" t="s">
        <v>131</v>
      </c>
      <c r="CS52">
        <v>165730</v>
      </c>
      <c r="CT52" t="s">
        <v>132</v>
      </c>
      <c r="CU52" t="s">
        <v>133</v>
      </c>
      <c r="CV52">
        <v>2011</v>
      </c>
    </row>
    <row r="53" spans="1:100" x14ac:dyDescent="0.35">
      <c r="A53">
        <v>1071836</v>
      </c>
      <c r="B53" t="s">
        <v>100</v>
      </c>
      <c r="D53" t="s">
        <v>101</v>
      </c>
      <c r="K53" t="s">
        <v>124</v>
      </c>
      <c r="L53" t="s">
        <v>125</v>
      </c>
      <c r="M53" t="s">
        <v>104</v>
      </c>
      <c r="N53" t="s">
        <v>105</v>
      </c>
      <c r="R53">
        <v>35</v>
      </c>
      <c r="T53">
        <v>39</v>
      </c>
      <c r="U53" t="s">
        <v>106</v>
      </c>
      <c r="V53" t="s">
        <v>126</v>
      </c>
      <c r="W53" t="s">
        <v>108</v>
      </c>
      <c r="X53" t="s">
        <v>109</v>
      </c>
      <c r="Z53" t="s">
        <v>110</v>
      </c>
      <c r="AB53">
        <v>21</v>
      </c>
      <c r="AG53" t="s">
        <v>127</v>
      </c>
      <c r="AX53" t="s">
        <v>181</v>
      </c>
      <c r="AY53" t="s">
        <v>205</v>
      </c>
      <c r="AZ53" t="s">
        <v>183</v>
      </c>
      <c r="BA53" t="s">
        <v>189</v>
      </c>
      <c r="BC53">
        <v>4</v>
      </c>
      <c r="BH53" t="s">
        <v>118</v>
      </c>
      <c r="BJ53">
        <v>96</v>
      </c>
      <c r="BO53" t="s">
        <v>130</v>
      </c>
      <c r="BQ53">
        <v>4</v>
      </c>
      <c r="BV53" t="s">
        <v>118</v>
      </c>
      <c r="CC53" t="s">
        <v>120</v>
      </c>
      <c r="CR53" t="s">
        <v>131</v>
      </c>
      <c r="CS53">
        <v>165730</v>
      </c>
      <c r="CT53" t="s">
        <v>132</v>
      </c>
      <c r="CU53" t="s">
        <v>133</v>
      </c>
      <c r="CV53">
        <v>2011</v>
      </c>
    </row>
    <row r="54" spans="1:100" x14ac:dyDescent="0.35">
      <c r="A54">
        <v>1071836</v>
      </c>
      <c r="B54" t="s">
        <v>100</v>
      </c>
      <c r="C54" t="s">
        <v>134</v>
      </c>
      <c r="D54" t="s">
        <v>212</v>
      </c>
      <c r="F54">
        <v>95.1</v>
      </c>
      <c r="K54" t="s">
        <v>196</v>
      </c>
      <c r="L54" t="s">
        <v>197</v>
      </c>
      <c r="M54" t="s">
        <v>104</v>
      </c>
      <c r="N54" t="s">
        <v>105</v>
      </c>
      <c r="P54">
        <v>36</v>
      </c>
      <c r="U54" t="s">
        <v>106</v>
      </c>
      <c r="V54" t="s">
        <v>107</v>
      </c>
      <c r="W54" t="s">
        <v>108</v>
      </c>
      <c r="X54" t="s">
        <v>109</v>
      </c>
      <c r="Y54">
        <v>5</v>
      </c>
      <c r="Z54" t="s">
        <v>139</v>
      </c>
      <c r="AB54">
        <v>300</v>
      </c>
      <c r="AG54" t="s">
        <v>111</v>
      </c>
      <c r="AX54" t="s">
        <v>187</v>
      </c>
      <c r="AY54" t="s">
        <v>213</v>
      </c>
      <c r="AZ54" t="s">
        <v>183</v>
      </c>
      <c r="BA54" t="s">
        <v>189</v>
      </c>
      <c r="BC54">
        <v>4</v>
      </c>
      <c r="BH54" t="s">
        <v>118</v>
      </c>
      <c r="BJ54">
        <v>96</v>
      </c>
      <c r="BO54" t="s">
        <v>130</v>
      </c>
      <c r="BQ54">
        <v>4</v>
      </c>
      <c r="BV54" t="s">
        <v>118</v>
      </c>
      <c r="CC54" t="s">
        <v>120</v>
      </c>
      <c r="CR54" t="s">
        <v>214</v>
      </c>
      <c r="CS54">
        <v>178904</v>
      </c>
      <c r="CT54" t="s">
        <v>215</v>
      </c>
      <c r="CU54" t="s">
        <v>216</v>
      </c>
      <c r="CV54">
        <v>2018</v>
      </c>
    </row>
    <row r="55" spans="1:100" x14ac:dyDescent="0.35">
      <c r="A55">
        <v>1071836</v>
      </c>
      <c r="B55" t="s">
        <v>100</v>
      </c>
      <c r="C55" t="s">
        <v>134</v>
      </c>
      <c r="D55" t="s">
        <v>212</v>
      </c>
      <c r="F55">
        <v>95.1</v>
      </c>
      <c r="K55" t="s">
        <v>196</v>
      </c>
      <c r="L55" t="s">
        <v>197</v>
      </c>
      <c r="M55" t="s">
        <v>104</v>
      </c>
      <c r="N55" t="s">
        <v>105</v>
      </c>
      <c r="P55">
        <v>36</v>
      </c>
      <c r="U55" t="s">
        <v>106</v>
      </c>
      <c r="V55" t="s">
        <v>107</v>
      </c>
      <c r="W55" t="s">
        <v>108</v>
      </c>
      <c r="X55" t="s">
        <v>109</v>
      </c>
      <c r="Y55">
        <v>5</v>
      </c>
      <c r="Z55" t="s">
        <v>139</v>
      </c>
      <c r="AB55">
        <v>75</v>
      </c>
      <c r="AG55" t="s">
        <v>111</v>
      </c>
      <c r="AX55" t="s">
        <v>187</v>
      </c>
      <c r="AY55" t="s">
        <v>213</v>
      </c>
      <c r="AZ55" t="s">
        <v>183</v>
      </c>
      <c r="BA55" t="s">
        <v>189</v>
      </c>
      <c r="BC55">
        <v>4</v>
      </c>
      <c r="BH55" t="s">
        <v>118</v>
      </c>
      <c r="BJ55">
        <v>96</v>
      </c>
      <c r="BO55" t="s">
        <v>130</v>
      </c>
      <c r="BQ55">
        <v>4</v>
      </c>
      <c r="BV55" t="s">
        <v>118</v>
      </c>
      <c r="CC55" t="s">
        <v>120</v>
      </c>
      <c r="CR55" t="s">
        <v>214</v>
      </c>
      <c r="CS55">
        <v>178904</v>
      </c>
      <c r="CT55" t="s">
        <v>215</v>
      </c>
      <c r="CU55" t="s">
        <v>216</v>
      </c>
      <c r="CV55">
        <v>2018</v>
      </c>
    </row>
    <row r="56" spans="1:100" x14ac:dyDescent="0.35">
      <c r="A56">
        <v>1071836</v>
      </c>
      <c r="B56" t="s">
        <v>100</v>
      </c>
      <c r="D56" t="s">
        <v>101</v>
      </c>
      <c r="K56" t="s">
        <v>102</v>
      </c>
      <c r="L56" t="s">
        <v>103</v>
      </c>
      <c r="M56" t="s">
        <v>104</v>
      </c>
      <c r="N56" t="s">
        <v>105</v>
      </c>
      <c r="R56">
        <v>25</v>
      </c>
      <c r="T56">
        <v>26</v>
      </c>
      <c r="U56" t="s">
        <v>106</v>
      </c>
      <c r="V56" t="s">
        <v>107</v>
      </c>
      <c r="W56" t="s">
        <v>108</v>
      </c>
      <c r="X56" t="s">
        <v>109</v>
      </c>
      <c r="Y56">
        <v>5</v>
      </c>
      <c r="Z56" t="s">
        <v>110</v>
      </c>
      <c r="AB56">
        <v>1</v>
      </c>
      <c r="AG56" t="s">
        <v>111</v>
      </c>
      <c r="AX56" t="s">
        <v>128</v>
      </c>
      <c r="AY56" t="s">
        <v>128</v>
      </c>
      <c r="AZ56" t="s">
        <v>183</v>
      </c>
      <c r="BC56">
        <v>5</v>
      </c>
      <c r="BH56" t="s">
        <v>118</v>
      </c>
      <c r="BO56" t="s">
        <v>119</v>
      </c>
      <c r="BV56" t="s">
        <v>119</v>
      </c>
      <c r="CC56" t="s">
        <v>120</v>
      </c>
      <c r="CR56" t="s">
        <v>121</v>
      </c>
      <c r="CS56">
        <v>159829</v>
      </c>
      <c r="CT56" t="s">
        <v>122</v>
      </c>
      <c r="CU56" t="s">
        <v>123</v>
      </c>
      <c r="CV56">
        <v>2010</v>
      </c>
    </row>
    <row r="57" spans="1:100" x14ac:dyDescent="0.35">
      <c r="A57">
        <v>1071836</v>
      </c>
      <c r="B57" t="s">
        <v>100</v>
      </c>
      <c r="D57" t="s">
        <v>101</v>
      </c>
      <c r="K57" t="s">
        <v>102</v>
      </c>
      <c r="L57" t="s">
        <v>103</v>
      </c>
      <c r="M57" t="s">
        <v>104</v>
      </c>
      <c r="N57" t="s">
        <v>105</v>
      </c>
      <c r="R57">
        <v>25</v>
      </c>
      <c r="T57">
        <v>26</v>
      </c>
      <c r="U57" t="s">
        <v>106</v>
      </c>
      <c r="V57" t="s">
        <v>107</v>
      </c>
      <c r="W57" t="s">
        <v>108</v>
      </c>
      <c r="X57" t="s">
        <v>109</v>
      </c>
      <c r="Y57">
        <v>5</v>
      </c>
      <c r="Z57" t="s">
        <v>110</v>
      </c>
      <c r="AB57">
        <v>0.5</v>
      </c>
      <c r="AG57" t="s">
        <v>111</v>
      </c>
      <c r="AX57" t="s">
        <v>112</v>
      </c>
      <c r="AY57" t="s">
        <v>113</v>
      </c>
      <c r="AZ57" t="s">
        <v>183</v>
      </c>
      <c r="BA57" t="s">
        <v>115</v>
      </c>
      <c r="BD57" t="s">
        <v>116</v>
      </c>
      <c r="BE57">
        <v>40</v>
      </c>
      <c r="BF57" t="s">
        <v>117</v>
      </c>
      <c r="BG57">
        <v>120</v>
      </c>
      <c r="BH57" t="s">
        <v>118</v>
      </c>
      <c r="BO57" t="s">
        <v>119</v>
      </c>
      <c r="BV57" t="s">
        <v>119</v>
      </c>
      <c r="CC57" t="s">
        <v>120</v>
      </c>
      <c r="CR57" t="s">
        <v>121</v>
      </c>
      <c r="CS57">
        <v>159829</v>
      </c>
      <c r="CT57" t="s">
        <v>122</v>
      </c>
      <c r="CU57" t="s">
        <v>123</v>
      </c>
      <c r="CV57">
        <v>2010</v>
      </c>
    </row>
    <row r="58" spans="1:100" x14ac:dyDescent="0.35">
      <c r="A58">
        <v>1071836</v>
      </c>
      <c r="B58" t="s">
        <v>100</v>
      </c>
      <c r="D58" t="s">
        <v>101</v>
      </c>
      <c r="K58" t="s">
        <v>102</v>
      </c>
      <c r="L58" t="s">
        <v>103</v>
      </c>
      <c r="M58" t="s">
        <v>104</v>
      </c>
      <c r="N58" t="s">
        <v>105</v>
      </c>
      <c r="R58">
        <v>25</v>
      </c>
      <c r="T58">
        <v>26</v>
      </c>
      <c r="U58" t="s">
        <v>106</v>
      </c>
      <c r="V58" t="s">
        <v>107</v>
      </c>
      <c r="W58" t="s">
        <v>108</v>
      </c>
      <c r="X58" t="s">
        <v>109</v>
      </c>
      <c r="Y58">
        <v>5</v>
      </c>
      <c r="Z58" t="s">
        <v>110</v>
      </c>
      <c r="AB58">
        <v>1</v>
      </c>
      <c r="AG58" t="s">
        <v>111</v>
      </c>
      <c r="AX58" t="s">
        <v>128</v>
      </c>
      <c r="AY58" t="s">
        <v>128</v>
      </c>
      <c r="AZ58" t="s">
        <v>183</v>
      </c>
      <c r="BC58">
        <v>25</v>
      </c>
      <c r="BH58" t="s">
        <v>118</v>
      </c>
      <c r="BO58" t="s">
        <v>119</v>
      </c>
      <c r="BV58" t="s">
        <v>119</v>
      </c>
      <c r="CC58" t="s">
        <v>120</v>
      </c>
      <c r="CR58" t="s">
        <v>121</v>
      </c>
      <c r="CS58">
        <v>159829</v>
      </c>
      <c r="CT58" t="s">
        <v>122</v>
      </c>
      <c r="CU58" t="s">
        <v>123</v>
      </c>
      <c r="CV58">
        <v>2010</v>
      </c>
    </row>
    <row r="59" spans="1:100" x14ac:dyDescent="0.35">
      <c r="A59">
        <v>1071836</v>
      </c>
      <c r="B59" t="s">
        <v>100</v>
      </c>
      <c r="D59" t="s">
        <v>101</v>
      </c>
      <c r="K59" t="s">
        <v>102</v>
      </c>
      <c r="L59" t="s">
        <v>103</v>
      </c>
      <c r="M59" t="s">
        <v>104</v>
      </c>
      <c r="N59" t="s">
        <v>105</v>
      </c>
      <c r="R59">
        <v>25</v>
      </c>
      <c r="T59">
        <v>26</v>
      </c>
      <c r="U59" t="s">
        <v>106</v>
      </c>
      <c r="V59" t="s">
        <v>107</v>
      </c>
      <c r="W59" t="s">
        <v>108</v>
      </c>
      <c r="X59" t="s">
        <v>109</v>
      </c>
      <c r="Y59">
        <v>5</v>
      </c>
      <c r="Z59" t="s">
        <v>110</v>
      </c>
      <c r="AB59">
        <v>0.25</v>
      </c>
      <c r="AG59" t="s">
        <v>111</v>
      </c>
      <c r="AX59" t="s">
        <v>207</v>
      </c>
      <c r="AY59" t="s">
        <v>217</v>
      </c>
      <c r="AZ59" t="s">
        <v>183</v>
      </c>
      <c r="BA59" t="s">
        <v>184</v>
      </c>
      <c r="BH59" t="s">
        <v>119</v>
      </c>
      <c r="BO59" t="s">
        <v>119</v>
      </c>
      <c r="BV59" t="s">
        <v>119</v>
      </c>
      <c r="CC59" t="s">
        <v>120</v>
      </c>
      <c r="CR59" t="s">
        <v>121</v>
      </c>
      <c r="CS59">
        <v>159829</v>
      </c>
      <c r="CT59" t="s">
        <v>122</v>
      </c>
      <c r="CU59" t="s">
        <v>123</v>
      </c>
      <c r="CV59">
        <v>2010</v>
      </c>
    </row>
    <row r="60" spans="1:100" x14ac:dyDescent="0.35">
      <c r="A60">
        <v>1071836</v>
      </c>
      <c r="B60" t="s">
        <v>100</v>
      </c>
      <c r="D60" t="s">
        <v>101</v>
      </c>
      <c r="K60" t="s">
        <v>102</v>
      </c>
      <c r="L60" t="s">
        <v>103</v>
      </c>
      <c r="M60" t="s">
        <v>104</v>
      </c>
      <c r="N60" t="s">
        <v>105</v>
      </c>
      <c r="R60">
        <v>25</v>
      </c>
      <c r="T60">
        <v>26</v>
      </c>
      <c r="U60" t="s">
        <v>106</v>
      </c>
      <c r="V60" t="s">
        <v>107</v>
      </c>
      <c r="W60" t="s">
        <v>108</v>
      </c>
      <c r="X60" t="s">
        <v>109</v>
      </c>
      <c r="Y60">
        <v>5</v>
      </c>
      <c r="Z60" t="s">
        <v>110</v>
      </c>
      <c r="AB60">
        <v>0.75</v>
      </c>
      <c r="AG60" t="s">
        <v>111</v>
      </c>
      <c r="AX60" t="s">
        <v>128</v>
      </c>
      <c r="AY60" t="s">
        <v>128</v>
      </c>
      <c r="AZ60" t="s">
        <v>183</v>
      </c>
      <c r="BH60" t="s">
        <v>119</v>
      </c>
      <c r="BO60" t="s">
        <v>119</v>
      </c>
      <c r="BV60" t="s">
        <v>119</v>
      </c>
      <c r="CC60" t="s">
        <v>120</v>
      </c>
      <c r="CR60" t="s">
        <v>121</v>
      </c>
      <c r="CS60">
        <v>159829</v>
      </c>
      <c r="CT60" t="s">
        <v>122</v>
      </c>
      <c r="CU60" t="s">
        <v>123</v>
      </c>
      <c r="CV60">
        <v>2010</v>
      </c>
    </row>
    <row r="61" spans="1:100" x14ac:dyDescent="0.35">
      <c r="A61">
        <v>1071836</v>
      </c>
      <c r="B61" t="s">
        <v>100</v>
      </c>
      <c r="D61" t="s">
        <v>101</v>
      </c>
      <c r="K61" t="s">
        <v>102</v>
      </c>
      <c r="L61" t="s">
        <v>103</v>
      </c>
      <c r="M61" t="s">
        <v>104</v>
      </c>
      <c r="N61" t="s">
        <v>105</v>
      </c>
      <c r="R61">
        <v>25</v>
      </c>
      <c r="T61">
        <v>26</v>
      </c>
      <c r="U61" t="s">
        <v>106</v>
      </c>
      <c r="V61" t="s">
        <v>107</v>
      </c>
      <c r="W61" t="s">
        <v>108</v>
      </c>
      <c r="X61" t="s">
        <v>109</v>
      </c>
      <c r="Y61">
        <v>5</v>
      </c>
      <c r="Z61" t="s">
        <v>110</v>
      </c>
      <c r="AB61">
        <v>0.25</v>
      </c>
      <c r="AG61" t="s">
        <v>111</v>
      </c>
      <c r="AX61" t="s">
        <v>207</v>
      </c>
      <c r="AY61" t="s">
        <v>208</v>
      </c>
      <c r="AZ61" t="s">
        <v>183</v>
      </c>
      <c r="BA61" t="s">
        <v>184</v>
      </c>
      <c r="BH61" t="s">
        <v>119</v>
      </c>
      <c r="BO61" t="s">
        <v>119</v>
      </c>
      <c r="BV61" t="s">
        <v>119</v>
      </c>
      <c r="CC61" t="s">
        <v>120</v>
      </c>
      <c r="CR61" t="s">
        <v>121</v>
      </c>
      <c r="CS61">
        <v>159829</v>
      </c>
      <c r="CT61" t="s">
        <v>122</v>
      </c>
      <c r="CU61" t="s">
        <v>123</v>
      </c>
      <c r="CV61">
        <v>2010</v>
      </c>
    </row>
    <row r="62" spans="1:100" x14ac:dyDescent="0.35">
      <c r="A62">
        <v>1071836</v>
      </c>
      <c r="B62" t="s">
        <v>100</v>
      </c>
      <c r="D62" t="s">
        <v>101</v>
      </c>
      <c r="F62">
        <v>36</v>
      </c>
      <c r="K62" t="s">
        <v>147</v>
      </c>
      <c r="L62" t="s">
        <v>148</v>
      </c>
      <c r="M62" t="s">
        <v>104</v>
      </c>
      <c r="N62" t="s">
        <v>105</v>
      </c>
      <c r="R62">
        <v>3</v>
      </c>
      <c r="T62">
        <v>7</v>
      </c>
      <c r="U62" t="s">
        <v>149</v>
      </c>
      <c r="V62" t="s">
        <v>107</v>
      </c>
      <c r="W62" t="s">
        <v>108</v>
      </c>
      <c r="X62" t="s">
        <v>109</v>
      </c>
      <c r="Y62" t="s">
        <v>150</v>
      </c>
      <c r="Z62" t="s">
        <v>110</v>
      </c>
      <c r="AB62">
        <v>5.92</v>
      </c>
      <c r="AG62" t="s">
        <v>111</v>
      </c>
      <c r="AX62" t="s">
        <v>207</v>
      </c>
      <c r="AY62" t="s">
        <v>217</v>
      </c>
      <c r="AZ62" t="s">
        <v>183</v>
      </c>
      <c r="BA62" t="s">
        <v>184</v>
      </c>
      <c r="BC62">
        <v>8</v>
      </c>
      <c r="BH62" t="s">
        <v>118</v>
      </c>
      <c r="BJ62">
        <v>8</v>
      </c>
      <c r="BO62" t="s">
        <v>118</v>
      </c>
      <c r="BQ62">
        <v>8</v>
      </c>
      <c r="BV62" t="s">
        <v>118</v>
      </c>
      <c r="CC62" t="s">
        <v>120</v>
      </c>
      <c r="CR62" t="s">
        <v>151</v>
      </c>
      <c r="CS62">
        <v>168034</v>
      </c>
      <c r="CT62" t="s">
        <v>152</v>
      </c>
      <c r="CU62" t="s">
        <v>153</v>
      </c>
      <c r="CV62">
        <v>2014</v>
      </c>
    </row>
    <row r="63" spans="1:100" x14ac:dyDescent="0.35">
      <c r="A63">
        <v>1071836</v>
      </c>
      <c r="B63" t="s">
        <v>100</v>
      </c>
      <c r="D63" t="s">
        <v>101</v>
      </c>
      <c r="K63" t="s">
        <v>159</v>
      </c>
      <c r="L63" t="s">
        <v>160</v>
      </c>
      <c r="M63" t="s">
        <v>104</v>
      </c>
      <c r="N63" t="s">
        <v>105</v>
      </c>
      <c r="R63">
        <v>30</v>
      </c>
      <c r="T63">
        <v>34</v>
      </c>
      <c r="U63" t="s">
        <v>106</v>
      </c>
      <c r="V63" t="s">
        <v>107</v>
      </c>
      <c r="W63" t="s">
        <v>108</v>
      </c>
      <c r="X63" t="s">
        <v>109</v>
      </c>
      <c r="Y63">
        <v>6</v>
      </c>
      <c r="Z63" t="s">
        <v>139</v>
      </c>
      <c r="AB63">
        <v>1.6</v>
      </c>
      <c r="AG63" t="s">
        <v>111</v>
      </c>
      <c r="AX63" t="s">
        <v>181</v>
      </c>
      <c r="AY63" t="s">
        <v>194</v>
      </c>
      <c r="AZ63" t="s">
        <v>183</v>
      </c>
      <c r="BA63" t="s">
        <v>184</v>
      </c>
      <c r="BC63">
        <v>4</v>
      </c>
      <c r="BH63" t="s">
        <v>118</v>
      </c>
      <c r="BJ63">
        <v>96</v>
      </c>
      <c r="BO63" t="s">
        <v>130</v>
      </c>
      <c r="BQ63">
        <v>4</v>
      </c>
      <c r="BV63" t="s">
        <v>118</v>
      </c>
      <c r="CC63" t="s">
        <v>120</v>
      </c>
      <c r="CR63" t="s">
        <v>161</v>
      </c>
      <c r="CS63">
        <v>173881</v>
      </c>
      <c r="CT63" t="s">
        <v>162</v>
      </c>
      <c r="CU63" t="s">
        <v>163</v>
      </c>
      <c r="CV63">
        <v>2016</v>
      </c>
    </row>
    <row r="64" spans="1:100" x14ac:dyDescent="0.35">
      <c r="A64">
        <v>1071836</v>
      </c>
      <c r="B64" t="s">
        <v>100</v>
      </c>
      <c r="D64" t="s">
        <v>101</v>
      </c>
      <c r="F64">
        <v>99.2</v>
      </c>
      <c r="K64" t="s">
        <v>177</v>
      </c>
      <c r="L64" t="s">
        <v>178</v>
      </c>
      <c r="M64" t="s">
        <v>104</v>
      </c>
      <c r="N64" t="s">
        <v>198</v>
      </c>
      <c r="P64">
        <v>26</v>
      </c>
      <c r="U64" t="s">
        <v>206</v>
      </c>
      <c r="V64" t="s">
        <v>107</v>
      </c>
      <c r="W64" t="s">
        <v>108</v>
      </c>
      <c r="X64" t="s">
        <v>109</v>
      </c>
      <c r="Y64">
        <v>2</v>
      </c>
      <c r="Z64" t="s">
        <v>139</v>
      </c>
      <c r="AB64">
        <v>2.4</v>
      </c>
      <c r="AG64" t="s">
        <v>111</v>
      </c>
      <c r="AX64" t="s">
        <v>181</v>
      </c>
      <c r="AY64" t="s">
        <v>205</v>
      </c>
      <c r="AZ64" t="s">
        <v>183</v>
      </c>
      <c r="BC64">
        <v>23</v>
      </c>
      <c r="BH64" t="s">
        <v>118</v>
      </c>
      <c r="BJ64">
        <v>23</v>
      </c>
      <c r="BO64" t="s">
        <v>118</v>
      </c>
      <c r="BQ64">
        <v>23</v>
      </c>
      <c r="BV64" t="s">
        <v>118</v>
      </c>
      <c r="CC64" t="s">
        <v>120</v>
      </c>
      <c r="CR64" t="s">
        <v>218</v>
      </c>
      <c r="CS64">
        <v>187971</v>
      </c>
      <c r="CT64" t="s">
        <v>219</v>
      </c>
      <c r="CU64" t="s">
        <v>220</v>
      </c>
      <c r="CV64">
        <v>2020</v>
      </c>
    </row>
    <row r="65" spans="1:100" x14ac:dyDescent="0.35">
      <c r="A65">
        <v>1071836</v>
      </c>
      <c r="B65" t="s">
        <v>100</v>
      </c>
      <c r="D65" t="s">
        <v>101</v>
      </c>
      <c r="F65">
        <v>99.2</v>
      </c>
      <c r="K65" t="s">
        <v>177</v>
      </c>
      <c r="L65" t="s">
        <v>178</v>
      </c>
      <c r="M65" t="s">
        <v>104</v>
      </c>
      <c r="N65" t="s">
        <v>198</v>
      </c>
      <c r="P65">
        <v>26</v>
      </c>
      <c r="U65" t="s">
        <v>206</v>
      </c>
      <c r="V65" t="s">
        <v>107</v>
      </c>
      <c r="W65" t="s">
        <v>108</v>
      </c>
      <c r="X65" t="s">
        <v>109</v>
      </c>
      <c r="Y65">
        <v>2</v>
      </c>
      <c r="Z65" t="s">
        <v>139</v>
      </c>
      <c r="AB65">
        <v>2.4</v>
      </c>
      <c r="AG65" t="s">
        <v>111</v>
      </c>
      <c r="AX65" t="s">
        <v>128</v>
      </c>
      <c r="AY65" t="s">
        <v>128</v>
      </c>
      <c r="AZ65" t="s">
        <v>183</v>
      </c>
      <c r="BC65">
        <v>23</v>
      </c>
      <c r="BH65" t="s">
        <v>118</v>
      </c>
      <c r="BJ65">
        <v>23</v>
      </c>
      <c r="BO65" t="s">
        <v>118</v>
      </c>
      <c r="BQ65">
        <v>23</v>
      </c>
      <c r="BV65" t="s">
        <v>118</v>
      </c>
      <c r="CC65" t="s">
        <v>120</v>
      </c>
      <c r="CR65" t="s">
        <v>218</v>
      </c>
      <c r="CS65">
        <v>187971</v>
      </c>
      <c r="CT65" t="s">
        <v>219</v>
      </c>
      <c r="CU65" t="s">
        <v>220</v>
      </c>
      <c r="CV65">
        <v>2020</v>
      </c>
    </row>
    <row r="66" spans="1:100" x14ac:dyDescent="0.35">
      <c r="A66">
        <v>1071836</v>
      </c>
      <c r="B66" t="s">
        <v>100</v>
      </c>
      <c r="D66" t="s">
        <v>101</v>
      </c>
      <c r="K66" t="s">
        <v>124</v>
      </c>
      <c r="L66" t="s">
        <v>125</v>
      </c>
      <c r="M66" t="s">
        <v>104</v>
      </c>
      <c r="N66" t="s">
        <v>105</v>
      </c>
      <c r="R66">
        <v>35</v>
      </c>
      <c r="T66">
        <v>39</v>
      </c>
      <c r="U66" t="s">
        <v>106</v>
      </c>
      <c r="V66" t="s">
        <v>126</v>
      </c>
      <c r="W66" t="s">
        <v>108</v>
      </c>
      <c r="X66" t="s">
        <v>109</v>
      </c>
      <c r="Z66" t="s">
        <v>110</v>
      </c>
      <c r="AB66">
        <v>21</v>
      </c>
      <c r="AG66" t="s">
        <v>127</v>
      </c>
      <c r="AX66" t="s">
        <v>181</v>
      </c>
      <c r="AY66" t="s">
        <v>205</v>
      </c>
      <c r="AZ66" t="s">
        <v>183</v>
      </c>
      <c r="BA66" t="s">
        <v>189</v>
      </c>
      <c r="BC66">
        <v>1</v>
      </c>
      <c r="BH66" t="s">
        <v>118</v>
      </c>
      <c r="BJ66">
        <v>96</v>
      </c>
      <c r="BO66" t="s">
        <v>130</v>
      </c>
      <c r="BQ66">
        <v>4</v>
      </c>
      <c r="BV66" t="s">
        <v>118</v>
      </c>
      <c r="CC66" t="s">
        <v>120</v>
      </c>
      <c r="CR66" t="s">
        <v>131</v>
      </c>
      <c r="CS66">
        <v>165730</v>
      </c>
      <c r="CT66" t="s">
        <v>132</v>
      </c>
      <c r="CU66" t="s">
        <v>133</v>
      </c>
      <c r="CV66">
        <v>2011</v>
      </c>
    </row>
    <row r="67" spans="1:100" x14ac:dyDescent="0.35">
      <c r="A67">
        <v>1071836</v>
      </c>
      <c r="B67" t="s">
        <v>100</v>
      </c>
      <c r="D67" t="s">
        <v>101</v>
      </c>
      <c r="F67">
        <v>99.2</v>
      </c>
      <c r="K67" t="s">
        <v>172</v>
      </c>
      <c r="L67" t="s">
        <v>173</v>
      </c>
      <c r="M67" t="s">
        <v>104</v>
      </c>
      <c r="N67" t="s">
        <v>105</v>
      </c>
      <c r="P67">
        <v>25</v>
      </c>
      <c r="U67" t="s">
        <v>106</v>
      </c>
      <c r="V67" t="s">
        <v>107</v>
      </c>
      <c r="W67" t="s">
        <v>108</v>
      </c>
      <c r="X67" t="s">
        <v>109</v>
      </c>
      <c r="Y67">
        <v>6</v>
      </c>
      <c r="Z67" t="s">
        <v>139</v>
      </c>
      <c r="AB67">
        <v>112</v>
      </c>
      <c r="AG67" t="s">
        <v>111</v>
      </c>
      <c r="AX67" t="s">
        <v>128</v>
      </c>
      <c r="AY67" t="s">
        <v>128</v>
      </c>
      <c r="AZ67" t="s">
        <v>183</v>
      </c>
      <c r="BC67">
        <v>4</v>
      </c>
      <c r="BH67" t="s">
        <v>118</v>
      </c>
      <c r="BJ67">
        <v>96</v>
      </c>
      <c r="BO67" t="s">
        <v>130</v>
      </c>
      <c r="BQ67">
        <v>4</v>
      </c>
      <c r="BV67" t="s">
        <v>118</v>
      </c>
      <c r="CC67" t="s">
        <v>120</v>
      </c>
      <c r="CR67" t="s">
        <v>174</v>
      </c>
      <c r="CS67">
        <v>180342</v>
      </c>
      <c r="CT67" t="s">
        <v>175</v>
      </c>
      <c r="CU67" t="s">
        <v>176</v>
      </c>
      <c r="CV67">
        <v>2019</v>
      </c>
    </row>
    <row r="68" spans="1:100" x14ac:dyDescent="0.35">
      <c r="A68">
        <v>1071836</v>
      </c>
      <c r="B68" t="s">
        <v>100</v>
      </c>
      <c r="D68" t="s">
        <v>101</v>
      </c>
      <c r="F68">
        <v>99.2</v>
      </c>
      <c r="K68" t="s">
        <v>177</v>
      </c>
      <c r="L68" t="s">
        <v>178</v>
      </c>
      <c r="M68" t="s">
        <v>104</v>
      </c>
      <c r="N68" t="s">
        <v>105</v>
      </c>
      <c r="P68">
        <v>25</v>
      </c>
      <c r="U68" t="s">
        <v>106</v>
      </c>
      <c r="V68" t="s">
        <v>107</v>
      </c>
      <c r="W68" t="s">
        <v>108</v>
      </c>
      <c r="X68" t="s">
        <v>109</v>
      </c>
      <c r="Y68">
        <v>6</v>
      </c>
      <c r="Z68" t="s">
        <v>139</v>
      </c>
      <c r="AB68">
        <v>97</v>
      </c>
      <c r="AG68" t="s">
        <v>111</v>
      </c>
      <c r="AX68" t="s">
        <v>128</v>
      </c>
      <c r="AY68" t="s">
        <v>128</v>
      </c>
      <c r="AZ68" t="s">
        <v>183</v>
      </c>
      <c r="BC68">
        <v>4</v>
      </c>
      <c r="BH68" t="s">
        <v>118</v>
      </c>
      <c r="BJ68">
        <v>96</v>
      </c>
      <c r="BO68" t="s">
        <v>130</v>
      </c>
      <c r="BQ68">
        <v>4</v>
      </c>
      <c r="BV68" t="s">
        <v>118</v>
      </c>
      <c r="CC68" t="s">
        <v>120</v>
      </c>
      <c r="CR68" t="s">
        <v>174</v>
      </c>
      <c r="CS68">
        <v>180342</v>
      </c>
      <c r="CT68" t="s">
        <v>175</v>
      </c>
      <c r="CU68" t="s">
        <v>176</v>
      </c>
      <c r="CV68">
        <v>2019</v>
      </c>
    </row>
    <row r="69" spans="1:100" x14ac:dyDescent="0.35">
      <c r="A69">
        <v>1071836</v>
      </c>
      <c r="B69" t="s">
        <v>100</v>
      </c>
      <c r="D69" t="s">
        <v>101</v>
      </c>
      <c r="K69" t="s">
        <v>179</v>
      </c>
      <c r="L69" t="s">
        <v>180</v>
      </c>
      <c r="M69" t="s">
        <v>104</v>
      </c>
      <c r="N69" t="s">
        <v>105</v>
      </c>
      <c r="R69">
        <v>30</v>
      </c>
      <c r="T69">
        <v>34</v>
      </c>
      <c r="U69" t="s">
        <v>106</v>
      </c>
      <c r="V69" t="s">
        <v>107</v>
      </c>
      <c r="W69" t="s">
        <v>108</v>
      </c>
      <c r="X69" t="s">
        <v>109</v>
      </c>
      <c r="Y69">
        <v>2</v>
      </c>
      <c r="Z69" t="s">
        <v>139</v>
      </c>
      <c r="AB69">
        <v>12.8</v>
      </c>
      <c r="AG69" t="s">
        <v>111</v>
      </c>
      <c r="AX69" t="s">
        <v>181</v>
      </c>
      <c r="AY69" t="s">
        <v>205</v>
      </c>
      <c r="AZ69" t="s">
        <v>183</v>
      </c>
      <c r="BA69" t="s">
        <v>184</v>
      </c>
      <c r="BC69">
        <v>2</v>
      </c>
      <c r="BH69" t="s">
        <v>118</v>
      </c>
      <c r="BJ69">
        <v>96</v>
      </c>
      <c r="BO69" t="s">
        <v>130</v>
      </c>
      <c r="BQ69">
        <v>4</v>
      </c>
      <c r="BV69" t="s">
        <v>118</v>
      </c>
      <c r="CC69" t="s">
        <v>120</v>
      </c>
      <c r="CR69" t="s">
        <v>161</v>
      </c>
      <c r="CS69">
        <v>173881</v>
      </c>
      <c r="CT69" t="s">
        <v>162</v>
      </c>
      <c r="CU69" t="s">
        <v>163</v>
      </c>
      <c r="CV69">
        <v>2016</v>
      </c>
    </row>
    <row r="70" spans="1:100" x14ac:dyDescent="0.35">
      <c r="A70">
        <v>1071836</v>
      </c>
      <c r="B70" t="s">
        <v>100</v>
      </c>
      <c r="D70" t="s">
        <v>101</v>
      </c>
      <c r="K70" t="s">
        <v>179</v>
      </c>
      <c r="L70" t="s">
        <v>180</v>
      </c>
      <c r="M70" t="s">
        <v>104</v>
      </c>
      <c r="N70" t="s">
        <v>105</v>
      </c>
      <c r="R70">
        <v>30</v>
      </c>
      <c r="T70">
        <v>34</v>
      </c>
      <c r="U70" t="s">
        <v>106</v>
      </c>
      <c r="V70" t="s">
        <v>107</v>
      </c>
      <c r="W70" t="s">
        <v>108</v>
      </c>
      <c r="X70" t="s">
        <v>109</v>
      </c>
      <c r="Y70">
        <v>2</v>
      </c>
      <c r="Z70" t="s">
        <v>139</v>
      </c>
      <c r="AB70">
        <v>12.8</v>
      </c>
      <c r="AG70" t="s">
        <v>111</v>
      </c>
      <c r="AX70" t="s">
        <v>181</v>
      </c>
      <c r="AY70" t="s">
        <v>193</v>
      </c>
      <c r="AZ70" t="s">
        <v>183</v>
      </c>
      <c r="BA70" t="s">
        <v>184</v>
      </c>
      <c r="BC70">
        <v>2</v>
      </c>
      <c r="BH70" t="s">
        <v>118</v>
      </c>
      <c r="BJ70">
        <v>96</v>
      </c>
      <c r="BO70" t="s">
        <v>130</v>
      </c>
      <c r="BQ70">
        <v>4</v>
      </c>
      <c r="BV70" t="s">
        <v>118</v>
      </c>
      <c r="CC70" t="s">
        <v>120</v>
      </c>
      <c r="CR70" t="s">
        <v>161</v>
      </c>
      <c r="CS70">
        <v>173881</v>
      </c>
      <c r="CT70" t="s">
        <v>162</v>
      </c>
      <c r="CU70" t="s">
        <v>163</v>
      </c>
      <c r="CV70">
        <v>2016</v>
      </c>
    </row>
    <row r="71" spans="1:100" x14ac:dyDescent="0.35">
      <c r="A71">
        <v>1071836</v>
      </c>
      <c r="B71" t="s">
        <v>100</v>
      </c>
      <c r="D71" t="s">
        <v>101</v>
      </c>
      <c r="K71" t="s">
        <v>179</v>
      </c>
      <c r="L71" t="s">
        <v>180</v>
      </c>
      <c r="M71" t="s">
        <v>104</v>
      </c>
      <c r="N71" t="s">
        <v>105</v>
      </c>
      <c r="R71">
        <v>30</v>
      </c>
      <c r="T71">
        <v>34</v>
      </c>
      <c r="U71" t="s">
        <v>106</v>
      </c>
      <c r="V71" t="s">
        <v>107</v>
      </c>
      <c r="W71" t="s">
        <v>108</v>
      </c>
      <c r="X71" t="s">
        <v>109</v>
      </c>
      <c r="Y71">
        <v>2</v>
      </c>
      <c r="Z71" t="s">
        <v>139</v>
      </c>
      <c r="AB71">
        <v>12.8</v>
      </c>
      <c r="AG71" t="s">
        <v>111</v>
      </c>
      <c r="AX71" t="s">
        <v>181</v>
      </c>
      <c r="AY71" t="s">
        <v>195</v>
      </c>
      <c r="AZ71" t="s">
        <v>183</v>
      </c>
      <c r="BA71" t="s">
        <v>184</v>
      </c>
      <c r="BC71">
        <v>4</v>
      </c>
      <c r="BH71" t="s">
        <v>118</v>
      </c>
      <c r="BJ71">
        <v>96</v>
      </c>
      <c r="BO71" t="s">
        <v>130</v>
      </c>
      <c r="BQ71">
        <v>4</v>
      </c>
      <c r="BV71" t="s">
        <v>118</v>
      </c>
      <c r="CC71" t="s">
        <v>120</v>
      </c>
      <c r="CR71" t="s">
        <v>161</v>
      </c>
      <c r="CS71">
        <v>173881</v>
      </c>
      <c r="CT71" t="s">
        <v>162</v>
      </c>
      <c r="CU71" t="s">
        <v>163</v>
      </c>
      <c r="CV71">
        <v>2016</v>
      </c>
    </row>
    <row r="72" spans="1:100" x14ac:dyDescent="0.35">
      <c r="A72">
        <v>1071836</v>
      </c>
      <c r="B72" t="s">
        <v>100</v>
      </c>
      <c r="D72" t="s">
        <v>101</v>
      </c>
      <c r="K72" t="s">
        <v>179</v>
      </c>
      <c r="L72" t="s">
        <v>180</v>
      </c>
      <c r="M72" t="s">
        <v>104</v>
      </c>
      <c r="N72" t="s">
        <v>105</v>
      </c>
      <c r="R72">
        <v>30</v>
      </c>
      <c r="T72">
        <v>34</v>
      </c>
      <c r="U72" t="s">
        <v>106</v>
      </c>
      <c r="V72" t="s">
        <v>107</v>
      </c>
      <c r="W72" t="s">
        <v>108</v>
      </c>
      <c r="X72" t="s">
        <v>109</v>
      </c>
      <c r="Y72">
        <v>2</v>
      </c>
      <c r="Z72" t="s">
        <v>139</v>
      </c>
      <c r="AB72">
        <v>12.8</v>
      </c>
      <c r="AG72" t="s">
        <v>111</v>
      </c>
      <c r="AX72" t="s">
        <v>181</v>
      </c>
      <c r="AY72" t="s">
        <v>194</v>
      </c>
      <c r="AZ72" t="s">
        <v>183</v>
      </c>
      <c r="BA72" t="s">
        <v>184</v>
      </c>
      <c r="BC72">
        <v>4</v>
      </c>
      <c r="BH72" t="s">
        <v>118</v>
      </c>
      <c r="BJ72">
        <v>96</v>
      </c>
      <c r="BO72" t="s">
        <v>130</v>
      </c>
      <c r="BQ72">
        <v>4</v>
      </c>
      <c r="BV72" t="s">
        <v>118</v>
      </c>
      <c r="CC72" t="s">
        <v>120</v>
      </c>
      <c r="CR72" t="s">
        <v>161</v>
      </c>
      <c r="CS72">
        <v>173881</v>
      </c>
      <c r="CT72" t="s">
        <v>162</v>
      </c>
      <c r="CU72" t="s">
        <v>163</v>
      </c>
      <c r="CV72">
        <v>2016</v>
      </c>
    </row>
    <row r="73" spans="1:100" x14ac:dyDescent="0.35">
      <c r="A73">
        <v>1071836</v>
      </c>
      <c r="B73" t="s">
        <v>100</v>
      </c>
      <c r="D73" t="s">
        <v>101</v>
      </c>
      <c r="K73" t="s">
        <v>179</v>
      </c>
      <c r="L73" t="s">
        <v>180</v>
      </c>
      <c r="M73" t="s">
        <v>104</v>
      </c>
      <c r="N73" t="s">
        <v>105</v>
      </c>
      <c r="R73">
        <v>30</v>
      </c>
      <c r="T73">
        <v>34</v>
      </c>
      <c r="U73" t="s">
        <v>106</v>
      </c>
      <c r="V73" t="s">
        <v>107</v>
      </c>
      <c r="W73" t="s">
        <v>108</v>
      </c>
      <c r="X73" t="s">
        <v>109</v>
      </c>
      <c r="Y73">
        <v>2</v>
      </c>
      <c r="Z73" t="s">
        <v>139</v>
      </c>
      <c r="AB73">
        <v>12.8</v>
      </c>
      <c r="AG73" t="s">
        <v>111</v>
      </c>
      <c r="AX73" t="s">
        <v>181</v>
      </c>
      <c r="AY73" t="s">
        <v>205</v>
      </c>
      <c r="AZ73" t="s">
        <v>183</v>
      </c>
      <c r="BA73" t="s">
        <v>184</v>
      </c>
      <c r="BC73">
        <v>4</v>
      </c>
      <c r="BH73" t="s">
        <v>118</v>
      </c>
      <c r="BJ73">
        <v>96</v>
      </c>
      <c r="BO73" t="s">
        <v>130</v>
      </c>
      <c r="BQ73">
        <v>4</v>
      </c>
      <c r="BV73" t="s">
        <v>118</v>
      </c>
      <c r="CC73" t="s">
        <v>120</v>
      </c>
      <c r="CR73" t="s">
        <v>161</v>
      </c>
      <c r="CS73">
        <v>173881</v>
      </c>
      <c r="CT73" t="s">
        <v>162</v>
      </c>
      <c r="CU73" t="s">
        <v>163</v>
      </c>
      <c r="CV73">
        <v>2016</v>
      </c>
    </row>
    <row r="74" spans="1:100" x14ac:dyDescent="0.35">
      <c r="A74">
        <v>1071836</v>
      </c>
      <c r="B74" t="s">
        <v>100</v>
      </c>
      <c r="C74" t="s">
        <v>134</v>
      </c>
      <c r="D74" t="s">
        <v>101</v>
      </c>
      <c r="E74" t="s">
        <v>116</v>
      </c>
      <c r="F74">
        <v>98</v>
      </c>
      <c r="K74" t="s">
        <v>165</v>
      </c>
      <c r="L74" t="s">
        <v>166</v>
      </c>
      <c r="M74" t="s">
        <v>104</v>
      </c>
      <c r="R74">
        <v>24</v>
      </c>
      <c r="T74">
        <v>26</v>
      </c>
      <c r="U74" t="s">
        <v>106</v>
      </c>
      <c r="V74" t="s">
        <v>167</v>
      </c>
      <c r="W74" t="s">
        <v>108</v>
      </c>
      <c r="X74" t="s">
        <v>109</v>
      </c>
      <c r="Y74">
        <v>2</v>
      </c>
      <c r="Z74" t="s">
        <v>139</v>
      </c>
      <c r="AB74">
        <v>3.7</v>
      </c>
      <c r="AG74" t="s">
        <v>111</v>
      </c>
      <c r="AX74" t="s">
        <v>221</v>
      </c>
      <c r="AY74" t="s">
        <v>222</v>
      </c>
      <c r="AZ74" t="s">
        <v>223</v>
      </c>
      <c r="BC74">
        <v>15</v>
      </c>
      <c r="BH74" t="s">
        <v>118</v>
      </c>
      <c r="CC74" t="s">
        <v>120</v>
      </c>
      <c r="CR74" t="s">
        <v>224</v>
      </c>
      <c r="CS74">
        <v>112912</v>
      </c>
      <c r="CT74" t="s">
        <v>225</v>
      </c>
      <c r="CU74" t="s">
        <v>226</v>
      </c>
      <c r="CV74">
        <v>2008</v>
      </c>
    </row>
    <row r="75" spans="1:100" x14ac:dyDescent="0.35">
      <c r="A75">
        <v>1071836</v>
      </c>
      <c r="B75" t="s">
        <v>100</v>
      </c>
      <c r="D75" t="s">
        <v>101</v>
      </c>
      <c r="K75" t="s">
        <v>154</v>
      </c>
      <c r="L75" t="s">
        <v>155</v>
      </c>
      <c r="M75" t="s">
        <v>104</v>
      </c>
      <c r="N75" t="s">
        <v>105</v>
      </c>
      <c r="V75" t="s">
        <v>107</v>
      </c>
      <c r="W75" t="s">
        <v>108</v>
      </c>
      <c r="X75" t="s">
        <v>109</v>
      </c>
      <c r="Y75">
        <v>4</v>
      </c>
      <c r="Z75" t="s">
        <v>110</v>
      </c>
      <c r="AB75">
        <v>1.345</v>
      </c>
      <c r="AG75" t="s">
        <v>111</v>
      </c>
      <c r="AX75" t="s">
        <v>128</v>
      </c>
      <c r="AY75" t="s">
        <v>128</v>
      </c>
      <c r="AZ75" t="s">
        <v>227</v>
      </c>
      <c r="BC75">
        <v>3</v>
      </c>
      <c r="BH75" t="s">
        <v>118</v>
      </c>
      <c r="BJ75">
        <v>11</v>
      </c>
      <c r="BO75" t="s">
        <v>118</v>
      </c>
      <c r="BQ75">
        <v>11</v>
      </c>
      <c r="BV75" t="s">
        <v>118</v>
      </c>
      <c r="CC75" t="s">
        <v>120</v>
      </c>
      <c r="CR75" t="s">
        <v>156</v>
      </c>
      <c r="CS75">
        <v>179421</v>
      </c>
      <c r="CT75" t="s">
        <v>157</v>
      </c>
      <c r="CU75" t="s">
        <v>158</v>
      </c>
      <c r="CV75">
        <v>2013</v>
      </c>
    </row>
    <row r="76" spans="1:100" x14ac:dyDescent="0.35">
      <c r="A76">
        <v>1071836</v>
      </c>
      <c r="B76" t="s">
        <v>100</v>
      </c>
      <c r="D76" t="s">
        <v>101</v>
      </c>
      <c r="K76" t="s">
        <v>179</v>
      </c>
      <c r="L76" t="s">
        <v>180</v>
      </c>
      <c r="M76" t="s">
        <v>104</v>
      </c>
      <c r="N76" t="s">
        <v>105</v>
      </c>
      <c r="R76">
        <v>30</v>
      </c>
      <c r="T76">
        <v>34</v>
      </c>
      <c r="U76" t="s">
        <v>106</v>
      </c>
      <c r="V76" t="s">
        <v>107</v>
      </c>
      <c r="W76" t="s">
        <v>108</v>
      </c>
      <c r="X76" t="s">
        <v>109</v>
      </c>
      <c r="Y76">
        <v>6</v>
      </c>
      <c r="Z76" t="s">
        <v>139</v>
      </c>
      <c r="AB76">
        <v>1.6</v>
      </c>
      <c r="AG76" t="s">
        <v>111</v>
      </c>
      <c r="AX76" t="s">
        <v>181</v>
      </c>
      <c r="AY76" t="s">
        <v>193</v>
      </c>
      <c r="AZ76" t="s">
        <v>227</v>
      </c>
      <c r="BA76" t="s">
        <v>184</v>
      </c>
      <c r="BC76">
        <v>4</v>
      </c>
      <c r="BH76" t="s">
        <v>118</v>
      </c>
      <c r="BJ76">
        <v>96</v>
      </c>
      <c r="BO76" t="s">
        <v>130</v>
      </c>
      <c r="BQ76">
        <v>4</v>
      </c>
      <c r="BV76" t="s">
        <v>118</v>
      </c>
      <c r="CC76" t="s">
        <v>120</v>
      </c>
      <c r="CR76" t="s">
        <v>161</v>
      </c>
      <c r="CS76">
        <v>173881</v>
      </c>
      <c r="CT76" t="s">
        <v>162</v>
      </c>
      <c r="CU76" t="s">
        <v>163</v>
      </c>
      <c r="CV76">
        <v>2016</v>
      </c>
    </row>
    <row r="77" spans="1:100" x14ac:dyDescent="0.35">
      <c r="A77">
        <v>1071836</v>
      </c>
      <c r="B77" t="s">
        <v>100</v>
      </c>
      <c r="D77" t="s">
        <v>101</v>
      </c>
      <c r="K77" t="s">
        <v>179</v>
      </c>
      <c r="L77" t="s">
        <v>180</v>
      </c>
      <c r="M77" t="s">
        <v>104</v>
      </c>
      <c r="N77" t="s">
        <v>105</v>
      </c>
      <c r="R77">
        <v>30</v>
      </c>
      <c r="T77">
        <v>34</v>
      </c>
      <c r="U77" t="s">
        <v>106</v>
      </c>
      <c r="V77" t="s">
        <v>107</v>
      </c>
      <c r="W77" t="s">
        <v>108</v>
      </c>
      <c r="X77" t="s">
        <v>109</v>
      </c>
      <c r="Y77">
        <v>6</v>
      </c>
      <c r="Z77" t="s">
        <v>139</v>
      </c>
      <c r="AB77">
        <v>3.2</v>
      </c>
      <c r="AG77" t="s">
        <v>111</v>
      </c>
      <c r="AX77" t="s">
        <v>181</v>
      </c>
      <c r="AY77" t="s">
        <v>182</v>
      </c>
      <c r="AZ77" t="s">
        <v>227</v>
      </c>
      <c r="BA77" t="s">
        <v>184</v>
      </c>
      <c r="BC77">
        <v>4</v>
      </c>
      <c r="BH77" t="s">
        <v>118</v>
      </c>
      <c r="BJ77">
        <v>96</v>
      </c>
      <c r="BO77" t="s">
        <v>130</v>
      </c>
      <c r="BQ77">
        <v>4</v>
      </c>
      <c r="BV77" t="s">
        <v>118</v>
      </c>
      <c r="CC77" t="s">
        <v>120</v>
      </c>
      <c r="CR77" t="s">
        <v>161</v>
      </c>
      <c r="CS77">
        <v>173881</v>
      </c>
      <c r="CT77" t="s">
        <v>162</v>
      </c>
      <c r="CU77" t="s">
        <v>163</v>
      </c>
      <c r="CV77">
        <v>2016</v>
      </c>
    </row>
    <row r="78" spans="1:100" x14ac:dyDescent="0.35">
      <c r="A78">
        <v>1071836</v>
      </c>
      <c r="B78" t="s">
        <v>100</v>
      </c>
      <c r="D78" t="s">
        <v>101</v>
      </c>
      <c r="K78" t="s">
        <v>179</v>
      </c>
      <c r="L78" t="s">
        <v>180</v>
      </c>
      <c r="M78" t="s">
        <v>104</v>
      </c>
      <c r="N78" t="s">
        <v>105</v>
      </c>
      <c r="R78">
        <v>30</v>
      </c>
      <c r="T78">
        <v>34</v>
      </c>
      <c r="U78" t="s">
        <v>106</v>
      </c>
      <c r="V78" t="s">
        <v>107</v>
      </c>
      <c r="W78" t="s">
        <v>108</v>
      </c>
      <c r="X78" t="s">
        <v>109</v>
      </c>
      <c r="Y78">
        <v>6</v>
      </c>
      <c r="Z78" t="s">
        <v>139</v>
      </c>
      <c r="AB78">
        <v>6.4</v>
      </c>
      <c r="AG78" t="s">
        <v>111</v>
      </c>
      <c r="AX78" t="s">
        <v>181</v>
      </c>
      <c r="AY78" t="s">
        <v>205</v>
      </c>
      <c r="AZ78" t="s">
        <v>227</v>
      </c>
      <c r="BA78" t="s">
        <v>184</v>
      </c>
      <c r="BC78">
        <v>4</v>
      </c>
      <c r="BH78" t="s">
        <v>118</v>
      </c>
      <c r="BJ78">
        <v>96</v>
      </c>
      <c r="BO78" t="s">
        <v>130</v>
      </c>
      <c r="BQ78">
        <v>4</v>
      </c>
      <c r="BV78" t="s">
        <v>118</v>
      </c>
      <c r="CC78" t="s">
        <v>120</v>
      </c>
      <c r="CR78" t="s">
        <v>161</v>
      </c>
      <c r="CS78">
        <v>173881</v>
      </c>
      <c r="CT78" t="s">
        <v>162</v>
      </c>
      <c r="CU78" t="s">
        <v>163</v>
      </c>
      <c r="CV78">
        <v>2016</v>
      </c>
    </row>
    <row r="79" spans="1:100" x14ac:dyDescent="0.35">
      <c r="A79">
        <v>1071836</v>
      </c>
      <c r="B79" t="s">
        <v>100</v>
      </c>
      <c r="D79" t="s">
        <v>101</v>
      </c>
      <c r="K79" t="s">
        <v>154</v>
      </c>
      <c r="L79" t="s">
        <v>155</v>
      </c>
      <c r="M79" t="s">
        <v>104</v>
      </c>
      <c r="N79" t="s">
        <v>105</v>
      </c>
      <c r="V79" t="s">
        <v>107</v>
      </c>
      <c r="W79" t="s">
        <v>108</v>
      </c>
      <c r="X79" t="s">
        <v>109</v>
      </c>
      <c r="Y79">
        <v>4</v>
      </c>
      <c r="Z79" t="s">
        <v>110</v>
      </c>
      <c r="AB79">
        <v>1.345</v>
      </c>
      <c r="AG79" t="s">
        <v>111</v>
      </c>
      <c r="AX79" t="s">
        <v>128</v>
      </c>
      <c r="AY79" t="s">
        <v>128</v>
      </c>
      <c r="AZ79" t="s">
        <v>227</v>
      </c>
      <c r="BC79">
        <v>5</v>
      </c>
      <c r="BH79" t="s">
        <v>118</v>
      </c>
      <c r="BJ79">
        <v>11</v>
      </c>
      <c r="BO79" t="s">
        <v>118</v>
      </c>
      <c r="BQ79">
        <v>11</v>
      </c>
      <c r="BV79" t="s">
        <v>118</v>
      </c>
      <c r="CC79" t="s">
        <v>120</v>
      </c>
      <c r="CR79" t="s">
        <v>156</v>
      </c>
      <c r="CS79">
        <v>179421</v>
      </c>
      <c r="CT79" t="s">
        <v>157</v>
      </c>
      <c r="CU79" t="s">
        <v>158</v>
      </c>
      <c r="CV79">
        <v>2013</v>
      </c>
    </row>
    <row r="80" spans="1:100" x14ac:dyDescent="0.35">
      <c r="A80">
        <v>1071836</v>
      </c>
      <c r="B80" t="s">
        <v>100</v>
      </c>
      <c r="D80" t="s">
        <v>101</v>
      </c>
      <c r="K80" t="s">
        <v>179</v>
      </c>
      <c r="L80" t="s">
        <v>180</v>
      </c>
      <c r="M80" t="s">
        <v>104</v>
      </c>
      <c r="N80" t="s">
        <v>105</v>
      </c>
      <c r="R80">
        <v>30</v>
      </c>
      <c r="T80">
        <v>34</v>
      </c>
      <c r="U80" t="s">
        <v>106</v>
      </c>
      <c r="V80" t="s">
        <v>107</v>
      </c>
      <c r="W80" t="s">
        <v>108</v>
      </c>
      <c r="X80" t="s">
        <v>109</v>
      </c>
      <c r="Y80">
        <v>6</v>
      </c>
      <c r="Z80" t="s">
        <v>139</v>
      </c>
      <c r="AB80">
        <v>0.8</v>
      </c>
      <c r="AG80" t="s">
        <v>111</v>
      </c>
      <c r="AX80" t="s">
        <v>181</v>
      </c>
      <c r="AY80" t="s">
        <v>194</v>
      </c>
      <c r="AZ80" t="s">
        <v>227</v>
      </c>
      <c r="BA80" t="s">
        <v>184</v>
      </c>
      <c r="BC80">
        <v>4</v>
      </c>
      <c r="BH80" t="s">
        <v>118</v>
      </c>
      <c r="BJ80">
        <v>96</v>
      </c>
      <c r="BO80" t="s">
        <v>130</v>
      </c>
      <c r="BQ80">
        <v>4</v>
      </c>
      <c r="BV80" t="s">
        <v>118</v>
      </c>
      <c r="CC80" t="s">
        <v>120</v>
      </c>
      <c r="CR80" t="s">
        <v>161</v>
      </c>
      <c r="CS80">
        <v>173881</v>
      </c>
      <c r="CT80" t="s">
        <v>162</v>
      </c>
      <c r="CU80" t="s">
        <v>163</v>
      </c>
      <c r="CV80">
        <v>2016</v>
      </c>
    </row>
    <row r="81" spans="1:100" x14ac:dyDescent="0.35">
      <c r="A81">
        <v>1071836</v>
      </c>
      <c r="B81" t="s">
        <v>100</v>
      </c>
      <c r="C81" t="s">
        <v>134</v>
      </c>
      <c r="D81" t="s">
        <v>135</v>
      </c>
      <c r="F81">
        <v>95.1</v>
      </c>
      <c r="K81" t="s">
        <v>196</v>
      </c>
      <c r="L81" t="s">
        <v>197</v>
      </c>
      <c r="M81" t="s">
        <v>104</v>
      </c>
      <c r="N81" t="s">
        <v>198</v>
      </c>
      <c r="P81">
        <v>25</v>
      </c>
      <c r="U81" t="s">
        <v>106</v>
      </c>
      <c r="V81" t="s">
        <v>107</v>
      </c>
      <c r="W81" t="s">
        <v>108</v>
      </c>
      <c r="X81" t="s">
        <v>109</v>
      </c>
      <c r="Y81">
        <v>7</v>
      </c>
      <c r="Z81" t="s">
        <v>139</v>
      </c>
      <c r="AB81">
        <v>300</v>
      </c>
      <c r="AG81" t="s">
        <v>111</v>
      </c>
      <c r="AX81" t="s">
        <v>228</v>
      </c>
      <c r="AY81" t="s">
        <v>229</v>
      </c>
      <c r="AZ81" t="s">
        <v>227</v>
      </c>
      <c r="BC81">
        <v>4</v>
      </c>
      <c r="BH81" t="s">
        <v>118</v>
      </c>
      <c r="BJ81">
        <v>96</v>
      </c>
      <c r="BO81" t="s">
        <v>130</v>
      </c>
      <c r="BQ81">
        <v>4</v>
      </c>
      <c r="BV81" t="s">
        <v>118</v>
      </c>
      <c r="CC81" t="s">
        <v>120</v>
      </c>
      <c r="CR81" t="s">
        <v>202</v>
      </c>
      <c r="CS81">
        <v>178898</v>
      </c>
      <c r="CT81" t="s">
        <v>203</v>
      </c>
      <c r="CU81" t="s">
        <v>204</v>
      </c>
      <c r="CV81">
        <v>2016</v>
      </c>
    </row>
    <row r="82" spans="1:100" x14ac:dyDescent="0.35">
      <c r="A82">
        <v>1071836</v>
      </c>
      <c r="B82" t="s">
        <v>100</v>
      </c>
      <c r="D82" t="s">
        <v>101</v>
      </c>
      <c r="K82" t="s">
        <v>179</v>
      </c>
      <c r="L82" t="s">
        <v>180</v>
      </c>
      <c r="M82" t="s">
        <v>104</v>
      </c>
      <c r="N82" t="s">
        <v>105</v>
      </c>
      <c r="R82">
        <v>30</v>
      </c>
      <c r="T82">
        <v>34</v>
      </c>
      <c r="U82" t="s">
        <v>106</v>
      </c>
      <c r="V82" t="s">
        <v>107</v>
      </c>
      <c r="W82" t="s">
        <v>108</v>
      </c>
      <c r="X82" t="s">
        <v>109</v>
      </c>
      <c r="Y82">
        <v>2</v>
      </c>
      <c r="Z82" t="s">
        <v>139</v>
      </c>
      <c r="AB82">
        <v>12.8</v>
      </c>
      <c r="AG82" t="s">
        <v>111</v>
      </c>
      <c r="AX82" t="s">
        <v>181</v>
      </c>
      <c r="AY82" t="s">
        <v>193</v>
      </c>
      <c r="AZ82" t="s">
        <v>227</v>
      </c>
      <c r="BA82" t="s">
        <v>184</v>
      </c>
      <c r="BC82">
        <v>3</v>
      </c>
      <c r="BH82" t="s">
        <v>118</v>
      </c>
      <c r="BJ82">
        <v>96</v>
      </c>
      <c r="BO82" t="s">
        <v>130</v>
      </c>
      <c r="BQ82">
        <v>4</v>
      </c>
      <c r="BV82" t="s">
        <v>118</v>
      </c>
      <c r="CC82" t="s">
        <v>120</v>
      </c>
      <c r="CR82" t="s">
        <v>161</v>
      </c>
      <c r="CS82">
        <v>173881</v>
      </c>
      <c r="CT82" t="s">
        <v>162</v>
      </c>
      <c r="CU82" t="s">
        <v>163</v>
      </c>
      <c r="CV82">
        <v>2016</v>
      </c>
    </row>
    <row r="83" spans="1:100" x14ac:dyDescent="0.35">
      <c r="A83">
        <v>1071836</v>
      </c>
      <c r="B83" t="s">
        <v>100</v>
      </c>
      <c r="D83" t="s">
        <v>101</v>
      </c>
      <c r="K83" t="s">
        <v>179</v>
      </c>
      <c r="L83" t="s">
        <v>180</v>
      </c>
      <c r="M83" t="s">
        <v>104</v>
      </c>
      <c r="N83" t="s">
        <v>105</v>
      </c>
      <c r="R83">
        <v>30</v>
      </c>
      <c r="T83">
        <v>34</v>
      </c>
      <c r="U83" t="s">
        <v>106</v>
      </c>
      <c r="V83" t="s">
        <v>107</v>
      </c>
      <c r="W83" t="s">
        <v>108</v>
      </c>
      <c r="X83" t="s">
        <v>109</v>
      </c>
      <c r="Y83">
        <v>2</v>
      </c>
      <c r="Z83" t="s">
        <v>139</v>
      </c>
      <c r="AB83">
        <v>12.8</v>
      </c>
      <c r="AG83" t="s">
        <v>111</v>
      </c>
      <c r="AX83" t="s">
        <v>181</v>
      </c>
      <c r="AY83" t="s">
        <v>195</v>
      </c>
      <c r="AZ83" t="s">
        <v>227</v>
      </c>
      <c r="BA83" t="s">
        <v>184</v>
      </c>
      <c r="BC83">
        <v>2</v>
      </c>
      <c r="BH83" t="s">
        <v>118</v>
      </c>
      <c r="BJ83">
        <v>96</v>
      </c>
      <c r="BO83" t="s">
        <v>130</v>
      </c>
      <c r="BQ83">
        <v>4</v>
      </c>
      <c r="BV83" t="s">
        <v>118</v>
      </c>
      <c r="CC83" t="s">
        <v>120</v>
      </c>
      <c r="CR83" t="s">
        <v>161</v>
      </c>
      <c r="CS83">
        <v>173881</v>
      </c>
      <c r="CT83" t="s">
        <v>162</v>
      </c>
      <c r="CU83" t="s">
        <v>163</v>
      </c>
      <c r="CV83">
        <v>2016</v>
      </c>
    </row>
    <row r="84" spans="1:100" x14ac:dyDescent="0.35">
      <c r="A84">
        <v>1071836</v>
      </c>
      <c r="B84" t="s">
        <v>100</v>
      </c>
      <c r="D84" t="s">
        <v>101</v>
      </c>
      <c r="K84" t="s">
        <v>179</v>
      </c>
      <c r="L84" t="s">
        <v>180</v>
      </c>
      <c r="M84" t="s">
        <v>104</v>
      </c>
      <c r="N84" t="s">
        <v>105</v>
      </c>
      <c r="R84">
        <v>30</v>
      </c>
      <c r="T84">
        <v>34</v>
      </c>
      <c r="U84" t="s">
        <v>106</v>
      </c>
      <c r="V84" t="s">
        <v>107</v>
      </c>
      <c r="W84" t="s">
        <v>108</v>
      </c>
      <c r="X84" t="s">
        <v>109</v>
      </c>
      <c r="Y84">
        <v>2</v>
      </c>
      <c r="Z84" t="s">
        <v>139</v>
      </c>
      <c r="AB84">
        <v>12.8</v>
      </c>
      <c r="AG84" t="s">
        <v>111</v>
      </c>
      <c r="AX84" t="s">
        <v>181</v>
      </c>
      <c r="AY84" t="s">
        <v>194</v>
      </c>
      <c r="AZ84" t="s">
        <v>227</v>
      </c>
      <c r="BA84" t="s">
        <v>184</v>
      </c>
      <c r="BC84">
        <v>2</v>
      </c>
      <c r="BH84" t="s">
        <v>118</v>
      </c>
      <c r="BJ84">
        <v>96</v>
      </c>
      <c r="BO84" t="s">
        <v>130</v>
      </c>
      <c r="BQ84">
        <v>4</v>
      </c>
      <c r="BV84" t="s">
        <v>118</v>
      </c>
      <c r="CC84" t="s">
        <v>120</v>
      </c>
      <c r="CR84" t="s">
        <v>161</v>
      </c>
      <c r="CS84">
        <v>173881</v>
      </c>
      <c r="CT84" t="s">
        <v>162</v>
      </c>
      <c r="CU84" t="s">
        <v>163</v>
      </c>
      <c r="CV84">
        <v>2016</v>
      </c>
    </row>
    <row r="85" spans="1:100" x14ac:dyDescent="0.35">
      <c r="A85">
        <v>1071836</v>
      </c>
      <c r="B85" t="s">
        <v>100</v>
      </c>
      <c r="D85" t="s">
        <v>101</v>
      </c>
      <c r="K85" t="s">
        <v>179</v>
      </c>
      <c r="L85" t="s">
        <v>180</v>
      </c>
      <c r="M85" t="s">
        <v>104</v>
      </c>
      <c r="N85" t="s">
        <v>105</v>
      </c>
      <c r="R85">
        <v>30</v>
      </c>
      <c r="T85">
        <v>34</v>
      </c>
      <c r="U85" t="s">
        <v>106</v>
      </c>
      <c r="V85" t="s">
        <v>107</v>
      </c>
      <c r="W85" t="s">
        <v>108</v>
      </c>
      <c r="X85" t="s">
        <v>109</v>
      </c>
      <c r="Y85">
        <v>2</v>
      </c>
      <c r="Z85" t="s">
        <v>139</v>
      </c>
      <c r="AB85">
        <v>12.8</v>
      </c>
      <c r="AG85" t="s">
        <v>111</v>
      </c>
      <c r="AX85" t="s">
        <v>181</v>
      </c>
      <c r="AY85" t="s">
        <v>205</v>
      </c>
      <c r="AZ85" t="s">
        <v>227</v>
      </c>
      <c r="BA85" t="s">
        <v>184</v>
      </c>
      <c r="BC85">
        <v>1</v>
      </c>
      <c r="BH85" t="s">
        <v>118</v>
      </c>
      <c r="BJ85">
        <v>96</v>
      </c>
      <c r="BO85" t="s">
        <v>130</v>
      </c>
      <c r="BQ85">
        <v>4</v>
      </c>
      <c r="BV85" t="s">
        <v>118</v>
      </c>
      <c r="CC85" t="s">
        <v>120</v>
      </c>
      <c r="CR85" t="s">
        <v>161</v>
      </c>
      <c r="CS85">
        <v>173881</v>
      </c>
      <c r="CT85" t="s">
        <v>162</v>
      </c>
      <c r="CU85" t="s">
        <v>163</v>
      </c>
      <c r="CV85">
        <v>2016</v>
      </c>
    </row>
    <row r="86" spans="1:100" x14ac:dyDescent="0.35">
      <c r="A86">
        <v>1071836</v>
      </c>
      <c r="B86" t="s">
        <v>100</v>
      </c>
      <c r="D86" t="s">
        <v>101</v>
      </c>
      <c r="K86" t="s">
        <v>159</v>
      </c>
      <c r="L86" t="s">
        <v>160</v>
      </c>
      <c r="M86" t="s">
        <v>104</v>
      </c>
      <c r="N86" t="s">
        <v>105</v>
      </c>
      <c r="R86">
        <v>30</v>
      </c>
      <c r="T86">
        <v>34</v>
      </c>
      <c r="U86" t="s">
        <v>106</v>
      </c>
      <c r="V86" t="s">
        <v>107</v>
      </c>
      <c r="W86" t="s">
        <v>108</v>
      </c>
      <c r="X86" t="s">
        <v>109</v>
      </c>
      <c r="Y86">
        <v>2</v>
      </c>
      <c r="Z86" t="s">
        <v>139</v>
      </c>
      <c r="AB86">
        <v>12.8</v>
      </c>
      <c r="AG86" t="s">
        <v>111</v>
      </c>
      <c r="AX86" t="s">
        <v>181</v>
      </c>
      <c r="AY86" t="s">
        <v>182</v>
      </c>
      <c r="AZ86" t="s">
        <v>227</v>
      </c>
      <c r="BA86" t="s">
        <v>184</v>
      </c>
      <c r="BC86">
        <v>3</v>
      </c>
      <c r="BH86" t="s">
        <v>118</v>
      </c>
      <c r="BJ86">
        <v>96</v>
      </c>
      <c r="BO86" t="s">
        <v>130</v>
      </c>
      <c r="BQ86">
        <v>4</v>
      </c>
      <c r="BV86" t="s">
        <v>118</v>
      </c>
      <c r="CC86" t="s">
        <v>120</v>
      </c>
      <c r="CR86" t="s">
        <v>161</v>
      </c>
      <c r="CS86">
        <v>173881</v>
      </c>
      <c r="CT86" t="s">
        <v>162</v>
      </c>
      <c r="CU86" t="s">
        <v>163</v>
      </c>
      <c r="CV86">
        <v>2016</v>
      </c>
    </row>
    <row r="87" spans="1:100" x14ac:dyDescent="0.35">
      <c r="A87">
        <v>1071836</v>
      </c>
      <c r="B87" t="s">
        <v>100</v>
      </c>
      <c r="D87" t="s">
        <v>101</v>
      </c>
      <c r="K87" t="s">
        <v>159</v>
      </c>
      <c r="L87" t="s">
        <v>160</v>
      </c>
      <c r="M87" t="s">
        <v>104</v>
      </c>
      <c r="N87" t="s">
        <v>105</v>
      </c>
      <c r="R87">
        <v>30</v>
      </c>
      <c r="T87">
        <v>34</v>
      </c>
      <c r="U87" t="s">
        <v>106</v>
      </c>
      <c r="V87" t="s">
        <v>107</v>
      </c>
      <c r="W87" t="s">
        <v>108</v>
      </c>
      <c r="X87" t="s">
        <v>109</v>
      </c>
      <c r="Y87">
        <v>2</v>
      </c>
      <c r="Z87" t="s">
        <v>139</v>
      </c>
      <c r="AB87">
        <v>12.8</v>
      </c>
      <c r="AG87" t="s">
        <v>111</v>
      </c>
      <c r="AX87" t="s">
        <v>181</v>
      </c>
      <c r="AY87" t="s">
        <v>194</v>
      </c>
      <c r="AZ87" t="s">
        <v>227</v>
      </c>
      <c r="BA87" t="s">
        <v>184</v>
      </c>
      <c r="BC87">
        <v>3</v>
      </c>
      <c r="BH87" t="s">
        <v>118</v>
      </c>
      <c r="BJ87">
        <v>96</v>
      </c>
      <c r="BO87" t="s">
        <v>130</v>
      </c>
      <c r="BQ87">
        <v>4</v>
      </c>
      <c r="BV87" t="s">
        <v>118</v>
      </c>
      <c r="CC87" t="s">
        <v>120</v>
      </c>
      <c r="CR87" t="s">
        <v>161</v>
      </c>
      <c r="CS87">
        <v>173881</v>
      </c>
      <c r="CT87" t="s">
        <v>162</v>
      </c>
      <c r="CU87" t="s">
        <v>163</v>
      </c>
      <c r="CV87">
        <v>2016</v>
      </c>
    </row>
    <row r="88" spans="1:100" x14ac:dyDescent="0.35">
      <c r="A88">
        <v>1071836</v>
      </c>
      <c r="B88" t="s">
        <v>100</v>
      </c>
      <c r="D88" t="s">
        <v>101</v>
      </c>
      <c r="K88" t="s">
        <v>159</v>
      </c>
      <c r="L88" t="s">
        <v>160</v>
      </c>
      <c r="M88" t="s">
        <v>104</v>
      </c>
      <c r="N88" t="s">
        <v>105</v>
      </c>
      <c r="R88">
        <v>30</v>
      </c>
      <c r="T88">
        <v>34</v>
      </c>
      <c r="U88" t="s">
        <v>106</v>
      </c>
      <c r="V88" t="s">
        <v>107</v>
      </c>
      <c r="W88" t="s">
        <v>108</v>
      </c>
      <c r="X88" t="s">
        <v>109</v>
      </c>
      <c r="Y88">
        <v>2</v>
      </c>
      <c r="Z88" t="s">
        <v>139</v>
      </c>
      <c r="AB88">
        <v>12.8</v>
      </c>
      <c r="AG88" t="s">
        <v>111</v>
      </c>
      <c r="AX88" t="s">
        <v>181</v>
      </c>
      <c r="AY88" t="s">
        <v>195</v>
      </c>
      <c r="AZ88" t="s">
        <v>227</v>
      </c>
      <c r="BA88" t="s">
        <v>184</v>
      </c>
      <c r="BC88">
        <v>2</v>
      </c>
      <c r="BH88" t="s">
        <v>118</v>
      </c>
      <c r="BJ88">
        <v>96</v>
      </c>
      <c r="BO88" t="s">
        <v>130</v>
      </c>
      <c r="BQ88">
        <v>4</v>
      </c>
      <c r="BV88" t="s">
        <v>118</v>
      </c>
      <c r="CC88" t="s">
        <v>120</v>
      </c>
      <c r="CR88" t="s">
        <v>161</v>
      </c>
      <c r="CS88">
        <v>173881</v>
      </c>
      <c r="CT88" t="s">
        <v>162</v>
      </c>
      <c r="CU88" t="s">
        <v>163</v>
      </c>
      <c r="CV88">
        <v>2016</v>
      </c>
    </row>
    <row r="89" spans="1:100" x14ac:dyDescent="0.35">
      <c r="A89">
        <v>1071836</v>
      </c>
      <c r="B89" t="s">
        <v>100</v>
      </c>
      <c r="D89" t="s">
        <v>101</v>
      </c>
      <c r="K89" t="s">
        <v>159</v>
      </c>
      <c r="L89" t="s">
        <v>160</v>
      </c>
      <c r="M89" t="s">
        <v>104</v>
      </c>
      <c r="N89" t="s">
        <v>105</v>
      </c>
      <c r="R89">
        <v>30</v>
      </c>
      <c r="T89">
        <v>34</v>
      </c>
      <c r="U89" t="s">
        <v>106</v>
      </c>
      <c r="V89" t="s">
        <v>107</v>
      </c>
      <c r="W89" t="s">
        <v>108</v>
      </c>
      <c r="X89" t="s">
        <v>109</v>
      </c>
      <c r="Y89">
        <v>2</v>
      </c>
      <c r="Z89" t="s">
        <v>139</v>
      </c>
      <c r="AB89">
        <v>12.8</v>
      </c>
      <c r="AG89" t="s">
        <v>111</v>
      </c>
      <c r="AX89" t="s">
        <v>181</v>
      </c>
      <c r="AY89" t="s">
        <v>193</v>
      </c>
      <c r="AZ89" t="s">
        <v>227</v>
      </c>
      <c r="BA89" t="s">
        <v>184</v>
      </c>
      <c r="BC89">
        <v>4</v>
      </c>
      <c r="BH89" t="s">
        <v>118</v>
      </c>
      <c r="BJ89">
        <v>96</v>
      </c>
      <c r="BO89" t="s">
        <v>130</v>
      </c>
      <c r="BQ89">
        <v>4</v>
      </c>
      <c r="BV89" t="s">
        <v>118</v>
      </c>
      <c r="CC89" t="s">
        <v>120</v>
      </c>
      <c r="CR89" t="s">
        <v>161</v>
      </c>
      <c r="CS89">
        <v>173881</v>
      </c>
      <c r="CT89" t="s">
        <v>162</v>
      </c>
      <c r="CU89" t="s">
        <v>163</v>
      </c>
      <c r="CV89">
        <v>2016</v>
      </c>
    </row>
    <row r="90" spans="1:100" x14ac:dyDescent="0.35">
      <c r="A90">
        <v>1071836</v>
      </c>
      <c r="B90" t="s">
        <v>100</v>
      </c>
      <c r="D90" t="s">
        <v>101</v>
      </c>
      <c r="K90" t="s">
        <v>159</v>
      </c>
      <c r="L90" t="s">
        <v>160</v>
      </c>
      <c r="M90" t="s">
        <v>104</v>
      </c>
      <c r="N90" t="s">
        <v>105</v>
      </c>
      <c r="R90">
        <v>30</v>
      </c>
      <c r="T90">
        <v>34</v>
      </c>
      <c r="U90" t="s">
        <v>106</v>
      </c>
      <c r="V90" t="s">
        <v>107</v>
      </c>
      <c r="W90" t="s">
        <v>108</v>
      </c>
      <c r="X90" t="s">
        <v>109</v>
      </c>
      <c r="Y90">
        <v>2</v>
      </c>
      <c r="Z90" t="s">
        <v>139</v>
      </c>
      <c r="AB90">
        <v>12.8</v>
      </c>
      <c r="AG90" t="s">
        <v>111</v>
      </c>
      <c r="AX90" t="s">
        <v>181</v>
      </c>
      <c r="AY90" t="s">
        <v>205</v>
      </c>
      <c r="AZ90" t="s">
        <v>227</v>
      </c>
      <c r="BA90" t="s">
        <v>184</v>
      </c>
      <c r="BC90">
        <v>1</v>
      </c>
      <c r="BH90" t="s">
        <v>118</v>
      </c>
      <c r="BJ90">
        <v>96</v>
      </c>
      <c r="BO90" t="s">
        <v>130</v>
      </c>
      <c r="BQ90">
        <v>4</v>
      </c>
      <c r="BV90" t="s">
        <v>118</v>
      </c>
      <c r="CC90" t="s">
        <v>120</v>
      </c>
      <c r="CR90" t="s">
        <v>161</v>
      </c>
      <c r="CS90">
        <v>173881</v>
      </c>
      <c r="CT90" t="s">
        <v>162</v>
      </c>
      <c r="CU90" t="s">
        <v>163</v>
      </c>
      <c r="CV90">
        <v>2016</v>
      </c>
    </row>
    <row r="91" spans="1:100" x14ac:dyDescent="0.35">
      <c r="A91">
        <v>1071836</v>
      </c>
      <c r="B91" t="s">
        <v>100</v>
      </c>
      <c r="D91" t="s">
        <v>101</v>
      </c>
      <c r="K91" t="s">
        <v>159</v>
      </c>
      <c r="L91" t="s">
        <v>160</v>
      </c>
      <c r="M91" t="s">
        <v>104</v>
      </c>
      <c r="N91" t="s">
        <v>105</v>
      </c>
      <c r="R91">
        <v>30</v>
      </c>
      <c r="T91">
        <v>34</v>
      </c>
      <c r="U91" t="s">
        <v>106</v>
      </c>
      <c r="V91" t="s">
        <v>107</v>
      </c>
      <c r="W91" t="s">
        <v>108</v>
      </c>
      <c r="X91" t="s">
        <v>109</v>
      </c>
      <c r="Y91">
        <v>2</v>
      </c>
      <c r="Z91" t="s">
        <v>139</v>
      </c>
      <c r="AB91">
        <v>12.8</v>
      </c>
      <c r="AG91" t="s">
        <v>111</v>
      </c>
      <c r="AX91" t="s">
        <v>181</v>
      </c>
      <c r="AY91" t="s">
        <v>182</v>
      </c>
      <c r="AZ91" t="s">
        <v>227</v>
      </c>
      <c r="BA91" t="s">
        <v>184</v>
      </c>
      <c r="BC91">
        <v>1</v>
      </c>
      <c r="BH91" t="s">
        <v>118</v>
      </c>
      <c r="BJ91">
        <v>96</v>
      </c>
      <c r="BO91" t="s">
        <v>130</v>
      </c>
      <c r="BQ91">
        <v>4</v>
      </c>
      <c r="BV91" t="s">
        <v>118</v>
      </c>
      <c r="CC91" t="s">
        <v>120</v>
      </c>
      <c r="CR91" t="s">
        <v>161</v>
      </c>
      <c r="CS91">
        <v>173881</v>
      </c>
      <c r="CT91" t="s">
        <v>162</v>
      </c>
      <c r="CU91" t="s">
        <v>163</v>
      </c>
      <c r="CV91">
        <v>2016</v>
      </c>
    </row>
    <row r="92" spans="1:100" x14ac:dyDescent="0.35">
      <c r="A92">
        <v>1071836</v>
      </c>
      <c r="B92" t="s">
        <v>100</v>
      </c>
      <c r="D92" t="s">
        <v>101</v>
      </c>
      <c r="K92" t="s">
        <v>159</v>
      </c>
      <c r="L92" t="s">
        <v>160</v>
      </c>
      <c r="M92" t="s">
        <v>104</v>
      </c>
      <c r="N92" t="s">
        <v>105</v>
      </c>
      <c r="R92">
        <v>30</v>
      </c>
      <c r="T92">
        <v>34</v>
      </c>
      <c r="U92" t="s">
        <v>106</v>
      </c>
      <c r="V92" t="s">
        <v>107</v>
      </c>
      <c r="W92" t="s">
        <v>108</v>
      </c>
      <c r="X92" t="s">
        <v>109</v>
      </c>
      <c r="Y92">
        <v>2</v>
      </c>
      <c r="Z92" t="s">
        <v>139</v>
      </c>
      <c r="AB92">
        <v>12.8</v>
      </c>
      <c r="AG92" t="s">
        <v>111</v>
      </c>
      <c r="AX92" t="s">
        <v>181</v>
      </c>
      <c r="AY92" t="s">
        <v>195</v>
      </c>
      <c r="AZ92" t="s">
        <v>227</v>
      </c>
      <c r="BA92" t="s">
        <v>184</v>
      </c>
      <c r="BC92">
        <v>1</v>
      </c>
      <c r="BH92" t="s">
        <v>118</v>
      </c>
      <c r="BJ92">
        <v>96</v>
      </c>
      <c r="BO92" t="s">
        <v>130</v>
      </c>
      <c r="BQ92">
        <v>4</v>
      </c>
      <c r="BV92" t="s">
        <v>118</v>
      </c>
      <c r="CC92" t="s">
        <v>120</v>
      </c>
      <c r="CR92" t="s">
        <v>161</v>
      </c>
      <c r="CS92">
        <v>173881</v>
      </c>
      <c r="CT92" t="s">
        <v>162</v>
      </c>
      <c r="CU92" t="s">
        <v>163</v>
      </c>
      <c r="CV92">
        <v>2016</v>
      </c>
    </row>
    <row r="93" spans="1:100" x14ac:dyDescent="0.35">
      <c r="A93">
        <v>1071836</v>
      </c>
      <c r="B93" t="s">
        <v>100</v>
      </c>
      <c r="D93" t="s">
        <v>101</v>
      </c>
      <c r="K93" t="s">
        <v>159</v>
      </c>
      <c r="L93" t="s">
        <v>160</v>
      </c>
      <c r="M93" t="s">
        <v>104</v>
      </c>
      <c r="N93" t="s">
        <v>105</v>
      </c>
      <c r="R93">
        <v>30</v>
      </c>
      <c r="T93">
        <v>34</v>
      </c>
      <c r="U93" t="s">
        <v>106</v>
      </c>
      <c r="V93" t="s">
        <v>107</v>
      </c>
      <c r="W93" t="s">
        <v>108</v>
      </c>
      <c r="X93" t="s">
        <v>109</v>
      </c>
      <c r="Y93">
        <v>2</v>
      </c>
      <c r="Z93" t="s">
        <v>139</v>
      </c>
      <c r="AB93">
        <v>12.8</v>
      </c>
      <c r="AG93" t="s">
        <v>111</v>
      </c>
      <c r="AX93" t="s">
        <v>181</v>
      </c>
      <c r="AY93" t="s">
        <v>209</v>
      </c>
      <c r="AZ93" t="s">
        <v>227</v>
      </c>
      <c r="BA93" t="s">
        <v>184</v>
      </c>
      <c r="BC93">
        <v>3</v>
      </c>
      <c r="BH93" t="s">
        <v>118</v>
      </c>
      <c r="BJ93">
        <v>96</v>
      </c>
      <c r="BO93" t="s">
        <v>130</v>
      </c>
      <c r="BQ93">
        <v>4</v>
      </c>
      <c r="BV93" t="s">
        <v>118</v>
      </c>
      <c r="CC93" t="s">
        <v>120</v>
      </c>
      <c r="CR93" t="s">
        <v>161</v>
      </c>
      <c r="CS93">
        <v>173881</v>
      </c>
      <c r="CT93" t="s">
        <v>162</v>
      </c>
      <c r="CU93" t="s">
        <v>163</v>
      </c>
      <c r="CV93">
        <v>2016</v>
      </c>
    </row>
    <row r="94" spans="1:100" x14ac:dyDescent="0.35">
      <c r="A94">
        <v>1071836</v>
      </c>
      <c r="B94" t="s">
        <v>100</v>
      </c>
      <c r="D94" t="s">
        <v>101</v>
      </c>
      <c r="K94" t="s">
        <v>159</v>
      </c>
      <c r="L94" t="s">
        <v>160</v>
      </c>
      <c r="M94" t="s">
        <v>104</v>
      </c>
      <c r="N94" t="s">
        <v>105</v>
      </c>
      <c r="R94">
        <v>30</v>
      </c>
      <c r="T94">
        <v>34</v>
      </c>
      <c r="U94" t="s">
        <v>106</v>
      </c>
      <c r="V94" t="s">
        <v>107</v>
      </c>
      <c r="W94" t="s">
        <v>108</v>
      </c>
      <c r="X94" t="s">
        <v>109</v>
      </c>
      <c r="Y94">
        <v>2</v>
      </c>
      <c r="Z94" t="s">
        <v>139</v>
      </c>
      <c r="AB94">
        <v>12.8</v>
      </c>
      <c r="AG94" t="s">
        <v>111</v>
      </c>
      <c r="AX94" t="s">
        <v>181</v>
      </c>
      <c r="AY94" t="s">
        <v>194</v>
      </c>
      <c r="AZ94" t="s">
        <v>227</v>
      </c>
      <c r="BA94" t="s">
        <v>184</v>
      </c>
      <c r="BC94">
        <v>1</v>
      </c>
      <c r="BH94" t="s">
        <v>118</v>
      </c>
      <c r="BJ94">
        <v>96</v>
      </c>
      <c r="BO94" t="s">
        <v>130</v>
      </c>
      <c r="BQ94">
        <v>4</v>
      </c>
      <c r="BV94" t="s">
        <v>118</v>
      </c>
      <c r="CC94" t="s">
        <v>120</v>
      </c>
      <c r="CR94" t="s">
        <v>161</v>
      </c>
      <c r="CS94">
        <v>173881</v>
      </c>
      <c r="CT94" t="s">
        <v>162</v>
      </c>
      <c r="CU94" t="s">
        <v>163</v>
      </c>
      <c r="CV94">
        <v>2016</v>
      </c>
    </row>
    <row r="95" spans="1:100" x14ac:dyDescent="0.35">
      <c r="A95">
        <v>1071836</v>
      </c>
      <c r="B95" t="s">
        <v>100</v>
      </c>
      <c r="D95" t="s">
        <v>101</v>
      </c>
      <c r="K95" t="s">
        <v>159</v>
      </c>
      <c r="L95" t="s">
        <v>160</v>
      </c>
      <c r="M95" t="s">
        <v>104</v>
      </c>
      <c r="N95" t="s">
        <v>105</v>
      </c>
      <c r="R95">
        <v>30</v>
      </c>
      <c r="T95">
        <v>34</v>
      </c>
      <c r="U95" t="s">
        <v>106</v>
      </c>
      <c r="V95" t="s">
        <v>107</v>
      </c>
      <c r="W95" t="s">
        <v>108</v>
      </c>
      <c r="X95" t="s">
        <v>109</v>
      </c>
      <c r="Y95">
        <v>2</v>
      </c>
      <c r="Z95" t="s">
        <v>139</v>
      </c>
      <c r="AB95">
        <v>12.8</v>
      </c>
      <c r="AG95" t="s">
        <v>111</v>
      </c>
      <c r="AX95" t="s">
        <v>181</v>
      </c>
      <c r="AY95" t="s">
        <v>205</v>
      </c>
      <c r="AZ95" t="s">
        <v>227</v>
      </c>
      <c r="BA95" t="s">
        <v>184</v>
      </c>
      <c r="BC95">
        <v>4</v>
      </c>
      <c r="BH95" t="s">
        <v>118</v>
      </c>
      <c r="BJ95">
        <v>96</v>
      </c>
      <c r="BO95" t="s">
        <v>130</v>
      </c>
      <c r="BQ95">
        <v>4</v>
      </c>
      <c r="BV95" t="s">
        <v>118</v>
      </c>
      <c r="CC95" t="s">
        <v>120</v>
      </c>
      <c r="CR95" t="s">
        <v>161</v>
      </c>
      <c r="CS95">
        <v>173881</v>
      </c>
      <c r="CT95" t="s">
        <v>162</v>
      </c>
      <c r="CU95" t="s">
        <v>163</v>
      </c>
      <c r="CV95">
        <v>2016</v>
      </c>
    </row>
    <row r="96" spans="1:100" x14ac:dyDescent="0.35">
      <c r="A96">
        <v>1071836</v>
      </c>
      <c r="B96" t="s">
        <v>100</v>
      </c>
      <c r="D96" t="s">
        <v>101</v>
      </c>
      <c r="K96" t="s">
        <v>159</v>
      </c>
      <c r="L96" t="s">
        <v>160</v>
      </c>
      <c r="M96" t="s">
        <v>104</v>
      </c>
      <c r="N96" t="s">
        <v>105</v>
      </c>
      <c r="R96">
        <v>30</v>
      </c>
      <c r="T96">
        <v>34</v>
      </c>
      <c r="U96" t="s">
        <v>106</v>
      </c>
      <c r="V96" t="s">
        <v>107</v>
      </c>
      <c r="W96" t="s">
        <v>108</v>
      </c>
      <c r="X96" t="s">
        <v>109</v>
      </c>
      <c r="Y96">
        <v>2</v>
      </c>
      <c r="Z96" t="s">
        <v>139</v>
      </c>
      <c r="AB96">
        <v>12.8</v>
      </c>
      <c r="AG96" t="s">
        <v>111</v>
      </c>
      <c r="AX96" t="s">
        <v>181</v>
      </c>
      <c r="AY96" t="s">
        <v>205</v>
      </c>
      <c r="AZ96" t="s">
        <v>227</v>
      </c>
      <c r="BA96" t="s">
        <v>184</v>
      </c>
      <c r="BC96">
        <v>3</v>
      </c>
      <c r="BH96" t="s">
        <v>118</v>
      </c>
      <c r="BJ96">
        <v>96</v>
      </c>
      <c r="BO96" t="s">
        <v>130</v>
      </c>
      <c r="BQ96">
        <v>4</v>
      </c>
      <c r="BV96" t="s">
        <v>118</v>
      </c>
      <c r="CC96" t="s">
        <v>120</v>
      </c>
      <c r="CR96" t="s">
        <v>161</v>
      </c>
      <c r="CS96">
        <v>173881</v>
      </c>
      <c r="CT96" t="s">
        <v>162</v>
      </c>
      <c r="CU96" t="s">
        <v>163</v>
      </c>
      <c r="CV96">
        <v>2016</v>
      </c>
    </row>
    <row r="97" spans="1:100" x14ac:dyDescent="0.35">
      <c r="A97">
        <v>1071836</v>
      </c>
      <c r="B97" t="s">
        <v>100</v>
      </c>
      <c r="D97" t="s">
        <v>101</v>
      </c>
      <c r="K97" t="s">
        <v>159</v>
      </c>
      <c r="L97" t="s">
        <v>160</v>
      </c>
      <c r="M97" t="s">
        <v>104</v>
      </c>
      <c r="N97" t="s">
        <v>105</v>
      </c>
      <c r="R97">
        <v>30</v>
      </c>
      <c r="T97">
        <v>34</v>
      </c>
      <c r="U97" t="s">
        <v>106</v>
      </c>
      <c r="V97" t="s">
        <v>107</v>
      </c>
      <c r="W97" t="s">
        <v>108</v>
      </c>
      <c r="X97" t="s">
        <v>109</v>
      </c>
      <c r="Y97">
        <v>2</v>
      </c>
      <c r="Z97" t="s">
        <v>139</v>
      </c>
      <c r="AB97">
        <v>12.8</v>
      </c>
      <c r="AG97" t="s">
        <v>111</v>
      </c>
      <c r="AX97" t="s">
        <v>181</v>
      </c>
      <c r="AY97" t="s">
        <v>193</v>
      </c>
      <c r="AZ97" t="s">
        <v>227</v>
      </c>
      <c r="BA97" t="s">
        <v>184</v>
      </c>
      <c r="BC97">
        <v>3</v>
      </c>
      <c r="BH97" t="s">
        <v>118</v>
      </c>
      <c r="BJ97">
        <v>96</v>
      </c>
      <c r="BO97" t="s">
        <v>130</v>
      </c>
      <c r="BQ97">
        <v>4</v>
      </c>
      <c r="BV97" t="s">
        <v>118</v>
      </c>
      <c r="CC97" t="s">
        <v>120</v>
      </c>
      <c r="CR97" t="s">
        <v>161</v>
      </c>
      <c r="CS97">
        <v>173881</v>
      </c>
      <c r="CT97" t="s">
        <v>162</v>
      </c>
      <c r="CU97" t="s">
        <v>163</v>
      </c>
      <c r="CV97">
        <v>2016</v>
      </c>
    </row>
    <row r="98" spans="1:100" x14ac:dyDescent="0.35">
      <c r="A98">
        <v>1071836</v>
      </c>
      <c r="B98" t="s">
        <v>100</v>
      </c>
      <c r="D98" t="s">
        <v>101</v>
      </c>
      <c r="K98" t="s">
        <v>159</v>
      </c>
      <c r="L98" t="s">
        <v>160</v>
      </c>
      <c r="M98" t="s">
        <v>104</v>
      </c>
      <c r="N98" t="s">
        <v>105</v>
      </c>
      <c r="R98">
        <v>30</v>
      </c>
      <c r="T98">
        <v>34</v>
      </c>
      <c r="U98" t="s">
        <v>106</v>
      </c>
      <c r="V98" t="s">
        <v>107</v>
      </c>
      <c r="W98" t="s">
        <v>108</v>
      </c>
      <c r="X98" t="s">
        <v>109</v>
      </c>
      <c r="Y98">
        <v>2</v>
      </c>
      <c r="Z98" t="s">
        <v>139</v>
      </c>
      <c r="AB98">
        <v>12.8</v>
      </c>
      <c r="AG98" t="s">
        <v>111</v>
      </c>
      <c r="AX98" t="s">
        <v>181</v>
      </c>
      <c r="AY98" t="s">
        <v>195</v>
      </c>
      <c r="AZ98" t="s">
        <v>227</v>
      </c>
      <c r="BA98" t="s">
        <v>184</v>
      </c>
      <c r="BC98">
        <v>3</v>
      </c>
      <c r="BH98" t="s">
        <v>118</v>
      </c>
      <c r="BJ98">
        <v>96</v>
      </c>
      <c r="BO98" t="s">
        <v>130</v>
      </c>
      <c r="BQ98">
        <v>4</v>
      </c>
      <c r="BV98" t="s">
        <v>118</v>
      </c>
      <c r="CC98" t="s">
        <v>120</v>
      </c>
      <c r="CR98" t="s">
        <v>161</v>
      </c>
      <c r="CS98">
        <v>173881</v>
      </c>
      <c r="CT98" t="s">
        <v>162</v>
      </c>
      <c r="CU98" t="s">
        <v>163</v>
      </c>
      <c r="CV98">
        <v>2016</v>
      </c>
    </row>
    <row r="99" spans="1:100" x14ac:dyDescent="0.35">
      <c r="A99">
        <v>1071836</v>
      </c>
      <c r="B99" t="s">
        <v>100</v>
      </c>
      <c r="D99" t="s">
        <v>101</v>
      </c>
      <c r="K99" t="s">
        <v>159</v>
      </c>
      <c r="L99" t="s">
        <v>160</v>
      </c>
      <c r="M99" t="s">
        <v>104</v>
      </c>
      <c r="N99" t="s">
        <v>105</v>
      </c>
      <c r="R99">
        <v>30</v>
      </c>
      <c r="T99">
        <v>34</v>
      </c>
      <c r="U99" t="s">
        <v>106</v>
      </c>
      <c r="V99" t="s">
        <v>107</v>
      </c>
      <c r="W99" t="s">
        <v>108</v>
      </c>
      <c r="X99" t="s">
        <v>109</v>
      </c>
      <c r="Y99">
        <v>2</v>
      </c>
      <c r="Z99" t="s">
        <v>139</v>
      </c>
      <c r="AB99">
        <v>12.8</v>
      </c>
      <c r="AG99" t="s">
        <v>111</v>
      </c>
      <c r="AX99" t="s">
        <v>181</v>
      </c>
      <c r="AY99" t="s">
        <v>182</v>
      </c>
      <c r="AZ99" t="s">
        <v>227</v>
      </c>
      <c r="BA99" t="s">
        <v>184</v>
      </c>
      <c r="BC99">
        <v>2</v>
      </c>
      <c r="BH99" t="s">
        <v>118</v>
      </c>
      <c r="BJ99">
        <v>96</v>
      </c>
      <c r="BO99" t="s">
        <v>130</v>
      </c>
      <c r="BQ99">
        <v>4</v>
      </c>
      <c r="BV99" t="s">
        <v>118</v>
      </c>
      <c r="CC99" t="s">
        <v>120</v>
      </c>
      <c r="CR99" t="s">
        <v>161</v>
      </c>
      <c r="CS99">
        <v>173881</v>
      </c>
      <c r="CT99" t="s">
        <v>162</v>
      </c>
      <c r="CU99" t="s">
        <v>163</v>
      </c>
      <c r="CV99">
        <v>2016</v>
      </c>
    </row>
    <row r="100" spans="1:100" x14ac:dyDescent="0.35">
      <c r="A100">
        <v>1071836</v>
      </c>
      <c r="B100" t="s">
        <v>100</v>
      </c>
      <c r="D100" t="s">
        <v>101</v>
      </c>
      <c r="K100" t="s">
        <v>159</v>
      </c>
      <c r="L100" t="s">
        <v>160</v>
      </c>
      <c r="M100" t="s">
        <v>104</v>
      </c>
      <c r="N100" t="s">
        <v>105</v>
      </c>
      <c r="R100">
        <v>30</v>
      </c>
      <c r="T100">
        <v>34</v>
      </c>
      <c r="U100" t="s">
        <v>106</v>
      </c>
      <c r="V100" t="s">
        <v>107</v>
      </c>
      <c r="W100" t="s">
        <v>108</v>
      </c>
      <c r="X100" t="s">
        <v>109</v>
      </c>
      <c r="Y100">
        <v>2</v>
      </c>
      <c r="Z100" t="s">
        <v>139</v>
      </c>
      <c r="AB100">
        <v>12.8</v>
      </c>
      <c r="AG100" t="s">
        <v>111</v>
      </c>
      <c r="AX100" t="s">
        <v>181</v>
      </c>
      <c r="AY100" t="s">
        <v>195</v>
      </c>
      <c r="AZ100" t="s">
        <v>227</v>
      </c>
      <c r="BA100" t="s">
        <v>184</v>
      </c>
      <c r="BC100">
        <v>4</v>
      </c>
      <c r="BH100" t="s">
        <v>118</v>
      </c>
      <c r="BJ100">
        <v>96</v>
      </c>
      <c r="BO100" t="s">
        <v>130</v>
      </c>
      <c r="BQ100">
        <v>4</v>
      </c>
      <c r="BV100" t="s">
        <v>118</v>
      </c>
      <c r="CC100" t="s">
        <v>120</v>
      </c>
      <c r="CR100" t="s">
        <v>161</v>
      </c>
      <c r="CS100">
        <v>173881</v>
      </c>
      <c r="CT100" t="s">
        <v>162</v>
      </c>
      <c r="CU100" t="s">
        <v>163</v>
      </c>
      <c r="CV100">
        <v>2016</v>
      </c>
    </row>
    <row r="101" spans="1:100" x14ac:dyDescent="0.35">
      <c r="A101">
        <v>1071836</v>
      </c>
      <c r="B101" t="s">
        <v>100</v>
      </c>
      <c r="D101" t="s">
        <v>101</v>
      </c>
      <c r="K101" t="s">
        <v>159</v>
      </c>
      <c r="L101" t="s">
        <v>160</v>
      </c>
      <c r="M101" t="s">
        <v>104</v>
      </c>
      <c r="N101" t="s">
        <v>105</v>
      </c>
      <c r="R101">
        <v>30</v>
      </c>
      <c r="T101">
        <v>34</v>
      </c>
      <c r="U101" t="s">
        <v>106</v>
      </c>
      <c r="V101" t="s">
        <v>107</v>
      </c>
      <c r="W101" t="s">
        <v>108</v>
      </c>
      <c r="X101" t="s">
        <v>109</v>
      </c>
      <c r="Y101">
        <v>2</v>
      </c>
      <c r="Z101" t="s">
        <v>139</v>
      </c>
      <c r="AB101">
        <v>12.8</v>
      </c>
      <c r="AG101" t="s">
        <v>111</v>
      </c>
      <c r="AX101" t="s">
        <v>181</v>
      </c>
      <c r="AY101" t="s">
        <v>209</v>
      </c>
      <c r="AZ101" t="s">
        <v>227</v>
      </c>
      <c r="BA101" t="s">
        <v>184</v>
      </c>
      <c r="BC101">
        <v>2</v>
      </c>
      <c r="BH101" t="s">
        <v>118</v>
      </c>
      <c r="BJ101">
        <v>96</v>
      </c>
      <c r="BO101" t="s">
        <v>130</v>
      </c>
      <c r="BQ101">
        <v>4</v>
      </c>
      <c r="BV101" t="s">
        <v>118</v>
      </c>
      <c r="CC101" t="s">
        <v>120</v>
      </c>
      <c r="CR101" t="s">
        <v>161</v>
      </c>
      <c r="CS101">
        <v>173881</v>
      </c>
      <c r="CT101" t="s">
        <v>162</v>
      </c>
      <c r="CU101" t="s">
        <v>163</v>
      </c>
      <c r="CV101">
        <v>2016</v>
      </c>
    </row>
    <row r="102" spans="1:100" x14ac:dyDescent="0.35">
      <c r="A102">
        <v>1071836</v>
      </c>
      <c r="B102" t="s">
        <v>100</v>
      </c>
      <c r="D102" t="s">
        <v>101</v>
      </c>
      <c r="K102" t="s">
        <v>159</v>
      </c>
      <c r="L102" t="s">
        <v>160</v>
      </c>
      <c r="M102" t="s">
        <v>104</v>
      </c>
      <c r="N102" t="s">
        <v>105</v>
      </c>
      <c r="R102">
        <v>30</v>
      </c>
      <c r="T102">
        <v>34</v>
      </c>
      <c r="U102" t="s">
        <v>106</v>
      </c>
      <c r="V102" t="s">
        <v>107</v>
      </c>
      <c r="W102" t="s">
        <v>108</v>
      </c>
      <c r="X102" t="s">
        <v>109</v>
      </c>
      <c r="Y102">
        <v>2</v>
      </c>
      <c r="Z102" t="s">
        <v>139</v>
      </c>
      <c r="AB102">
        <v>12.8</v>
      </c>
      <c r="AG102" t="s">
        <v>111</v>
      </c>
      <c r="AX102" t="s">
        <v>181</v>
      </c>
      <c r="AY102" t="s">
        <v>182</v>
      </c>
      <c r="AZ102" t="s">
        <v>227</v>
      </c>
      <c r="BA102" t="s">
        <v>184</v>
      </c>
      <c r="BC102">
        <v>4</v>
      </c>
      <c r="BH102" t="s">
        <v>118</v>
      </c>
      <c r="BJ102">
        <v>96</v>
      </c>
      <c r="BO102" t="s">
        <v>130</v>
      </c>
      <c r="BQ102">
        <v>4</v>
      </c>
      <c r="BV102" t="s">
        <v>118</v>
      </c>
      <c r="CC102" t="s">
        <v>120</v>
      </c>
      <c r="CR102" t="s">
        <v>161</v>
      </c>
      <c r="CS102">
        <v>173881</v>
      </c>
      <c r="CT102" t="s">
        <v>162</v>
      </c>
      <c r="CU102" t="s">
        <v>163</v>
      </c>
      <c r="CV102">
        <v>2016</v>
      </c>
    </row>
    <row r="103" spans="1:100" x14ac:dyDescent="0.35">
      <c r="A103">
        <v>1071836</v>
      </c>
      <c r="B103" t="s">
        <v>100</v>
      </c>
      <c r="D103" t="s">
        <v>101</v>
      </c>
      <c r="K103" t="s">
        <v>159</v>
      </c>
      <c r="L103" t="s">
        <v>160</v>
      </c>
      <c r="M103" t="s">
        <v>104</v>
      </c>
      <c r="N103" t="s">
        <v>105</v>
      </c>
      <c r="R103">
        <v>30</v>
      </c>
      <c r="T103">
        <v>34</v>
      </c>
      <c r="U103" t="s">
        <v>106</v>
      </c>
      <c r="V103" t="s">
        <v>107</v>
      </c>
      <c r="W103" t="s">
        <v>108</v>
      </c>
      <c r="X103" t="s">
        <v>109</v>
      </c>
      <c r="Y103">
        <v>2</v>
      </c>
      <c r="Z103" t="s">
        <v>139</v>
      </c>
      <c r="AB103">
        <v>12.8</v>
      </c>
      <c r="AG103" t="s">
        <v>111</v>
      </c>
      <c r="AX103" t="s">
        <v>181</v>
      </c>
      <c r="AY103" t="s">
        <v>209</v>
      </c>
      <c r="AZ103" t="s">
        <v>227</v>
      </c>
      <c r="BA103" t="s">
        <v>184</v>
      </c>
      <c r="BC103">
        <v>1</v>
      </c>
      <c r="BH103" t="s">
        <v>118</v>
      </c>
      <c r="BJ103">
        <v>96</v>
      </c>
      <c r="BO103" t="s">
        <v>130</v>
      </c>
      <c r="BQ103">
        <v>4</v>
      </c>
      <c r="BV103" t="s">
        <v>118</v>
      </c>
      <c r="CC103" t="s">
        <v>120</v>
      </c>
      <c r="CR103" t="s">
        <v>161</v>
      </c>
      <c r="CS103">
        <v>173881</v>
      </c>
      <c r="CT103" t="s">
        <v>162</v>
      </c>
      <c r="CU103" t="s">
        <v>163</v>
      </c>
      <c r="CV103">
        <v>2016</v>
      </c>
    </row>
    <row r="104" spans="1:100" x14ac:dyDescent="0.35">
      <c r="A104">
        <v>1071836</v>
      </c>
      <c r="B104" t="s">
        <v>100</v>
      </c>
      <c r="D104" t="s">
        <v>101</v>
      </c>
      <c r="K104" t="s">
        <v>159</v>
      </c>
      <c r="L104" t="s">
        <v>160</v>
      </c>
      <c r="M104" t="s">
        <v>104</v>
      </c>
      <c r="N104" t="s">
        <v>105</v>
      </c>
      <c r="R104">
        <v>30</v>
      </c>
      <c r="T104">
        <v>34</v>
      </c>
      <c r="U104" t="s">
        <v>106</v>
      </c>
      <c r="V104" t="s">
        <v>107</v>
      </c>
      <c r="W104" t="s">
        <v>108</v>
      </c>
      <c r="X104" t="s">
        <v>109</v>
      </c>
      <c r="Y104">
        <v>2</v>
      </c>
      <c r="Z104" t="s">
        <v>139</v>
      </c>
      <c r="AB104">
        <v>12.8</v>
      </c>
      <c r="AG104" t="s">
        <v>111</v>
      </c>
      <c r="AX104" t="s">
        <v>181</v>
      </c>
      <c r="AY104" t="s">
        <v>193</v>
      </c>
      <c r="AZ104" t="s">
        <v>227</v>
      </c>
      <c r="BA104" t="s">
        <v>184</v>
      </c>
      <c r="BC104">
        <v>1</v>
      </c>
      <c r="BH104" t="s">
        <v>118</v>
      </c>
      <c r="BJ104">
        <v>96</v>
      </c>
      <c r="BO104" t="s">
        <v>130</v>
      </c>
      <c r="BQ104">
        <v>4</v>
      </c>
      <c r="BV104" t="s">
        <v>118</v>
      </c>
      <c r="CC104" t="s">
        <v>120</v>
      </c>
      <c r="CR104" t="s">
        <v>161</v>
      </c>
      <c r="CS104">
        <v>173881</v>
      </c>
      <c r="CT104" t="s">
        <v>162</v>
      </c>
      <c r="CU104" t="s">
        <v>163</v>
      </c>
      <c r="CV104">
        <v>2016</v>
      </c>
    </row>
    <row r="105" spans="1:100" x14ac:dyDescent="0.35">
      <c r="A105">
        <v>1071836</v>
      </c>
      <c r="B105" t="s">
        <v>100</v>
      </c>
      <c r="D105" t="s">
        <v>101</v>
      </c>
      <c r="K105" t="s">
        <v>159</v>
      </c>
      <c r="L105" t="s">
        <v>160</v>
      </c>
      <c r="M105" t="s">
        <v>104</v>
      </c>
      <c r="N105" t="s">
        <v>105</v>
      </c>
      <c r="R105">
        <v>30</v>
      </c>
      <c r="T105">
        <v>34</v>
      </c>
      <c r="U105" t="s">
        <v>106</v>
      </c>
      <c r="V105" t="s">
        <v>107</v>
      </c>
      <c r="W105" t="s">
        <v>108</v>
      </c>
      <c r="X105" t="s">
        <v>109</v>
      </c>
      <c r="Y105">
        <v>2</v>
      </c>
      <c r="Z105" t="s">
        <v>139</v>
      </c>
      <c r="AB105">
        <v>12.8</v>
      </c>
      <c r="AG105" t="s">
        <v>111</v>
      </c>
      <c r="AX105" t="s">
        <v>181</v>
      </c>
      <c r="AY105" t="s">
        <v>209</v>
      </c>
      <c r="AZ105" t="s">
        <v>227</v>
      </c>
      <c r="BA105" t="s">
        <v>184</v>
      </c>
      <c r="BC105">
        <v>4</v>
      </c>
      <c r="BH105" t="s">
        <v>118</v>
      </c>
      <c r="BJ105">
        <v>96</v>
      </c>
      <c r="BO105" t="s">
        <v>130</v>
      </c>
      <c r="BQ105">
        <v>4</v>
      </c>
      <c r="BV105" t="s">
        <v>118</v>
      </c>
      <c r="CC105" t="s">
        <v>120</v>
      </c>
      <c r="CR105" t="s">
        <v>161</v>
      </c>
      <c r="CS105">
        <v>173881</v>
      </c>
      <c r="CT105" t="s">
        <v>162</v>
      </c>
      <c r="CU105" t="s">
        <v>163</v>
      </c>
      <c r="CV105">
        <v>2016</v>
      </c>
    </row>
    <row r="106" spans="1:100" x14ac:dyDescent="0.35">
      <c r="A106">
        <v>1071836</v>
      </c>
      <c r="B106" t="s">
        <v>100</v>
      </c>
      <c r="C106" t="s">
        <v>134</v>
      </c>
      <c r="D106" t="s">
        <v>212</v>
      </c>
      <c r="F106">
        <v>95.1</v>
      </c>
      <c r="K106" t="s">
        <v>196</v>
      </c>
      <c r="L106" t="s">
        <v>197</v>
      </c>
      <c r="M106" t="s">
        <v>104</v>
      </c>
      <c r="N106" t="s">
        <v>105</v>
      </c>
      <c r="P106">
        <v>36</v>
      </c>
      <c r="U106" t="s">
        <v>106</v>
      </c>
      <c r="V106" t="s">
        <v>107</v>
      </c>
      <c r="W106" t="s">
        <v>108</v>
      </c>
      <c r="X106" t="s">
        <v>109</v>
      </c>
      <c r="Y106">
        <v>5</v>
      </c>
      <c r="Z106" t="s">
        <v>139</v>
      </c>
      <c r="AB106">
        <v>300</v>
      </c>
      <c r="AG106" t="s">
        <v>111</v>
      </c>
      <c r="AX106" t="s">
        <v>187</v>
      </c>
      <c r="AY106" t="s">
        <v>230</v>
      </c>
      <c r="AZ106" t="s">
        <v>227</v>
      </c>
      <c r="BA106" t="s">
        <v>189</v>
      </c>
      <c r="BC106">
        <v>4</v>
      </c>
      <c r="BH106" t="s">
        <v>118</v>
      </c>
      <c r="BJ106">
        <v>96</v>
      </c>
      <c r="BO106" t="s">
        <v>130</v>
      </c>
      <c r="BQ106">
        <v>4</v>
      </c>
      <c r="BV106" t="s">
        <v>118</v>
      </c>
      <c r="CC106" t="s">
        <v>120</v>
      </c>
      <c r="CR106" t="s">
        <v>214</v>
      </c>
      <c r="CS106">
        <v>178904</v>
      </c>
      <c r="CT106" t="s">
        <v>215</v>
      </c>
      <c r="CU106" t="s">
        <v>216</v>
      </c>
      <c r="CV106">
        <v>2018</v>
      </c>
    </row>
    <row r="107" spans="1:100" x14ac:dyDescent="0.35">
      <c r="A107">
        <v>1071836</v>
      </c>
      <c r="B107" t="s">
        <v>100</v>
      </c>
      <c r="C107" t="s">
        <v>134</v>
      </c>
      <c r="D107" t="s">
        <v>212</v>
      </c>
      <c r="F107">
        <v>95.1</v>
      </c>
      <c r="K107" t="s">
        <v>196</v>
      </c>
      <c r="L107" t="s">
        <v>197</v>
      </c>
      <c r="M107" t="s">
        <v>104</v>
      </c>
      <c r="N107" t="s">
        <v>105</v>
      </c>
      <c r="P107">
        <v>36</v>
      </c>
      <c r="U107" t="s">
        <v>106</v>
      </c>
      <c r="V107" t="s">
        <v>107</v>
      </c>
      <c r="W107" t="s">
        <v>108</v>
      </c>
      <c r="X107" t="s">
        <v>109</v>
      </c>
      <c r="Y107">
        <v>5</v>
      </c>
      <c r="Z107" t="s">
        <v>139</v>
      </c>
      <c r="AB107">
        <v>300</v>
      </c>
      <c r="AG107" t="s">
        <v>111</v>
      </c>
      <c r="AX107" t="s">
        <v>187</v>
      </c>
      <c r="AY107" t="s">
        <v>230</v>
      </c>
      <c r="AZ107" t="s">
        <v>227</v>
      </c>
      <c r="BA107" t="s">
        <v>189</v>
      </c>
      <c r="BC107">
        <v>4</v>
      </c>
      <c r="BH107" t="s">
        <v>118</v>
      </c>
      <c r="BJ107">
        <v>96</v>
      </c>
      <c r="BO107" t="s">
        <v>130</v>
      </c>
      <c r="BQ107">
        <v>4</v>
      </c>
      <c r="BV107" t="s">
        <v>118</v>
      </c>
      <c r="CC107" t="s">
        <v>120</v>
      </c>
      <c r="CR107" t="s">
        <v>214</v>
      </c>
      <c r="CS107">
        <v>178904</v>
      </c>
      <c r="CT107" t="s">
        <v>215</v>
      </c>
      <c r="CU107" t="s">
        <v>216</v>
      </c>
      <c r="CV107">
        <v>2018</v>
      </c>
    </row>
    <row r="108" spans="1:100" x14ac:dyDescent="0.35">
      <c r="A108">
        <v>1071836</v>
      </c>
      <c r="B108" t="s">
        <v>100</v>
      </c>
      <c r="C108" t="s">
        <v>134</v>
      </c>
      <c r="D108" t="s">
        <v>212</v>
      </c>
      <c r="F108">
        <v>95.1</v>
      </c>
      <c r="K108" t="s">
        <v>196</v>
      </c>
      <c r="L108" t="s">
        <v>197</v>
      </c>
      <c r="M108" t="s">
        <v>104</v>
      </c>
      <c r="N108" t="s">
        <v>105</v>
      </c>
      <c r="P108">
        <v>36</v>
      </c>
      <c r="U108" t="s">
        <v>106</v>
      </c>
      <c r="V108" t="s">
        <v>107</v>
      </c>
      <c r="W108" t="s">
        <v>108</v>
      </c>
      <c r="X108" t="s">
        <v>109</v>
      </c>
      <c r="Y108">
        <v>5</v>
      </c>
      <c r="Z108" t="s">
        <v>139</v>
      </c>
      <c r="AB108">
        <v>300</v>
      </c>
      <c r="AG108" t="s">
        <v>111</v>
      </c>
      <c r="AX108" t="s">
        <v>187</v>
      </c>
      <c r="AY108" t="s">
        <v>230</v>
      </c>
      <c r="AZ108" t="s">
        <v>227</v>
      </c>
      <c r="BA108" t="s">
        <v>189</v>
      </c>
      <c r="BC108">
        <v>4</v>
      </c>
      <c r="BH108" t="s">
        <v>118</v>
      </c>
      <c r="BJ108">
        <v>96</v>
      </c>
      <c r="BO108" t="s">
        <v>130</v>
      </c>
      <c r="BQ108">
        <v>4</v>
      </c>
      <c r="BV108" t="s">
        <v>118</v>
      </c>
      <c r="CC108" t="s">
        <v>120</v>
      </c>
      <c r="CR108" t="s">
        <v>214</v>
      </c>
      <c r="CS108">
        <v>178904</v>
      </c>
      <c r="CT108" t="s">
        <v>215</v>
      </c>
      <c r="CU108" t="s">
        <v>216</v>
      </c>
      <c r="CV108">
        <v>2018</v>
      </c>
    </row>
    <row r="109" spans="1:100" x14ac:dyDescent="0.35">
      <c r="A109">
        <v>1071836</v>
      </c>
      <c r="B109" t="s">
        <v>100</v>
      </c>
      <c r="C109" t="s">
        <v>134</v>
      </c>
      <c r="D109" t="s">
        <v>212</v>
      </c>
      <c r="F109">
        <v>95.1</v>
      </c>
      <c r="K109" t="s">
        <v>196</v>
      </c>
      <c r="L109" t="s">
        <v>197</v>
      </c>
      <c r="M109" t="s">
        <v>104</v>
      </c>
      <c r="N109" t="s">
        <v>105</v>
      </c>
      <c r="P109">
        <v>36</v>
      </c>
      <c r="U109" t="s">
        <v>106</v>
      </c>
      <c r="V109" t="s">
        <v>107</v>
      </c>
      <c r="W109" t="s">
        <v>108</v>
      </c>
      <c r="X109" t="s">
        <v>109</v>
      </c>
      <c r="Y109">
        <v>5</v>
      </c>
      <c r="Z109" t="s">
        <v>139</v>
      </c>
      <c r="AB109">
        <v>15</v>
      </c>
      <c r="AG109" t="s">
        <v>111</v>
      </c>
      <c r="AX109" t="s">
        <v>187</v>
      </c>
      <c r="AY109" t="s">
        <v>213</v>
      </c>
      <c r="AZ109" t="s">
        <v>227</v>
      </c>
      <c r="BA109" t="s">
        <v>189</v>
      </c>
      <c r="BC109">
        <v>4</v>
      </c>
      <c r="BH109" t="s">
        <v>118</v>
      </c>
      <c r="BJ109">
        <v>96</v>
      </c>
      <c r="BO109" t="s">
        <v>130</v>
      </c>
      <c r="BQ109">
        <v>4</v>
      </c>
      <c r="BV109" t="s">
        <v>118</v>
      </c>
      <c r="CC109" t="s">
        <v>120</v>
      </c>
      <c r="CR109" t="s">
        <v>214</v>
      </c>
      <c r="CS109">
        <v>178904</v>
      </c>
      <c r="CT109" t="s">
        <v>215</v>
      </c>
      <c r="CU109" t="s">
        <v>216</v>
      </c>
      <c r="CV109">
        <v>2018</v>
      </c>
    </row>
    <row r="110" spans="1:100" x14ac:dyDescent="0.35">
      <c r="A110">
        <v>1071836</v>
      </c>
      <c r="B110" t="s">
        <v>100</v>
      </c>
      <c r="C110" t="s">
        <v>134</v>
      </c>
      <c r="D110" t="s">
        <v>212</v>
      </c>
      <c r="F110">
        <v>95.1</v>
      </c>
      <c r="K110" t="s">
        <v>196</v>
      </c>
      <c r="L110" t="s">
        <v>197</v>
      </c>
      <c r="M110" t="s">
        <v>104</v>
      </c>
      <c r="N110" t="s">
        <v>105</v>
      </c>
      <c r="P110">
        <v>36</v>
      </c>
      <c r="U110" t="s">
        <v>106</v>
      </c>
      <c r="V110" t="s">
        <v>107</v>
      </c>
      <c r="W110" t="s">
        <v>108</v>
      </c>
      <c r="X110" t="s">
        <v>109</v>
      </c>
      <c r="Y110">
        <v>5</v>
      </c>
      <c r="Z110" t="s">
        <v>139</v>
      </c>
      <c r="AB110">
        <v>75</v>
      </c>
      <c r="AG110" t="s">
        <v>111</v>
      </c>
      <c r="AX110" t="s">
        <v>187</v>
      </c>
      <c r="AY110" t="s">
        <v>213</v>
      </c>
      <c r="AZ110" t="s">
        <v>227</v>
      </c>
      <c r="BA110" t="s">
        <v>189</v>
      </c>
      <c r="BC110">
        <v>4</v>
      </c>
      <c r="BH110" t="s">
        <v>118</v>
      </c>
      <c r="BJ110">
        <v>96</v>
      </c>
      <c r="BO110" t="s">
        <v>130</v>
      </c>
      <c r="BQ110">
        <v>4</v>
      </c>
      <c r="BV110" t="s">
        <v>118</v>
      </c>
      <c r="CC110" t="s">
        <v>120</v>
      </c>
      <c r="CR110" t="s">
        <v>214</v>
      </c>
      <c r="CS110">
        <v>178904</v>
      </c>
      <c r="CT110" t="s">
        <v>215</v>
      </c>
      <c r="CU110" t="s">
        <v>216</v>
      </c>
      <c r="CV110">
        <v>2018</v>
      </c>
    </row>
    <row r="111" spans="1:100" x14ac:dyDescent="0.35">
      <c r="A111">
        <v>1071836</v>
      </c>
      <c r="B111" t="s">
        <v>100</v>
      </c>
      <c r="D111" t="s">
        <v>101</v>
      </c>
      <c r="K111" t="s">
        <v>102</v>
      </c>
      <c r="L111" t="s">
        <v>103</v>
      </c>
      <c r="M111" t="s">
        <v>104</v>
      </c>
      <c r="N111" t="s">
        <v>105</v>
      </c>
      <c r="R111">
        <v>25</v>
      </c>
      <c r="T111">
        <v>26</v>
      </c>
      <c r="U111" t="s">
        <v>106</v>
      </c>
      <c r="V111" t="s">
        <v>107</v>
      </c>
      <c r="W111" t="s">
        <v>108</v>
      </c>
      <c r="X111" t="s">
        <v>109</v>
      </c>
      <c r="Y111">
        <v>5</v>
      </c>
      <c r="Z111" t="s">
        <v>110</v>
      </c>
      <c r="AB111">
        <v>0.75</v>
      </c>
      <c r="AG111" t="s">
        <v>111</v>
      </c>
      <c r="AX111" t="s">
        <v>128</v>
      </c>
      <c r="AY111" t="s">
        <v>128</v>
      </c>
      <c r="AZ111" t="s">
        <v>227</v>
      </c>
      <c r="BC111">
        <v>5</v>
      </c>
      <c r="BH111" t="s">
        <v>118</v>
      </c>
      <c r="BO111" t="s">
        <v>119</v>
      </c>
      <c r="BV111" t="s">
        <v>119</v>
      </c>
      <c r="CC111" t="s">
        <v>120</v>
      </c>
      <c r="CR111" t="s">
        <v>121</v>
      </c>
      <c r="CS111">
        <v>159829</v>
      </c>
      <c r="CT111" t="s">
        <v>122</v>
      </c>
      <c r="CU111" t="s">
        <v>123</v>
      </c>
      <c r="CV111">
        <v>2010</v>
      </c>
    </row>
    <row r="112" spans="1:100" x14ac:dyDescent="0.35">
      <c r="A112">
        <v>1071836</v>
      </c>
      <c r="B112" t="s">
        <v>100</v>
      </c>
      <c r="D112" t="s">
        <v>101</v>
      </c>
      <c r="K112" t="s">
        <v>102</v>
      </c>
      <c r="L112" t="s">
        <v>103</v>
      </c>
      <c r="M112" t="s">
        <v>104</v>
      </c>
      <c r="N112" t="s">
        <v>105</v>
      </c>
      <c r="R112">
        <v>25</v>
      </c>
      <c r="T112">
        <v>26</v>
      </c>
      <c r="U112" t="s">
        <v>106</v>
      </c>
      <c r="V112" t="s">
        <v>107</v>
      </c>
      <c r="W112" t="s">
        <v>108</v>
      </c>
      <c r="X112" t="s">
        <v>109</v>
      </c>
      <c r="Y112">
        <v>5</v>
      </c>
      <c r="Z112" t="s">
        <v>110</v>
      </c>
      <c r="AB112">
        <v>0.75</v>
      </c>
      <c r="AG112" t="s">
        <v>111</v>
      </c>
      <c r="AX112" t="s">
        <v>128</v>
      </c>
      <c r="AY112" t="s">
        <v>128</v>
      </c>
      <c r="AZ112" t="s">
        <v>227</v>
      </c>
      <c r="BC112">
        <v>25</v>
      </c>
      <c r="BH112" t="s">
        <v>118</v>
      </c>
      <c r="BO112" t="s">
        <v>119</v>
      </c>
      <c r="BV112" t="s">
        <v>119</v>
      </c>
      <c r="CC112" t="s">
        <v>120</v>
      </c>
      <c r="CR112" t="s">
        <v>121</v>
      </c>
      <c r="CS112">
        <v>159829</v>
      </c>
      <c r="CT112" t="s">
        <v>122</v>
      </c>
      <c r="CU112" t="s">
        <v>123</v>
      </c>
      <c r="CV112">
        <v>2010</v>
      </c>
    </row>
    <row r="113" spans="1:100" x14ac:dyDescent="0.35">
      <c r="A113">
        <v>1071836</v>
      </c>
      <c r="B113" t="s">
        <v>100</v>
      </c>
      <c r="D113" t="s">
        <v>101</v>
      </c>
      <c r="K113" t="s">
        <v>102</v>
      </c>
      <c r="L113" t="s">
        <v>103</v>
      </c>
      <c r="M113" t="s">
        <v>104</v>
      </c>
      <c r="N113" t="s">
        <v>105</v>
      </c>
      <c r="R113">
        <v>25</v>
      </c>
      <c r="T113">
        <v>26</v>
      </c>
      <c r="U113" t="s">
        <v>106</v>
      </c>
      <c r="V113" t="s">
        <v>107</v>
      </c>
      <c r="W113" t="s">
        <v>108</v>
      </c>
      <c r="X113" t="s">
        <v>109</v>
      </c>
      <c r="Y113">
        <v>5</v>
      </c>
      <c r="Z113" t="s">
        <v>110</v>
      </c>
      <c r="AB113">
        <v>0.5</v>
      </c>
      <c r="AG113" t="s">
        <v>111</v>
      </c>
      <c r="AX113" t="s">
        <v>128</v>
      </c>
      <c r="AY113" t="s">
        <v>128</v>
      </c>
      <c r="AZ113" t="s">
        <v>227</v>
      </c>
      <c r="BH113" t="s">
        <v>119</v>
      </c>
      <c r="BO113" t="s">
        <v>119</v>
      </c>
      <c r="BV113" t="s">
        <v>119</v>
      </c>
      <c r="CC113" t="s">
        <v>120</v>
      </c>
      <c r="CR113" t="s">
        <v>121</v>
      </c>
      <c r="CS113">
        <v>159829</v>
      </c>
      <c r="CT113" t="s">
        <v>122</v>
      </c>
      <c r="CU113" t="s">
        <v>123</v>
      </c>
      <c r="CV113">
        <v>2010</v>
      </c>
    </row>
    <row r="114" spans="1:100" x14ac:dyDescent="0.35">
      <c r="A114">
        <v>1071836</v>
      </c>
      <c r="B114" t="s">
        <v>100</v>
      </c>
      <c r="D114" t="s">
        <v>101</v>
      </c>
      <c r="K114" t="s">
        <v>102</v>
      </c>
      <c r="L114" t="s">
        <v>103</v>
      </c>
      <c r="M114" t="s">
        <v>104</v>
      </c>
      <c r="N114" t="s">
        <v>105</v>
      </c>
      <c r="R114">
        <v>25</v>
      </c>
      <c r="T114">
        <v>26</v>
      </c>
      <c r="U114" t="s">
        <v>106</v>
      </c>
      <c r="V114" t="s">
        <v>107</v>
      </c>
      <c r="W114" t="s">
        <v>108</v>
      </c>
      <c r="X114" t="s">
        <v>109</v>
      </c>
      <c r="Y114">
        <v>5</v>
      </c>
      <c r="Z114" t="s">
        <v>110</v>
      </c>
      <c r="AB114">
        <v>0.25</v>
      </c>
      <c r="AG114" t="s">
        <v>111</v>
      </c>
      <c r="AX114" t="s">
        <v>112</v>
      </c>
      <c r="AY114" t="s">
        <v>113</v>
      </c>
      <c r="AZ114" t="s">
        <v>227</v>
      </c>
      <c r="BA114" t="s">
        <v>115</v>
      </c>
      <c r="BD114" t="s">
        <v>116</v>
      </c>
      <c r="BE114">
        <v>40</v>
      </c>
      <c r="BF114" t="s">
        <v>117</v>
      </c>
      <c r="BG114">
        <v>120</v>
      </c>
      <c r="BH114" t="s">
        <v>118</v>
      </c>
      <c r="BO114" t="s">
        <v>119</v>
      </c>
      <c r="BV114" t="s">
        <v>119</v>
      </c>
      <c r="CC114" t="s">
        <v>120</v>
      </c>
      <c r="CR114" t="s">
        <v>121</v>
      </c>
      <c r="CS114">
        <v>159829</v>
      </c>
      <c r="CT114" t="s">
        <v>122</v>
      </c>
      <c r="CU114" t="s">
        <v>123</v>
      </c>
      <c r="CV114">
        <v>2010</v>
      </c>
    </row>
    <row r="115" spans="1:100" x14ac:dyDescent="0.35">
      <c r="A115">
        <v>1071836</v>
      </c>
      <c r="B115" t="s">
        <v>100</v>
      </c>
      <c r="C115" t="s">
        <v>134</v>
      </c>
      <c r="D115" t="s">
        <v>135</v>
      </c>
      <c r="F115">
        <v>95.1</v>
      </c>
      <c r="K115" t="s">
        <v>196</v>
      </c>
      <c r="L115" t="s">
        <v>197</v>
      </c>
      <c r="M115" t="s">
        <v>104</v>
      </c>
      <c r="N115" t="s">
        <v>198</v>
      </c>
      <c r="P115">
        <v>36</v>
      </c>
      <c r="U115" t="s">
        <v>106</v>
      </c>
      <c r="V115" t="s">
        <v>107</v>
      </c>
      <c r="W115" t="s">
        <v>108</v>
      </c>
      <c r="X115" t="s">
        <v>109</v>
      </c>
      <c r="Y115">
        <v>7</v>
      </c>
      <c r="Z115" t="s">
        <v>139</v>
      </c>
      <c r="AB115">
        <v>300</v>
      </c>
      <c r="AG115" t="s">
        <v>111</v>
      </c>
      <c r="AX115" t="s">
        <v>228</v>
      </c>
      <c r="AY115" t="s">
        <v>229</v>
      </c>
      <c r="AZ115" t="s">
        <v>227</v>
      </c>
      <c r="BC115">
        <v>4</v>
      </c>
      <c r="BH115" t="s">
        <v>118</v>
      </c>
      <c r="BJ115">
        <v>96</v>
      </c>
      <c r="BO115" t="s">
        <v>130</v>
      </c>
      <c r="BQ115">
        <v>4</v>
      </c>
      <c r="BV115" t="s">
        <v>118</v>
      </c>
      <c r="CC115" t="s">
        <v>120</v>
      </c>
      <c r="CR115" t="s">
        <v>202</v>
      </c>
      <c r="CS115">
        <v>178898</v>
      </c>
      <c r="CT115" t="s">
        <v>203</v>
      </c>
      <c r="CU115" t="s">
        <v>204</v>
      </c>
      <c r="CV115">
        <v>2016</v>
      </c>
    </row>
    <row r="116" spans="1:100" x14ac:dyDescent="0.35">
      <c r="A116">
        <v>1071836</v>
      </c>
      <c r="B116" t="s">
        <v>100</v>
      </c>
      <c r="C116" t="s">
        <v>134</v>
      </c>
      <c r="D116" t="s">
        <v>135</v>
      </c>
      <c r="F116">
        <v>95.1</v>
      </c>
      <c r="K116" t="s">
        <v>196</v>
      </c>
      <c r="L116" t="s">
        <v>197</v>
      </c>
      <c r="M116" t="s">
        <v>104</v>
      </c>
      <c r="N116" t="s">
        <v>198</v>
      </c>
      <c r="P116">
        <v>36</v>
      </c>
      <c r="U116" t="s">
        <v>106</v>
      </c>
      <c r="V116" t="s">
        <v>107</v>
      </c>
      <c r="W116" t="s">
        <v>108</v>
      </c>
      <c r="X116" t="s">
        <v>109</v>
      </c>
      <c r="Y116">
        <v>7</v>
      </c>
      <c r="Z116" t="s">
        <v>139</v>
      </c>
      <c r="AB116">
        <v>300</v>
      </c>
      <c r="AG116" t="s">
        <v>111</v>
      </c>
      <c r="AX116" t="s">
        <v>207</v>
      </c>
      <c r="AY116" t="s">
        <v>208</v>
      </c>
      <c r="AZ116" t="s">
        <v>227</v>
      </c>
      <c r="BA116" t="s">
        <v>184</v>
      </c>
      <c r="BC116">
        <v>4</v>
      </c>
      <c r="BH116" t="s">
        <v>118</v>
      </c>
      <c r="BJ116">
        <v>96</v>
      </c>
      <c r="BO116" t="s">
        <v>130</v>
      </c>
      <c r="BQ116">
        <v>4</v>
      </c>
      <c r="BV116" t="s">
        <v>118</v>
      </c>
      <c r="CC116" t="s">
        <v>120</v>
      </c>
      <c r="CR116" t="s">
        <v>202</v>
      </c>
      <c r="CS116">
        <v>178898</v>
      </c>
      <c r="CT116" t="s">
        <v>203</v>
      </c>
      <c r="CU116" t="s">
        <v>204</v>
      </c>
      <c r="CV116">
        <v>2016</v>
      </c>
    </row>
    <row r="117" spans="1:100" x14ac:dyDescent="0.35">
      <c r="A117">
        <v>1071836</v>
      </c>
      <c r="B117" t="s">
        <v>100</v>
      </c>
      <c r="C117" t="s">
        <v>134</v>
      </c>
      <c r="D117" t="s">
        <v>135</v>
      </c>
      <c r="F117">
        <v>95.1</v>
      </c>
      <c r="K117" t="s">
        <v>196</v>
      </c>
      <c r="L117" t="s">
        <v>197</v>
      </c>
      <c r="M117" t="s">
        <v>104</v>
      </c>
      <c r="N117" t="s">
        <v>198</v>
      </c>
      <c r="P117">
        <v>36</v>
      </c>
      <c r="U117" t="s">
        <v>106</v>
      </c>
      <c r="V117" t="s">
        <v>107</v>
      </c>
      <c r="W117" t="s">
        <v>108</v>
      </c>
      <c r="X117" t="s">
        <v>109</v>
      </c>
      <c r="Y117">
        <v>7</v>
      </c>
      <c r="Z117" t="s">
        <v>139</v>
      </c>
      <c r="AB117">
        <v>300</v>
      </c>
      <c r="AG117" t="s">
        <v>111</v>
      </c>
      <c r="AX117" t="s">
        <v>112</v>
      </c>
      <c r="AY117" t="s">
        <v>206</v>
      </c>
      <c r="AZ117" t="s">
        <v>227</v>
      </c>
      <c r="BC117">
        <v>4</v>
      </c>
      <c r="BH117" t="s">
        <v>118</v>
      </c>
      <c r="BJ117">
        <v>96</v>
      </c>
      <c r="BO117" t="s">
        <v>130</v>
      </c>
      <c r="BQ117">
        <v>4</v>
      </c>
      <c r="BV117" t="s">
        <v>118</v>
      </c>
      <c r="CC117" t="s">
        <v>120</v>
      </c>
      <c r="CR117" t="s">
        <v>202</v>
      </c>
      <c r="CS117">
        <v>178898</v>
      </c>
      <c r="CT117" t="s">
        <v>203</v>
      </c>
      <c r="CU117" t="s">
        <v>204</v>
      </c>
      <c r="CV117">
        <v>2016</v>
      </c>
    </row>
    <row r="118" spans="1:100" x14ac:dyDescent="0.35">
      <c r="A118">
        <v>1071836</v>
      </c>
      <c r="B118" t="s">
        <v>100</v>
      </c>
      <c r="C118" t="s">
        <v>134</v>
      </c>
      <c r="D118" t="s">
        <v>135</v>
      </c>
      <c r="F118">
        <v>98</v>
      </c>
      <c r="K118" t="s">
        <v>231</v>
      </c>
      <c r="L118" t="s">
        <v>232</v>
      </c>
      <c r="M118" t="s">
        <v>104</v>
      </c>
      <c r="N118" t="s">
        <v>105</v>
      </c>
      <c r="V118" t="s">
        <v>233</v>
      </c>
      <c r="W118" t="s">
        <v>108</v>
      </c>
      <c r="X118" t="s">
        <v>234</v>
      </c>
      <c r="Y118">
        <v>2</v>
      </c>
      <c r="Z118" t="s">
        <v>139</v>
      </c>
      <c r="AB118">
        <v>6.8999999999999999E-3</v>
      </c>
      <c r="AG118" t="s">
        <v>111</v>
      </c>
      <c r="AX118" t="s">
        <v>112</v>
      </c>
      <c r="AY118" t="s">
        <v>235</v>
      </c>
      <c r="AZ118" t="s">
        <v>227</v>
      </c>
      <c r="BB118" t="s">
        <v>236</v>
      </c>
      <c r="BC118">
        <v>26</v>
      </c>
      <c r="BH118" t="s">
        <v>118</v>
      </c>
      <c r="CC118" t="s">
        <v>120</v>
      </c>
      <c r="CR118" t="s">
        <v>237</v>
      </c>
      <c r="CS118">
        <v>114296</v>
      </c>
      <c r="CT118" t="s">
        <v>238</v>
      </c>
      <c r="CU118" t="s">
        <v>239</v>
      </c>
      <c r="CV118">
        <v>2009</v>
      </c>
    </row>
    <row r="119" spans="1:100" x14ac:dyDescent="0.35">
      <c r="A119">
        <v>1071836</v>
      </c>
      <c r="B119" t="s">
        <v>100</v>
      </c>
      <c r="D119" t="s">
        <v>101</v>
      </c>
      <c r="K119" t="s">
        <v>159</v>
      </c>
      <c r="L119" t="s">
        <v>160</v>
      </c>
      <c r="M119" t="s">
        <v>104</v>
      </c>
      <c r="N119" t="s">
        <v>105</v>
      </c>
      <c r="R119">
        <v>30</v>
      </c>
      <c r="T119">
        <v>34</v>
      </c>
      <c r="U119" t="s">
        <v>106</v>
      </c>
      <c r="V119" t="s">
        <v>107</v>
      </c>
      <c r="W119" t="s">
        <v>108</v>
      </c>
      <c r="X119" t="s">
        <v>109</v>
      </c>
      <c r="Y119">
        <v>6</v>
      </c>
      <c r="Z119" t="s">
        <v>139</v>
      </c>
      <c r="AB119">
        <v>12.8</v>
      </c>
      <c r="AG119" t="s">
        <v>111</v>
      </c>
      <c r="AX119" t="s">
        <v>181</v>
      </c>
      <c r="AY119" t="s">
        <v>195</v>
      </c>
      <c r="AZ119" t="s">
        <v>227</v>
      </c>
      <c r="BA119" t="s">
        <v>184</v>
      </c>
      <c r="BC119">
        <v>4</v>
      </c>
      <c r="BH119" t="s">
        <v>118</v>
      </c>
      <c r="BJ119">
        <v>96</v>
      </c>
      <c r="BO119" t="s">
        <v>130</v>
      </c>
      <c r="BQ119">
        <v>4</v>
      </c>
      <c r="BV119" t="s">
        <v>118</v>
      </c>
      <c r="CC119" t="s">
        <v>120</v>
      </c>
      <c r="CR119" t="s">
        <v>161</v>
      </c>
      <c r="CS119">
        <v>173881</v>
      </c>
      <c r="CT119" t="s">
        <v>162</v>
      </c>
      <c r="CU119" t="s">
        <v>163</v>
      </c>
      <c r="CV119">
        <v>2016</v>
      </c>
    </row>
    <row r="120" spans="1:100" x14ac:dyDescent="0.35">
      <c r="A120">
        <v>1071836</v>
      </c>
      <c r="B120" t="s">
        <v>100</v>
      </c>
      <c r="D120" t="s">
        <v>101</v>
      </c>
      <c r="K120" t="s">
        <v>159</v>
      </c>
      <c r="L120" t="s">
        <v>160</v>
      </c>
      <c r="M120" t="s">
        <v>104</v>
      </c>
      <c r="N120" t="s">
        <v>105</v>
      </c>
      <c r="R120">
        <v>30</v>
      </c>
      <c r="T120">
        <v>34</v>
      </c>
      <c r="U120" t="s">
        <v>106</v>
      </c>
      <c r="V120" t="s">
        <v>107</v>
      </c>
      <c r="W120" t="s">
        <v>108</v>
      </c>
      <c r="X120" t="s">
        <v>109</v>
      </c>
      <c r="Y120">
        <v>6</v>
      </c>
      <c r="Z120" t="s">
        <v>139</v>
      </c>
      <c r="AB120">
        <v>0.8</v>
      </c>
      <c r="AG120" t="s">
        <v>111</v>
      </c>
      <c r="AX120" t="s">
        <v>181</v>
      </c>
      <c r="AY120" t="s">
        <v>194</v>
      </c>
      <c r="AZ120" t="s">
        <v>227</v>
      </c>
      <c r="BA120" t="s">
        <v>184</v>
      </c>
      <c r="BC120">
        <v>4</v>
      </c>
      <c r="BH120" t="s">
        <v>118</v>
      </c>
      <c r="BJ120">
        <v>96</v>
      </c>
      <c r="BO120" t="s">
        <v>130</v>
      </c>
      <c r="BQ120">
        <v>4</v>
      </c>
      <c r="BV120" t="s">
        <v>118</v>
      </c>
      <c r="CC120" t="s">
        <v>120</v>
      </c>
      <c r="CR120" t="s">
        <v>161</v>
      </c>
      <c r="CS120">
        <v>173881</v>
      </c>
      <c r="CT120" t="s">
        <v>162</v>
      </c>
      <c r="CU120" t="s">
        <v>163</v>
      </c>
      <c r="CV120">
        <v>2016</v>
      </c>
    </row>
    <row r="121" spans="1:100" x14ac:dyDescent="0.35">
      <c r="A121">
        <v>1071836</v>
      </c>
      <c r="B121" t="s">
        <v>100</v>
      </c>
      <c r="D121" t="s">
        <v>101</v>
      </c>
      <c r="K121" t="s">
        <v>159</v>
      </c>
      <c r="L121" t="s">
        <v>160</v>
      </c>
      <c r="M121" t="s">
        <v>104</v>
      </c>
      <c r="N121" t="s">
        <v>105</v>
      </c>
      <c r="R121">
        <v>30</v>
      </c>
      <c r="T121">
        <v>34</v>
      </c>
      <c r="U121" t="s">
        <v>106</v>
      </c>
      <c r="V121" t="s">
        <v>107</v>
      </c>
      <c r="W121" t="s">
        <v>108</v>
      </c>
      <c r="X121" t="s">
        <v>109</v>
      </c>
      <c r="Y121">
        <v>6</v>
      </c>
      <c r="Z121" t="s">
        <v>139</v>
      </c>
      <c r="AB121">
        <v>12.8</v>
      </c>
      <c r="AG121" t="s">
        <v>111</v>
      </c>
      <c r="AX121" t="s">
        <v>181</v>
      </c>
      <c r="AY121" t="s">
        <v>209</v>
      </c>
      <c r="AZ121" t="s">
        <v>227</v>
      </c>
      <c r="BA121" t="s">
        <v>184</v>
      </c>
      <c r="BC121">
        <v>4</v>
      </c>
      <c r="BH121" t="s">
        <v>118</v>
      </c>
      <c r="BJ121">
        <v>96</v>
      </c>
      <c r="BO121" t="s">
        <v>130</v>
      </c>
      <c r="BQ121">
        <v>4</v>
      </c>
      <c r="BV121" t="s">
        <v>118</v>
      </c>
      <c r="CC121" t="s">
        <v>120</v>
      </c>
      <c r="CR121" t="s">
        <v>161</v>
      </c>
      <c r="CS121">
        <v>173881</v>
      </c>
      <c r="CT121" t="s">
        <v>162</v>
      </c>
      <c r="CU121" t="s">
        <v>163</v>
      </c>
      <c r="CV121">
        <v>2016</v>
      </c>
    </row>
    <row r="122" spans="1:100" x14ac:dyDescent="0.35">
      <c r="A122">
        <v>1071836</v>
      </c>
      <c r="B122" t="s">
        <v>100</v>
      </c>
      <c r="D122" t="s">
        <v>101</v>
      </c>
      <c r="F122">
        <v>36</v>
      </c>
      <c r="K122" t="s">
        <v>147</v>
      </c>
      <c r="L122" t="s">
        <v>148</v>
      </c>
      <c r="M122" t="s">
        <v>104</v>
      </c>
      <c r="N122" t="s">
        <v>105</v>
      </c>
      <c r="R122">
        <v>3</v>
      </c>
      <c r="T122">
        <v>7</v>
      </c>
      <c r="U122" t="s">
        <v>149</v>
      </c>
      <c r="V122" t="s">
        <v>107</v>
      </c>
      <c r="W122" t="s">
        <v>108</v>
      </c>
      <c r="X122" t="s">
        <v>109</v>
      </c>
      <c r="Y122">
        <v>8</v>
      </c>
      <c r="Z122" t="s">
        <v>110</v>
      </c>
      <c r="AB122">
        <v>100</v>
      </c>
      <c r="AG122" t="s">
        <v>111</v>
      </c>
      <c r="AX122" t="s">
        <v>228</v>
      </c>
      <c r="AY122" t="s">
        <v>240</v>
      </c>
      <c r="AZ122" t="s">
        <v>227</v>
      </c>
      <c r="BC122">
        <v>8</v>
      </c>
      <c r="BH122" t="s">
        <v>118</v>
      </c>
      <c r="BJ122">
        <v>8</v>
      </c>
      <c r="BO122" t="s">
        <v>118</v>
      </c>
      <c r="BQ122">
        <v>8</v>
      </c>
      <c r="BV122" t="s">
        <v>118</v>
      </c>
      <c r="CC122" t="s">
        <v>120</v>
      </c>
      <c r="CR122" t="s">
        <v>151</v>
      </c>
      <c r="CS122">
        <v>168034</v>
      </c>
      <c r="CT122" t="s">
        <v>152</v>
      </c>
      <c r="CU122" t="s">
        <v>153</v>
      </c>
      <c r="CV122">
        <v>2014</v>
      </c>
    </row>
    <row r="123" spans="1:100" x14ac:dyDescent="0.35">
      <c r="A123">
        <v>1071836</v>
      </c>
      <c r="B123" t="s">
        <v>100</v>
      </c>
      <c r="D123" t="s">
        <v>101</v>
      </c>
      <c r="F123">
        <v>99.2</v>
      </c>
      <c r="K123" t="s">
        <v>177</v>
      </c>
      <c r="L123" t="s">
        <v>178</v>
      </c>
      <c r="M123" t="s">
        <v>104</v>
      </c>
      <c r="N123" t="s">
        <v>198</v>
      </c>
      <c r="P123">
        <v>26</v>
      </c>
      <c r="U123" t="s">
        <v>206</v>
      </c>
      <c r="V123" t="s">
        <v>107</v>
      </c>
      <c r="W123" t="s">
        <v>108</v>
      </c>
      <c r="X123" t="s">
        <v>109</v>
      </c>
      <c r="Y123">
        <v>2</v>
      </c>
      <c r="Z123" t="s">
        <v>139</v>
      </c>
      <c r="AB123">
        <v>2.4</v>
      </c>
      <c r="AG123" t="s">
        <v>111</v>
      </c>
      <c r="AX123" t="s">
        <v>207</v>
      </c>
      <c r="AY123" t="s">
        <v>217</v>
      </c>
      <c r="AZ123" t="s">
        <v>227</v>
      </c>
      <c r="BA123" t="s">
        <v>184</v>
      </c>
      <c r="BC123">
        <v>23</v>
      </c>
      <c r="BH123" t="s">
        <v>118</v>
      </c>
      <c r="BJ123">
        <v>23</v>
      </c>
      <c r="BO123" t="s">
        <v>118</v>
      </c>
      <c r="BQ123">
        <v>23</v>
      </c>
      <c r="BV123" t="s">
        <v>118</v>
      </c>
      <c r="CC123" t="s">
        <v>120</v>
      </c>
      <c r="CR123" t="s">
        <v>218</v>
      </c>
      <c r="CS123">
        <v>187971</v>
      </c>
      <c r="CT123" t="s">
        <v>219</v>
      </c>
      <c r="CU123" t="s">
        <v>220</v>
      </c>
      <c r="CV123">
        <v>2020</v>
      </c>
    </row>
    <row r="124" spans="1:100" x14ac:dyDescent="0.35">
      <c r="A124">
        <v>1071836</v>
      </c>
      <c r="B124" t="s">
        <v>100</v>
      </c>
      <c r="D124" t="s">
        <v>101</v>
      </c>
      <c r="F124">
        <v>99.2</v>
      </c>
      <c r="K124" t="s">
        <v>177</v>
      </c>
      <c r="L124" t="s">
        <v>178</v>
      </c>
      <c r="M124" t="s">
        <v>104</v>
      </c>
      <c r="N124" t="s">
        <v>198</v>
      </c>
      <c r="P124">
        <v>26</v>
      </c>
      <c r="U124" t="s">
        <v>206</v>
      </c>
      <c r="V124" t="s">
        <v>107</v>
      </c>
      <c r="W124" t="s">
        <v>108</v>
      </c>
      <c r="X124" t="s">
        <v>109</v>
      </c>
      <c r="Y124">
        <v>2</v>
      </c>
      <c r="Z124" t="s">
        <v>139</v>
      </c>
      <c r="AB124">
        <v>2.4</v>
      </c>
      <c r="AG124" t="s">
        <v>111</v>
      </c>
      <c r="AX124" t="s">
        <v>181</v>
      </c>
      <c r="AY124" t="s">
        <v>209</v>
      </c>
      <c r="AZ124" t="s">
        <v>227</v>
      </c>
      <c r="BC124">
        <v>23</v>
      </c>
      <c r="BH124" t="s">
        <v>118</v>
      </c>
      <c r="BJ124">
        <v>23</v>
      </c>
      <c r="BO124" t="s">
        <v>118</v>
      </c>
      <c r="BQ124">
        <v>23</v>
      </c>
      <c r="BV124" t="s">
        <v>118</v>
      </c>
      <c r="CC124" t="s">
        <v>120</v>
      </c>
      <c r="CR124" t="s">
        <v>218</v>
      </c>
      <c r="CS124">
        <v>187971</v>
      </c>
      <c r="CT124" t="s">
        <v>219</v>
      </c>
      <c r="CU124" t="s">
        <v>220</v>
      </c>
      <c r="CV124">
        <v>2020</v>
      </c>
    </row>
    <row r="125" spans="1:100" x14ac:dyDescent="0.35">
      <c r="A125">
        <v>1071836</v>
      </c>
      <c r="B125" t="s">
        <v>100</v>
      </c>
      <c r="D125" t="s">
        <v>101</v>
      </c>
      <c r="F125">
        <v>99.2</v>
      </c>
      <c r="K125" t="s">
        <v>177</v>
      </c>
      <c r="L125" t="s">
        <v>178</v>
      </c>
      <c r="M125" t="s">
        <v>104</v>
      </c>
      <c r="N125" t="s">
        <v>198</v>
      </c>
      <c r="P125">
        <v>26</v>
      </c>
      <c r="U125" t="s">
        <v>206</v>
      </c>
      <c r="V125" t="s">
        <v>107</v>
      </c>
      <c r="W125" t="s">
        <v>108</v>
      </c>
      <c r="X125" t="s">
        <v>109</v>
      </c>
      <c r="Y125">
        <v>2</v>
      </c>
      <c r="Z125" t="s">
        <v>139</v>
      </c>
      <c r="AB125">
        <v>2.4</v>
      </c>
      <c r="AG125" t="s">
        <v>111</v>
      </c>
      <c r="AX125" t="s">
        <v>112</v>
      </c>
      <c r="AY125" t="s">
        <v>206</v>
      </c>
      <c r="AZ125" t="s">
        <v>227</v>
      </c>
      <c r="BC125">
        <v>23</v>
      </c>
      <c r="BH125" t="s">
        <v>118</v>
      </c>
      <c r="BJ125">
        <v>23</v>
      </c>
      <c r="BO125" t="s">
        <v>118</v>
      </c>
      <c r="BQ125">
        <v>23</v>
      </c>
      <c r="BV125" t="s">
        <v>118</v>
      </c>
      <c r="CC125" t="s">
        <v>120</v>
      </c>
      <c r="CR125" t="s">
        <v>218</v>
      </c>
      <c r="CS125">
        <v>187971</v>
      </c>
      <c r="CT125" t="s">
        <v>219</v>
      </c>
      <c r="CU125" t="s">
        <v>220</v>
      </c>
      <c r="CV125">
        <v>2020</v>
      </c>
    </row>
    <row r="126" spans="1:100" x14ac:dyDescent="0.35">
      <c r="A126">
        <v>1071836</v>
      </c>
      <c r="B126" t="s">
        <v>100</v>
      </c>
      <c r="D126" t="s">
        <v>101</v>
      </c>
      <c r="F126">
        <v>99.2</v>
      </c>
      <c r="K126" t="s">
        <v>177</v>
      </c>
      <c r="L126" t="s">
        <v>178</v>
      </c>
      <c r="M126" t="s">
        <v>104</v>
      </c>
      <c r="N126" t="s">
        <v>198</v>
      </c>
      <c r="P126">
        <v>26</v>
      </c>
      <c r="U126" t="s">
        <v>206</v>
      </c>
      <c r="V126" t="s">
        <v>107</v>
      </c>
      <c r="W126" t="s">
        <v>108</v>
      </c>
      <c r="X126" t="s">
        <v>109</v>
      </c>
      <c r="Y126">
        <v>2</v>
      </c>
      <c r="Z126" t="s">
        <v>139</v>
      </c>
      <c r="AB126">
        <v>2.4</v>
      </c>
      <c r="AG126" t="s">
        <v>111</v>
      </c>
      <c r="AX126" t="s">
        <v>228</v>
      </c>
      <c r="AY126" t="s">
        <v>240</v>
      </c>
      <c r="AZ126" t="s">
        <v>227</v>
      </c>
      <c r="BC126">
        <v>23</v>
      </c>
      <c r="BH126" t="s">
        <v>118</v>
      </c>
      <c r="BJ126">
        <v>23</v>
      </c>
      <c r="BO126" t="s">
        <v>118</v>
      </c>
      <c r="BQ126">
        <v>23</v>
      </c>
      <c r="BV126" t="s">
        <v>118</v>
      </c>
      <c r="CC126" t="s">
        <v>120</v>
      </c>
      <c r="CR126" t="s">
        <v>218</v>
      </c>
      <c r="CS126">
        <v>187971</v>
      </c>
      <c r="CT126" t="s">
        <v>219</v>
      </c>
      <c r="CU126" t="s">
        <v>220</v>
      </c>
      <c r="CV126">
        <v>2020</v>
      </c>
    </row>
    <row r="127" spans="1:100" x14ac:dyDescent="0.35">
      <c r="A127">
        <v>1071836</v>
      </c>
      <c r="B127" t="s">
        <v>100</v>
      </c>
      <c r="C127" t="s">
        <v>134</v>
      </c>
      <c r="D127" t="s">
        <v>135</v>
      </c>
      <c r="F127">
        <v>98</v>
      </c>
      <c r="K127" t="s">
        <v>231</v>
      </c>
      <c r="L127" t="s">
        <v>232</v>
      </c>
      <c r="M127" t="s">
        <v>104</v>
      </c>
      <c r="N127" t="s">
        <v>105</v>
      </c>
      <c r="V127" t="s">
        <v>233</v>
      </c>
      <c r="W127" t="s">
        <v>108</v>
      </c>
      <c r="X127" t="s">
        <v>234</v>
      </c>
      <c r="Y127">
        <v>2</v>
      </c>
      <c r="Z127" t="s">
        <v>139</v>
      </c>
      <c r="AB127">
        <v>6.8999999999999999E-3</v>
      </c>
      <c r="AG127" t="s">
        <v>111</v>
      </c>
      <c r="AX127" t="s">
        <v>128</v>
      </c>
      <c r="AY127" t="s">
        <v>241</v>
      </c>
      <c r="AZ127" t="s">
        <v>227</v>
      </c>
      <c r="BB127" t="s">
        <v>236</v>
      </c>
      <c r="BC127">
        <v>26</v>
      </c>
      <c r="BH127" t="s">
        <v>118</v>
      </c>
      <c r="CC127" t="s">
        <v>120</v>
      </c>
      <c r="CR127" t="s">
        <v>237</v>
      </c>
      <c r="CS127">
        <v>114296</v>
      </c>
      <c r="CT127" t="s">
        <v>238</v>
      </c>
      <c r="CU127" t="s">
        <v>239</v>
      </c>
      <c r="CV127">
        <v>2009</v>
      </c>
    </row>
    <row r="128" spans="1:100" x14ac:dyDescent="0.35">
      <c r="A128">
        <v>1071836</v>
      </c>
      <c r="B128" t="s">
        <v>100</v>
      </c>
      <c r="C128" t="s">
        <v>134</v>
      </c>
      <c r="D128" t="s">
        <v>135</v>
      </c>
      <c r="F128">
        <v>98</v>
      </c>
      <c r="K128" t="s">
        <v>231</v>
      </c>
      <c r="L128" t="s">
        <v>232</v>
      </c>
      <c r="M128" t="s">
        <v>104</v>
      </c>
      <c r="N128" t="s">
        <v>105</v>
      </c>
      <c r="V128" t="s">
        <v>233</v>
      </c>
      <c r="W128" t="s">
        <v>108</v>
      </c>
      <c r="X128" t="s">
        <v>234</v>
      </c>
      <c r="Y128">
        <v>2</v>
      </c>
      <c r="Z128" t="s">
        <v>139</v>
      </c>
      <c r="AB128">
        <v>6.8999999999999999E-3</v>
      </c>
      <c r="AG128" t="s">
        <v>111</v>
      </c>
      <c r="AX128" t="s">
        <v>112</v>
      </c>
      <c r="AY128" t="s">
        <v>217</v>
      </c>
      <c r="AZ128" t="s">
        <v>227</v>
      </c>
      <c r="BB128" t="s">
        <v>236</v>
      </c>
      <c r="BC128">
        <v>26</v>
      </c>
      <c r="BH128" t="s">
        <v>118</v>
      </c>
      <c r="CC128" t="s">
        <v>120</v>
      </c>
      <c r="CR128" t="s">
        <v>237</v>
      </c>
      <c r="CS128">
        <v>114296</v>
      </c>
      <c r="CT128" t="s">
        <v>238</v>
      </c>
      <c r="CU128" t="s">
        <v>239</v>
      </c>
      <c r="CV128">
        <v>2009</v>
      </c>
    </row>
    <row r="129" spans="1:100" x14ac:dyDescent="0.35">
      <c r="A129">
        <v>1071836</v>
      </c>
      <c r="B129" t="s">
        <v>100</v>
      </c>
      <c r="D129" t="s">
        <v>101</v>
      </c>
      <c r="F129">
        <v>99.2</v>
      </c>
      <c r="K129" t="s">
        <v>172</v>
      </c>
      <c r="L129" t="s">
        <v>173</v>
      </c>
      <c r="M129" t="s">
        <v>104</v>
      </c>
      <c r="N129" t="s">
        <v>105</v>
      </c>
      <c r="P129">
        <v>25</v>
      </c>
      <c r="U129" t="s">
        <v>106</v>
      </c>
      <c r="V129" t="s">
        <v>107</v>
      </c>
      <c r="W129" t="s">
        <v>108</v>
      </c>
      <c r="X129" t="s">
        <v>109</v>
      </c>
      <c r="Y129">
        <v>6</v>
      </c>
      <c r="Z129" t="s">
        <v>139</v>
      </c>
      <c r="AB129">
        <v>97</v>
      </c>
      <c r="AG129" t="s">
        <v>111</v>
      </c>
      <c r="AX129" t="s">
        <v>128</v>
      </c>
      <c r="AY129" t="s">
        <v>128</v>
      </c>
      <c r="AZ129" t="s">
        <v>227</v>
      </c>
      <c r="BC129">
        <v>4</v>
      </c>
      <c r="BH129" t="s">
        <v>118</v>
      </c>
      <c r="BJ129">
        <v>96</v>
      </c>
      <c r="BO129" t="s">
        <v>130</v>
      </c>
      <c r="BQ129">
        <v>4</v>
      </c>
      <c r="BV129" t="s">
        <v>118</v>
      </c>
      <c r="CC129" t="s">
        <v>120</v>
      </c>
      <c r="CR129" t="s">
        <v>174</v>
      </c>
      <c r="CS129">
        <v>180342</v>
      </c>
      <c r="CT129" t="s">
        <v>175</v>
      </c>
      <c r="CU129" t="s">
        <v>176</v>
      </c>
      <c r="CV129">
        <v>2019</v>
      </c>
    </row>
    <row r="130" spans="1:100" x14ac:dyDescent="0.35">
      <c r="A130">
        <v>1071836</v>
      </c>
      <c r="B130" t="s">
        <v>100</v>
      </c>
      <c r="D130" t="s">
        <v>101</v>
      </c>
      <c r="F130">
        <v>99.2</v>
      </c>
      <c r="K130" t="s">
        <v>177</v>
      </c>
      <c r="L130" t="s">
        <v>178</v>
      </c>
      <c r="M130" t="s">
        <v>104</v>
      </c>
      <c r="N130" t="s">
        <v>105</v>
      </c>
      <c r="P130">
        <v>25</v>
      </c>
      <c r="U130" t="s">
        <v>106</v>
      </c>
      <c r="V130" t="s">
        <v>107</v>
      </c>
      <c r="W130" t="s">
        <v>108</v>
      </c>
      <c r="X130" t="s">
        <v>109</v>
      </c>
      <c r="Y130">
        <v>6</v>
      </c>
      <c r="Z130" t="s">
        <v>139</v>
      </c>
      <c r="AB130">
        <v>84</v>
      </c>
      <c r="AG130" t="s">
        <v>111</v>
      </c>
      <c r="AX130" t="s">
        <v>128</v>
      </c>
      <c r="AY130" t="s">
        <v>128</v>
      </c>
      <c r="AZ130" t="s">
        <v>227</v>
      </c>
      <c r="BC130">
        <v>4</v>
      </c>
      <c r="BH130" t="s">
        <v>118</v>
      </c>
      <c r="BJ130">
        <v>96</v>
      </c>
      <c r="BO130" t="s">
        <v>130</v>
      </c>
      <c r="BQ130">
        <v>4</v>
      </c>
      <c r="BV130" t="s">
        <v>118</v>
      </c>
      <c r="CC130" t="s">
        <v>120</v>
      </c>
      <c r="CR130" t="s">
        <v>174</v>
      </c>
      <c r="CS130">
        <v>180342</v>
      </c>
      <c r="CT130" t="s">
        <v>175</v>
      </c>
      <c r="CU130" t="s">
        <v>176</v>
      </c>
      <c r="CV130">
        <v>2019</v>
      </c>
    </row>
    <row r="131" spans="1:100" x14ac:dyDescent="0.35">
      <c r="A131">
        <v>1071836</v>
      </c>
      <c r="B131" t="s">
        <v>100</v>
      </c>
      <c r="D131" t="s">
        <v>101</v>
      </c>
      <c r="K131" t="s">
        <v>179</v>
      </c>
      <c r="L131" t="s">
        <v>180</v>
      </c>
      <c r="M131" t="s">
        <v>104</v>
      </c>
      <c r="N131" t="s">
        <v>105</v>
      </c>
      <c r="R131">
        <v>30</v>
      </c>
      <c r="T131">
        <v>34</v>
      </c>
      <c r="U131" t="s">
        <v>106</v>
      </c>
      <c r="V131" t="s">
        <v>107</v>
      </c>
      <c r="W131" t="s">
        <v>108</v>
      </c>
      <c r="X131" t="s">
        <v>109</v>
      </c>
      <c r="Y131">
        <v>2</v>
      </c>
      <c r="Z131" t="s">
        <v>139</v>
      </c>
      <c r="AB131">
        <v>12.8</v>
      </c>
      <c r="AG131" t="s">
        <v>111</v>
      </c>
      <c r="AX131" t="s">
        <v>181</v>
      </c>
      <c r="AY131" t="s">
        <v>182</v>
      </c>
      <c r="AZ131" t="s">
        <v>227</v>
      </c>
      <c r="BA131" t="s">
        <v>184</v>
      </c>
      <c r="BC131">
        <v>2</v>
      </c>
      <c r="BH131" t="s">
        <v>118</v>
      </c>
      <c r="BJ131">
        <v>96</v>
      </c>
      <c r="BO131" t="s">
        <v>130</v>
      </c>
      <c r="BQ131">
        <v>4</v>
      </c>
      <c r="BV131" t="s">
        <v>118</v>
      </c>
      <c r="CC131" t="s">
        <v>120</v>
      </c>
      <c r="CR131" t="s">
        <v>161</v>
      </c>
      <c r="CS131">
        <v>173881</v>
      </c>
      <c r="CT131" t="s">
        <v>162</v>
      </c>
      <c r="CU131" t="s">
        <v>163</v>
      </c>
      <c r="CV131">
        <v>2016</v>
      </c>
    </row>
    <row r="132" spans="1:100" x14ac:dyDescent="0.35">
      <c r="A132">
        <v>1071836</v>
      </c>
      <c r="B132" t="s">
        <v>100</v>
      </c>
      <c r="D132" t="s">
        <v>101</v>
      </c>
      <c r="K132" t="s">
        <v>179</v>
      </c>
      <c r="L132" t="s">
        <v>180</v>
      </c>
      <c r="M132" t="s">
        <v>104</v>
      </c>
      <c r="N132" t="s">
        <v>105</v>
      </c>
      <c r="R132">
        <v>30</v>
      </c>
      <c r="T132">
        <v>34</v>
      </c>
      <c r="U132" t="s">
        <v>106</v>
      </c>
      <c r="V132" t="s">
        <v>107</v>
      </c>
      <c r="W132" t="s">
        <v>108</v>
      </c>
      <c r="X132" t="s">
        <v>109</v>
      </c>
      <c r="Y132">
        <v>2</v>
      </c>
      <c r="Z132" t="s">
        <v>139</v>
      </c>
      <c r="AB132">
        <v>12.8</v>
      </c>
      <c r="AG132" t="s">
        <v>111</v>
      </c>
      <c r="AX132" t="s">
        <v>181</v>
      </c>
      <c r="AY132" t="s">
        <v>195</v>
      </c>
      <c r="AZ132" t="s">
        <v>227</v>
      </c>
      <c r="BA132" t="s">
        <v>184</v>
      </c>
      <c r="BC132">
        <v>1</v>
      </c>
      <c r="BH132" t="s">
        <v>118</v>
      </c>
      <c r="BJ132">
        <v>96</v>
      </c>
      <c r="BO132" t="s">
        <v>130</v>
      </c>
      <c r="BQ132">
        <v>4</v>
      </c>
      <c r="BV132" t="s">
        <v>118</v>
      </c>
      <c r="CC132" t="s">
        <v>120</v>
      </c>
      <c r="CR132" t="s">
        <v>161</v>
      </c>
      <c r="CS132">
        <v>173881</v>
      </c>
      <c r="CT132" t="s">
        <v>162</v>
      </c>
      <c r="CU132" t="s">
        <v>163</v>
      </c>
      <c r="CV132">
        <v>2016</v>
      </c>
    </row>
    <row r="133" spans="1:100" x14ac:dyDescent="0.35">
      <c r="A133">
        <v>1071836</v>
      </c>
      <c r="B133" t="s">
        <v>100</v>
      </c>
      <c r="D133" t="s">
        <v>101</v>
      </c>
      <c r="K133" t="s">
        <v>179</v>
      </c>
      <c r="L133" t="s">
        <v>180</v>
      </c>
      <c r="M133" t="s">
        <v>104</v>
      </c>
      <c r="N133" t="s">
        <v>105</v>
      </c>
      <c r="R133">
        <v>30</v>
      </c>
      <c r="T133">
        <v>34</v>
      </c>
      <c r="U133" t="s">
        <v>106</v>
      </c>
      <c r="V133" t="s">
        <v>107</v>
      </c>
      <c r="W133" t="s">
        <v>108</v>
      </c>
      <c r="X133" t="s">
        <v>109</v>
      </c>
      <c r="Y133">
        <v>2</v>
      </c>
      <c r="Z133" t="s">
        <v>139</v>
      </c>
      <c r="AB133">
        <v>12.8</v>
      </c>
      <c r="AG133" t="s">
        <v>111</v>
      </c>
      <c r="AX133" t="s">
        <v>181</v>
      </c>
      <c r="AY133" t="s">
        <v>182</v>
      </c>
      <c r="AZ133" t="s">
        <v>227</v>
      </c>
      <c r="BA133" t="s">
        <v>184</v>
      </c>
      <c r="BC133">
        <v>3</v>
      </c>
      <c r="BH133" t="s">
        <v>118</v>
      </c>
      <c r="BJ133">
        <v>96</v>
      </c>
      <c r="BO133" t="s">
        <v>130</v>
      </c>
      <c r="BQ133">
        <v>4</v>
      </c>
      <c r="BV133" t="s">
        <v>118</v>
      </c>
      <c r="CC133" t="s">
        <v>120</v>
      </c>
      <c r="CR133" t="s">
        <v>161</v>
      </c>
      <c r="CS133">
        <v>173881</v>
      </c>
      <c r="CT133" t="s">
        <v>162</v>
      </c>
      <c r="CU133" t="s">
        <v>163</v>
      </c>
      <c r="CV133">
        <v>2016</v>
      </c>
    </row>
    <row r="134" spans="1:100" x14ac:dyDescent="0.35">
      <c r="A134">
        <v>1071836</v>
      </c>
      <c r="B134" t="s">
        <v>100</v>
      </c>
      <c r="D134" t="s">
        <v>101</v>
      </c>
      <c r="K134" t="s">
        <v>179</v>
      </c>
      <c r="L134" t="s">
        <v>180</v>
      </c>
      <c r="M134" t="s">
        <v>104</v>
      </c>
      <c r="N134" t="s">
        <v>105</v>
      </c>
      <c r="R134">
        <v>30</v>
      </c>
      <c r="T134">
        <v>34</v>
      </c>
      <c r="U134" t="s">
        <v>106</v>
      </c>
      <c r="V134" t="s">
        <v>107</v>
      </c>
      <c r="W134" t="s">
        <v>108</v>
      </c>
      <c r="X134" t="s">
        <v>109</v>
      </c>
      <c r="Y134">
        <v>2</v>
      </c>
      <c r="Z134" t="s">
        <v>139</v>
      </c>
      <c r="AB134">
        <v>12.8</v>
      </c>
      <c r="AG134" t="s">
        <v>111</v>
      </c>
      <c r="AX134" t="s">
        <v>181</v>
      </c>
      <c r="AY134" t="s">
        <v>209</v>
      </c>
      <c r="AZ134" t="s">
        <v>227</v>
      </c>
      <c r="BA134" t="s">
        <v>184</v>
      </c>
      <c r="BC134">
        <v>1</v>
      </c>
      <c r="BH134" t="s">
        <v>118</v>
      </c>
      <c r="BJ134">
        <v>96</v>
      </c>
      <c r="BO134" t="s">
        <v>130</v>
      </c>
      <c r="BQ134">
        <v>4</v>
      </c>
      <c r="BV134" t="s">
        <v>118</v>
      </c>
      <c r="CC134" t="s">
        <v>120</v>
      </c>
      <c r="CR134" t="s">
        <v>161</v>
      </c>
      <c r="CS134">
        <v>173881</v>
      </c>
      <c r="CT134" t="s">
        <v>162</v>
      </c>
      <c r="CU134" t="s">
        <v>163</v>
      </c>
      <c r="CV134">
        <v>2016</v>
      </c>
    </row>
    <row r="135" spans="1:100" x14ac:dyDescent="0.35">
      <c r="A135">
        <v>1071836</v>
      </c>
      <c r="B135" t="s">
        <v>100</v>
      </c>
      <c r="D135" t="s">
        <v>101</v>
      </c>
      <c r="K135" t="s">
        <v>179</v>
      </c>
      <c r="L135" t="s">
        <v>180</v>
      </c>
      <c r="M135" t="s">
        <v>104</v>
      </c>
      <c r="N135" t="s">
        <v>105</v>
      </c>
      <c r="R135">
        <v>30</v>
      </c>
      <c r="T135">
        <v>34</v>
      </c>
      <c r="U135" t="s">
        <v>106</v>
      </c>
      <c r="V135" t="s">
        <v>107</v>
      </c>
      <c r="W135" t="s">
        <v>108</v>
      </c>
      <c r="X135" t="s">
        <v>109</v>
      </c>
      <c r="Y135">
        <v>2</v>
      </c>
      <c r="Z135" t="s">
        <v>139</v>
      </c>
      <c r="AB135">
        <v>12.8</v>
      </c>
      <c r="AG135" t="s">
        <v>111</v>
      </c>
      <c r="AX135" t="s">
        <v>181</v>
      </c>
      <c r="AY135" t="s">
        <v>209</v>
      </c>
      <c r="AZ135" t="s">
        <v>227</v>
      </c>
      <c r="BA135" t="s">
        <v>184</v>
      </c>
      <c r="BC135">
        <v>2</v>
      </c>
      <c r="BH135" t="s">
        <v>118</v>
      </c>
      <c r="BJ135">
        <v>96</v>
      </c>
      <c r="BO135" t="s">
        <v>130</v>
      </c>
      <c r="BQ135">
        <v>4</v>
      </c>
      <c r="BV135" t="s">
        <v>118</v>
      </c>
      <c r="CC135" t="s">
        <v>120</v>
      </c>
      <c r="CR135" t="s">
        <v>161</v>
      </c>
      <c r="CS135">
        <v>173881</v>
      </c>
      <c r="CT135" t="s">
        <v>162</v>
      </c>
      <c r="CU135" t="s">
        <v>163</v>
      </c>
      <c r="CV135">
        <v>2016</v>
      </c>
    </row>
    <row r="136" spans="1:100" x14ac:dyDescent="0.35">
      <c r="A136">
        <v>1071836</v>
      </c>
      <c r="B136" t="s">
        <v>100</v>
      </c>
      <c r="D136" t="s">
        <v>101</v>
      </c>
      <c r="K136" t="s">
        <v>179</v>
      </c>
      <c r="L136" t="s">
        <v>180</v>
      </c>
      <c r="M136" t="s">
        <v>104</v>
      </c>
      <c r="N136" t="s">
        <v>105</v>
      </c>
      <c r="R136">
        <v>30</v>
      </c>
      <c r="T136">
        <v>34</v>
      </c>
      <c r="U136" t="s">
        <v>106</v>
      </c>
      <c r="V136" t="s">
        <v>107</v>
      </c>
      <c r="W136" t="s">
        <v>108</v>
      </c>
      <c r="X136" t="s">
        <v>109</v>
      </c>
      <c r="Y136">
        <v>2</v>
      </c>
      <c r="Z136" t="s">
        <v>139</v>
      </c>
      <c r="AB136">
        <v>12.8</v>
      </c>
      <c r="AG136" t="s">
        <v>111</v>
      </c>
      <c r="AX136" t="s">
        <v>181</v>
      </c>
      <c r="AY136" t="s">
        <v>205</v>
      </c>
      <c r="AZ136" t="s">
        <v>227</v>
      </c>
      <c r="BA136" t="s">
        <v>184</v>
      </c>
      <c r="BC136">
        <v>3</v>
      </c>
      <c r="BH136" t="s">
        <v>118</v>
      </c>
      <c r="BJ136">
        <v>96</v>
      </c>
      <c r="BO136" t="s">
        <v>130</v>
      </c>
      <c r="BQ136">
        <v>4</v>
      </c>
      <c r="BV136" t="s">
        <v>118</v>
      </c>
      <c r="CC136" t="s">
        <v>120</v>
      </c>
      <c r="CR136" t="s">
        <v>161</v>
      </c>
      <c r="CS136">
        <v>173881</v>
      </c>
      <c r="CT136" t="s">
        <v>162</v>
      </c>
      <c r="CU136" t="s">
        <v>163</v>
      </c>
      <c r="CV136">
        <v>2016</v>
      </c>
    </row>
    <row r="137" spans="1:100" x14ac:dyDescent="0.35">
      <c r="A137">
        <v>1071836</v>
      </c>
      <c r="B137" t="s">
        <v>100</v>
      </c>
      <c r="D137" t="s">
        <v>101</v>
      </c>
      <c r="K137" t="s">
        <v>179</v>
      </c>
      <c r="L137" t="s">
        <v>180</v>
      </c>
      <c r="M137" t="s">
        <v>104</v>
      </c>
      <c r="N137" t="s">
        <v>105</v>
      </c>
      <c r="R137">
        <v>30</v>
      </c>
      <c r="T137">
        <v>34</v>
      </c>
      <c r="U137" t="s">
        <v>106</v>
      </c>
      <c r="V137" t="s">
        <v>107</v>
      </c>
      <c r="W137" t="s">
        <v>108</v>
      </c>
      <c r="X137" t="s">
        <v>109</v>
      </c>
      <c r="Y137">
        <v>2</v>
      </c>
      <c r="Z137" t="s">
        <v>139</v>
      </c>
      <c r="AB137">
        <v>12.8</v>
      </c>
      <c r="AG137" t="s">
        <v>111</v>
      </c>
      <c r="AX137" t="s">
        <v>181</v>
      </c>
      <c r="AY137" t="s">
        <v>194</v>
      </c>
      <c r="AZ137" t="s">
        <v>227</v>
      </c>
      <c r="BA137" t="s">
        <v>184</v>
      </c>
      <c r="BC137">
        <v>3</v>
      </c>
      <c r="BH137" t="s">
        <v>118</v>
      </c>
      <c r="BJ137">
        <v>96</v>
      </c>
      <c r="BO137" t="s">
        <v>130</v>
      </c>
      <c r="BQ137">
        <v>4</v>
      </c>
      <c r="BV137" t="s">
        <v>118</v>
      </c>
      <c r="CC137" t="s">
        <v>120</v>
      </c>
      <c r="CR137" t="s">
        <v>161</v>
      </c>
      <c r="CS137">
        <v>173881</v>
      </c>
      <c r="CT137" t="s">
        <v>162</v>
      </c>
      <c r="CU137" t="s">
        <v>163</v>
      </c>
      <c r="CV137">
        <v>2016</v>
      </c>
    </row>
    <row r="138" spans="1:100" x14ac:dyDescent="0.35">
      <c r="A138">
        <v>1071836</v>
      </c>
      <c r="B138" t="s">
        <v>100</v>
      </c>
      <c r="D138" t="s">
        <v>101</v>
      </c>
      <c r="K138" t="s">
        <v>179</v>
      </c>
      <c r="L138" t="s">
        <v>180</v>
      </c>
      <c r="M138" t="s">
        <v>104</v>
      </c>
      <c r="N138" t="s">
        <v>105</v>
      </c>
      <c r="R138">
        <v>30</v>
      </c>
      <c r="T138">
        <v>34</v>
      </c>
      <c r="U138" t="s">
        <v>106</v>
      </c>
      <c r="V138" t="s">
        <v>107</v>
      </c>
      <c r="W138" t="s">
        <v>108</v>
      </c>
      <c r="X138" t="s">
        <v>109</v>
      </c>
      <c r="Y138">
        <v>2</v>
      </c>
      <c r="Z138" t="s">
        <v>139</v>
      </c>
      <c r="AB138">
        <v>12.8</v>
      </c>
      <c r="AG138" t="s">
        <v>111</v>
      </c>
      <c r="AX138" t="s">
        <v>181</v>
      </c>
      <c r="AY138" t="s">
        <v>182</v>
      </c>
      <c r="AZ138" t="s">
        <v>227</v>
      </c>
      <c r="BA138" t="s">
        <v>184</v>
      </c>
      <c r="BC138">
        <v>4</v>
      </c>
      <c r="BH138" t="s">
        <v>118</v>
      </c>
      <c r="BJ138">
        <v>96</v>
      </c>
      <c r="BO138" t="s">
        <v>130</v>
      </c>
      <c r="BQ138">
        <v>4</v>
      </c>
      <c r="BV138" t="s">
        <v>118</v>
      </c>
      <c r="CC138" t="s">
        <v>120</v>
      </c>
      <c r="CR138" t="s">
        <v>161</v>
      </c>
      <c r="CS138">
        <v>173881</v>
      </c>
      <c r="CT138" t="s">
        <v>162</v>
      </c>
      <c r="CU138" t="s">
        <v>163</v>
      </c>
      <c r="CV138">
        <v>2016</v>
      </c>
    </row>
    <row r="139" spans="1:100" x14ac:dyDescent="0.35">
      <c r="A139">
        <v>1071836</v>
      </c>
      <c r="B139" t="s">
        <v>100</v>
      </c>
      <c r="D139" t="s">
        <v>101</v>
      </c>
      <c r="K139" t="s">
        <v>179</v>
      </c>
      <c r="L139" t="s">
        <v>180</v>
      </c>
      <c r="M139" t="s">
        <v>104</v>
      </c>
      <c r="N139" t="s">
        <v>105</v>
      </c>
      <c r="R139">
        <v>30</v>
      </c>
      <c r="T139">
        <v>34</v>
      </c>
      <c r="U139" t="s">
        <v>106</v>
      </c>
      <c r="V139" t="s">
        <v>107</v>
      </c>
      <c r="W139" t="s">
        <v>108</v>
      </c>
      <c r="X139" t="s">
        <v>109</v>
      </c>
      <c r="Y139">
        <v>2</v>
      </c>
      <c r="Z139" t="s">
        <v>139</v>
      </c>
      <c r="AB139">
        <v>12.8</v>
      </c>
      <c r="AG139" t="s">
        <v>111</v>
      </c>
      <c r="AX139" t="s">
        <v>181</v>
      </c>
      <c r="AY139" t="s">
        <v>209</v>
      </c>
      <c r="AZ139" t="s">
        <v>227</v>
      </c>
      <c r="BA139" t="s">
        <v>184</v>
      </c>
      <c r="BC139">
        <v>4</v>
      </c>
      <c r="BH139" t="s">
        <v>118</v>
      </c>
      <c r="BJ139">
        <v>96</v>
      </c>
      <c r="BO139" t="s">
        <v>130</v>
      </c>
      <c r="BQ139">
        <v>4</v>
      </c>
      <c r="BV139" t="s">
        <v>118</v>
      </c>
      <c r="CC139" t="s">
        <v>120</v>
      </c>
      <c r="CR139" t="s">
        <v>161</v>
      </c>
      <c r="CS139">
        <v>173881</v>
      </c>
      <c r="CT139" t="s">
        <v>162</v>
      </c>
      <c r="CU139" t="s">
        <v>163</v>
      </c>
      <c r="CV139">
        <v>2016</v>
      </c>
    </row>
    <row r="140" spans="1:100" x14ac:dyDescent="0.35">
      <c r="A140">
        <v>1071836</v>
      </c>
      <c r="B140" t="s">
        <v>100</v>
      </c>
      <c r="C140" t="s">
        <v>134</v>
      </c>
      <c r="D140" t="s">
        <v>101</v>
      </c>
      <c r="E140" t="s">
        <v>116</v>
      </c>
      <c r="F140">
        <v>98</v>
      </c>
      <c r="K140" t="s">
        <v>165</v>
      </c>
      <c r="L140" t="s">
        <v>166</v>
      </c>
      <c r="M140" t="s">
        <v>104</v>
      </c>
      <c r="R140">
        <v>24</v>
      </c>
      <c r="T140">
        <v>26</v>
      </c>
      <c r="U140" t="s">
        <v>106</v>
      </c>
      <c r="V140" t="s">
        <v>167</v>
      </c>
      <c r="W140" t="s">
        <v>108</v>
      </c>
      <c r="X140" t="s">
        <v>109</v>
      </c>
      <c r="Y140">
        <v>2</v>
      </c>
      <c r="Z140" t="s">
        <v>139</v>
      </c>
      <c r="AB140">
        <v>3.7</v>
      </c>
      <c r="AG140" t="s">
        <v>111</v>
      </c>
      <c r="AX140" t="s">
        <v>128</v>
      </c>
      <c r="AY140" t="s">
        <v>128</v>
      </c>
      <c r="AZ140" t="s">
        <v>242</v>
      </c>
      <c r="BC140">
        <v>7</v>
      </c>
      <c r="BH140" t="s">
        <v>118</v>
      </c>
      <c r="CC140" t="s">
        <v>120</v>
      </c>
      <c r="CR140" t="s">
        <v>224</v>
      </c>
      <c r="CS140">
        <v>112912</v>
      </c>
      <c r="CT140" t="s">
        <v>225</v>
      </c>
      <c r="CU140" t="s">
        <v>226</v>
      </c>
      <c r="CV140">
        <v>2008</v>
      </c>
    </row>
    <row r="141" spans="1:100" x14ac:dyDescent="0.35">
      <c r="A141">
        <v>1071836</v>
      </c>
      <c r="B141" t="s">
        <v>100</v>
      </c>
      <c r="C141" t="s">
        <v>134</v>
      </c>
      <c r="D141" t="s">
        <v>101</v>
      </c>
      <c r="E141" t="s">
        <v>116</v>
      </c>
      <c r="F141">
        <v>98</v>
      </c>
      <c r="K141" t="s">
        <v>165</v>
      </c>
      <c r="L141" t="s">
        <v>166</v>
      </c>
      <c r="M141" t="s">
        <v>104</v>
      </c>
      <c r="R141">
        <v>24</v>
      </c>
      <c r="T141">
        <v>26</v>
      </c>
      <c r="U141" t="s">
        <v>106</v>
      </c>
      <c r="V141" t="s">
        <v>167</v>
      </c>
      <c r="W141" t="s">
        <v>108</v>
      </c>
      <c r="X141" t="s">
        <v>109</v>
      </c>
      <c r="Y141">
        <v>2</v>
      </c>
      <c r="Z141" t="s">
        <v>139</v>
      </c>
      <c r="AB141">
        <v>3.7</v>
      </c>
      <c r="AG141" t="s">
        <v>111</v>
      </c>
      <c r="AX141" t="s">
        <v>128</v>
      </c>
      <c r="AY141" t="s">
        <v>128</v>
      </c>
      <c r="AZ141" t="s">
        <v>242</v>
      </c>
      <c r="BC141">
        <v>14</v>
      </c>
      <c r="BH141" t="s">
        <v>118</v>
      </c>
      <c r="CC141" t="s">
        <v>120</v>
      </c>
      <c r="CR141" t="s">
        <v>224</v>
      </c>
      <c r="CS141">
        <v>112912</v>
      </c>
      <c r="CT141" t="s">
        <v>225</v>
      </c>
      <c r="CU141" t="s">
        <v>226</v>
      </c>
      <c r="CV141">
        <v>2008</v>
      </c>
    </row>
    <row r="142" spans="1:100" x14ac:dyDescent="0.35">
      <c r="A142">
        <v>1071836</v>
      </c>
      <c r="B142" t="s">
        <v>100</v>
      </c>
      <c r="C142" t="s">
        <v>134</v>
      </c>
      <c r="D142" t="s">
        <v>135</v>
      </c>
      <c r="F142">
        <v>96</v>
      </c>
      <c r="K142" t="s">
        <v>136</v>
      </c>
      <c r="L142" t="s">
        <v>137</v>
      </c>
      <c r="M142" t="s">
        <v>104</v>
      </c>
      <c r="N142" t="s">
        <v>105</v>
      </c>
      <c r="V142" t="s">
        <v>107</v>
      </c>
      <c r="W142" t="s">
        <v>108</v>
      </c>
      <c r="X142" t="s">
        <v>109</v>
      </c>
      <c r="Y142">
        <v>6</v>
      </c>
      <c r="Z142" t="s">
        <v>139</v>
      </c>
      <c r="AB142">
        <v>180</v>
      </c>
      <c r="AG142" t="s">
        <v>111</v>
      </c>
      <c r="AX142" t="s">
        <v>128</v>
      </c>
      <c r="AY142" t="s">
        <v>128</v>
      </c>
      <c r="AZ142" t="s">
        <v>243</v>
      </c>
      <c r="BC142">
        <v>1</v>
      </c>
      <c r="BH142" t="s">
        <v>118</v>
      </c>
      <c r="CC142" t="s">
        <v>120</v>
      </c>
      <c r="CR142" t="s">
        <v>144</v>
      </c>
      <c r="CS142">
        <v>69216</v>
      </c>
      <c r="CT142" t="s">
        <v>145</v>
      </c>
      <c r="CU142" t="s">
        <v>146</v>
      </c>
      <c r="CV142">
        <v>1995</v>
      </c>
    </row>
    <row r="143" spans="1:100" x14ac:dyDescent="0.35">
      <c r="A143">
        <v>1071836</v>
      </c>
      <c r="B143" t="s">
        <v>100</v>
      </c>
      <c r="C143" t="s">
        <v>134</v>
      </c>
      <c r="D143" t="s">
        <v>135</v>
      </c>
      <c r="F143">
        <v>96</v>
      </c>
      <c r="K143" t="s">
        <v>244</v>
      </c>
      <c r="L143" t="s">
        <v>245</v>
      </c>
      <c r="M143" t="s">
        <v>104</v>
      </c>
      <c r="N143" t="s">
        <v>105</v>
      </c>
      <c r="V143" t="s">
        <v>107</v>
      </c>
      <c r="W143" t="s">
        <v>108</v>
      </c>
      <c r="X143" t="s">
        <v>109</v>
      </c>
      <c r="Y143">
        <v>6</v>
      </c>
      <c r="Z143" t="s">
        <v>139</v>
      </c>
      <c r="AB143">
        <v>180</v>
      </c>
      <c r="AG143" t="s">
        <v>111</v>
      </c>
      <c r="AX143" t="s">
        <v>128</v>
      </c>
      <c r="AY143" t="s">
        <v>128</v>
      </c>
      <c r="AZ143" t="s">
        <v>246</v>
      </c>
      <c r="BC143">
        <v>4</v>
      </c>
      <c r="BH143" t="s">
        <v>118</v>
      </c>
      <c r="CC143" t="s">
        <v>120</v>
      </c>
      <c r="CR143" t="s">
        <v>144</v>
      </c>
      <c r="CS143">
        <v>69216</v>
      </c>
      <c r="CT143" t="s">
        <v>145</v>
      </c>
      <c r="CU143" t="s">
        <v>146</v>
      </c>
      <c r="CV143">
        <v>1995</v>
      </c>
    </row>
    <row r="144" spans="1:100" x14ac:dyDescent="0.35">
      <c r="A144">
        <v>1071836</v>
      </c>
      <c r="B144" t="s">
        <v>100</v>
      </c>
      <c r="D144" t="s">
        <v>101</v>
      </c>
      <c r="K144" t="s">
        <v>159</v>
      </c>
      <c r="L144" t="s">
        <v>160</v>
      </c>
      <c r="M144" t="s">
        <v>104</v>
      </c>
      <c r="N144" t="s">
        <v>105</v>
      </c>
      <c r="R144">
        <v>30</v>
      </c>
      <c r="T144">
        <v>34</v>
      </c>
      <c r="U144" t="s">
        <v>106</v>
      </c>
      <c r="V144" t="s">
        <v>107</v>
      </c>
      <c r="W144" t="s">
        <v>108</v>
      </c>
      <c r="X144" t="s">
        <v>109</v>
      </c>
      <c r="Y144">
        <v>6</v>
      </c>
      <c r="Z144" t="s">
        <v>139</v>
      </c>
      <c r="AD144">
        <v>0.8</v>
      </c>
      <c r="AF144">
        <v>12.8</v>
      </c>
      <c r="AG144" t="s">
        <v>111</v>
      </c>
      <c r="AX144" t="s">
        <v>181</v>
      </c>
      <c r="AY144" t="s">
        <v>193</v>
      </c>
      <c r="BA144" t="s">
        <v>184</v>
      </c>
      <c r="BC144">
        <v>4</v>
      </c>
      <c r="BH144" t="s">
        <v>118</v>
      </c>
      <c r="BJ144">
        <v>96</v>
      </c>
      <c r="BO144" t="s">
        <v>130</v>
      </c>
      <c r="BQ144">
        <v>4</v>
      </c>
      <c r="BV144" t="s">
        <v>118</v>
      </c>
      <c r="CC144" t="s">
        <v>120</v>
      </c>
      <c r="CR144" t="s">
        <v>161</v>
      </c>
      <c r="CS144">
        <v>173881</v>
      </c>
      <c r="CT144" t="s">
        <v>162</v>
      </c>
      <c r="CU144" t="s">
        <v>163</v>
      </c>
      <c r="CV144">
        <v>2016</v>
      </c>
    </row>
    <row r="145" spans="1:100" x14ac:dyDescent="0.35">
      <c r="A145">
        <v>1071836</v>
      </c>
      <c r="B145" t="s">
        <v>100</v>
      </c>
      <c r="D145" t="s">
        <v>101</v>
      </c>
      <c r="K145" t="s">
        <v>185</v>
      </c>
      <c r="L145" t="s">
        <v>186</v>
      </c>
      <c r="M145" t="s">
        <v>104</v>
      </c>
      <c r="N145" t="s">
        <v>105</v>
      </c>
      <c r="P145">
        <v>24</v>
      </c>
      <c r="U145" t="s">
        <v>106</v>
      </c>
      <c r="V145" t="s">
        <v>107</v>
      </c>
      <c r="W145" t="s">
        <v>108</v>
      </c>
      <c r="X145" t="s">
        <v>109</v>
      </c>
      <c r="Y145">
        <v>3</v>
      </c>
      <c r="Z145" t="s">
        <v>139</v>
      </c>
      <c r="AD145">
        <v>0.32500000000000001</v>
      </c>
      <c r="AF145">
        <v>0.75</v>
      </c>
      <c r="AG145" t="s">
        <v>111</v>
      </c>
      <c r="AX145" t="s">
        <v>187</v>
      </c>
      <c r="AY145" t="s">
        <v>247</v>
      </c>
      <c r="BA145" t="s">
        <v>189</v>
      </c>
      <c r="BC145">
        <v>30</v>
      </c>
      <c r="BH145" t="s">
        <v>118</v>
      </c>
      <c r="BJ145">
        <v>30</v>
      </c>
      <c r="BO145" t="s">
        <v>118</v>
      </c>
      <c r="BQ145">
        <v>30</v>
      </c>
      <c r="BV145" t="s">
        <v>118</v>
      </c>
      <c r="CC145" t="s">
        <v>120</v>
      </c>
      <c r="CR145" t="s">
        <v>190</v>
      </c>
      <c r="CS145">
        <v>183305</v>
      </c>
      <c r="CT145" t="s">
        <v>191</v>
      </c>
      <c r="CU145" t="s">
        <v>192</v>
      </c>
      <c r="CV145">
        <v>2020</v>
      </c>
    </row>
    <row r="146" spans="1:100" x14ac:dyDescent="0.35">
      <c r="A146">
        <v>1071836</v>
      </c>
      <c r="B146" t="s">
        <v>100</v>
      </c>
      <c r="D146" t="s">
        <v>101</v>
      </c>
      <c r="K146" t="s">
        <v>159</v>
      </c>
      <c r="L146" t="s">
        <v>160</v>
      </c>
      <c r="M146" t="s">
        <v>104</v>
      </c>
      <c r="N146" t="s">
        <v>105</v>
      </c>
      <c r="R146">
        <v>30</v>
      </c>
      <c r="T146">
        <v>34</v>
      </c>
      <c r="U146" t="s">
        <v>106</v>
      </c>
      <c r="V146" t="s">
        <v>107</v>
      </c>
      <c r="W146" t="s">
        <v>108</v>
      </c>
      <c r="X146" t="s">
        <v>109</v>
      </c>
      <c r="Y146">
        <v>2</v>
      </c>
      <c r="Z146" t="s">
        <v>139</v>
      </c>
      <c r="AB146">
        <v>6.4</v>
      </c>
      <c r="AG146" t="s">
        <v>111</v>
      </c>
      <c r="AX146" t="s">
        <v>181</v>
      </c>
      <c r="AY146" t="s">
        <v>194</v>
      </c>
      <c r="BA146" t="s">
        <v>184</v>
      </c>
      <c r="BC146">
        <v>4</v>
      </c>
      <c r="BH146" t="s">
        <v>118</v>
      </c>
      <c r="BJ146">
        <v>96</v>
      </c>
      <c r="BO146" t="s">
        <v>130</v>
      </c>
      <c r="BQ146">
        <v>4</v>
      </c>
      <c r="BV146" t="s">
        <v>118</v>
      </c>
      <c r="CC146" t="s">
        <v>120</v>
      </c>
      <c r="CR146" t="s">
        <v>161</v>
      </c>
      <c r="CS146">
        <v>173881</v>
      </c>
      <c r="CT146" t="s">
        <v>162</v>
      </c>
      <c r="CU146" t="s">
        <v>163</v>
      </c>
      <c r="CV146">
        <v>2016</v>
      </c>
    </row>
    <row r="147" spans="1:100" x14ac:dyDescent="0.35">
      <c r="A147">
        <v>1071836</v>
      </c>
      <c r="B147" t="s">
        <v>100</v>
      </c>
      <c r="D147" t="s">
        <v>101</v>
      </c>
      <c r="K147" t="s">
        <v>159</v>
      </c>
      <c r="L147" t="s">
        <v>160</v>
      </c>
      <c r="M147" t="s">
        <v>104</v>
      </c>
      <c r="N147" t="s">
        <v>105</v>
      </c>
      <c r="R147">
        <v>30</v>
      </c>
      <c r="T147">
        <v>34</v>
      </c>
      <c r="U147" t="s">
        <v>106</v>
      </c>
      <c r="V147" t="s">
        <v>107</v>
      </c>
      <c r="W147" t="s">
        <v>108</v>
      </c>
      <c r="X147" t="s">
        <v>109</v>
      </c>
      <c r="Y147">
        <v>6</v>
      </c>
      <c r="Z147" t="s">
        <v>139</v>
      </c>
      <c r="AD147">
        <v>0.8</v>
      </c>
      <c r="AF147">
        <v>12.8</v>
      </c>
      <c r="AG147" t="s">
        <v>111</v>
      </c>
      <c r="AX147" t="s">
        <v>181</v>
      </c>
      <c r="AY147" t="s">
        <v>205</v>
      </c>
      <c r="BA147" t="s">
        <v>184</v>
      </c>
      <c r="BC147">
        <v>4</v>
      </c>
      <c r="BH147" t="s">
        <v>118</v>
      </c>
      <c r="BJ147">
        <v>96</v>
      </c>
      <c r="BO147" t="s">
        <v>130</v>
      </c>
      <c r="BQ147">
        <v>4</v>
      </c>
      <c r="BV147" t="s">
        <v>118</v>
      </c>
      <c r="CC147" t="s">
        <v>120</v>
      </c>
      <c r="CR147" t="s">
        <v>161</v>
      </c>
      <c r="CS147">
        <v>173881</v>
      </c>
      <c r="CT147" t="s">
        <v>162</v>
      </c>
      <c r="CU147" t="s">
        <v>163</v>
      </c>
      <c r="CV147">
        <v>2016</v>
      </c>
    </row>
    <row r="148" spans="1:100" x14ac:dyDescent="0.35">
      <c r="A148">
        <v>1071836</v>
      </c>
      <c r="B148" t="s">
        <v>100</v>
      </c>
      <c r="D148" t="s">
        <v>101</v>
      </c>
      <c r="K148" t="s">
        <v>102</v>
      </c>
      <c r="L148" t="s">
        <v>103</v>
      </c>
      <c r="M148" t="s">
        <v>104</v>
      </c>
      <c r="N148" t="s">
        <v>105</v>
      </c>
      <c r="R148">
        <v>25</v>
      </c>
      <c r="T148">
        <v>26</v>
      </c>
      <c r="U148" t="s">
        <v>106</v>
      </c>
      <c r="V148" t="s">
        <v>107</v>
      </c>
      <c r="W148" t="s">
        <v>108</v>
      </c>
      <c r="X148" t="s">
        <v>109</v>
      </c>
      <c r="Y148">
        <v>5</v>
      </c>
      <c r="Z148" t="s">
        <v>110</v>
      </c>
      <c r="AD148">
        <v>0.25</v>
      </c>
      <c r="AF148">
        <v>1</v>
      </c>
      <c r="AG148" t="s">
        <v>111</v>
      </c>
      <c r="AX148" t="s">
        <v>112</v>
      </c>
      <c r="AY148" t="s">
        <v>200</v>
      </c>
      <c r="BA148" t="s">
        <v>248</v>
      </c>
      <c r="BC148">
        <v>5</v>
      </c>
      <c r="BH148" t="s">
        <v>118</v>
      </c>
      <c r="BO148" t="s">
        <v>119</v>
      </c>
      <c r="BV148" t="s">
        <v>119</v>
      </c>
      <c r="CC148" t="s">
        <v>120</v>
      </c>
      <c r="CR148" t="s">
        <v>121</v>
      </c>
      <c r="CS148">
        <v>159829</v>
      </c>
      <c r="CT148" t="s">
        <v>122</v>
      </c>
      <c r="CU148" t="s">
        <v>123</v>
      </c>
      <c r="CV148">
        <v>2010</v>
      </c>
    </row>
    <row r="149" spans="1:100" x14ac:dyDescent="0.35">
      <c r="A149">
        <v>1071836</v>
      </c>
      <c r="B149" t="s">
        <v>100</v>
      </c>
      <c r="D149" t="s">
        <v>101</v>
      </c>
      <c r="K149" t="s">
        <v>179</v>
      </c>
      <c r="L149" t="s">
        <v>180</v>
      </c>
      <c r="M149" t="s">
        <v>104</v>
      </c>
      <c r="N149" t="s">
        <v>105</v>
      </c>
      <c r="R149">
        <v>30</v>
      </c>
      <c r="T149">
        <v>34</v>
      </c>
      <c r="U149" t="s">
        <v>106</v>
      </c>
      <c r="V149" t="s">
        <v>107</v>
      </c>
      <c r="W149" t="s">
        <v>108</v>
      </c>
      <c r="X149" t="s">
        <v>109</v>
      </c>
      <c r="Y149">
        <v>6</v>
      </c>
      <c r="Z149" t="s">
        <v>139</v>
      </c>
      <c r="AD149">
        <v>0.8</v>
      </c>
      <c r="AF149">
        <v>12.8</v>
      </c>
      <c r="AG149" t="s">
        <v>111</v>
      </c>
      <c r="AX149" t="s">
        <v>181</v>
      </c>
      <c r="AY149" t="s">
        <v>209</v>
      </c>
      <c r="BA149" t="s">
        <v>184</v>
      </c>
      <c r="BC149">
        <v>4</v>
      </c>
      <c r="BH149" t="s">
        <v>118</v>
      </c>
      <c r="BJ149">
        <v>96</v>
      </c>
      <c r="BO149" t="s">
        <v>130</v>
      </c>
      <c r="BQ149">
        <v>4</v>
      </c>
      <c r="BV149" t="s">
        <v>118</v>
      </c>
      <c r="CC149" t="s">
        <v>120</v>
      </c>
      <c r="CR149" t="s">
        <v>161</v>
      </c>
      <c r="CS149">
        <v>173881</v>
      </c>
      <c r="CT149" t="s">
        <v>162</v>
      </c>
      <c r="CU149" t="s">
        <v>163</v>
      </c>
      <c r="CV149">
        <v>2016</v>
      </c>
    </row>
    <row r="150" spans="1:100" x14ac:dyDescent="0.35">
      <c r="A150">
        <v>1071836</v>
      </c>
      <c r="B150" t="s">
        <v>100</v>
      </c>
      <c r="D150" t="s">
        <v>101</v>
      </c>
      <c r="K150" t="s">
        <v>179</v>
      </c>
      <c r="L150" t="s">
        <v>180</v>
      </c>
      <c r="M150" t="s">
        <v>104</v>
      </c>
      <c r="N150" t="s">
        <v>105</v>
      </c>
      <c r="R150">
        <v>30</v>
      </c>
      <c r="T150">
        <v>34</v>
      </c>
      <c r="U150" t="s">
        <v>106</v>
      </c>
      <c r="V150" t="s">
        <v>107</v>
      </c>
      <c r="W150" t="s">
        <v>108</v>
      </c>
      <c r="X150" t="s">
        <v>109</v>
      </c>
      <c r="Y150">
        <v>2</v>
      </c>
      <c r="Z150" t="s">
        <v>139</v>
      </c>
      <c r="AB150">
        <v>6.4</v>
      </c>
      <c r="AG150" t="s">
        <v>111</v>
      </c>
      <c r="AX150" t="s">
        <v>181</v>
      </c>
      <c r="AY150" t="s">
        <v>194</v>
      </c>
      <c r="BA150" t="s">
        <v>184</v>
      </c>
      <c r="BC150">
        <v>4</v>
      </c>
      <c r="BH150" t="s">
        <v>118</v>
      </c>
      <c r="BJ150">
        <v>96</v>
      </c>
      <c r="BO150" t="s">
        <v>130</v>
      </c>
      <c r="BQ150">
        <v>4</v>
      </c>
      <c r="BV150" t="s">
        <v>118</v>
      </c>
      <c r="CC150" t="s">
        <v>120</v>
      </c>
      <c r="CR150" t="s">
        <v>161</v>
      </c>
      <c r="CS150">
        <v>173881</v>
      </c>
      <c r="CT150" t="s">
        <v>162</v>
      </c>
      <c r="CU150" t="s">
        <v>163</v>
      </c>
      <c r="CV150">
        <v>2016</v>
      </c>
    </row>
    <row r="151" spans="1:100" x14ac:dyDescent="0.35">
      <c r="A151">
        <v>1071836</v>
      </c>
      <c r="B151" t="s">
        <v>100</v>
      </c>
      <c r="D151" t="s">
        <v>101</v>
      </c>
      <c r="K151" t="s">
        <v>159</v>
      </c>
      <c r="L151" t="s">
        <v>160</v>
      </c>
      <c r="M151" t="s">
        <v>104</v>
      </c>
      <c r="N151" t="s">
        <v>105</v>
      </c>
      <c r="R151">
        <v>30</v>
      </c>
      <c r="T151">
        <v>34</v>
      </c>
      <c r="U151" t="s">
        <v>106</v>
      </c>
      <c r="V151" t="s">
        <v>107</v>
      </c>
      <c r="W151" t="s">
        <v>108</v>
      </c>
      <c r="X151" t="s">
        <v>109</v>
      </c>
      <c r="Y151">
        <v>6</v>
      </c>
      <c r="Z151" t="s">
        <v>139</v>
      </c>
      <c r="AD151">
        <v>0.8</v>
      </c>
      <c r="AF151">
        <v>12.8</v>
      </c>
      <c r="AG151" t="s">
        <v>111</v>
      </c>
      <c r="AX151" t="s">
        <v>181</v>
      </c>
      <c r="AY151" t="s">
        <v>182</v>
      </c>
      <c r="BA151" t="s">
        <v>184</v>
      </c>
      <c r="BC151">
        <v>4</v>
      </c>
      <c r="BH151" t="s">
        <v>118</v>
      </c>
      <c r="BJ151">
        <v>96</v>
      </c>
      <c r="BO151" t="s">
        <v>130</v>
      </c>
      <c r="BQ151">
        <v>4</v>
      </c>
      <c r="BV151" t="s">
        <v>118</v>
      </c>
      <c r="CC151" t="s">
        <v>120</v>
      </c>
      <c r="CR151" t="s">
        <v>161</v>
      </c>
      <c r="CS151">
        <v>173881</v>
      </c>
      <c r="CT151" t="s">
        <v>162</v>
      </c>
      <c r="CU151" t="s">
        <v>163</v>
      </c>
      <c r="CV151">
        <v>2016</v>
      </c>
    </row>
    <row r="152" spans="1:100" x14ac:dyDescent="0.35">
      <c r="A152">
        <v>1071836</v>
      </c>
      <c r="B152" t="s">
        <v>100</v>
      </c>
      <c r="D152" t="s">
        <v>101</v>
      </c>
      <c r="K152" t="s">
        <v>249</v>
      </c>
      <c r="L152" t="s">
        <v>250</v>
      </c>
      <c r="M152" t="s">
        <v>251</v>
      </c>
      <c r="N152" t="s">
        <v>105</v>
      </c>
      <c r="R152">
        <v>52</v>
      </c>
      <c r="T152">
        <v>54</v>
      </c>
      <c r="U152" t="s">
        <v>106</v>
      </c>
      <c r="V152" t="s">
        <v>107</v>
      </c>
      <c r="W152" t="s">
        <v>108</v>
      </c>
      <c r="X152" t="s">
        <v>109</v>
      </c>
      <c r="Y152">
        <v>8</v>
      </c>
      <c r="Z152" t="s">
        <v>139</v>
      </c>
      <c r="AB152">
        <v>20.399999999999999</v>
      </c>
      <c r="AD152">
        <v>19.600000000000001</v>
      </c>
      <c r="AF152">
        <v>21.2</v>
      </c>
      <c r="AG152" t="s">
        <v>111</v>
      </c>
      <c r="AX152" t="s">
        <v>128</v>
      </c>
      <c r="AY152" t="s">
        <v>128</v>
      </c>
      <c r="AZ152" t="s">
        <v>129</v>
      </c>
      <c r="BC152">
        <v>3</v>
      </c>
      <c r="BH152" t="s">
        <v>118</v>
      </c>
      <c r="BJ152">
        <v>96</v>
      </c>
      <c r="BO152" t="s">
        <v>130</v>
      </c>
      <c r="BQ152">
        <v>4</v>
      </c>
      <c r="BV152" t="s">
        <v>118</v>
      </c>
      <c r="CC152" t="s">
        <v>120</v>
      </c>
      <c r="CR152" t="s">
        <v>161</v>
      </c>
      <c r="CS152">
        <v>173881</v>
      </c>
      <c r="CT152" t="s">
        <v>162</v>
      </c>
      <c r="CU152" t="s">
        <v>163</v>
      </c>
      <c r="CV152">
        <v>2016</v>
      </c>
    </row>
    <row r="153" spans="1:100" x14ac:dyDescent="0.35">
      <c r="A153">
        <v>1071836</v>
      </c>
      <c r="B153" t="s">
        <v>100</v>
      </c>
      <c r="D153" t="s">
        <v>101</v>
      </c>
      <c r="K153" t="s">
        <v>249</v>
      </c>
      <c r="L153" t="s">
        <v>250</v>
      </c>
      <c r="M153" t="s">
        <v>251</v>
      </c>
      <c r="N153" t="s">
        <v>105</v>
      </c>
      <c r="R153">
        <v>52</v>
      </c>
      <c r="T153">
        <v>54</v>
      </c>
      <c r="U153" t="s">
        <v>106</v>
      </c>
      <c r="V153" t="s">
        <v>107</v>
      </c>
      <c r="W153" t="s">
        <v>108</v>
      </c>
      <c r="X153" t="s">
        <v>109</v>
      </c>
      <c r="Y153">
        <v>8</v>
      </c>
      <c r="Z153" t="s">
        <v>139</v>
      </c>
      <c r="AB153">
        <v>16.3</v>
      </c>
      <c r="AD153">
        <v>15.6</v>
      </c>
      <c r="AF153">
        <v>17.100000000000001</v>
      </c>
      <c r="AG153" t="s">
        <v>111</v>
      </c>
      <c r="AX153" t="s">
        <v>128</v>
      </c>
      <c r="AY153" t="s">
        <v>128</v>
      </c>
      <c r="AZ153" t="s">
        <v>129</v>
      </c>
      <c r="BC153">
        <v>4</v>
      </c>
      <c r="BH153" t="s">
        <v>118</v>
      </c>
      <c r="BJ153">
        <v>96</v>
      </c>
      <c r="BO153" t="s">
        <v>130</v>
      </c>
      <c r="BQ153">
        <v>4</v>
      </c>
      <c r="BV153" t="s">
        <v>118</v>
      </c>
      <c r="CC153" t="s">
        <v>120</v>
      </c>
      <c r="CR153" t="s">
        <v>161</v>
      </c>
      <c r="CS153">
        <v>173881</v>
      </c>
      <c r="CT153" t="s">
        <v>162</v>
      </c>
      <c r="CU153" t="s">
        <v>163</v>
      </c>
      <c r="CV153">
        <v>2016</v>
      </c>
    </row>
    <row r="154" spans="1:100" x14ac:dyDescent="0.35">
      <c r="A154">
        <v>1071836</v>
      </c>
      <c r="B154" t="s">
        <v>100</v>
      </c>
      <c r="D154" t="s">
        <v>101</v>
      </c>
      <c r="K154" t="s">
        <v>249</v>
      </c>
      <c r="L154" t="s">
        <v>250</v>
      </c>
      <c r="M154" t="s">
        <v>251</v>
      </c>
      <c r="N154" t="s">
        <v>105</v>
      </c>
      <c r="R154">
        <v>52</v>
      </c>
      <c r="T154">
        <v>54</v>
      </c>
      <c r="U154" t="s">
        <v>106</v>
      </c>
      <c r="V154" t="s">
        <v>107</v>
      </c>
      <c r="W154" t="s">
        <v>108</v>
      </c>
      <c r="X154" t="s">
        <v>109</v>
      </c>
      <c r="Y154">
        <v>2</v>
      </c>
      <c r="Z154" t="s">
        <v>139</v>
      </c>
      <c r="AB154">
        <v>12.8</v>
      </c>
      <c r="AG154" t="s">
        <v>111</v>
      </c>
      <c r="AX154" t="s">
        <v>181</v>
      </c>
      <c r="AY154" t="s">
        <v>195</v>
      </c>
      <c r="AZ154" t="s">
        <v>183</v>
      </c>
      <c r="BA154" t="s">
        <v>184</v>
      </c>
      <c r="BC154">
        <v>3</v>
      </c>
      <c r="BH154" t="s">
        <v>118</v>
      </c>
      <c r="BJ154">
        <v>96</v>
      </c>
      <c r="BO154" t="s">
        <v>130</v>
      </c>
      <c r="BQ154">
        <v>4</v>
      </c>
      <c r="BV154" t="s">
        <v>118</v>
      </c>
      <c r="CC154" t="s">
        <v>120</v>
      </c>
      <c r="CR154" t="s">
        <v>161</v>
      </c>
      <c r="CS154">
        <v>173881</v>
      </c>
      <c r="CT154" t="s">
        <v>162</v>
      </c>
      <c r="CU154" t="s">
        <v>163</v>
      </c>
      <c r="CV154">
        <v>2016</v>
      </c>
    </row>
    <row r="155" spans="1:100" x14ac:dyDescent="0.35">
      <c r="A155">
        <v>1071836</v>
      </c>
      <c r="B155" t="s">
        <v>100</v>
      </c>
      <c r="D155" t="s">
        <v>101</v>
      </c>
      <c r="K155" t="s">
        <v>249</v>
      </c>
      <c r="L155" t="s">
        <v>250</v>
      </c>
      <c r="M155" t="s">
        <v>251</v>
      </c>
      <c r="N155" t="s">
        <v>105</v>
      </c>
      <c r="R155">
        <v>52</v>
      </c>
      <c r="T155">
        <v>54</v>
      </c>
      <c r="U155" t="s">
        <v>106</v>
      </c>
      <c r="V155" t="s">
        <v>107</v>
      </c>
      <c r="W155" t="s">
        <v>108</v>
      </c>
      <c r="X155" t="s">
        <v>109</v>
      </c>
      <c r="Y155">
        <v>2</v>
      </c>
      <c r="Z155" t="s">
        <v>139</v>
      </c>
      <c r="AB155">
        <v>12.8</v>
      </c>
      <c r="AG155" t="s">
        <v>111</v>
      </c>
      <c r="AX155" t="s">
        <v>181</v>
      </c>
      <c r="AY155" t="s">
        <v>193</v>
      </c>
      <c r="AZ155" t="s">
        <v>183</v>
      </c>
      <c r="BA155" t="s">
        <v>184</v>
      </c>
      <c r="BC155">
        <v>1</v>
      </c>
      <c r="BH155" t="s">
        <v>118</v>
      </c>
      <c r="BJ155">
        <v>96</v>
      </c>
      <c r="BO155" t="s">
        <v>130</v>
      </c>
      <c r="BQ155">
        <v>4</v>
      </c>
      <c r="BV155" t="s">
        <v>118</v>
      </c>
      <c r="CC155" t="s">
        <v>120</v>
      </c>
      <c r="CR155" t="s">
        <v>161</v>
      </c>
      <c r="CS155">
        <v>173881</v>
      </c>
      <c r="CT155" t="s">
        <v>162</v>
      </c>
      <c r="CU155" t="s">
        <v>163</v>
      </c>
      <c r="CV155">
        <v>2016</v>
      </c>
    </row>
    <row r="156" spans="1:100" x14ac:dyDescent="0.35">
      <c r="A156">
        <v>1071836</v>
      </c>
      <c r="B156" t="s">
        <v>100</v>
      </c>
      <c r="D156" t="s">
        <v>101</v>
      </c>
      <c r="K156" t="s">
        <v>249</v>
      </c>
      <c r="L156" t="s">
        <v>250</v>
      </c>
      <c r="M156" t="s">
        <v>251</v>
      </c>
      <c r="N156" t="s">
        <v>105</v>
      </c>
      <c r="R156">
        <v>52</v>
      </c>
      <c r="T156">
        <v>54</v>
      </c>
      <c r="U156" t="s">
        <v>106</v>
      </c>
      <c r="V156" t="s">
        <v>107</v>
      </c>
      <c r="W156" t="s">
        <v>108</v>
      </c>
      <c r="X156" t="s">
        <v>109</v>
      </c>
      <c r="Y156">
        <v>2</v>
      </c>
      <c r="Z156" t="s">
        <v>139</v>
      </c>
      <c r="AB156">
        <v>12.8</v>
      </c>
      <c r="AG156" t="s">
        <v>111</v>
      </c>
      <c r="AX156" t="s">
        <v>181</v>
      </c>
      <c r="AY156" t="s">
        <v>205</v>
      </c>
      <c r="AZ156" t="s">
        <v>183</v>
      </c>
      <c r="BA156" t="s">
        <v>184</v>
      </c>
      <c r="BC156">
        <v>1</v>
      </c>
      <c r="BH156" t="s">
        <v>118</v>
      </c>
      <c r="BJ156">
        <v>96</v>
      </c>
      <c r="BO156" t="s">
        <v>130</v>
      </c>
      <c r="BQ156">
        <v>4</v>
      </c>
      <c r="BV156" t="s">
        <v>118</v>
      </c>
      <c r="CC156" t="s">
        <v>120</v>
      </c>
      <c r="CR156" t="s">
        <v>161</v>
      </c>
      <c r="CS156">
        <v>173881</v>
      </c>
      <c r="CT156" t="s">
        <v>162</v>
      </c>
      <c r="CU156" t="s">
        <v>163</v>
      </c>
      <c r="CV156">
        <v>2016</v>
      </c>
    </row>
    <row r="157" spans="1:100" x14ac:dyDescent="0.35">
      <c r="A157">
        <v>1071836</v>
      </c>
      <c r="B157" t="s">
        <v>100</v>
      </c>
      <c r="D157" t="s">
        <v>101</v>
      </c>
      <c r="K157" t="s">
        <v>249</v>
      </c>
      <c r="L157" t="s">
        <v>250</v>
      </c>
      <c r="M157" t="s">
        <v>251</v>
      </c>
      <c r="N157" t="s">
        <v>105</v>
      </c>
      <c r="R157">
        <v>52</v>
      </c>
      <c r="T157">
        <v>54</v>
      </c>
      <c r="U157" t="s">
        <v>106</v>
      </c>
      <c r="V157" t="s">
        <v>107</v>
      </c>
      <c r="W157" t="s">
        <v>108</v>
      </c>
      <c r="X157" t="s">
        <v>109</v>
      </c>
      <c r="Y157">
        <v>2</v>
      </c>
      <c r="Z157" t="s">
        <v>139</v>
      </c>
      <c r="AB157">
        <v>12.8</v>
      </c>
      <c r="AG157" t="s">
        <v>111</v>
      </c>
      <c r="AX157" t="s">
        <v>181</v>
      </c>
      <c r="AY157" t="s">
        <v>193</v>
      </c>
      <c r="AZ157" t="s">
        <v>183</v>
      </c>
      <c r="BA157" t="s">
        <v>184</v>
      </c>
      <c r="BC157">
        <v>4</v>
      </c>
      <c r="BH157" t="s">
        <v>118</v>
      </c>
      <c r="BJ157">
        <v>96</v>
      </c>
      <c r="BO157" t="s">
        <v>130</v>
      </c>
      <c r="BQ157">
        <v>4</v>
      </c>
      <c r="BV157" t="s">
        <v>118</v>
      </c>
      <c r="CC157" t="s">
        <v>120</v>
      </c>
      <c r="CR157" t="s">
        <v>161</v>
      </c>
      <c r="CS157">
        <v>173881</v>
      </c>
      <c r="CT157" t="s">
        <v>162</v>
      </c>
      <c r="CU157" t="s">
        <v>163</v>
      </c>
      <c r="CV157">
        <v>2016</v>
      </c>
    </row>
    <row r="158" spans="1:100" x14ac:dyDescent="0.35">
      <c r="A158">
        <v>1071836</v>
      </c>
      <c r="B158" t="s">
        <v>100</v>
      </c>
      <c r="D158" t="s">
        <v>101</v>
      </c>
      <c r="K158" t="s">
        <v>249</v>
      </c>
      <c r="L158" t="s">
        <v>250</v>
      </c>
      <c r="M158" t="s">
        <v>251</v>
      </c>
      <c r="N158" t="s">
        <v>105</v>
      </c>
      <c r="R158">
        <v>52</v>
      </c>
      <c r="T158">
        <v>54</v>
      </c>
      <c r="U158" t="s">
        <v>106</v>
      </c>
      <c r="V158" t="s">
        <v>107</v>
      </c>
      <c r="W158" t="s">
        <v>108</v>
      </c>
      <c r="X158" t="s">
        <v>109</v>
      </c>
      <c r="Y158">
        <v>2</v>
      </c>
      <c r="Z158" t="s">
        <v>139</v>
      </c>
      <c r="AB158">
        <v>12.8</v>
      </c>
      <c r="AG158" t="s">
        <v>111</v>
      </c>
      <c r="AX158" t="s">
        <v>181</v>
      </c>
      <c r="AY158" t="s">
        <v>194</v>
      </c>
      <c r="AZ158" t="s">
        <v>183</v>
      </c>
      <c r="BA158" t="s">
        <v>184</v>
      </c>
      <c r="BC158">
        <v>3</v>
      </c>
      <c r="BH158" t="s">
        <v>118</v>
      </c>
      <c r="BJ158">
        <v>96</v>
      </c>
      <c r="BO158" t="s">
        <v>130</v>
      </c>
      <c r="BQ158">
        <v>4</v>
      </c>
      <c r="BV158" t="s">
        <v>118</v>
      </c>
      <c r="CC158" t="s">
        <v>120</v>
      </c>
      <c r="CR158" t="s">
        <v>161</v>
      </c>
      <c r="CS158">
        <v>173881</v>
      </c>
      <c r="CT158" t="s">
        <v>162</v>
      </c>
      <c r="CU158" t="s">
        <v>163</v>
      </c>
      <c r="CV158">
        <v>2016</v>
      </c>
    </row>
    <row r="159" spans="1:100" x14ac:dyDescent="0.35">
      <c r="A159">
        <v>1071836</v>
      </c>
      <c r="B159" t="s">
        <v>100</v>
      </c>
      <c r="D159" t="s">
        <v>101</v>
      </c>
      <c r="K159" t="s">
        <v>249</v>
      </c>
      <c r="L159" t="s">
        <v>250</v>
      </c>
      <c r="M159" t="s">
        <v>251</v>
      </c>
      <c r="N159" t="s">
        <v>105</v>
      </c>
      <c r="R159">
        <v>52</v>
      </c>
      <c r="T159">
        <v>54</v>
      </c>
      <c r="U159" t="s">
        <v>106</v>
      </c>
      <c r="V159" t="s">
        <v>107</v>
      </c>
      <c r="W159" t="s">
        <v>108</v>
      </c>
      <c r="X159" t="s">
        <v>109</v>
      </c>
      <c r="Y159">
        <v>2</v>
      </c>
      <c r="Z159" t="s">
        <v>139</v>
      </c>
      <c r="AB159">
        <v>12.8</v>
      </c>
      <c r="AG159" t="s">
        <v>111</v>
      </c>
      <c r="AX159" t="s">
        <v>181</v>
      </c>
      <c r="AY159" t="s">
        <v>182</v>
      </c>
      <c r="AZ159" t="s">
        <v>183</v>
      </c>
      <c r="BA159" t="s">
        <v>184</v>
      </c>
      <c r="BC159">
        <v>2</v>
      </c>
      <c r="BH159" t="s">
        <v>118</v>
      </c>
      <c r="BJ159">
        <v>96</v>
      </c>
      <c r="BO159" t="s">
        <v>130</v>
      </c>
      <c r="BQ159">
        <v>4</v>
      </c>
      <c r="BV159" t="s">
        <v>118</v>
      </c>
      <c r="CC159" t="s">
        <v>120</v>
      </c>
      <c r="CR159" t="s">
        <v>161</v>
      </c>
      <c r="CS159">
        <v>173881</v>
      </c>
      <c r="CT159" t="s">
        <v>162</v>
      </c>
      <c r="CU159" t="s">
        <v>163</v>
      </c>
      <c r="CV159">
        <v>2016</v>
      </c>
    </row>
    <row r="160" spans="1:100" x14ac:dyDescent="0.35">
      <c r="A160">
        <v>1071836</v>
      </c>
      <c r="B160" t="s">
        <v>100</v>
      </c>
      <c r="D160" t="s">
        <v>101</v>
      </c>
      <c r="K160" t="s">
        <v>249</v>
      </c>
      <c r="L160" t="s">
        <v>250</v>
      </c>
      <c r="M160" t="s">
        <v>251</v>
      </c>
      <c r="N160" t="s">
        <v>105</v>
      </c>
      <c r="R160">
        <v>52</v>
      </c>
      <c r="T160">
        <v>54</v>
      </c>
      <c r="U160" t="s">
        <v>106</v>
      </c>
      <c r="V160" t="s">
        <v>107</v>
      </c>
      <c r="W160" t="s">
        <v>108</v>
      </c>
      <c r="X160" t="s">
        <v>109</v>
      </c>
      <c r="Y160">
        <v>2</v>
      </c>
      <c r="Z160" t="s">
        <v>139</v>
      </c>
      <c r="AB160">
        <v>12.8</v>
      </c>
      <c r="AG160" t="s">
        <v>111</v>
      </c>
      <c r="AX160" t="s">
        <v>181</v>
      </c>
      <c r="AY160" t="s">
        <v>193</v>
      </c>
      <c r="AZ160" t="s">
        <v>183</v>
      </c>
      <c r="BA160" t="s">
        <v>184</v>
      </c>
      <c r="BC160">
        <v>3</v>
      </c>
      <c r="BH160" t="s">
        <v>118</v>
      </c>
      <c r="BJ160">
        <v>96</v>
      </c>
      <c r="BO160" t="s">
        <v>130</v>
      </c>
      <c r="BQ160">
        <v>4</v>
      </c>
      <c r="BV160" t="s">
        <v>118</v>
      </c>
      <c r="CC160" t="s">
        <v>120</v>
      </c>
      <c r="CR160" t="s">
        <v>161</v>
      </c>
      <c r="CS160">
        <v>173881</v>
      </c>
      <c r="CT160" t="s">
        <v>162</v>
      </c>
      <c r="CU160" t="s">
        <v>163</v>
      </c>
      <c r="CV160">
        <v>2016</v>
      </c>
    </row>
    <row r="161" spans="1:100" x14ac:dyDescent="0.35">
      <c r="A161">
        <v>1071836</v>
      </c>
      <c r="B161" t="s">
        <v>100</v>
      </c>
      <c r="C161" t="s">
        <v>134</v>
      </c>
      <c r="D161" t="s">
        <v>101</v>
      </c>
      <c r="K161" t="s">
        <v>249</v>
      </c>
      <c r="L161" t="s">
        <v>250</v>
      </c>
      <c r="M161" t="s">
        <v>251</v>
      </c>
      <c r="N161" t="s">
        <v>252</v>
      </c>
      <c r="P161">
        <v>5</v>
      </c>
      <c r="U161" t="s">
        <v>253</v>
      </c>
      <c r="V161" t="s">
        <v>167</v>
      </c>
      <c r="W161" t="s">
        <v>254</v>
      </c>
      <c r="X161" t="s">
        <v>109</v>
      </c>
      <c r="Y161">
        <v>6</v>
      </c>
      <c r="Z161" t="s">
        <v>139</v>
      </c>
      <c r="AB161">
        <v>30</v>
      </c>
      <c r="AG161" t="s">
        <v>111</v>
      </c>
      <c r="AX161" t="s">
        <v>187</v>
      </c>
      <c r="AY161" t="s">
        <v>255</v>
      </c>
      <c r="AZ161" t="s">
        <v>183</v>
      </c>
      <c r="BA161" t="s">
        <v>256</v>
      </c>
      <c r="BC161">
        <v>4</v>
      </c>
      <c r="BH161" t="s">
        <v>118</v>
      </c>
      <c r="BJ161">
        <v>96</v>
      </c>
      <c r="BO161" t="s">
        <v>130</v>
      </c>
      <c r="BQ161">
        <v>4</v>
      </c>
      <c r="BV161" t="s">
        <v>118</v>
      </c>
      <c r="CC161" t="s">
        <v>120</v>
      </c>
      <c r="CR161" t="s">
        <v>257</v>
      </c>
      <c r="CS161">
        <v>178543</v>
      </c>
      <c r="CT161" t="s">
        <v>258</v>
      </c>
      <c r="CU161" t="s">
        <v>259</v>
      </c>
      <c r="CV161">
        <v>2018</v>
      </c>
    </row>
    <row r="162" spans="1:100" x14ac:dyDescent="0.35">
      <c r="A162">
        <v>1071836</v>
      </c>
      <c r="B162" t="s">
        <v>100</v>
      </c>
      <c r="C162" t="s">
        <v>134</v>
      </c>
      <c r="D162" t="s">
        <v>101</v>
      </c>
      <c r="K162" t="s">
        <v>249</v>
      </c>
      <c r="L162" t="s">
        <v>250</v>
      </c>
      <c r="M162" t="s">
        <v>251</v>
      </c>
      <c r="N162" t="s">
        <v>252</v>
      </c>
      <c r="P162">
        <v>5</v>
      </c>
      <c r="U162" t="s">
        <v>253</v>
      </c>
      <c r="V162" t="s">
        <v>167</v>
      </c>
      <c r="W162" t="s">
        <v>254</v>
      </c>
      <c r="X162" t="s">
        <v>109</v>
      </c>
      <c r="Y162">
        <v>6</v>
      </c>
      <c r="Z162" t="s">
        <v>139</v>
      </c>
      <c r="AB162">
        <v>50</v>
      </c>
      <c r="AG162" t="s">
        <v>111</v>
      </c>
      <c r="AX162" t="s">
        <v>112</v>
      </c>
      <c r="AY162" t="s">
        <v>200</v>
      </c>
      <c r="AZ162" t="s">
        <v>183</v>
      </c>
      <c r="BC162">
        <v>4</v>
      </c>
      <c r="BH162" t="s">
        <v>118</v>
      </c>
      <c r="BJ162">
        <v>96</v>
      </c>
      <c r="BO162" t="s">
        <v>130</v>
      </c>
      <c r="BQ162">
        <v>4</v>
      </c>
      <c r="BV162" t="s">
        <v>118</v>
      </c>
      <c r="CC162" t="s">
        <v>120</v>
      </c>
      <c r="CR162" t="s">
        <v>257</v>
      </c>
      <c r="CS162">
        <v>178543</v>
      </c>
      <c r="CT162" t="s">
        <v>258</v>
      </c>
      <c r="CU162" t="s">
        <v>259</v>
      </c>
      <c r="CV162">
        <v>2018</v>
      </c>
    </row>
    <row r="163" spans="1:100" x14ac:dyDescent="0.35">
      <c r="A163">
        <v>1071836</v>
      </c>
      <c r="B163" t="s">
        <v>100</v>
      </c>
      <c r="D163" t="s">
        <v>101</v>
      </c>
      <c r="K163" t="s">
        <v>249</v>
      </c>
      <c r="L163" t="s">
        <v>250</v>
      </c>
      <c r="M163" t="s">
        <v>251</v>
      </c>
      <c r="N163" t="s">
        <v>105</v>
      </c>
      <c r="R163">
        <v>52</v>
      </c>
      <c r="T163">
        <v>54</v>
      </c>
      <c r="U163" t="s">
        <v>106</v>
      </c>
      <c r="V163" t="s">
        <v>107</v>
      </c>
      <c r="W163" t="s">
        <v>108</v>
      </c>
      <c r="X163" t="s">
        <v>109</v>
      </c>
      <c r="Y163">
        <v>6</v>
      </c>
      <c r="Z163" t="s">
        <v>139</v>
      </c>
      <c r="AB163">
        <v>0.8</v>
      </c>
      <c r="AG163" t="s">
        <v>111</v>
      </c>
      <c r="AX163" t="s">
        <v>181</v>
      </c>
      <c r="AY163" t="s">
        <v>209</v>
      </c>
      <c r="AZ163" t="s">
        <v>183</v>
      </c>
      <c r="BA163" t="s">
        <v>184</v>
      </c>
      <c r="BC163">
        <v>4</v>
      </c>
      <c r="BH163" t="s">
        <v>118</v>
      </c>
      <c r="BJ163">
        <v>96</v>
      </c>
      <c r="BO163" t="s">
        <v>130</v>
      </c>
      <c r="BQ163">
        <v>4</v>
      </c>
      <c r="BV163" t="s">
        <v>118</v>
      </c>
      <c r="CC163" t="s">
        <v>120</v>
      </c>
      <c r="CR163" t="s">
        <v>161</v>
      </c>
      <c r="CS163">
        <v>173881</v>
      </c>
      <c r="CT163" t="s">
        <v>162</v>
      </c>
      <c r="CU163" t="s">
        <v>163</v>
      </c>
      <c r="CV163">
        <v>2016</v>
      </c>
    </row>
    <row r="164" spans="1:100" x14ac:dyDescent="0.35">
      <c r="A164">
        <v>1071836</v>
      </c>
      <c r="B164" t="s">
        <v>100</v>
      </c>
      <c r="D164" t="s">
        <v>101</v>
      </c>
      <c r="K164" t="s">
        <v>249</v>
      </c>
      <c r="L164" t="s">
        <v>250</v>
      </c>
      <c r="M164" t="s">
        <v>251</v>
      </c>
      <c r="N164" t="s">
        <v>105</v>
      </c>
      <c r="R164">
        <v>52</v>
      </c>
      <c r="T164">
        <v>54</v>
      </c>
      <c r="U164" t="s">
        <v>106</v>
      </c>
      <c r="V164" t="s">
        <v>107</v>
      </c>
      <c r="W164" t="s">
        <v>108</v>
      </c>
      <c r="X164" t="s">
        <v>109</v>
      </c>
      <c r="Y164">
        <v>2</v>
      </c>
      <c r="Z164" t="s">
        <v>139</v>
      </c>
      <c r="AB164">
        <v>12.8</v>
      </c>
      <c r="AG164" t="s">
        <v>111</v>
      </c>
      <c r="AX164" t="s">
        <v>181</v>
      </c>
      <c r="AY164" t="s">
        <v>209</v>
      </c>
      <c r="AZ164" t="s">
        <v>183</v>
      </c>
      <c r="BA164" t="s">
        <v>184</v>
      </c>
      <c r="BC164">
        <v>4</v>
      </c>
      <c r="BH164" t="s">
        <v>118</v>
      </c>
      <c r="BJ164">
        <v>96</v>
      </c>
      <c r="BO164" t="s">
        <v>130</v>
      </c>
      <c r="BQ164">
        <v>4</v>
      </c>
      <c r="BV164" t="s">
        <v>118</v>
      </c>
      <c r="CC164" t="s">
        <v>120</v>
      </c>
      <c r="CR164" t="s">
        <v>161</v>
      </c>
      <c r="CS164">
        <v>173881</v>
      </c>
      <c r="CT164" t="s">
        <v>162</v>
      </c>
      <c r="CU164" t="s">
        <v>163</v>
      </c>
      <c r="CV164">
        <v>2016</v>
      </c>
    </row>
    <row r="165" spans="1:100" x14ac:dyDescent="0.35">
      <c r="A165">
        <v>1071836</v>
      </c>
      <c r="B165" t="s">
        <v>100</v>
      </c>
      <c r="D165" t="s">
        <v>101</v>
      </c>
      <c r="K165" t="s">
        <v>249</v>
      </c>
      <c r="L165" t="s">
        <v>250</v>
      </c>
      <c r="M165" t="s">
        <v>251</v>
      </c>
      <c r="N165" t="s">
        <v>105</v>
      </c>
      <c r="R165">
        <v>52</v>
      </c>
      <c r="T165">
        <v>54</v>
      </c>
      <c r="U165" t="s">
        <v>106</v>
      </c>
      <c r="V165" t="s">
        <v>107</v>
      </c>
      <c r="W165" t="s">
        <v>108</v>
      </c>
      <c r="X165" t="s">
        <v>109</v>
      </c>
      <c r="Y165">
        <v>2</v>
      </c>
      <c r="Z165" t="s">
        <v>139</v>
      </c>
      <c r="AB165">
        <v>12.8</v>
      </c>
      <c r="AG165" t="s">
        <v>111</v>
      </c>
      <c r="AX165" t="s">
        <v>181</v>
      </c>
      <c r="AY165" t="s">
        <v>195</v>
      </c>
      <c r="AZ165" t="s">
        <v>183</v>
      </c>
      <c r="BA165" t="s">
        <v>184</v>
      </c>
      <c r="BC165">
        <v>1</v>
      </c>
      <c r="BH165" t="s">
        <v>118</v>
      </c>
      <c r="BJ165">
        <v>96</v>
      </c>
      <c r="BO165" t="s">
        <v>130</v>
      </c>
      <c r="BQ165">
        <v>4</v>
      </c>
      <c r="BV165" t="s">
        <v>118</v>
      </c>
      <c r="CC165" t="s">
        <v>120</v>
      </c>
      <c r="CR165" t="s">
        <v>161</v>
      </c>
      <c r="CS165">
        <v>173881</v>
      </c>
      <c r="CT165" t="s">
        <v>162</v>
      </c>
      <c r="CU165" t="s">
        <v>163</v>
      </c>
      <c r="CV165">
        <v>2016</v>
      </c>
    </row>
    <row r="166" spans="1:100" x14ac:dyDescent="0.35">
      <c r="A166">
        <v>1071836</v>
      </c>
      <c r="B166" t="s">
        <v>100</v>
      </c>
      <c r="D166" t="s">
        <v>101</v>
      </c>
      <c r="K166" t="s">
        <v>249</v>
      </c>
      <c r="L166" t="s">
        <v>250</v>
      </c>
      <c r="M166" t="s">
        <v>251</v>
      </c>
      <c r="N166" t="s">
        <v>105</v>
      </c>
      <c r="R166">
        <v>52</v>
      </c>
      <c r="T166">
        <v>54</v>
      </c>
      <c r="U166" t="s">
        <v>106</v>
      </c>
      <c r="V166" t="s">
        <v>107</v>
      </c>
      <c r="W166" t="s">
        <v>108</v>
      </c>
      <c r="X166" t="s">
        <v>109</v>
      </c>
      <c r="Y166">
        <v>2</v>
      </c>
      <c r="Z166" t="s">
        <v>139</v>
      </c>
      <c r="AB166">
        <v>12.8</v>
      </c>
      <c r="AG166" t="s">
        <v>111</v>
      </c>
      <c r="AX166" t="s">
        <v>181</v>
      </c>
      <c r="AY166" t="s">
        <v>193</v>
      </c>
      <c r="AZ166" t="s">
        <v>183</v>
      </c>
      <c r="BA166" t="s">
        <v>184</v>
      </c>
      <c r="BC166">
        <v>2</v>
      </c>
      <c r="BH166" t="s">
        <v>118</v>
      </c>
      <c r="BJ166">
        <v>96</v>
      </c>
      <c r="BO166" t="s">
        <v>130</v>
      </c>
      <c r="BQ166">
        <v>4</v>
      </c>
      <c r="BV166" t="s">
        <v>118</v>
      </c>
      <c r="CC166" t="s">
        <v>120</v>
      </c>
      <c r="CR166" t="s">
        <v>161</v>
      </c>
      <c r="CS166">
        <v>173881</v>
      </c>
      <c r="CT166" t="s">
        <v>162</v>
      </c>
      <c r="CU166" t="s">
        <v>163</v>
      </c>
      <c r="CV166">
        <v>2016</v>
      </c>
    </row>
    <row r="167" spans="1:100" x14ac:dyDescent="0.35">
      <c r="A167">
        <v>1071836</v>
      </c>
      <c r="B167" t="s">
        <v>100</v>
      </c>
      <c r="C167" t="s">
        <v>134</v>
      </c>
      <c r="D167" t="s">
        <v>101</v>
      </c>
      <c r="K167" t="s">
        <v>249</v>
      </c>
      <c r="L167" t="s">
        <v>250</v>
      </c>
      <c r="M167" t="s">
        <v>251</v>
      </c>
      <c r="N167" t="s">
        <v>252</v>
      </c>
      <c r="P167">
        <v>5</v>
      </c>
      <c r="U167" t="s">
        <v>253</v>
      </c>
      <c r="V167" t="s">
        <v>167</v>
      </c>
      <c r="W167" t="s">
        <v>254</v>
      </c>
      <c r="X167" t="s">
        <v>109</v>
      </c>
      <c r="Y167">
        <v>6</v>
      </c>
      <c r="Z167" t="s">
        <v>139</v>
      </c>
      <c r="AB167">
        <v>50</v>
      </c>
      <c r="AG167" t="s">
        <v>111</v>
      </c>
      <c r="AX167" t="s">
        <v>199</v>
      </c>
      <c r="AY167" t="s">
        <v>200</v>
      </c>
      <c r="AZ167" t="s">
        <v>227</v>
      </c>
      <c r="BA167" t="s">
        <v>260</v>
      </c>
      <c r="BC167">
        <v>4</v>
      </c>
      <c r="BH167" t="s">
        <v>118</v>
      </c>
      <c r="BJ167">
        <v>96</v>
      </c>
      <c r="BO167" t="s">
        <v>130</v>
      </c>
      <c r="BQ167">
        <v>4</v>
      </c>
      <c r="BV167" t="s">
        <v>118</v>
      </c>
      <c r="CC167" t="s">
        <v>120</v>
      </c>
      <c r="CR167" t="s">
        <v>257</v>
      </c>
      <c r="CS167">
        <v>178543</v>
      </c>
      <c r="CT167" t="s">
        <v>258</v>
      </c>
      <c r="CU167" t="s">
        <v>259</v>
      </c>
      <c r="CV167">
        <v>2018</v>
      </c>
    </row>
    <row r="168" spans="1:100" x14ac:dyDescent="0.35">
      <c r="A168">
        <v>1071836</v>
      </c>
      <c r="B168" t="s">
        <v>100</v>
      </c>
      <c r="C168" t="s">
        <v>134</v>
      </c>
      <c r="D168" t="s">
        <v>101</v>
      </c>
      <c r="K168" t="s">
        <v>249</v>
      </c>
      <c r="L168" t="s">
        <v>250</v>
      </c>
      <c r="M168" t="s">
        <v>251</v>
      </c>
      <c r="N168" t="s">
        <v>252</v>
      </c>
      <c r="P168">
        <v>5</v>
      </c>
      <c r="U168" t="s">
        <v>253</v>
      </c>
      <c r="V168" t="s">
        <v>167</v>
      </c>
      <c r="W168" t="s">
        <v>254</v>
      </c>
      <c r="X168" t="s">
        <v>109</v>
      </c>
      <c r="Y168">
        <v>6</v>
      </c>
      <c r="Z168" t="s">
        <v>139</v>
      </c>
      <c r="AB168">
        <v>50</v>
      </c>
      <c r="AG168" t="s">
        <v>111</v>
      </c>
      <c r="AX168" t="s">
        <v>187</v>
      </c>
      <c r="AY168" t="s">
        <v>255</v>
      </c>
      <c r="AZ168" t="s">
        <v>227</v>
      </c>
      <c r="BC168">
        <v>4</v>
      </c>
      <c r="BH168" t="s">
        <v>118</v>
      </c>
      <c r="BJ168">
        <v>96</v>
      </c>
      <c r="BO168" t="s">
        <v>130</v>
      </c>
      <c r="BQ168">
        <v>4</v>
      </c>
      <c r="BV168" t="s">
        <v>118</v>
      </c>
      <c r="CC168" t="s">
        <v>120</v>
      </c>
      <c r="CR168" t="s">
        <v>257</v>
      </c>
      <c r="CS168">
        <v>178543</v>
      </c>
      <c r="CT168" t="s">
        <v>258</v>
      </c>
      <c r="CU168" t="s">
        <v>259</v>
      </c>
      <c r="CV168">
        <v>2018</v>
      </c>
    </row>
    <row r="169" spans="1:100" x14ac:dyDescent="0.35">
      <c r="A169">
        <v>1071836</v>
      </c>
      <c r="B169" t="s">
        <v>100</v>
      </c>
      <c r="C169" t="s">
        <v>134</v>
      </c>
      <c r="D169" t="s">
        <v>135</v>
      </c>
      <c r="F169">
        <v>98</v>
      </c>
      <c r="K169" t="s">
        <v>261</v>
      </c>
      <c r="L169" t="s">
        <v>262</v>
      </c>
      <c r="M169" t="s">
        <v>251</v>
      </c>
      <c r="N169" t="s">
        <v>105</v>
      </c>
      <c r="V169" t="s">
        <v>233</v>
      </c>
      <c r="W169" t="s">
        <v>108</v>
      </c>
      <c r="X169" t="s">
        <v>234</v>
      </c>
      <c r="Y169">
        <v>2</v>
      </c>
      <c r="Z169" t="s">
        <v>139</v>
      </c>
      <c r="AB169">
        <v>6.8999999999999999E-3</v>
      </c>
      <c r="AG169" t="s">
        <v>111</v>
      </c>
      <c r="AX169" t="s">
        <v>112</v>
      </c>
      <c r="AY169" t="s">
        <v>235</v>
      </c>
      <c r="AZ169" t="s">
        <v>227</v>
      </c>
      <c r="BD169" t="s">
        <v>116</v>
      </c>
      <c r="BE169">
        <v>40</v>
      </c>
      <c r="BF169" t="s">
        <v>117</v>
      </c>
      <c r="BG169">
        <v>45</v>
      </c>
      <c r="BH169" t="s">
        <v>118</v>
      </c>
      <c r="CC169" t="s">
        <v>120</v>
      </c>
      <c r="CR169" t="s">
        <v>237</v>
      </c>
      <c r="CS169">
        <v>114296</v>
      </c>
      <c r="CT169" t="s">
        <v>238</v>
      </c>
      <c r="CU169" t="s">
        <v>239</v>
      </c>
      <c r="CV169">
        <v>2009</v>
      </c>
    </row>
    <row r="170" spans="1:100" x14ac:dyDescent="0.35">
      <c r="A170">
        <v>1071836</v>
      </c>
      <c r="B170" t="s">
        <v>100</v>
      </c>
      <c r="C170" t="s">
        <v>134</v>
      </c>
      <c r="D170" t="s">
        <v>135</v>
      </c>
      <c r="F170">
        <v>98</v>
      </c>
      <c r="K170" t="s">
        <v>261</v>
      </c>
      <c r="L170" t="s">
        <v>262</v>
      </c>
      <c r="M170" t="s">
        <v>251</v>
      </c>
      <c r="N170" t="s">
        <v>105</v>
      </c>
      <c r="V170" t="s">
        <v>233</v>
      </c>
      <c r="W170" t="s">
        <v>108</v>
      </c>
      <c r="X170" t="s">
        <v>234</v>
      </c>
      <c r="Y170">
        <v>2</v>
      </c>
      <c r="Z170" t="s">
        <v>139</v>
      </c>
      <c r="AB170">
        <v>6.8999999999999999E-3</v>
      </c>
      <c r="AG170" t="s">
        <v>111</v>
      </c>
      <c r="AX170" t="s">
        <v>128</v>
      </c>
      <c r="AY170" t="s">
        <v>241</v>
      </c>
      <c r="AZ170" t="s">
        <v>227</v>
      </c>
      <c r="BD170" t="s">
        <v>116</v>
      </c>
      <c r="BE170">
        <v>40</v>
      </c>
      <c r="BF170" t="s">
        <v>117</v>
      </c>
      <c r="BG170">
        <v>45</v>
      </c>
      <c r="BH170" t="s">
        <v>118</v>
      </c>
      <c r="CC170" t="s">
        <v>120</v>
      </c>
      <c r="CR170" t="s">
        <v>237</v>
      </c>
      <c r="CS170">
        <v>114296</v>
      </c>
      <c r="CT170" t="s">
        <v>238</v>
      </c>
      <c r="CU170" t="s">
        <v>239</v>
      </c>
      <c r="CV170">
        <v>2009</v>
      </c>
    </row>
    <row r="171" spans="1:100" x14ac:dyDescent="0.35">
      <c r="A171">
        <v>1071836</v>
      </c>
      <c r="B171" t="s">
        <v>100</v>
      </c>
      <c r="D171" t="s">
        <v>101</v>
      </c>
      <c r="K171" t="s">
        <v>249</v>
      </c>
      <c r="L171" t="s">
        <v>250</v>
      </c>
      <c r="M171" t="s">
        <v>251</v>
      </c>
      <c r="N171" t="s">
        <v>105</v>
      </c>
      <c r="R171">
        <v>52</v>
      </c>
      <c r="T171">
        <v>54</v>
      </c>
      <c r="U171" t="s">
        <v>106</v>
      </c>
      <c r="V171" t="s">
        <v>107</v>
      </c>
      <c r="W171" t="s">
        <v>108</v>
      </c>
      <c r="X171" t="s">
        <v>109</v>
      </c>
      <c r="Y171">
        <v>2</v>
      </c>
      <c r="Z171" t="s">
        <v>139</v>
      </c>
      <c r="AB171">
        <v>12.8</v>
      </c>
      <c r="AG171" t="s">
        <v>111</v>
      </c>
      <c r="AX171" t="s">
        <v>181</v>
      </c>
      <c r="AY171" t="s">
        <v>194</v>
      </c>
      <c r="AZ171" t="s">
        <v>227</v>
      </c>
      <c r="BA171" t="s">
        <v>184</v>
      </c>
      <c r="BC171">
        <v>4</v>
      </c>
      <c r="BH171" t="s">
        <v>118</v>
      </c>
      <c r="BJ171">
        <v>96</v>
      </c>
      <c r="BO171" t="s">
        <v>130</v>
      </c>
      <c r="BQ171">
        <v>4</v>
      </c>
      <c r="BV171" t="s">
        <v>118</v>
      </c>
      <c r="CC171" t="s">
        <v>120</v>
      </c>
      <c r="CR171" t="s">
        <v>161</v>
      </c>
      <c r="CS171">
        <v>173881</v>
      </c>
      <c r="CT171" t="s">
        <v>162</v>
      </c>
      <c r="CU171" t="s">
        <v>163</v>
      </c>
      <c r="CV171">
        <v>2016</v>
      </c>
    </row>
    <row r="172" spans="1:100" x14ac:dyDescent="0.35">
      <c r="A172">
        <v>1071836</v>
      </c>
      <c r="B172" t="s">
        <v>100</v>
      </c>
      <c r="D172" t="s">
        <v>101</v>
      </c>
      <c r="K172" t="s">
        <v>249</v>
      </c>
      <c r="L172" t="s">
        <v>250</v>
      </c>
      <c r="M172" t="s">
        <v>251</v>
      </c>
      <c r="N172" t="s">
        <v>105</v>
      </c>
      <c r="R172">
        <v>52</v>
      </c>
      <c r="T172">
        <v>54</v>
      </c>
      <c r="U172" t="s">
        <v>106</v>
      </c>
      <c r="V172" t="s">
        <v>107</v>
      </c>
      <c r="W172" t="s">
        <v>108</v>
      </c>
      <c r="X172" t="s">
        <v>109</v>
      </c>
      <c r="Y172">
        <v>2</v>
      </c>
      <c r="Z172" t="s">
        <v>139</v>
      </c>
      <c r="AB172">
        <v>12.8</v>
      </c>
      <c r="AG172" t="s">
        <v>111</v>
      </c>
      <c r="AX172" t="s">
        <v>181</v>
      </c>
      <c r="AY172" t="s">
        <v>209</v>
      </c>
      <c r="AZ172" t="s">
        <v>227</v>
      </c>
      <c r="BA172" t="s">
        <v>184</v>
      </c>
      <c r="BC172">
        <v>2</v>
      </c>
      <c r="BH172" t="s">
        <v>118</v>
      </c>
      <c r="BJ172">
        <v>96</v>
      </c>
      <c r="BO172" t="s">
        <v>130</v>
      </c>
      <c r="BQ172">
        <v>4</v>
      </c>
      <c r="BV172" t="s">
        <v>118</v>
      </c>
      <c r="CC172" t="s">
        <v>120</v>
      </c>
      <c r="CR172" t="s">
        <v>161</v>
      </c>
      <c r="CS172">
        <v>173881</v>
      </c>
      <c r="CT172" t="s">
        <v>162</v>
      </c>
      <c r="CU172" t="s">
        <v>163</v>
      </c>
      <c r="CV172">
        <v>2016</v>
      </c>
    </row>
    <row r="173" spans="1:100" x14ac:dyDescent="0.35">
      <c r="A173">
        <v>1071836</v>
      </c>
      <c r="B173" t="s">
        <v>100</v>
      </c>
      <c r="D173" t="s">
        <v>101</v>
      </c>
      <c r="K173" t="s">
        <v>249</v>
      </c>
      <c r="L173" t="s">
        <v>250</v>
      </c>
      <c r="M173" t="s">
        <v>251</v>
      </c>
      <c r="N173" t="s">
        <v>105</v>
      </c>
      <c r="R173">
        <v>52</v>
      </c>
      <c r="T173">
        <v>54</v>
      </c>
      <c r="U173" t="s">
        <v>106</v>
      </c>
      <c r="V173" t="s">
        <v>107</v>
      </c>
      <c r="W173" t="s">
        <v>108</v>
      </c>
      <c r="X173" t="s">
        <v>109</v>
      </c>
      <c r="Y173">
        <v>2</v>
      </c>
      <c r="Z173" t="s">
        <v>139</v>
      </c>
      <c r="AB173">
        <v>12.8</v>
      </c>
      <c r="AG173" t="s">
        <v>111</v>
      </c>
      <c r="AX173" t="s">
        <v>181</v>
      </c>
      <c r="AY173" t="s">
        <v>182</v>
      </c>
      <c r="AZ173" t="s">
        <v>227</v>
      </c>
      <c r="BA173" t="s">
        <v>184</v>
      </c>
      <c r="BC173">
        <v>3</v>
      </c>
      <c r="BH173" t="s">
        <v>118</v>
      </c>
      <c r="BJ173">
        <v>96</v>
      </c>
      <c r="BO173" t="s">
        <v>130</v>
      </c>
      <c r="BQ173">
        <v>4</v>
      </c>
      <c r="BV173" t="s">
        <v>118</v>
      </c>
      <c r="CC173" t="s">
        <v>120</v>
      </c>
      <c r="CR173" t="s">
        <v>161</v>
      </c>
      <c r="CS173">
        <v>173881</v>
      </c>
      <c r="CT173" t="s">
        <v>162</v>
      </c>
      <c r="CU173" t="s">
        <v>163</v>
      </c>
      <c r="CV173">
        <v>2016</v>
      </c>
    </row>
    <row r="174" spans="1:100" x14ac:dyDescent="0.35">
      <c r="A174">
        <v>1071836</v>
      </c>
      <c r="B174" t="s">
        <v>100</v>
      </c>
      <c r="D174" t="s">
        <v>101</v>
      </c>
      <c r="K174" t="s">
        <v>249</v>
      </c>
      <c r="L174" t="s">
        <v>250</v>
      </c>
      <c r="M174" t="s">
        <v>251</v>
      </c>
      <c r="N174" t="s">
        <v>105</v>
      </c>
      <c r="R174">
        <v>52</v>
      </c>
      <c r="T174">
        <v>54</v>
      </c>
      <c r="U174" t="s">
        <v>106</v>
      </c>
      <c r="V174" t="s">
        <v>107</v>
      </c>
      <c r="W174" t="s">
        <v>108</v>
      </c>
      <c r="X174" t="s">
        <v>109</v>
      </c>
      <c r="Y174">
        <v>2</v>
      </c>
      <c r="Z174" t="s">
        <v>139</v>
      </c>
      <c r="AB174">
        <v>12.8</v>
      </c>
      <c r="AG174" t="s">
        <v>111</v>
      </c>
      <c r="AX174" t="s">
        <v>181</v>
      </c>
      <c r="AY174" t="s">
        <v>182</v>
      </c>
      <c r="AZ174" t="s">
        <v>227</v>
      </c>
      <c r="BA174" t="s">
        <v>184</v>
      </c>
      <c r="BC174">
        <v>1</v>
      </c>
      <c r="BH174" t="s">
        <v>118</v>
      </c>
      <c r="BJ174">
        <v>96</v>
      </c>
      <c r="BO174" t="s">
        <v>130</v>
      </c>
      <c r="BQ174">
        <v>4</v>
      </c>
      <c r="BV174" t="s">
        <v>118</v>
      </c>
      <c r="CC174" t="s">
        <v>120</v>
      </c>
      <c r="CR174" t="s">
        <v>161</v>
      </c>
      <c r="CS174">
        <v>173881</v>
      </c>
      <c r="CT174" t="s">
        <v>162</v>
      </c>
      <c r="CU174" t="s">
        <v>163</v>
      </c>
      <c r="CV174">
        <v>2016</v>
      </c>
    </row>
    <row r="175" spans="1:100" x14ac:dyDescent="0.35">
      <c r="A175">
        <v>1071836</v>
      </c>
      <c r="B175" t="s">
        <v>100</v>
      </c>
      <c r="D175" t="s">
        <v>101</v>
      </c>
      <c r="K175" t="s">
        <v>249</v>
      </c>
      <c r="L175" t="s">
        <v>250</v>
      </c>
      <c r="M175" t="s">
        <v>251</v>
      </c>
      <c r="N175" t="s">
        <v>105</v>
      </c>
      <c r="R175">
        <v>52</v>
      </c>
      <c r="T175">
        <v>54</v>
      </c>
      <c r="U175" t="s">
        <v>106</v>
      </c>
      <c r="V175" t="s">
        <v>107</v>
      </c>
      <c r="W175" t="s">
        <v>108</v>
      </c>
      <c r="X175" t="s">
        <v>109</v>
      </c>
      <c r="Y175">
        <v>2</v>
      </c>
      <c r="Z175" t="s">
        <v>139</v>
      </c>
      <c r="AB175">
        <v>12.8</v>
      </c>
      <c r="AG175" t="s">
        <v>111</v>
      </c>
      <c r="AX175" t="s">
        <v>181</v>
      </c>
      <c r="AY175" t="s">
        <v>194</v>
      </c>
      <c r="AZ175" t="s">
        <v>227</v>
      </c>
      <c r="BA175" t="s">
        <v>184</v>
      </c>
      <c r="BC175">
        <v>1</v>
      </c>
      <c r="BH175" t="s">
        <v>118</v>
      </c>
      <c r="BJ175">
        <v>96</v>
      </c>
      <c r="BO175" t="s">
        <v>130</v>
      </c>
      <c r="BQ175">
        <v>4</v>
      </c>
      <c r="BV175" t="s">
        <v>118</v>
      </c>
      <c r="CC175" t="s">
        <v>120</v>
      </c>
      <c r="CR175" t="s">
        <v>161</v>
      </c>
      <c r="CS175">
        <v>173881</v>
      </c>
      <c r="CT175" t="s">
        <v>162</v>
      </c>
      <c r="CU175" t="s">
        <v>163</v>
      </c>
      <c r="CV175">
        <v>2016</v>
      </c>
    </row>
    <row r="176" spans="1:100" x14ac:dyDescent="0.35">
      <c r="A176">
        <v>1071836</v>
      </c>
      <c r="B176" t="s">
        <v>100</v>
      </c>
      <c r="D176" t="s">
        <v>101</v>
      </c>
      <c r="K176" t="s">
        <v>249</v>
      </c>
      <c r="L176" t="s">
        <v>250</v>
      </c>
      <c r="M176" t="s">
        <v>251</v>
      </c>
      <c r="N176" t="s">
        <v>105</v>
      </c>
      <c r="R176">
        <v>52</v>
      </c>
      <c r="T176">
        <v>54</v>
      </c>
      <c r="U176" t="s">
        <v>106</v>
      </c>
      <c r="V176" t="s">
        <v>107</v>
      </c>
      <c r="W176" t="s">
        <v>108</v>
      </c>
      <c r="X176" t="s">
        <v>109</v>
      </c>
      <c r="Y176">
        <v>2</v>
      </c>
      <c r="Z176" t="s">
        <v>139</v>
      </c>
      <c r="AB176">
        <v>12.8</v>
      </c>
      <c r="AG176" t="s">
        <v>111</v>
      </c>
      <c r="AX176" t="s">
        <v>181</v>
      </c>
      <c r="AY176" t="s">
        <v>209</v>
      </c>
      <c r="AZ176" t="s">
        <v>227</v>
      </c>
      <c r="BA176" t="s">
        <v>184</v>
      </c>
      <c r="BC176">
        <v>3</v>
      </c>
      <c r="BH176" t="s">
        <v>118</v>
      </c>
      <c r="BJ176">
        <v>96</v>
      </c>
      <c r="BO176" t="s">
        <v>130</v>
      </c>
      <c r="BQ176">
        <v>4</v>
      </c>
      <c r="BV176" t="s">
        <v>118</v>
      </c>
      <c r="CC176" t="s">
        <v>120</v>
      </c>
      <c r="CR176" t="s">
        <v>161</v>
      </c>
      <c r="CS176">
        <v>173881</v>
      </c>
      <c r="CT176" t="s">
        <v>162</v>
      </c>
      <c r="CU176" t="s">
        <v>163</v>
      </c>
      <c r="CV176">
        <v>2016</v>
      </c>
    </row>
    <row r="177" spans="1:100" x14ac:dyDescent="0.35">
      <c r="A177">
        <v>1071836</v>
      </c>
      <c r="B177" t="s">
        <v>100</v>
      </c>
      <c r="D177" t="s">
        <v>101</v>
      </c>
      <c r="K177" t="s">
        <v>249</v>
      </c>
      <c r="L177" t="s">
        <v>250</v>
      </c>
      <c r="M177" t="s">
        <v>251</v>
      </c>
      <c r="N177" t="s">
        <v>105</v>
      </c>
      <c r="R177">
        <v>52</v>
      </c>
      <c r="T177">
        <v>54</v>
      </c>
      <c r="U177" t="s">
        <v>106</v>
      </c>
      <c r="V177" t="s">
        <v>107</v>
      </c>
      <c r="W177" t="s">
        <v>108</v>
      </c>
      <c r="X177" t="s">
        <v>109</v>
      </c>
      <c r="Y177">
        <v>2</v>
      </c>
      <c r="Z177" t="s">
        <v>139</v>
      </c>
      <c r="AB177">
        <v>12.8</v>
      </c>
      <c r="AG177" t="s">
        <v>111</v>
      </c>
      <c r="AX177" t="s">
        <v>181</v>
      </c>
      <c r="AY177" t="s">
        <v>205</v>
      </c>
      <c r="AZ177" t="s">
        <v>227</v>
      </c>
      <c r="BA177" t="s">
        <v>184</v>
      </c>
      <c r="BC177">
        <v>3</v>
      </c>
      <c r="BH177" t="s">
        <v>118</v>
      </c>
      <c r="BJ177">
        <v>96</v>
      </c>
      <c r="BO177" t="s">
        <v>130</v>
      </c>
      <c r="BQ177">
        <v>4</v>
      </c>
      <c r="BV177" t="s">
        <v>118</v>
      </c>
      <c r="CC177" t="s">
        <v>120</v>
      </c>
      <c r="CR177" t="s">
        <v>161</v>
      </c>
      <c r="CS177">
        <v>173881</v>
      </c>
      <c r="CT177" t="s">
        <v>162</v>
      </c>
      <c r="CU177" t="s">
        <v>163</v>
      </c>
      <c r="CV177">
        <v>2016</v>
      </c>
    </row>
    <row r="178" spans="1:100" x14ac:dyDescent="0.35">
      <c r="A178">
        <v>1071836</v>
      </c>
      <c r="B178" t="s">
        <v>100</v>
      </c>
      <c r="D178" t="s">
        <v>101</v>
      </c>
      <c r="K178" t="s">
        <v>249</v>
      </c>
      <c r="L178" t="s">
        <v>250</v>
      </c>
      <c r="M178" t="s">
        <v>251</v>
      </c>
      <c r="N178" t="s">
        <v>105</v>
      </c>
      <c r="R178">
        <v>52</v>
      </c>
      <c r="T178">
        <v>54</v>
      </c>
      <c r="U178" t="s">
        <v>106</v>
      </c>
      <c r="V178" t="s">
        <v>107</v>
      </c>
      <c r="W178" t="s">
        <v>108</v>
      </c>
      <c r="X178" t="s">
        <v>109</v>
      </c>
      <c r="Y178">
        <v>2</v>
      </c>
      <c r="Z178" t="s">
        <v>139</v>
      </c>
      <c r="AB178">
        <v>12.8</v>
      </c>
      <c r="AG178" t="s">
        <v>111</v>
      </c>
      <c r="AX178" t="s">
        <v>181</v>
      </c>
      <c r="AY178" t="s">
        <v>205</v>
      </c>
      <c r="AZ178" t="s">
        <v>227</v>
      </c>
      <c r="BA178" t="s">
        <v>184</v>
      </c>
      <c r="BC178">
        <v>4</v>
      </c>
      <c r="BH178" t="s">
        <v>118</v>
      </c>
      <c r="BJ178">
        <v>96</v>
      </c>
      <c r="BO178" t="s">
        <v>130</v>
      </c>
      <c r="BQ178">
        <v>4</v>
      </c>
      <c r="BV178" t="s">
        <v>118</v>
      </c>
      <c r="CC178" t="s">
        <v>120</v>
      </c>
      <c r="CR178" t="s">
        <v>161</v>
      </c>
      <c r="CS178">
        <v>173881</v>
      </c>
      <c r="CT178" t="s">
        <v>162</v>
      </c>
      <c r="CU178" t="s">
        <v>163</v>
      </c>
      <c r="CV178">
        <v>2016</v>
      </c>
    </row>
    <row r="179" spans="1:100" x14ac:dyDescent="0.35">
      <c r="A179">
        <v>1071836</v>
      </c>
      <c r="B179" t="s">
        <v>100</v>
      </c>
      <c r="D179" t="s">
        <v>101</v>
      </c>
      <c r="K179" t="s">
        <v>249</v>
      </c>
      <c r="L179" t="s">
        <v>250</v>
      </c>
      <c r="M179" t="s">
        <v>251</v>
      </c>
      <c r="N179" t="s">
        <v>105</v>
      </c>
      <c r="R179">
        <v>52</v>
      </c>
      <c r="T179">
        <v>54</v>
      </c>
      <c r="U179" t="s">
        <v>106</v>
      </c>
      <c r="V179" t="s">
        <v>107</v>
      </c>
      <c r="W179" t="s">
        <v>108</v>
      </c>
      <c r="X179" t="s">
        <v>109</v>
      </c>
      <c r="Y179">
        <v>2</v>
      </c>
      <c r="Z179" t="s">
        <v>139</v>
      </c>
      <c r="AB179">
        <v>12.8</v>
      </c>
      <c r="AG179" t="s">
        <v>111</v>
      </c>
      <c r="AX179" t="s">
        <v>181</v>
      </c>
      <c r="AY179" t="s">
        <v>195</v>
      </c>
      <c r="AZ179" t="s">
        <v>227</v>
      </c>
      <c r="BA179" t="s">
        <v>184</v>
      </c>
      <c r="BC179">
        <v>2</v>
      </c>
      <c r="BH179" t="s">
        <v>118</v>
      </c>
      <c r="BJ179">
        <v>96</v>
      </c>
      <c r="BO179" t="s">
        <v>130</v>
      </c>
      <c r="BQ179">
        <v>4</v>
      </c>
      <c r="BV179" t="s">
        <v>118</v>
      </c>
      <c r="CC179" t="s">
        <v>120</v>
      </c>
      <c r="CR179" t="s">
        <v>161</v>
      </c>
      <c r="CS179">
        <v>173881</v>
      </c>
      <c r="CT179" t="s">
        <v>162</v>
      </c>
      <c r="CU179" t="s">
        <v>163</v>
      </c>
      <c r="CV179">
        <v>2016</v>
      </c>
    </row>
    <row r="180" spans="1:100" x14ac:dyDescent="0.35">
      <c r="A180">
        <v>1071836</v>
      </c>
      <c r="B180" t="s">
        <v>100</v>
      </c>
      <c r="D180" t="s">
        <v>101</v>
      </c>
      <c r="K180" t="s">
        <v>249</v>
      </c>
      <c r="L180" t="s">
        <v>250</v>
      </c>
      <c r="M180" t="s">
        <v>251</v>
      </c>
      <c r="N180" t="s">
        <v>105</v>
      </c>
      <c r="R180">
        <v>52</v>
      </c>
      <c r="T180">
        <v>54</v>
      </c>
      <c r="U180" t="s">
        <v>106</v>
      </c>
      <c r="V180" t="s">
        <v>107</v>
      </c>
      <c r="W180" t="s">
        <v>108</v>
      </c>
      <c r="X180" t="s">
        <v>109</v>
      </c>
      <c r="Y180">
        <v>2</v>
      </c>
      <c r="Z180" t="s">
        <v>139</v>
      </c>
      <c r="AB180">
        <v>12.8</v>
      </c>
      <c r="AG180" t="s">
        <v>111</v>
      </c>
      <c r="AX180" t="s">
        <v>181</v>
      </c>
      <c r="AY180" t="s">
        <v>182</v>
      </c>
      <c r="AZ180" t="s">
        <v>227</v>
      </c>
      <c r="BA180" t="s">
        <v>184</v>
      </c>
      <c r="BC180">
        <v>4</v>
      </c>
      <c r="BH180" t="s">
        <v>118</v>
      </c>
      <c r="BJ180">
        <v>96</v>
      </c>
      <c r="BO180" t="s">
        <v>130</v>
      </c>
      <c r="BQ180">
        <v>4</v>
      </c>
      <c r="BV180" t="s">
        <v>118</v>
      </c>
      <c r="CC180" t="s">
        <v>120</v>
      </c>
      <c r="CR180" t="s">
        <v>161</v>
      </c>
      <c r="CS180">
        <v>173881</v>
      </c>
      <c r="CT180" t="s">
        <v>162</v>
      </c>
      <c r="CU180" t="s">
        <v>163</v>
      </c>
      <c r="CV180">
        <v>2016</v>
      </c>
    </row>
    <row r="181" spans="1:100" x14ac:dyDescent="0.35">
      <c r="A181">
        <v>1071836</v>
      </c>
      <c r="B181" t="s">
        <v>100</v>
      </c>
      <c r="D181" t="s">
        <v>101</v>
      </c>
      <c r="K181" t="s">
        <v>249</v>
      </c>
      <c r="L181" t="s">
        <v>250</v>
      </c>
      <c r="M181" t="s">
        <v>251</v>
      </c>
      <c r="N181" t="s">
        <v>105</v>
      </c>
      <c r="R181">
        <v>52</v>
      </c>
      <c r="T181">
        <v>54</v>
      </c>
      <c r="U181" t="s">
        <v>106</v>
      </c>
      <c r="V181" t="s">
        <v>107</v>
      </c>
      <c r="W181" t="s">
        <v>108</v>
      </c>
      <c r="X181" t="s">
        <v>109</v>
      </c>
      <c r="Y181">
        <v>2</v>
      </c>
      <c r="Z181" t="s">
        <v>139</v>
      </c>
      <c r="AB181">
        <v>12.8</v>
      </c>
      <c r="AG181" t="s">
        <v>111</v>
      </c>
      <c r="AX181" t="s">
        <v>181</v>
      </c>
      <c r="AY181" t="s">
        <v>194</v>
      </c>
      <c r="AZ181" t="s">
        <v>227</v>
      </c>
      <c r="BA181" t="s">
        <v>184</v>
      </c>
      <c r="BC181">
        <v>2</v>
      </c>
      <c r="BH181" t="s">
        <v>118</v>
      </c>
      <c r="BJ181">
        <v>96</v>
      </c>
      <c r="BO181" t="s">
        <v>130</v>
      </c>
      <c r="BQ181">
        <v>4</v>
      </c>
      <c r="BV181" t="s">
        <v>118</v>
      </c>
      <c r="CC181" t="s">
        <v>120</v>
      </c>
      <c r="CR181" t="s">
        <v>161</v>
      </c>
      <c r="CS181">
        <v>173881</v>
      </c>
      <c r="CT181" t="s">
        <v>162</v>
      </c>
      <c r="CU181" t="s">
        <v>163</v>
      </c>
      <c r="CV181">
        <v>2016</v>
      </c>
    </row>
    <row r="182" spans="1:100" x14ac:dyDescent="0.35">
      <c r="A182">
        <v>1071836</v>
      </c>
      <c r="B182" t="s">
        <v>100</v>
      </c>
      <c r="D182" t="s">
        <v>101</v>
      </c>
      <c r="K182" t="s">
        <v>249</v>
      </c>
      <c r="L182" t="s">
        <v>250</v>
      </c>
      <c r="M182" t="s">
        <v>251</v>
      </c>
      <c r="N182" t="s">
        <v>105</v>
      </c>
      <c r="R182">
        <v>52</v>
      </c>
      <c r="T182">
        <v>54</v>
      </c>
      <c r="U182" t="s">
        <v>106</v>
      </c>
      <c r="V182" t="s">
        <v>107</v>
      </c>
      <c r="W182" t="s">
        <v>108</v>
      </c>
      <c r="X182" t="s">
        <v>109</v>
      </c>
      <c r="Y182">
        <v>2</v>
      </c>
      <c r="Z182" t="s">
        <v>139</v>
      </c>
      <c r="AB182">
        <v>12.8</v>
      </c>
      <c r="AG182" t="s">
        <v>111</v>
      </c>
      <c r="AX182" t="s">
        <v>181</v>
      </c>
      <c r="AY182" t="s">
        <v>205</v>
      </c>
      <c r="AZ182" t="s">
        <v>227</v>
      </c>
      <c r="BA182" t="s">
        <v>184</v>
      </c>
      <c r="BC182">
        <v>2</v>
      </c>
      <c r="BH182" t="s">
        <v>118</v>
      </c>
      <c r="BJ182">
        <v>96</v>
      </c>
      <c r="BO182" t="s">
        <v>130</v>
      </c>
      <c r="BQ182">
        <v>4</v>
      </c>
      <c r="BV182" t="s">
        <v>118</v>
      </c>
      <c r="CC182" t="s">
        <v>120</v>
      </c>
      <c r="CR182" t="s">
        <v>161</v>
      </c>
      <c r="CS182">
        <v>173881</v>
      </c>
      <c r="CT182" t="s">
        <v>162</v>
      </c>
      <c r="CU182" t="s">
        <v>163</v>
      </c>
      <c r="CV182">
        <v>2016</v>
      </c>
    </row>
    <row r="183" spans="1:100" x14ac:dyDescent="0.35">
      <c r="A183">
        <v>1071836</v>
      </c>
      <c r="B183" t="s">
        <v>100</v>
      </c>
      <c r="D183" t="s">
        <v>101</v>
      </c>
      <c r="K183" t="s">
        <v>249</v>
      </c>
      <c r="L183" t="s">
        <v>250</v>
      </c>
      <c r="M183" t="s">
        <v>251</v>
      </c>
      <c r="N183" t="s">
        <v>105</v>
      </c>
      <c r="R183">
        <v>52</v>
      </c>
      <c r="T183">
        <v>54</v>
      </c>
      <c r="U183" t="s">
        <v>106</v>
      </c>
      <c r="V183" t="s">
        <v>107</v>
      </c>
      <c r="W183" t="s">
        <v>108</v>
      </c>
      <c r="X183" t="s">
        <v>109</v>
      </c>
      <c r="Y183">
        <v>2</v>
      </c>
      <c r="Z183" t="s">
        <v>139</v>
      </c>
      <c r="AB183">
        <v>12.8</v>
      </c>
      <c r="AG183" t="s">
        <v>111</v>
      </c>
      <c r="AX183" t="s">
        <v>181</v>
      </c>
      <c r="AY183" t="s">
        <v>209</v>
      </c>
      <c r="AZ183" t="s">
        <v>227</v>
      </c>
      <c r="BA183" t="s">
        <v>184</v>
      </c>
      <c r="BC183">
        <v>1</v>
      </c>
      <c r="BH183" t="s">
        <v>118</v>
      </c>
      <c r="BJ183">
        <v>96</v>
      </c>
      <c r="BO183" t="s">
        <v>130</v>
      </c>
      <c r="BQ183">
        <v>4</v>
      </c>
      <c r="BV183" t="s">
        <v>118</v>
      </c>
      <c r="CC183" t="s">
        <v>120</v>
      </c>
      <c r="CR183" t="s">
        <v>161</v>
      </c>
      <c r="CS183">
        <v>173881</v>
      </c>
      <c r="CT183" t="s">
        <v>162</v>
      </c>
      <c r="CU183" t="s">
        <v>163</v>
      </c>
      <c r="CV183">
        <v>2016</v>
      </c>
    </row>
    <row r="184" spans="1:100" x14ac:dyDescent="0.35">
      <c r="A184">
        <v>1071836</v>
      </c>
      <c r="B184" t="s">
        <v>100</v>
      </c>
      <c r="D184" t="s">
        <v>101</v>
      </c>
      <c r="K184" t="s">
        <v>249</v>
      </c>
      <c r="L184" t="s">
        <v>250</v>
      </c>
      <c r="M184" t="s">
        <v>251</v>
      </c>
      <c r="N184" t="s">
        <v>105</v>
      </c>
      <c r="R184">
        <v>52</v>
      </c>
      <c r="T184">
        <v>54</v>
      </c>
      <c r="U184" t="s">
        <v>106</v>
      </c>
      <c r="V184" t="s">
        <v>107</v>
      </c>
      <c r="W184" t="s">
        <v>108</v>
      </c>
      <c r="X184" t="s">
        <v>109</v>
      </c>
      <c r="Y184">
        <v>2</v>
      </c>
      <c r="Z184" t="s">
        <v>139</v>
      </c>
      <c r="AB184">
        <v>12.8</v>
      </c>
      <c r="AG184" t="s">
        <v>111</v>
      </c>
      <c r="AX184" t="s">
        <v>181</v>
      </c>
      <c r="AY184" t="s">
        <v>195</v>
      </c>
      <c r="AZ184" t="s">
        <v>227</v>
      </c>
      <c r="BA184" t="s">
        <v>184</v>
      </c>
      <c r="BC184">
        <v>4</v>
      </c>
      <c r="BH184" t="s">
        <v>118</v>
      </c>
      <c r="BJ184">
        <v>96</v>
      </c>
      <c r="BO184" t="s">
        <v>130</v>
      </c>
      <c r="BQ184">
        <v>4</v>
      </c>
      <c r="BV184" t="s">
        <v>118</v>
      </c>
      <c r="CC184" t="s">
        <v>120</v>
      </c>
      <c r="CR184" t="s">
        <v>161</v>
      </c>
      <c r="CS184">
        <v>173881</v>
      </c>
      <c r="CT184" t="s">
        <v>162</v>
      </c>
      <c r="CU184" t="s">
        <v>163</v>
      </c>
      <c r="CV184">
        <v>2016</v>
      </c>
    </row>
    <row r="185" spans="1:100" x14ac:dyDescent="0.35">
      <c r="A185">
        <v>1071836</v>
      </c>
      <c r="B185" t="s">
        <v>100</v>
      </c>
      <c r="C185" t="s">
        <v>134</v>
      </c>
      <c r="D185" t="s">
        <v>101</v>
      </c>
      <c r="K185" t="s">
        <v>249</v>
      </c>
      <c r="L185" t="s">
        <v>250</v>
      </c>
      <c r="M185" t="s">
        <v>251</v>
      </c>
      <c r="N185" t="s">
        <v>252</v>
      </c>
      <c r="P185">
        <v>5</v>
      </c>
      <c r="U185" t="s">
        <v>253</v>
      </c>
      <c r="V185" t="s">
        <v>167</v>
      </c>
      <c r="W185" t="s">
        <v>254</v>
      </c>
      <c r="X185" t="s">
        <v>109</v>
      </c>
      <c r="Y185">
        <v>6</v>
      </c>
      <c r="Z185" t="s">
        <v>139</v>
      </c>
      <c r="AB185">
        <v>50</v>
      </c>
      <c r="AG185" t="s">
        <v>111</v>
      </c>
      <c r="AX185" t="s">
        <v>199</v>
      </c>
      <c r="AY185" t="s">
        <v>200</v>
      </c>
      <c r="AZ185" t="s">
        <v>227</v>
      </c>
      <c r="BA185" t="s">
        <v>263</v>
      </c>
      <c r="BC185">
        <v>4</v>
      </c>
      <c r="BH185" t="s">
        <v>118</v>
      </c>
      <c r="BJ185">
        <v>96</v>
      </c>
      <c r="BO185" t="s">
        <v>130</v>
      </c>
      <c r="BQ185">
        <v>4</v>
      </c>
      <c r="BV185" t="s">
        <v>118</v>
      </c>
      <c r="CC185" t="s">
        <v>120</v>
      </c>
      <c r="CR185" t="s">
        <v>257</v>
      </c>
      <c r="CS185">
        <v>178543</v>
      </c>
      <c r="CT185" t="s">
        <v>258</v>
      </c>
      <c r="CU185" t="s">
        <v>259</v>
      </c>
      <c r="CV185">
        <v>2018</v>
      </c>
    </row>
    <row r="186" spans="1:100" x14ac:dyDescent="0.35">
      <c r="A186">
        <v>1071836</v>
      </c>
      <c r="B186" t="s">
        <v>100</v>
      </c>
      <c r="C186" t="s">
        <v>134</v>
      </c>
      <c r="D186" t="s">
        <v>101</v>
      </c>
      <c r="K186" t="s">
        <v>249</v>
      </c>
      <c r="L186" t="s">
        <v>250</v>
      </c>
      <c r="M186" t="s">
        <v>251</v>
      </c>
      <c r="N186" t="s">
        <v>252</v>
      </c>
      <c r="P186">
        <v>5</v>
      </c>
      <c r="U186" t="s">
        <v>253</v>
      </c>
      <c r="V186" t="s">
        <v>167</v>
      </c>
      <c r="W186" t="s">
        <v>254</v>
      </c>
      <c r="X186" t="s">
        <v>109</v>
      </c>
      <c r="Y186">
        <v>6</v>
      </c>
      <c r="Z186" t="s">
        <v>139</v>
      </c>
      <c r="AB186">
        <v>20</v>
      </c>
      <c r="AG186" t="s">
        <v>111</v>
      </c>
      <c r="AX186" t="s">
        <v>187</v>
      </c>
      <c r="AY186" t="s">
        <v>255</v>
      </c>
      <c r="AZ186" t="s">
        <v>227</v>
      </c>
      <c r="BA186" t="s">
        <v>248</v>
      </c>
      <c r="BC186">
        <v>4</v>
      </c>
      <c r="BH186" t="s">
        <v>118</v>
      </c>
      <c r="BJ186">
        <v>96</v>
      </c>
      <c r="BO186" t="s">
        <v>130</v>
      </c>
      <c r="BQ186">
        <v>4</v>
      </c>
      <c r="BV186" t="s">
        <v>118</v>
      </c>
      <c r="CC186" t="s">
        <v>120</v>
      </c>
      <c r="CR186" t="s">
        <v>257</v>
      </c>
      <c r="CS186">
        <v>178543</v>
      </c>
      <c r="CT186" t="s">
        <v>258</v>
      </c>
      <c r="CU186" t="s">
        <v>259</v>
      </c>
      <c r="CV186">
        <v>2018</v>
      </c>
    </row>
    <row r="187" spans="1:100" x14ac:dyDescent="0.35">
      <c r="A187">
        <v>1071836</v>
      </c>
      <c r="B187" t="s">
        <v>100</v>
      </c>
      <c r="C187" t="s">
        <v>134</v>
      </c>
      <c r="D187" t="s">
        <v>101</v>
      </c>
      <c r="K187" t="s">
        <v>249</v>
      </c>
      <c r="L187" t="s">
        <v>250</v>
      </c>
      <c r="M187" t="s">
        <v>251</v>
      </c>
      <c r="N187" t="s">
        <v>252</v>
      </c>
      <c r="P187">
        <v>5</v>
      </c>
      <c r="U187" t="s">
        <v>253</v>
      </c>
      <c r="V187" t="s">
        <v>167</v>
      </c>
      <c r="W187" t="s">
        <v>254</v>
      </c>
      <c r="X187" t="s">
        <v>109</v>
      </c>
      <c r="Y187">
        <v>6</v>
      </c>
      <c r="Z187" t="s">
        <v>139</v>
      </c>
      <c r="AB187">
        <v>20</v>
      </c>
      <c r="AG187" t="s">
        <v>111</v>
      </c>
      <c r="AX187" t="s">
        <v>187</v>
      </c>
      <c r="AY187" t="s">
        <v>255</v>
      </c>
      <c r="AZ187" t="s">
        <v>227</v>
      </c>
      <c r="BA187" t="s">
        <v>256</v>
      </c>
      <c r="BC187">
        <v>4</v>
      </c>
      <c r="BH187" t="s">
        <v>118</v>
      </c>
      <c r="BJ187">
        <v>96</v>
      </c>
      <c r="BO187" t="s">
        <v>130</v>
      </c>
      <c r="BQ187">
        <v>4</v>
      </c>
      <c r="BV187" t="s">
        <v>118</v>
      </c>
      <c r="CC187" t="s">
        <v>120</v>
      </c>
      <c r="CR187" t="s">
        <v>257</v>
      </c>
      <c r="CS187">
        <v>178543</v>
      </c>
      <c r="CT187" t="s">
        <v>258</v>
      </c>
      <c r="CU187" t="s">
        <v>259</v>
      </c>
      <c r="CV187">
        <v>2018</v>
      </c>
    </row>
    <row r="188" spans="1:100" x14ac:dyDescent="0.35">
      <c r="A188">
        <v>1071836</v>
      </c>
      <c r="B188" t="s">
        <v>100</v>
      </c>
      <c r="C188" t="s">
        <v>134</v>
      </c>
      <c r="D188" t="s">
        <v>101</v>
      </c>
      <c r="K188" t="s">
        <v>249</v>
      </c>
      <c r="L188" t="s">
        <v>250</v>
      </c>
      <c r="M188" t="s">
        <v>251</v>
      </c>
      <c r="N188" t="s">
        <v>252</v>
      </c>
      <c r="P188">
        <v>5</v>
      </c>
      <c r="U188" t="s">
        <v>253</v>
      </c>
      <c r="V188" t="s">
        <v>167</v>
      </c>
      <c r="W188" t="s">
        <v>254</v>
      </c>
      <c r="X188" t="s">
        <v>109</v>
      </c>
      <c r="Y188">
        <v>6</v>
      </c>
      <c r="Z188" t="s">
        <v>139</v>
      </c>
      <c r="AB188">
        <v>50</v>
      </c>
      <c r="AG188" t="s">
        <v>111</v>
      </c>
      <c r="AX188" t="s">
        <v>187</v>
      </c>
      <c r="AY188" t="s">
        <v>264</v>
      </c>
      <c r="AZ188" t="s">
        <v>227</v>
      </c>
      <c r="BC188">
        <v>4</v>
      </c>
      <c r="BH188" t="s">
        <v>118</v>
      </c>
      <c r="BJ188">
        <v>96</v>
      </c>
      <c r="BO188" t="s">
        <v>130</v>
      </c>
      <c r="BQ188">
        <v>4</v>
      </c>
      <c r="BV188" t="s">
        <v>118</v>
      </c>
      <c r="CC188" t="s">
        <v>120</v>
      </c>
      <c r="CR188" t="s">
        <v>257</v>
      </c>
      <c r="CS188">
        <v>178543</v>
      </c>
      <c r="CT188" t="s">
        <v>258</v>
      </c>
      <c r="CU188" t="s">
        <v>259</v>
      </c>
      <c r="CV188">
        <v>2018</v>
      </c>
    </row>
    <row r="189" spans="1:100" x14ac:dyDescent="0.35">
      <c r="A189">
        <v>1071836</v>
      </c>
      <c r="B189" t="s">
        <v>100</v>
      </c>
      <c r="C189" t="s">
        <v>134</v>
      </c>
      <c r="D189" t="s">
        <v>101</v>
      </c>
      <c r="K189" t="s">
        <v>249</v>
      </c>
      <c r="L189" t="s">
        <v>250</v>
      </c>
      <c r="M189" t="s">
        <v>251</v>
      </c>
      <c r="N189" t="s">
        <v>252</v>
      </c>
      <c r="P189">
        <v>5</v>
      </c>
      <c r="U189" t="s">
        <v>253</v>
      </c>
      <c r="V189" t="s">
        <v>167</v>
      </c>
      <c r="W189" t="s">
        <v>254</v>
      </c>
      <c r="X189" t="s">
        <v>109</v>
      </c>
      <c r="Y189">
        <v>6</v>
      </c>
      <c r="Z189" t="s">
        <v>139</v>
      </c>
      <c r="AB189">
        <v>30</v>
      </c>
      <c r="AG189" t="s">
        <v>111</v>
      </c>
      <c r="AX189" t="s">
        <v>112</v>
      </c>
      <c r="AY189" t="s">
        <v>200</v>
      </c>
      <c r="AZ189" t="s">
        <v>227</v>
      </c>
      <c r="BC189">
        <v>4</v>
      </c>
      <c r="BH189" t="s">
        <v>118</v>
      </c>
      <c r="BJ189">
        <v>96</v>
      </c>
      <c r="BO189" t="s">
        <v>130</v>
      </c>
      <c r="BQ189">
        <v>4</v>
      </c>
      <c r="BV189" t="s">
        <v>118</v>
      </c>
      <c r="CC189" t="s">
        <v>120</v>
      </c>
      <c r="CR189" t="s">
        <v>257</v>
      </c>
      <c r="CS189">
        <v>178543</v>
      </c>
      <c r="CT189" t="s">
        <v>258</v>
      </c>
      <c r="CU189" t="s">
        <v>259</v>
      </c>
      <c r="CV189">
        <v>2018</v>
      </c>
    </row>
    <row r="190" spans="1:100" x14ac:dyDescent="0.35">
      <c r="A190">
        <v>1071836</v>
      </c>
      <c r="B190" t="s">
        <v>100</v>
      </c>
      <c r="C190" t="s">
        <v>134</v>
      </c>
      <c r="D190" t="s">
        <v>101</v>
      </c>
      <c r="K190" t="s">
        <v>249</v>
      </c>
      <c r="L190" t="s">
        <v>250</v>
      </c>
      <c r="M190" t="s">
        <v>251</v>
      </c>
      <c r="N190" t="s">
        <v>252</v>
      </c>
      <c r="P190">
        <v>5</v>
      </c>
      <c r="U190" t="s">
        <v>253</v>
      </c>
      <c r="V190" t="s">
        <v>167</v>
      </c>
      <c r="W190" t="s">
        <v>254</v>
      </c>
      <c r="X190" t="s">
        <v>109</v>
      </c>
      <c r="Y190">
        <v>6</v>
      </c>
      <c r="Z190" t="s">
        <v>139</v>
      </c>
      <c r="AB190">
        <v>50</v>
      </c>
      <c r="AG190" t="s">
        <v>111</v>
      </c>
      <c r="AX190" t="s">
        <v>187</v>
      </c>
      <c r="AY190" t="s">
        <v>255</v>
      </c>
      <c r="AZ190" t="s">
        <v>227</v>
      </c>
      <c r="BA190" t="s">
        <v>265</v>
      </c>
      <c r="BC190">
        <v>4</v>
      </c>
      <c r="BH190" t="s">
        <v>118</v>
      </c>
      <c r="BJ190">
        <v>96</v>
      </c>
      <c r="BO190" t="s">
        <v>130</v>
      </c>
      <c r="BQ190">
        <v>4</v>
      </c>
      <c r="BV190" t="s">
        <v>118</v>
      </c>
      <c r="CC190" t="s">
        <v>120</v>
      </c>
      <c r="CR190" t="s">
        <v>257</v>
      </c>
      <c r="CS190">
        <v>178543</v>
      </c>
      <c r="CT190" t="s">
        <v>258</v>
      </c>
      <c r="CU190" t="s">
        <v>259</v>
      </c>
      <c r="CV190">
        <v>2018</v>
      </c>
    </row>
    <row r="191" spans="1:100" x14ac:dyDescent="0.35">
      <c r="A191">
        <v>1071836</v>
      </c>
      <c r="B191" t="s">
        <v>100</v>
      </c>
      <c r="C191" t="s">
        <v>134</v>
      </c>
      <c r="D191" t="s">
        <v>101</v>
      </c>
      <c r="K191" t="s">
        <v>249</v>
      </c>
      <c r="L191" t="s">
        <v>250</v>
      </c>
      <c r="M191" t="s">
        <v>251</v>
      </c>
      <c r="N191" t="s">
        <v>252</v>
      </c>
      <c r="P191">
        <v>5</v>
      </c>
      <c r="U191" t="s">
        <v>253</v>
      </c>
      <c r="V191" t="s">
        <v>167</v>
      </c>
      <c r="W191" t="s">
        <v>254</v>
      </c>
      <c r="X191" t="s">
        <v>109</v>
      </c>
      <c r="Y191">
        <v>6</v>
      </c>
      <c r="Z191" t="s">
        <v>139</v>
      </c>
      <c r="AB191">
        <v>50</v>
      </c>
      <c r="AG191" t="s">
        <v>111</v>
      </c>
      <c r="AX191" t="s">
        <v>112</v>
      </c>
      <c r="AY191" t="s">
        <v>200</v>
      </c>
      <c r="AZ191" t="s">
        <v>227</v>
      </c>
      <c r="BC191">
        <v>4</v>
      </c>
      <c r="BH191" t="s">
        <v>118</v>
      </c>
      <c r="BJ191">
        <v>96</v>
      </c>
      <c r="BO191" t="s">
        <v>130</v>
      </c>
      <c r="BQ191">
        <v>4</v>
      </c>
      <c r="BV191" t="s">
        <v>118</v>
      </c>
      <c r="CC191" t="s">
        <v>120</v>
      </c>
      <c r="CR191" t="s">
        <v>257</v>
      </c>
      <c r="CS191">
        <v>178543</v>
      </c>
      <c r="CT191" t="s">
        <v>258</v>
      </c>
      <c r="CU191" t="s">
        <v>259</v>
      </c>
      <c r="CV191">
        <v>2018</v>
      </c>
    </row>
    <row r="192" spans="1:100" x14ac:dyDescent="0.35">
      <c r="A192">
        <v>1071836</v>
      </c>
      <c r="B192" t="s">
        <v>100</v>
      </c>
      <c r="C192" t="s">
        <v>134</v>
      </c>
      <c r="D192" t="s">
        <v>101</v>
      </c>
      <c r="K192" t="s">
        <v>249</v>
      </c>
      <c r="L192" t="s">
        <v>250</v>
      </c>
      <c r="M192" t="s">
        <v>251</v>
      </c>
      <c r="N192" t="s">
        <v>252</v>
      </c>
      <c r="P192">
        <v>5</v>
      </c>
      <c r="U192" t="s">
        <v>253</v>
      </c>
      <c r="V192" t="s">
        <v>167</v>
      </c>
      <c r="W192" t="s">
        <v>254</v>
      </c>
      <c r="X192" t="s">
        <v>109</v>
      </c>
      <c r="Y192">
        <v>6</v>
      </c>
      <c r="Z192" t="s">
        <v>139</v>
      </c>
      <c r="AB192">
        <v>30</v>
      </c>
      <c r="AG192" t="s">
        <v>111</v>
      </c>
      <c r="AX192" t="s">
        <v>187</v>
      </c>
      <c r="AY192" t="s">
        <v>255</v>
      </c>
      <c r="AZ192" t="s">
        <v>227</v>
      </c>
      <c r="BA192" t="s">
        <v>265</v>
      </c>
      <c r="BC192">
        <v>4</v>
      </c>
      <c r="BH192" t="s">
        <v>118</v>
      </c>
      <c r="BJ192">
        <v>96</v>
      </c>
      <c r="BO192" t="s">
        <v>130</v>
      </c>
      <c r="BQ192">
        <v>4</v>
      </c>
      <c r="BV192" t="s">
        <v>118</v>
      </c>
      <c r="CC192" t="s">
        <v>120</v>
      </c>
      <c r="CR192" t="s">
        <v>257</v>
      </c>
      <c r="CS192">
        <v>178543</v>
      </c>
      <c r="CT192" t="s">
        <v>258</v>
      </c>
      <c r="CU192" t="s">
        <v>259</v>
      </c>
      <c r="CV192">
        <v>2018</v>
      </c>
    </row>
    <row r="193" spans="1:100" x14ac:dyDescent="0.35">
      <c r="A193">
        <v>1071836</v>
      </c>
      <c r="B193" t="s">
        <v>100</v>
      </c>
      <c r="C193" t="s">
        <v>134</v>
      </c>
      <c r="D193" t="s">
        <v>101</v>
      </c>
      <c r="K193" t="s">
        <v>249</v>
      </c>
      <c r="L193" t="s">
        <v>250</v>
      </c>
      <c r="M193" t="s">
        <v>251</v>
      </c>
      <c r="N193" t="s">
        <v>252</v>
      </c>
      <c r="P193">
        <v>5</v>
      </c>
      <c r="U193" t="s">
        <v>253</v>
      </c>
      <c r="V193" t="s">
        <v>167</v>
      </c>
      <c r="W193" t="s">
        <v>254</v>
      </c>
      <c r="X193" t="s">
        <v>109</v>
      </c>
      <c r="Y193">
        <v>6</v>
      </c>
      <c r="Z193" t="s">
        <v>139</v>
      </c>
      <c r="AB193">
        <v>30</v>
      </c>
      <c r="AG193" t="s">
        <v>111</v>
      </c>
      <c r="AX193" t="s">
        <v>112</v>
      </c>
      <c r="AY193" t="s">
        <v>200</v>
      </c>
      <c r="AZ193" t="s">
        <v>227</v>
      </c>
      <c r="BC193">
        <v>4</v>
      </c>
      <c r="BH193" t="s">
        <v>118</v>
      </c>
      <c r="BJ193">
        <v>96</v>
      </c>
      <c r="BO193" t="s">
        <v>130</v>
      </c>
      <c r="BQ193">
        <v>4</v>
      </c>
      <c r="BV193" t="s">
        <v>118</v>
      </c>
      <c r="CC193" t="s">
        <v>120</v>
      </c>
      <c r="CR193" t="s">
        <v>257</v>
      </c>
      <c r="CS193">
        <v>178543</v>
      </c>
      <c r="CT193" t="s">
        <v>258</v>
      </c>
      <c r="CU193" t="s">
        <v>259</v>
      </c>
      <c r="CV193">
        <v>2018</v>
      </c>
    </row>
    <row r="194" spans="1:100" x14ac:dyDescent="0.35">
      <c r="A194">
        <v>1071836</v>
      </c>
      <c r="B194" t="s">
        <v>100</v>
      </c>
      <c r="C194" t="s">
        <v>134</v>
      </c>
      <c r="D194" t="s">
        <v>101</v>
      </c>
      <c r="K194" t="s">
        <v>249</v>
      </c>
      <c r="L194" t="s">
        <v>250</v>
      </c>
      <c r="M194" t="s">
        <v>251</v>
      </c>
      <c r="N194" t="s">
        <v>252</v>
      </c>
      <c r="P194">
        <v>5</v>
      </c>
      <c r="U194" t="s">
        <v>253</v>
      </c>
      <c r="V194" t="s">
        <v>167</v>
      </c>
      <c r="W194" t="s">
        <v>254</v>
      </c>
      <c r="X194" t="s">
        <v>109</v>
      </c>
      <c r="Y194">
        <v>6</v>
      </c>
      <c r="Z194" t="s">
        <v>139</v>
      </c>
      <c r="AB194">
        <v>50</v>
      </c>
      <c r="AG194" t="s">
        <v>111</v>
      </c>
      <c r="AX194" t="s">
        <v>112</v>
      </c>
      <c r="AY194" t="s">
        <v>200</v>
      </c>
      <c r="AZ194" t="s">
        <v>227</v>
      </c>
      <c r="BC194">
        <v>4</v>
      </c>
      <c r="BH194" t="s">
        <v>118</v>
      </c>
      <c r="BJ194">
        <v>96</v>
      </c>
      <c r="BO194" t="s">
        <v>130</v>
      </c>
      <c r="BQ194">
        <v>4</v>
      </c>
      <c r="BV194" t="s">
        <v>118</v>
      </c>
      <c r="CC194" t="s">
        <v>120</v>
      </c>
      <c r="CR194" t="s">
        <v>257</v>
      </c>
      <c r="CS194">
        <v>178543</v>
      </c>
      <c r="CT194" t="s">
        <v>258</v>
      </c>
      <c r="CU194" t="s">
        <v>259</v>
      </c>
      <c r="CV194">
        <v>2018</v>
      </c>
    </row>
    <row r="195" spans="1:100" x14ac:dyDescent="0.35">
      <c r="A195">
        <v>1071836</v>
      </c>
      <c r="B195" t="s">
        <v>100</v>
      </c>
      <c r="D195" t="s">
        <v>101</v>
      </c>
      <c r="K195" t="s">
        <v>249</v>
      </c>
      <c r="L195" t="s">
        <v>250</v>
      </c>
      <c r="M195" t="s">
        <v>251</v>
      </c>
      <c r="N195" t="s">
        <v>266</v>
      </c>
      <c r="P195">
        <v>4</v>
      </c>
      <c r="U195" t="s">
        <v>206</v>
      </c>
      <c r="V195" t="s">
        <v>167</v>
      </c>
      <c r="W195" t="s">
        <v>254</v>
      </c>
      <c r="X195" t="s">
        <v>109</v>
      </c>
      <c r="Y195">
        <v>6</v>
      </c>
      <c r="Z195" t="s">
        <v>139</v>
      </c>
      <c r="AB195">
        <v>1480</v>
      </c>
      <c r="AG195" t="s">
        <v>267</v>
      </c>
      <c r="AX195" t="s">
        <v>268</v>
      </c>
      <c r="AY195" t="s">
        <v>269</v>
      </c>
      <c r="AZ195" t="s">
        <v>227</v>
      </c>
      <c r="BC195">
        <v>0.54169999999999996</v>
      </c>
      <c r="BH195" t="s">
        <v>118</v>
      </c>
      <c r="BJ195">
        <v>13</v>
      </c>
      <c r="BO195" t="s">
        <v>130</v>
      </c>
      <c r="BQ195">
        <v>0.54169999999999996</v>
      </c>
      <c r="BV195" t="s">
        <v>118</v>
      </c>
      <c r="CC195" t="s">
        <v>120</v>
      </c>
      <c r="CR195" t="s">
        <v>270</v>
      </c>
      <c r="CS195">
        <v>178901</v>
      </c>
      <c r="CT195" t="s">
        <v>271</v>
      </c>
      <c r="CU195" t="s">
        <v>272</v>
      </c>
      <c r="CV195">
        <v>2019</v>
      </c>
    </row>
    <row r="196" spans="1:100" x14ac:dyDescent="0.35">
      <c r="A196">
        <v>1071836</v>
      </c>
      <c r="B196" t="s">
        <v>100</v>
      </c>
      <c r="C196" t="s">
        <v>134</v>
      </c>
      <c r="D196" t="s">
        <v>164</v>
      </c>
      <c r="K196" t="s">
        <v>261</v>
      </c>
      <c r="L196" t="s">
        <v>262</v>
      </c>
      <c r="M196" t="s">
        <v>251</v>
      </c>
      <c r="N196" t="s">
        <v>105</v>
      </c>
      <c r="P196">
        <v>25</v>
      </c>
      <c r="U196" t="s">
        <v>106</v>
      </c>
      <c r="V196" t="s">
        <v>107</v>
      </c>
      <c r="W196" t="s">
        <v>108</v>
      </c>
      <c r="X196" t="s">
        <v>109</v>
      </c>
      <c r="Y196">
        <v>3</v>
      </c>
      <c r="Z196" t="s">
        <v>139</v>
      </c>
      <c r="AB196">
        <v>1.8</v>
      </c>
      <c r="AG196" t="s">
        <v>140</v>
      </c>
      <c r="AX196" t="s">
        <v>112</v>
      </c>
      <c r="AY196" t="s">
        <v>206</v>
      </c>
      <c r="AZ196" t="s">
        <v>227</v>
      </c>
      <c r="BD196" t="s">
        <v>116</v>
      </c>
      <c r="BE196">
        <v>120</v>
      </c>
      <c r="BF196" t="s">
        <v>117</v>
      </c>
      <c r="BG196">
        <v>180</v>
      </c>
      <c r="BH196" t="s">
        <v>118</v>
      </c>
      <c r="BJ196">
        <v>42</v>
      </c>
      <c r="BO196" t="s">
        <v>118</v>
      </c>
      <c r="BQ196">
        <v>42</v>
      </c>
      <c r="BV196" t="s">
        <v>118</v>
      </c>
      <c r="CC196" t="s">
        <v>120</v>
      </c>
      <c r="CR196" t="s">
        <v>169</v>
      </c>
      <c r="CS196">
        <v>96918</v>
      </c>
      <c r="CT196" t="s">
        <v>170</v>
      </c>
      <c r="CU196" t="s">
        <v>171</v>
      </c>
      <c r="CV196">
        <v>2004</v>
      </c>
    </row>
    <row r="197" spans="1:100" x14ac:dyDescent="0.35">
      <c r="A197">
        <v>1071836</v>
      </c>
      <c r="B197" t="s">
        <v>100</v>
      </c>
      <c r="C197" t="s">
        <v>134</v>
      </c>
      <c r="D197" t="s">
        <v>164</v>
      </c>
      <c r="K197" t="s">
        <v>261</v>
      </c>
      <c r="L197" t="s">
        <v>262</v>
      </c>
      <c r="M197" t="s">
        <v>251</v>
      </c>
      <c r="N197" t="s">
        <v>105</v>
      </c>
      <c r="P197">
        <v>25</v>
      </c>
      <c r="U197" t="s">
        <v>106</v>
      </c>
      <c r="V197" t="s">
        <v>107</v>
      </c>
      <c r="W197" t="s">
        <v>108</v>
      </c>
      <c r="X197" t="s">
        <v>109</v>
      </c>
      <c r="Y197">
        <v>3</v>
      </c>
      <c r="Z197" t="s">
        <v>139</v>
      </c>
      <c r="AB197">
        <v>1.8</v>
      </c>
      <c r="AG197" t="s">
        <v>140</v>
      </c>
      <c r="AX197" t="s">
        <v>273</v>
      </c>
      <c r="AY197" t="s">
        <v>274</v>
      </c>
      <c r="AZ197" t="s">
        <v>227</v>
      </c>
      <c r="BA197" t="s">
        <v>275</v>
      </c>
      <c r="BC197">
        <v>166</v>
      </c>
      <c r="BH197" t="s">
        <v>118</v>
      </c>
      <c r="BJ197">
        <v>42</v>
      </c>
      <c r="BO197" t="s">
        <v>118</v>
      </c>
      <c r="BQ197">
        <v>42</v>
      </c>
      <c r="BV197" t="s">
        <v>118</v>
      </c>
      <c r="CC197" t="s">
        <v>120</v>
      </c>
      <c r="CR197" t="s">
        <v>169</v>
      </c>
      <c r="CS197">
        <v>96918</v>
      </c>
      <c r="CT197" t="s">
        <v>170</v>
      </c>
      <c r="CU197" t="s">
        <v>171</v>
      </c>
      <c r="CV197">
        <v>2004</v>
      </c>
    </row>
    <row r="198" spans="1:100" x14ac:dyDescent="0.35">
      <c r="A198">
        <v>1071836</v>
      </c>
      <c r="B198" t="s">
        <v>100</v>
      </c>
      <c r="C198" t="s">
        <v>134</v>
      </c>
      <c r="D198" t="s">
        <v>164</v>
      </c>
      <c r="K198" t="s">
        <v>261</v>
      </c>
      <c r="L198" t="s">
        <v>262</v>
      </c>
      <c r="M198" t="s">
        <v>251</v>
      </c>
      <c r="N198" t="s">
        <v>105</v>
      </c>
      <c r="P198">
        <v>25</v>
      </c>
      <c r="U198" t="s">
        <v>106</v>
      </c>
      <c r="V198" t="s">
        <v>107</v>
      </c>
      <c r="W198" t="s">
        <v>108</v>
      </c>
      <c r="X198" t="s">
        <v>109</v>
      </c>
      <c r="Y198">
        <v>3</v>
      </c>
      <c r="Z198" t="s">
        <v>139</v>
      </c>
      <c r="AB198">
        <v>1.8</v>
      </c>
      <c r="AG198" t="s">
        <v>140</v>
      </c>
      <c r="AX198" t="s">
        <v>128</v>
      </c>
      <c r="AY198" t="s">
        <v>241</v>
      </c>
      <c r="AZ198" t="s">
        <v>227</v>
      </c>
      <c r="BC198">
        <v>166</v>
      </c>
      <c r="BH198" t="s">
        <v>118</v>
      </c>
      <c r="BJ198">
        <v>42</v>
      </c>
      <c r="BO198" t="s">
        <v>118</v>
      </c>
      <c r="BQ198">
        <v>42</v>
      </c>
      <c r="BV198" t="s">
        <v>118</v>
      </c>
      <c r="CC198" t="s">
        <v>120</v>
      </c>
      <c r="CR198" t="s">
        <v>169</v>
      </c>
      <c r="CS198">
        <v>96918</v>
      </c>
      <c r="CT198" t="s">
        <v>170</v>
      </c>
      <c r="CU198" t="s">
        <v>171</v>
      </c>
      <c r="CV198">
        <v>2004</v>
      </c>
    </row>
    <row r="199" spans="1:100" x14ac:dyDescent="0.35">
      <c r="A199">
        <v>1071836</v>
      </c>
      <c r="B199" t="s">
        <v>100</v>
      </c>
      <c r="C199" t="s">
        <v>134</v>
      </c>
      <c r="D199" t="s">
        <v>164</v>
      </c>
      <c r="K199" t="s">
        <v>261</v>
      </c>
      <c r="L199" t="s">
        <v>262</v>
      </c>
      <c r="M199" t="s">
        <v>251</v>
      </c>
      <c r="N199" t="s">
        <v>105</v>
      </c>
      <c r="P199">
        <v>25</v>
      </c>
      <c r="U199" t="s">
        <v>106</v>
      </c>
      <c r="V199" t="s">
        <v>107</v>
      </c>
      <c r="W199" t="s">
        <v>108</v>
      </c>
      <c r="X199" t="s">
        <v>109</v>
      </c>
      <c r="Y199">
        <v>3</v>
      </c>
      <c r="Z199" t="s">
        <v>139</v>
      </c>
      <c r="AB199">
        <v>1.8</v>
      </c>
      <c r="AG199" t="s">
        <v>140</v>
      </c>
      <c r="AX199" t="s">
        <v>276</v>
      </c>
      <c r="AY199" t="s">
        <v>277</v>
      </c>
      <c r="AZ199" t="s">
        <v>227</v>
      </c>
      <c r="BA199" t="s">
        <v>275</v>
      </c>
      <c r="BC199">
        <v>166</v>
      </c>
      <c r="BH199" t="s">
        <v>118</v>
      </c>
      <c r="BJ199">
        <v>42</v>
      </c>
      <c r="BO199" t="s">
        <v>118</v>
      </c>
      <c r="BQ199">
        <v>42</v>
      </c>
      <c r="BV199" t="s">
        <v>118</v>
      </c>
      <c r="CC199" t="s">
        <v>120</v>
      </c>
      <c r="CR199" t="s">
        <v>169</v>
      </c>
      <c r="CS199">
        <v>96918</v>
      </c>
      <c r="CT199" t="s">
        <v>170</v>
      </c>
      <c r="CU199" t="s">
        <v>171</v>
      </c>
      <c r="CV199">
        <v>2004</v>
      </c>
    </row>
    <row r="200" spans="1:100" x14ac:dyDescent="0.35">
      <c r="A200">
        <v>1071836</v>
      </c>
      <c r="B200" t="s">
        <v>100</v>
      </c>
      <c r="C200" t="s">
        <v>134</v>
      </c>
      <c r="D200" t="s">
        <v>164</v>
      </c>
      <c r="K200" t="s">
        <v>261</v>
      </c>
      <c r="L200" t="s">
        <v>262</v>
      </c>
      <c r="M200" t="s">
        <v>251</v>
      </c>
      <c r="N200" t="s">
        <v>105</v>
      </c>
      <c r="P200">
        <v>25</v>
      </c>
      <c r="U200" t="s">
        <v>106</v>
      </c>
      <c r="V200" t="s">
        <v>107</v>
      </c>
      <c r="W200" t="s">
        <v>108</v>
      </c>
      <c r="X200" t="s">
        <v>109</v>
      </c>
      <c r="Y200">
        <v>3</v>
      </c>
      <c r="Z200" t="s">
        <v>139</v>
      </c>
      <c r="AB200">
        <v>1.8</v>
      </c>
      <c r="AG200" t="s">
        <v>140</v>
      </c>
      <c r="AX200" t="s">
        <v>207</v>
      </c>
      <c r="AY200" t="s">
        <v>208</v>
      </c>
      <c r="AZ200" t="s">
        <v>227</v>
      </c>
      <c r="BA200" t="s">
        <v>184</v>
      </c>
      <c r="BC200">
        <v>166</v>
      </c>
      <c r="BH200" t="s">
        <v>118</v>
      </c>
      <c r="BJ200">
        <v>42</v>
      </c>
      <c r="BO200" t="s">
        <v>118</v>
      </c>
      <c r="BQ200">
        <v>42</v>
      </c>
      <c r="BV200" t="s">
        <v>118</v>
      </c>
      <c r="CC200" t="s">
        <v>120</v>
      </c>
      <c r="CR200" t="s">
        <v>169</v>
      </c>
      <c r="CS200">
        <v>96918</v>
      </c>
      <c r="CT200" t="s">
        <v>170</v>
      </c>
      <c r="CU200" t="s">
        <v>171</v>
      </c>
      <c r="CV200">
        <v>2004</v>
      </c>
    </row>
    <row r="201" spans="1:100" x14ac:dyDescent="0.35">
      <c r="A201">
        <v>1071836</v>
      </c>
      <c r="B201" t="s">
        <v>100</v>
      </c>
      <c r="C201" t="s">
        <v>134</v>
      </c>
      <c r="D201" t="s">
        <v>164</v>
      </c>
      <c r="K201" t="s">
        <v>261</v>
      </c>
      <c r="L201" t="s">
        <v>262</v>
      </c>
      <c r="M201" t="s">
        <v>251</v>
      </c>
      <c r="N201" t="s">
        <v>105</v>
      </c>
      <c r="P201">
        <v>25</v>
      </c>
      <c r="U201" t="s">
        <v>106</v>
      </c>
      <c r="V201" t="s">
        <v>107</v>
      </c>
      <c r="W201" t="s">
        <v>108</v>
      </c>
      <c r="X201" t="s">
        <v>109</v>
      </c>
      <c r="Y201">
        <v>3</v>
      </c>
      <c r="Z201" t="s">
        <v>139</v>
      </c>
      <c r="AB201">
        <v>1.8</v>
      </c>
      <c r="AG201" t="s">
        <v>140</v>
      </c>
      <c r="AX201" t="s">
        <v>199</v>
      </c>
      <c r="AY201" t="s">
        <v>278</v>
      </c>
      <c r="AZ201" t="s">
        <v>227</v>
      </c>
      <c r="BA201" t="s">
        <v>275</v>
      </c>
      <c r="BC201">
        <v>166</v>
      </c>
      <c r="BH201" t="s">
        <v>118</v>
      </c>
      <c r="BJ201">
        <v>42</v>
      </c>
      <c r="BO201" t="s">
        <v>118</v>
      </c>
      <c r="BQ201">
        <v>42</v>
      </c>
      <c r="BV201" t="s">
        <v>118</v>
      </c>
      <c r="CC201" t="s">
        <v>120</v>
      </c>
      <c r="CR201" t="s">
        <v>169</v>
      </c>
      <c r="CS201">
        <v>96918</v>
      </c>
      <c r="CT201" t="s">
        <v>170</v>
      </c>
      <c r="CU201" t="s">
        <v>171</v>
      </c>
      <c r="CV201">
        <v>2004</v>
      </c>
    </row>
    <row r="202" spans="1:100" x14ac:dyDescent="0.35">
      <c r="A202">
        <v>1071836</v>
      </c>
      <c r="B202" t="s">
        <v>100</v>
      </c>
      <c r="C202" t="s">
        <v>134</v>
      </c>
      <c r="D202" t="s">
        <v>164</v>
      </c>
      <c r="K202" t="s">
        <v>261</v>
      </c>
      <c r="L202" t="s">
        <v>262</v>
      </c>
      <c r="M202" t="s">
        <v>251</v>
      </c>
      <c r="N202" t="s">
        <v>105</v>
      </c>
      <c r="P202">
        <v>25</v>
      </c>
      <c r="U202" t="s">
        <v>106</v>
      </c>
      <c r="V202" t="s">
        <v>107</v>
      </c>
      <c r="W202" t="s">
        <v>108</v>
      </c>
      <c r="X202" t="s">
        <v>109</v>
      </c>
      <c r="Y202">
        <v>3</v>
      </c>
      <c r="Z202" t="s">
        <v>139</v>
      </c>
      <c r="AB202">
        <v>1.8</v>
      </c>
      <c r="AG202" t="s">
        <v>140</v>
      </c>
      <c r="AX202" t="s">
        <v>273</v>
      </c>
      <c r="AY202" t="s">
        <v>274</v>
      </c>
      <c r="AZ202" t="s">
        <v>227</v>
      </c>
      <c r="BA202" t="s">
        <v>275</v>
      </c>
      <c r="BC202">
        <v>166</v>
      </c>
      <c r="BH202" t="s">
        <v>118</v>
      </c>
      <c r="BJ202">
        <v>42</v>
      </c>
      <c r="BO202" t="s">
        <v>118</v>
      </c>
      <c r="BQ202">
        <v>42</v>
      </c>
      <c r="BV202" t="s">
        <v>118</v>
      </c>
      <c r="CC202" t="s">
        <v>120</v>
      </c>
      <c r="CR202" t="s">
        <v>169</v>
      </c>
      <c r="CS202">
        <v>96918</v>
      </c>
      <c r="CT202" t="s">
        <v>170</v>
      </c>
      <c r="CU202" t="s">
        <v>171</v>
      </c>
      <c r="CV202">
        <v>2004</v>
      </c>
    </row>
    <row r="203" spans="1:100" x14ac:dyDescent="0.35">
      <c r="A203">
        <v>1071836</v>
      </c>
      <c r="B203" t="s">
        <v>100</v>
      </c>
      <c r="C203" t="s">
        <v>134</v>
      </c>
      <c r="D203" t="s">
        <v>135</v>
      </c>
      <c r="F203">
        <v>98</v>
      </c>
      <c r="K203" t="s">
        <v>261</v>
      </c>
      <c r="L203" t="s">
        <v>262</v>
      </c>
      <c r="M203" t="s">
        <v>251</v>
      </c>
      <c r="N203" t="s">
        <v>105</v>
      </c>
      <c r="V203" t="s">
        <v>233</v>
      </c>
      <c r="W203" t="s">
        <v>108</v>
      </c>
      <c r="X203" t="s">
        <v>234</v>
      </c>
      <c r="Y203">
        <v>2</v>
      </c>
      <c r="Z203" t="s">
        <v>139</v>
      </c>
      <c r="AB203">
        <v>6.8999999999999999E-3</v>
      </c>
      <c r="AG203" t="s">
        <v>111</v>
      </c>
      <c r="AX203" t="s">
        <v>112</v>
      </c>
      <c r="AY203" t="s">
        <v>217</v>
      </c>
      <c r="AZ203" t="s">
        <v>227</v>
      </c>
      <c r="BD203" t="s">
        <v>116</v>
      </c>
      <c r="BE203">
        <v>40</v>
      </c>
      <c r="BF203" t="s">
        <v>117</v>
      </c>
      <c r="BG203">
        <v>45</v>
      </c>
      <c r="BH203" t="s">
        <v>118</v>
      </c>
      <c r="CC203" t="s">
        <v>120</v>
      </c>
      <c r="CR203" t="s">
        <v>237</v>
      </c>
      <c r="CS203">
        <v>114296</v>
      </c>
      <c r="CT203" t="s">
        <v>238</v>
      </c>
      <c r="CU203" t="s">
        <v>239</v>
      </c>
      <c r="CV203">
        <v>2009</v>
      </c>
    </row>
    <row r="204" spans="1:100" x14ac:dyDescent="0.35">
      <c r="A204">
        <v>1071836</v>
      </c>
      <c r="B204" t="s">
        <v>100</v>
      </c>
      <c r="D204" t="s">
        <v>101</v>
      </c>
      <c r="K204" t="s">
        <v>249</v>
      </c>
      <c r="L204" t="s">
        <v>250</v>
      </c>
      <c r="M204" t="s">
        <v>251</v>
      </c>
      <c r="N204" t="s">
        <v>105</v>
      </c>
      <c r="R204">
        <v>52</v>
      </c>
      <c r="T204">
        <v>54</v>
      </c>
      <c r="U204" t="s">
        <v>106</v>
      </c>
      <c r="V204" t="s">
        <v>107</v>
      </c>
      <c r="W204" t="s">
        <v>108</v>
      </c>
      <c r="X204" t="s">
        <v>109</v>
      </c>
      <c r="Y204">
        <v>6</v>
      </c>
      <c r="Z204" t="s">
        <v>139</v>
      </c>
      <c r="AB204">
        <v>12.8</v>
      </c>
      <c r="AG204" t="s">
        <v>111</v>
      </c>
      <c r="AX204" t="s">
        <v>181</v>
      </c>
      <c r="AY204" t="s">
        <v>205</v>
      </c>
      <c r="AZ204" t="s">
        <v>227</v>
      </c>
      <c r="BA204" t="s">
        <v>184</v>
      </c>
      <c r="BC204">
        <v>4</v>
      </c>
      <c r="BH204" t="s">
        <v>118</v>
      </c>
      <c r="BJ204">
        <v>96</v>
      </c>
      <c r="BO204" t="s">
        <v>130</v>
      </c>
      <c r="BQ204">
        <v>4</v>
      </c>
      <c r="BV204" t="s">
        <v>118</v>
      </c>
      <c r="CC204" t="s">
        <v>120</v>
      </c>
      <c r="CR204" t="s">
        <v>161</v>
      </c>
      <c r="CS204">
        <v>173881</v>
      </c>
      <c r="CT204" t="s">
        <v>162</v>
      </c>
      <c r="CU204" t="s">
        <v>163</v>
      </c>
      <c r="CV204">
        <v>2016</v>
      </c>
    </row>
    <row r="205" spans="1:100" x14ac:dyDescent="0.35">
      <c r="A205">
        <v>1071836</v>
      </c>
      <c r="B205" t="s">
        <v>100</v>
      </c>
      <c r="D205" t="s">
        <v>101</v>
      </c>
      <c r="K205" t="s">
        <v>249</v>
      </c>
      <c r="L205" t="s">
        <v>250</v>
      </c>
      <c r="M205" t="s">
        <v>251</v>
      </c>
      <c r="N205" t="s">
        <v>105</v>
      </c>
      <c r="R205">
        <v>52</v>
      </c>
      <c r="T205">
        <v>54</v>
      </c>
      <c r="U205" t="s">
        <v>106</v>
      </c>
      <c r="V205" t="s">
        <v>107</v>
      </c>
      <c r="W205" t="s">
        <v>108</v>
      </c>
      <c r="X205" t="s">
        <v>109</v>
      </c>
      <c r="Y205">
        <v>6</v>
      </c>
      <c r="Z205" t="s">
        <v>139</v>
      </c>
      <c r="AB205">
        <v>12.8</v>
      </c>
      <c r="AG205" t="s">
        <v>111</v>
      </c>
      <c r="AX205" t="s">
        <v>181</v>
      </c>
      <c r="AY205" t="s">
        <v>182</v>
      </c>
      <c r="AZ205" t="s">
        <v>227</v>
      </c>
      <c r="BA205" t="s">
        <v>184</v>
      </c>
      <c r="BC205">
        <v>4</v>
      </c>
      <c r="BH205" t="s">
        <v>118</v>
      </c>
      <c r="BJ205">
        <v>96</v>
      </c>
      <c r="BO205" t="s">
        <v>130</v>
      </c>
      <c r="BQ205">
        <v>4</v>
      </c>
      <c r="BV205" t="s">
        <v>118</v>
      </c>
      <c r="CC205" t="s">
        <v>120</v>
      </c>
      <c r="CR205" t="s">
        <v>161</v>
      </c>
      <c r="CS205">
        <v>173881</v>
      </c>
      <c r="CT205" t="s">
        <v>162</v>
      </c>
      <c r="CU205" t="s">
        <v>163</v>
      </c>
      <c r="CV205">
        <v>2016</v>
      </c>
    </row>
    <row r="206" spans="1:100" x14ac:dyDescent="0.35">
      <c r="A206">
        <v>1071836</v>
      </c>
      <c r="B206" t="s">
        <v>100</v>
      </c>
      <c r="D206" t="s">
        <v>101</v>
      </c>
      <c r="K206" t="s">
        <v>249</v>
      </c>
      <c r="L206" t="s">
        <v>250</v>
      </c>
      <c r="M206" t="s">
        <v>251</v>
      </c>
      <c r="N206" t="s">
        <v>266</v>
      </c>
      <c r="P206">
        <v>4</v>
      </c>
      <c r="U206" t="s">
        <v>206</v>
      </c>
      <c r="V206" t="s">
        <v>167</v>
      </c>
      <c r="W206" t="s">
        <v>254</v>
      </c>
      <c r="X206" t="s">
        <v>109</v>
      </c>
      <c r="Y206">
        <v>6</v>
      </c>
      <c r="Z206" t="s">
        <v>139</v>
      </c>
      <c r="AD206">
        <v>0.14799999999999999</v>
      </c>
      <c r="AF206">
        <v>1480</v>
      </c>
      <c r="AG206" t="s">
        <v>267</v>
      </c>
      <c r="AX206" t="s">
        <v>279</v>
      </c>
      <c r="AY206" t="s">
        <v>280</v>
      </c>
      <c r="BC206">
        <v>0.54169999999999996</v>
      </c>
      <c r="BH206" t="s">
        <v>118</v>
      </c>
      <c r="BJ206">
        <v>13</v>
      </c>
      <c r="BO206" t="s">
        <v>130</v>
      </c>
      <c r="BQ206">
        <v>0.54169999999999996</v>
      </c>
      <c r="BV206" t="s">
        <v>118</v>
      </c>
      <c r="CC206" t="s">
        <v>120</v>
      </c>
      <c r="CR206" t="s">
        <v>270</v>
      </c>
      <c r="CS206">
        <v>178901</v>
      </c>
      <c r="CT206" t="s">
        <v>271</v>
      </c>
      <c r="CU206" t="s">
        <v>272</v>
      </c>
      <c r="CV206">
        <v>2019</v>
      </c>
    </row>
    <row r="207" spans="1:100" x14ac:dyDescent="0.35">
      <c r="A207">
        <v>1071836</v>
      </c>
      <c r="B207" t="s">
        <v>100</v>
      </c>
      <c r="D207" t="s">
        <v>101</v>
      </c>
      <c r="K207" t="s">
        <v>249</v>
      </c>
      <c r="L207" t="s">
        <v>250</v>
      </c>
      <c r="M207" t="s">
        <v>251</v>
      </c>
      <c r="N207" t="s">
        <v>266</v>
      </c>
      <c r="P207">
        <v>4</v>
      </c>
      <c r="U207" t="s">
        <v>206</v>
      </c>
      <c r="V207" t="s">
        <v>167</v>
      </c>
      <c r="W207" t="s">
        <v>254</v>
      </c>
      <c r="X207" t="s">
        <v>109</v>
      </c>
      <c r="Y207">
        <v>6</v>
      </c>
      <c r="Z207" t="s">
        <v>139</v>
      </c>
      <c r="AD207">
        <v>0.14799999999999999</v>
      </c>
      <c r="AF207">
        <v>1480</v>
      </c>
      <c r="AG207" t="s">
        <v>267</v>
      </c>
      <c r="AX207" t="s">
        <v>112</v>
      </c>
      <c r="AY207" t="s">
        <v>281</v>
      </c>
      <c r="BE207">
        <v>0</v>
      </c>
      <c r="BG207">
        <v>0.54169999999999996</v>
      </c>
      <c r="BH207" t="s">
        <v>118</v>
      </c>
      <c r="BJ207">
        <v>13</v>
      </c>
      <c r="BO207" t="s">
        <v>130</v>
      </c>
      <c r="BQ207">
        <v>0.54169999999999996</v>
      </c>
      <c r="BV207" t="s">
        <v>118</v>
      </c>
      <c r="CC207" t="s">
        <v>120</v>
      </c>
      <c r="CR207" t="s">
        <v>270</v>
      </c>
      <c r="CS207">
        <v>178901</v>
      </c>
      <c r="CT207" t="s">
        <v>271</v>
      </c>
      <c r="CU207" t="s">
        <v>272</v>
      </c>
      <c r="CV207">
        <v>2019</v>
      </c>
    </row>
    <row r="208" spans="1:100" x14ac:dyDescent="0.35">
      <c r="A208">
        <v>1071836</v>
      </c>
      <c r="B208" t="s">
        <v>100</v>
      </c>
      <c r="D208" t="s">
        <v>101</v>
      </c>
      <c r="K208" t="s">
        <v>249</v>
      </c>
      <c r="L208" t="s">
        <v>250</v>
      </c>
      <c r="M208" t="s">
        <v>251</v>
      </c>
      <c r="N208" t="s">
        <v>105</v>
      </c>
      <c r="R208">
        <v>52</v>
      </c>
      <c r="T208">
        <v>54</v>
      </c>
      <c r="U208" t="s">
        <v>106</v>
      </c>
      <c r="V208" t="s">
        <v>107</v>
      </c>
      <c r="W208" t="s">
        <v>108</v>
      </c>
      <c r="X208" t="s">
        <v>109</v>
      </c>
      <c r="Y208">
        <v>6</v>
      </c>
      <c r="Z208" t="s">
        <v>139</v>
      </c>
      <c r="AD208">
        <v>0.8</v>
      </c>
      <c r="AF208">
        <v>12.8</v>
      </c>
      <c r="AG208" t="s">
        <v>111</v>
      </c>
      <c r="AX208" t="s">
        <v>181</v>
      </c>
      <c r="AY208" t="s">
        <v>194</v>
      </c>
      <c r="BA208" t="s">
        <v>184</v>
      </c>
      <c r="BC208">
        <v>4</v>
      </c>
      <c r="BH208" t="s">
        <v>118</v>
      </c>
      <c r="BJ208">
        <v>96</v>
      </c>
      <c r="BO208" t="s">
        <v>130</v>
      </c>
      <c r="BQ208">
        <v>4</v>
      </c>
      <c r="BV208" t="s">
        <v>118</v>
      </c>
      <c r="CC208" t="s">
        <v>120</v>
      </c>
      <c r="CR208" t="s">
        <v>161</v>
      </c>
      <c r="CS208">
        <v>173881</v>
      </c>
      <c r="CT208" t="s">
        <v>162</v>
      </c>
      <c r="CU208" t="s">
        <v>163</v>
      </c>
      <c r="CV208">
        <v>2016</v>
      </c>
    </row>
    <row r="209" spans="1:100" x14ac:dyDescent="0.35">
      <c r="A209">
        <v>1071836</v>
      </c>
      <c r="B209" t="s">
        <v>100</v>
      </c>
      <c r="C209" t="s">
        <v>134</v>
      </c>
      <c r="D209" t="s">
        <v>164</v>
      </c>
      <c r="K209" t="s">
        <v>261</v>
      </c>
      <c r="L209" t="s">
        <v>262</v>
      </c>
      <c r="M209" t="s">
        <v>251</v>
      </c>
      <c r="N209" t="s">
        <v>105</v>
      </c>
      <c r="P209">
        <v>25</v>
      </c>
      <c r="U209" t="s">
        <v>106</v>
      </c>
      <c r="V209" t="s">
        <v>107</v>
      </c>
      <c r="W209" t="s">
        <v>108</v>
      </c>
      <c r="X209" t="s">
        <v>109</v>
      </c>
      <c r="Y209">
        <v>3</v>
      </c>
      <c r="Z209" t="s">
        <v>139</v>
      </c>
      <c r="AB209">
        <v>1.8</v>
      </c>
      <c r="AG209" t="s">
        <v>140</v>
      </c>
      <c r="AX209" t="s">
        <v>282</v>
      </c>
      <c r="AY209" t="s">
        <v>283</v>
      </c>
      <c r="BC209">
        <v>166</v>
      </c>
      <c r="BH209" t="s">
        <v>118</v>
      </c>
      <c r="BJ209">
        <v>42</v>
      </c>
      <c r="BO209" t="s">
        <v>118</v>
      </c>
      <c r="BQ209">
        <v>42</v>
      </c>
      <c r="BV209" t="s">
        <v>118</v>
      </c>
      <c r="CC209" t="s">
        <v>120</v>
      </c>
      <c r="CR209" t="s">
        <v>169</v>
      </c>
      <c r="CS209">
        <v>96918</v>
      </c>
      <c r="CT209" t="s">
        <v>170</v>
      </c>
      <c r="CU209" t="s">
        <v>171</v>
      </c>
      <c r="CV209">
        <v>2004</v>
      </c>
    </row>
    <row r="210" spans="1:100" x14ac:dyDescent="0.35">
      <c r="A210">
        <v>1071836</v>
      </c>
      <c r="B210" t="s">
        <v>100</v>
      </c>
      <c r="D210" t="s">
        <v>101</v>
      </c>
      <c r="K210" t="s">
        <v>249</v>
      </c>
      <c r="L210" t="s">
        <v>250</v>
      </c>
      <c r="M210" t="s">
        <v>251</v>
      </c>
      <c r="N210" t="s">
        <v>105</v>
      </c>
      <c r="R210">
        <v>52</v>
      </c>
      <c r="T210">
        <v>54</v>
      </c>
      <c r="U210" t="s">
        <v>106</v>
      </c>
      <c r="V210" t="s">
        <v>107</v>
      </c>
      <c r="W210" t="s">
        <v>108</v>
      </c>
      <c r="X210" t="s">
        <v>109</v>
      </c>
      <c r="Y210">
        <v>6</v>
      </c>
      <c r="Z210" t="s">
        <v>139</v>
      </c>
      <c r="AD210">
        <v>0.8</v>
      </c>
      <c r="AF210">
        <v>12.8</v>
      </c>
      <c r="AG210" t="s">
        <v>111</v>
      </c>
      <c r="AX210" t="s">
        <v>181</v>
      </c>
      <c r="AY210" t="s">
        <v>195</v>
      </c>
      <c r="BA210" t="s">
        <v>184</v>
      </c>
      <c r="BC210">
        <v>4</v>
      </c>
      <c r="BH210" t="s">
        <v>118</v>
      </c>
      <c r="BJ210">
        <v>96</v>
      </c>
      <c r="BO210" t="s">
        <v>130</v>
      </c>
      <c r="BQ210">
        <v>4</v>
      </c>
      <c r="BV210" t="s">
        <v>118</v>
      </c>
      <c r="CC210" t="s">
        <v>120</v>
      </c>
      <c r="CR210" t="s">
        <v>161</v>
      </c>
      <c r="CS210">
        <v>173881</v>
      </c>
      <c r="CT210" t="s">
        <v>162</v>
      </c>
      <c r="CU210" t="s">
        <v>163</v>
      </c>
      <c r="CV210">
        <v>2016</v>
      </c>
    </row>
    <row r="211" spans="1:100" x14ac:dyDescent="0.35">
      <c r="A211">
        <v>1071836</v>
      </c>
      <c r="B211" t="s">
        <v>100</v>
      </c>
      <c r="D211" t="s">
        <v>101</v>
      </c>
      <c r="K211" t="s">
        <v>249</v>
      </c>
      <c r="L211" t="s">
        <v>250</v>
      </c>
      <c r="M211" t="s">
        <v>251</v>
      </c>
      <c r="N211" t="s">
        <v>105</v>
      </c>
      <c r="R211">
        <v>52</v>
      </c>
      <c r="T211">
        <v>54</v>
      </c>
      <c r="U211" t="s">
        <v>106</v>
      </c>
      <c r="V211" t="s">
        <v>107</v>
      </c>
      <c r="W211" t="s">
        <v>108</v>
      </c>
      <c r="X211" t="s">
        <v>109</v>
      </c>
      <c r="Y211">
        <v>2</v>
      </c>
      <c r="Z211" t="s">
        <v>139</v>
      </c>
      <c r="AB211">
        <v>6.4</v>
      </c>
      <c r="AG211" t="s">
        <v>111</v>
      </c>
      <c r="AX211" t="s">
        <v>181</v>
      </c>
      <c r="AY211" t="s">
        <v>194</v>
      </c>
      <c r="BA211" t="s">
        <v>184</v>
      </c>
      <c r="BC211">
        <v>4</v>
      </c>
      <c r="BH211" t="s">
        <v>118</v>
      </c>
      <c r="BJ211">
        <v>96</v>
      </c>
      <c r="BO211" t="s">
        <v>130</v>
      </c>
      <c r="BQ211">
        <v>4</v>
      </c>
      <c r="BV211" t="s">
        <v>118</v>
      </c>
      <c r="CC211" t="s">
        <v>120</v>
      </c>
      <c r="CR211" t="s">
        <v>161</v>
      </c>
      <c r="CS211">
        <v>173881</v>
      </c>
      <c r="CT211" t="s">
        <v>162</v>
      </c>
      <c r="CU211" t="s">
        <v>163</v>
      </c>
      <c r="CV211">
        <v>2016</v>
      </c>
    </row>
    <row r="212" spans="1:100" x14ac:dyDescent="0.35">
      <c r="A212">
        <v>1071836</v>
      </c>
      <c r="B212" t="s">
        <v>100</v>
      </c>
      <c r="D212" t="s">
        <v>101</v>
      </c>
      <c r="K212" t="s">
        <v>249</v>
      </c>
      <c r="L212" t="s">
        <v>250</v>
      </c>
      <c r="M212" t="s">
        <v>251</v>
      </c>
      <c r="N212" t="s">
        <v>105</v>
      </c>
      <c r="R212">
        <v>52</v>
      </c>
      <c r="T212">
        <v>54</v>
      </c>
      <c r="U212" t="s">
        <v>106</v>
      </c>
      <c r="V212" t="s">
        <v>107</v>
      </c>
      <c r="W212" t="s">
        <v>108</v>
      </c>
      <c r="X212" t="s">
        <v>109</v>
      </c>
      <c r="Y212">
        <v>6</v>
      </c>
      <c r="Z212" t="s">
        <v>139</v>
      </c>
      <c r="AD212">
        <v>0.8</v>
      </c>
      <c r="AF212">
        <v>12.8</v>
      </c>
      <c r="AG212" t="s">
        <v>111</v>
      </c>
      <c r="AX212" t="s">
        <v>181</v>
      </c>
      <c r="AY212" t="s">
        <v>193</v>
      </c>
      <c r="BA212" t="s">
        <v>184</v>
      </c>
      <c r="BC212">
        <v>4</v>
      </c>
      <c r="BH212" t="s">
        <v>118</v>
      </c>
      <c r="BJ212">
        <v>96</v>
      </c>
      <c r="BO212" t="s">
        <v>130</v>
      </c>
      <c r="BQ212">
        <v>4</v>
      </c>
      <c r="BV212" t="s">
        <v>118</v>
      </c>
      <c r="CC212" t="s">
        <v>120</v>
      </c>
      <c r="CR212" t="s">
        <v>161</v>
      </c>
      <c r="CS212">
        <v>173881</v>
      </c>
      <c r="CT212" t="s">
        <v>162</v>
      </c>
      <c r="CU212" t="s">
        <v>163</v>
      </c>
      <c r="CV212">
        <v>2016</v>
      </c>
    </row>
    <row r="213" spans="1:100" x14ac:dyDescent="0.35">
      <c r="A213">
        <v>1071836</v>
      </c>
      <c r="B213" t="s">
        <v>100</v>
      </c>
      <c r="C213" t="s">
        <v>284</v>
      </c>
      <c r="D213" t="s">
        <v>101</v>
      </c>
      <c r="F213">
        <v>99.2</v>
      </c>
      <c r="K213" t="s">
        <v>285</v>
      </c>
      <c r="L213" t="s">
        <v>286</v>
      </c>
      <c r="M213" t="s">
        <v>287</v>
      </c>
      <c r="N213" t="s">
        <v>105</v>
      </c>
      <c r="P213">
        <v>25</v>
      </c>
      <c r="U213" t="s">
        <v>106</v>
      </c>
      <c r="V213" t="s">
        <v>167</v>
      </c>
      <c r="W213" t="s">
        <v>108</v>
      </c>
      <c r="X213" t="s">
        <v>109</v>
      </c>
      <c r="Y213">
        <v>2</v>
      </c>
      <c r="Z213" t="s">
        <v>139</v>
      </c>
      <c r="AB213">
        <v>1</v>
      </c>
      <c r="AG213" t="s">
        <v>140</v>
      </c>
      <c r="AX213" t="s">
        <v>199</v>
      </c>
      <c r="AY213" t="s">
        <v>288</v>
      </c>
      <c r="AZ213" t="s">
        <v>183</v>
      </c>
      <c r="BA213" t="s">
        <v>289</v>
      </c>
      <c r="BC213">
        <v>4</v>
      </c>
      <c r="BH213" t="s">
        <v>118</v>
      </c>
      <c r="BJ213">
        <v>96</v>
      </c>
      <c r="BO213" t="s">
        <v>130</v>
      </c>
      <c r="BQ213">
        <v>4</v>
      </c>
      <c r="BV213" t="s">
        <v>118</v>
      </c>
      <c r="CC213" t="s">
        <v>120</v>
      </c>
      <c r="CR213" t="s">
        <v>290</v>
      </c>
      <c r="CS213">
        <v>173981</v>
      </c>
      <c r="CT213" t="s">
        <v>291</v>
      </c>
      <c r="CU213" t="s">
        <v>292</v>
      </c>
      <c r="CV213">
        <v>2016</v>
      </c>
    </row>
    <row r="214" spans="1:100" x14ac:dyDescent="0.35">
      <c r="A214">
        <v>1071836</v>
      </c>
      <c r="B214" t="s">
        <v>100</v>
      </c>
      <c r="C214" t="s">
        <v>284</v>
      </c>
      <c r="D214" t="s">
        <v>101</v>
      </c>
      <c r="F214">
        <v>99.2</v>
      </c>
      <c r="K214" t="s">
        <v>285</v>
      </c>
      <c r="L214" t="s">
        <v>286</v>
      </c>
      <c r="M214" t="s">
        <v>287</v>
      </c>
      <c r="N214" t="s">
        <v>105</v>
      </c>
      <c r="P214">
        <v>25</v>
      </c>
      <c r="U214" t="s">
        <v>106</v>
      </c>
      <c r="V214" t="s">
        <v>167</v>
      </c>
      <c r="W214" t="s">
        <v>108</v>
      </c>
      <c r="X214" t="s">
        <v>109</v>
      </c>
      <c r="Y214">
        <v>2</v>
      </c>
      <c r="Z214" t="s">
        <v>139</v>
      </c>
      <c r="AB214">
        <v>1</v>
      </c>
      <c r="AG214" t="s">
        <v>140</v>
      </c>
      <c r="AX214" t="s">
        <v>279</v>
      </c>
      <c r="AY214" t="s">
        <v>293</v>
      </c>
      <c r="AZ214" t="s">
        <v>183</v>
      </c>
      <c r="BC214">
        <v>0.66669999999999996</v>
      </c>
      <c r="BH214" t="s">
        <v>118</v>
      </c>
      <c r="BJ214">
        <v>96</v>
      </c>
      <c r="BO214" t="s">
        <v>130</v>
      </c>
      <c r="BQ214">
        <v>4</v>
      </c>
      <c r="BV214" t="s">
        <v>118</v>
      </c>
      <c r="CC214" t="s">
        <v>120</v>
      </c>
      <c r="CR214" t="s">
        <v>290</v>
      </c>
      <c r="CS214">
        <v>173981</v>
      </c>
      <c r="CT214" t="s">
        <v>291</v>
      </c>
      <c r="CU214" t="s">
        <v>292</v>
      </c>
      <c r="CV214">
        <v>2016</v>
      </c>
    </row>
    <row r="215" spans="1:100" x14ac:dyDescent="0.35">
      <c r="A215">
        <v>1071836</v>
      </c>
      <c r="B215" t="s">
        <v>100</v>
      </c>
      <c r="C215" t="s">
        <v>284</v>
      </c>
      <c r="D215" t="s">
        <v>101</v>
      </c>
      <c r="F215">
        <v>99.2</v>
      </c>
      <c r="K215" t="s">
        <v>285</v>
      </c>
      <c r="L215" t="s">
        <v>286</v>
      </c>
      <c r="M215" t="s">
        <v>287</v>
      </c>
      <c r="N215" t="s">
        <v>105</v>
      </c>
      <c r="P215">
        <v>25</v>
      </c>
      <c r="U215" t="s">
        <v>106</v>
      </c>
      <c r="V215" t="s">
        <v>167</v>
      </c>
      <c r="W215" t="s">
        <v>108</v>
      </c>
      <c r="X215" t="s">
        <v>109</v>
      </c>
      <c r="Y215">
        <v>2</v>
      </c>
      <c r="Z215" t="s">
        <v>139</v>
      </c>
      <c r="AB215">
        <v>1</v>
      </c>
      <c r="AG215" t="s">
        <v>140</v>
      </c>
      <c r="AX215" t="s">
        <v>279</v>
      </c>
      <c r="AY215" t="s">
        <v>293</v>
      </c>
      <c r="AZ215" t="s">
        <v>183</v>
      </c>
      <c r="BC215">
        <v>0.70830000000000004</v>
      </c>
      <c r="BH215" t="s">
        <v>118</v>
      </c>
      <c r="BJ215">
        <v>96</v>
      </c>
      <c r="BO215" t="s">
        <v>130</v>
      </c>
      <c r="BQ215">
        <v>4</v>
      </c>
      <c r="BV215" t="s">
        <v>118</v>
      </c>
      <c r="CC215" t="s">
        <v>120</v>
      </c>
      <c r="CR215" t="s">
        <v>290</v>
      </c>
      <c r="CS215">
        <v>173981</v>
      </c>
      <c r="CT215" t="s">
        <v>291</v>
      </c>
      <c r="CU215" t="s">
        <v>292</v>
      </c>
      <c r="CV215">
        <v>2016</v>
      </c>
    </row>
    <row r="216" spans="1:100" x14ac:dyDescent="0.35">
      <c r="A216">
        <v>1071836</v>
      </c>
      <c r="B216" t="s">
        <v>100</v>
      </c>
      <c r="C216" t="s">
        <v>284</v>
      </c>
      <c r="D216" t="s">
        <v>101</v>
      </c>
      <c r="F216">
        <v>99.2</v>
      </c>
      <c r="K216" t="s">
        <v>285</v>
      </c>
      <c r="L216" t="s">
        <v>286</v>
      </c>
      <c r="M216" t="s">
        <v>287</v>
      </c>
      <c r="N216" t="s">
        <v>105</v>
      </c>
      <c r="P216">
        <v>25</v>
      </c>
      <c r="U216" t="s">
        <v>106</v>
      </c>
      <c r="V216" t="s">
        <v>167</v>
      </c>
      <c r="W216" t="s">
        <v>108</v>
      </c>
      <c r="X216" t="s">
        <v>109</v>
      </c>
      <c r="Y216">
        <v>2</v>
      </c>
      <c r="Z216" t="s">
        <v>139</v>
      </c>
      <c r="AB216">
        <v>1</v>
      </c>
      <c r="AG216" t="s">
        <v>140</v>
      </c>
      <c r="AX216" t="s">
        <v>279</v>
      </c>
      <c r="AY216" t="s">
        <v>293</v>
      </c>
      <c r="AZ216" t="s">
        <v>183</v>
      </c>
      <c r="BC216">
        <v>0.75</v>
      </c>
      <c r="BH216" t="s">
        <v>118</v>
      </c>
      <c r="BJ216">
        <v>96</v>
      </c>
      <c r="BO216" t="s">
        <v>130</v>
      </c>
      <c r="BQ216">
        <v>4</v>
      </c>
      <c r="BV216" t="s">
        <v>118</v>
      </c>
      <c r="CC216" t="s">
        <v>120</v>
      </c>
      <c r="CR216" t="s">
        <v>290</v>
      </c>
      <c r="CS216">
        <v>173981</v>
      </c>
      <c r="CT216" t="s">
        <v>291</v>
      </c>
      <c r="CU216" t="s">
        <v>292</v>
      </c>
      <c r="CV216">
        <v>2016</v>
      </c>
    </row>
    <row r="217" spans="1:100" x14ac:dyDescent="0.35">
      <c r="A217">
        <v>1071836</v>
      </c>
      <c r="B217" t="s">
        <v>100</v>
      </c>
      <c r="D217" t="s">
        <v>135</v>
      </c>
      <c r="K217" t="s">
        <v>285</v>
      </c>
      <c r="L217" t="s">
        <v>286</v>
      </c>
      <c r="M217" t="s">
        <v>287</v>
      </c>
      <c r="N217" t="s">
        <v>105</v>
      </c>
      <c r="P217">
        <v>33.5</v>
      </c>
      <c r="U217" t="s">
        <v>294</v>
      </c>
      <c r="V217" t="s">
        <v>107</v>
      </c>
      <c r="W217" t="s">
        <v>108</v>
      </c>
      <c r="X217" t="s">
        <v>109</v>
      </c>
      <c r="Y217">
        <v>2</v>
      </c>
      <c r="Z217" t="s">
        <v>139</v>
      </c>
      <c r="AB217">
        <v>2.1</v>
      </c>
      <c r="AG217" t="s">
        <v>140</v>
      </c>
      <c r="AX217" t="s">
        <v>128</v>
      </c>
      <c r="AY217" t="s">
        <v>128</v>
      </c>
      <c r="AZ217" t="s">
        <v>183</v>
      </c>
      <c r="BC217">
        <v>45</v>
      </c>
      <c r="BH217" t="s">
        <v>118</v>
      </c>
      <c r="BJ217">
        <v>45</v>
      </c>
      <c r="BO217" t="s">
        <v>118</v>
      </c>
      <c r="BQ217">
        <v>45</v>
      </c>
      <c r="BV217" t="s">
        <v>118</v>
      </c>
      <c r="CC217" t="s">
        <v>120</v>
      </c>
      <c r="CR217" t="s">
        <v>295</v>
      </c>
      <c r="CS217">
        <v>161314</v>
      </c>
      <c r="CT217" t="s">
        <v>296</v>
      </c>
      <c r="CU217" t="s">
        <v>297</v>
      </c>
      <c r="CV217">
        <v>2013</v>
      </c>
    </row>
    <row r="218" spans="1:100" x14ac:dyDescent="0.35">
      <c r="A218">
        <v>1071836</v>
      </c>
      <c r="B218" t="s">
        <v>100</v>
      </c>
      <c r="D218" t="s">
        <v>135</v>
      </c>
      <c r="K218" t="s">
        <v>285</v>
      </c>
      <c r="L218" t="s">
        <v>286</v>
      </c>
      <c r="M218" t="s">
        <v>287</v>
      </c>
      <c r="N218" t="s">
        <v>105</v>
      </c>
      <c r="P218">
        <v>33.5</v>
      </c>
      <c r="U218" t="s">
        <v>294</v>
      </c>
      <c r="V218" t="s">
        <v>107</v>
      </c>
      <c r="W218" t="s">
        <v>108</v>
      </c>
      <c r="X218" t="s">
        <v>109</v>
      </c>
      <c r="Y218">
        <v>2</v>
      </c>
      <c r="Z218" t="s">
        <v>139</v>
      </c>
      <c r="AB218">
        <v>2.1</v>
      </c>
      <c r="AG218" t="s">
        <v>140</v>
      </c>
      <c r="AX218" t="s">
        <v>112</v>
      </c>
      <c r="AY218" t="s">
        <v>206</v>
      </c>
      <c r="AZ218" t="s">
        <v>227</v>
      </c>
      <c r="BC218">
        <v>45</v>
      </c>
      <c r="BH218" t="s">
        <v>118</v>
      </c>
      <c r="BJ218">
        <v>45</v>
      </c>
      <c r="BO218" t="s">
        <v>118</v>
      </c>
      <c r="BQ218">
        <v>45</v>
      </c>
      <c r="BV218" t="s">
        <v>118</v>
      </c>
      <c r="CC218" t="s">
        <v>120</v>
      </c>
      <c r="CR218" t="s">
        <v>295</v>
      </c>
      <c r="CS218">
        <v>161314</v>
      </c>
      <c r="CT218" t="s">
        <v>296</v>
      </c>
      <c r="CU218" t="s">
        <v>297</v>
      </c>
      <c r="CV218">
        <v>2013</v>
      </c>
    </row>
    <row r="219" spans="1:100" x14ac:dyDescent="0.35">
      <c r="A219">
        <v>1071836</v>
      </c>
      <c r="B219" t="s">
        <v>100</v>
      </c>
      <c r="D219" t="s">
        <v>135</v>
      </c>
      <c r="K219" t="s">
        <v>285</v>
      </c>
      <c r="L219" t="s">
        <v>286</v>
      </c>
      <c r="M219" t="s">
        <v>287</v>
      </c>
      <c r="N219" t="s">
        <v>105</v>
      </c>
      <c r="P219">
        <v>33.5</v>
      </c>
      <c r="U219" t="s">
        <v>294</v>
      </c>
      <c r="V219" t="s">
        <v>107</v>
      </c>
      <c r="W219" t="s">
        <v>108</v>
      </c>
      <c r="X219" t="s">
        <v>109</v>
      </c>
      <c r="Y219">
        <v>2</v>
      </c>
      <c r="Z219" t="s">
        <v>139</v>
      </c>
      <c r="AB219">
        <v>2.1</v>
      </c>
      <c r="AG219" t="s">
        <v>140</v>
      </c>
      <c r="AX219" t="s">
        <v>207</v>
      </c>
      <c r="AY219" t="s">
        <v>278</v>
      </c>
      <c r="AZ219" t="s">
        <v>227</v>
      </c>
      <c r="BA219" t="s">
        <v>184</v>
      </c>
      <c r="BC219">
        <v>45</v>
      </c>
      <c r="BH219" t="s">
        <v>118</v>
      </c>
      <c r="BJ219">
        <v>45</v>
      </c>
      <c r="BO219" t="s">
        <v>118</v>
      </c>
      <c r="BQ219">
        <v>45</v>
      </c>
      <c r="BV219" t="s">
        <v>118</v>
      </c>
      <c r="CC219" t="s">
        <v>120</v>
      </c>
      <c r="CR219" t="s">
        <v>295</v>
      </c>
      <c r="CS219">
        <v>161314</v>
      </c>
      <c r="CT219" t="s">
        <v>296</v>
      </c>
      <c r="CU219" t="s">
        <v>297</v>
      </c>
      <c r="CV219">
        <v>2013</v>
      </c>
    </row>
    <row r="220" spans="1:100" x14ac:dyDescent="0.35">
      <c r="A220">
        <v>1071836</v>
      </c>
      <c r="B220" t="s">
        <v>100</v>
      </c>
      <c r="D220" t="s">
        <v>135</v>
      </c>
      <c r="K220" t="s">
        <v>285</v>
      </c>
      <c r="L220" t="s">
        <v>286</v>
      </c>
      <c r="M220" t="s">
        <v>287</v>
      </c>
      <c r="N220" t="s">
        <v>105</v>
      </c>
      <c r="P220">
        <v>33.5</v>
      </c>
      <c r="U220" t="s">
        <v>294</v>
      </c>
      <c r="V220" t="s">
        <v>107</v>
      </c>
      <c r="W220" t="s">
        <v>108</v>
      </c>
      <c r="X220" t="s">
        <v>109</v>
      </c>
      <c r="Y220">
        <v>2</v>
      </c>
      <c r="Z220" t="s">
        <v>139</v>
      </c>
      <c r="AB220">
        <v>2.1</v>
      </c>
      <c r="AG220" t="s">
        <v>140</v>
      </c>
      <c r="AX220" t="s">
        <v>207</v>
      </c>
      <c r="AY220" t="s">
        <v>217</v>
      </c>
      <c r="AZ220" t="s">
        <v>227</v>
      </c>
      <c r="BA220" t="s">
        <v>184</v>
      </c>
      <c r="BC220">
        <v>45</v>
      </c>
      <c r="BH220" t="s">
        <v>118</v>
      </c>
      <c r="BJ220">
        <v>45</v>
      </c>
      <c r="BO220" t="s">
        <v>118</v>
      </c>
      <c r="BQ220">
        <v>45</v>
      </c>
      <c r="BV220" t="s">
        <v>118</v>
      </c>
      <c r="CC220" t="s">
        <v>120</v>
      </c>
      <c r="CR220" t="s">
        <v>295</v>
      </c>
      <c r="CS220">
        <v>161314</v>
      </c>
      <c r="CT220" t="s">
        <v>296</v>
      </c>
      <c r="CU220" t="s">
        <v>297</v>
      </c>
      <c r="CV220">
        <v>2013</v>
      </c>
    </row>
    <row r="221" spans="1:100" x14ac:dyDescent="0.35">
      <c r="A221">
        <v>1071836</v>
      </c>
      <c r="B221" t="s">
        <v>100</v>
      </c>
      <c r="C221" t="s">
        <v>284</v>
      </c>
      <c r="D221" t="s">
        <v>101</v>
      </c>
      <c r="F221">
        <v>99.2</v>
      </c>
      <c r="K221" t="s">
        <v>285</v>
      </c>
      <c r="L221" t="s">
        <v>286</v>
      </c>
      <c r="M221" t="s">
        <v>287</v>
      </c>
      <c r="N221" t="s">
        <v>105</v>
      </c>
      <c r="P221">
        <v>25</v>
      </c>
      <c r="U221" t="s">
        <v>106</v>
      </c>
      <c r="V221" t="s">
        <v>167</v>
      </c>
      <c r="W221" t="s">
        <v>108</v>
      </c>
      <c r="X221" t="s">
        <v>109</v>
      </c>
      <c r="Y221">
        <v>2</v>
      </c>
      <c r="Z221" t="s">
        <v>139</v>
      </c>
      <c r="AB221">
        <v>1</v>
      </c>
      <c r="AG221" t="s">
        <v>140</v>
      </c>
      <c r="AX221" t="s">
        <v>279</v>
      </c>
      <c r="AY221" t="s">
        <v>293</v>
      </c>
      <c r="AZ221" t="s">
        <v>227</v>
      </c>
      <c r="BC221">
        <v>0.58330000000000004</v>
      </c>
      <c r="BH221" t="s">
        <v>118</v>
      </c>
      <c r="BJ221">
        <v>96</v>
      </c>
      <c r="BO221" t="s">
        <v>130</v>
      </c>
      <c r="BQ221">
        <v>4</v>
      </c>
      <c r="BV221" t="s">
        <v>118</v>
      </c>
      <c r="CC221" t="s">
        <v>120</v>
      </c>
      <c r="CR221" t="s">
        <v>290</v>
      </c>
      <c r="CS221">
        <v>173981</v>
      </c>
      <c r="CT221" t="s">
        <v>291</v>
      </c>
      <c r="CU221" t="s">
        <v>292</v>
      </c>
      <c r="CV221">
        <v>2016</v>
      </c>
    </row>
    <row r="222" spans="1:100" x14ac:dyDescent="0.35">
      <c r="A222">
        <v>1071836</v>
      </c>
      <c r="B222" t="s">
        <v>100</v>
      </c>
      <c r="C222" t="s">
        <v>284</v>
      </c>
      <c r="D222" t="s">
        <v>101</v>
      </c>
      <c r="F222">
        <v>99.2</v>
      </c>
      <c r="K222" t="s">
        <v>285</v>
      </c>
      <c r="L222" t="s">
        <v>286</v>
      </c>
      <c r="M222" t="s">
        <v>287</v>
      </c>
      <c r="N222" t="s">
        <v>105</v>
      </c>
      <c r="P222">
        <v>25</v>
      </c>
      <c r="U222" t="s">
        <v>106</v>
      </c>
      <c r="V222" t="s">
        <v>167</v>
      </c>
      <c r="W222" t="s">
        <v>108</v>
      </c>
      <c r="X222" t="s">
        <v>109</v>
      </c>
      <c r="Y222">
        <v>2</v>
      </c>
      <c r="Z222" t="s">
        <v>139</v>
      </c>
      <c r="AB222">
        <v>1</v>
      </c>
      <c r="AG222" t="s">
        <v>140</v>
      </c>
      <c r="AX222" t="s">
        <v>279</v>
      </c>
      <c r="AY222" t="s">
        <v>293</v>
      </c>
      <c r="AZ222" t="s">
        <v>227</v>
      </c>
      <c r="BC222">
        <v>0.625</v>
      </c>
      <c r="BH222" t="s">
        <v>118</v>
      </c>
      <c r="BJ222">
        <v>96</v>
      </c>
      <c r="BO222" t="s">
        <v>130</v>
      </c>
      <c r="BQ222">
        <v>4</v>
      </c>
      <c r="BV222" t="s">
        <v>118</v>
      </c>
      <c r="CC222" t="s">
        <v>120</v>
      </c>
      <c r="CR222" t="s">
        <v>290</v>
      </c>
      <c r="CS222">
        <v>173981</v>
      </c>
      <c r="CT222" t="s">
        <v>291</v>
      </c>
      <c r="CU222" t="s">
        <v>292</v>
      </c>
      <c r="CV222">
        <v>2016</v>
      </c>
    </row>
    <row r="223" spans="1:100" x14ac:dyDescent="0.35">
      <c r="A223">
        <v>1071836</v>
      </c>
      <c r="B223" t="s">
        <v>100</v>
      </c>
      <c r="C223" t="s">
        <v>284</v>
      </c>
      <c r="D223" t="s">
        <v>101</v>
      </c>
      <c r="F223">
        <v>99.2</v>
      </c>
      <c r="K223" t="s">
        <v>285</v>
      </c>
      <c r="L223" t="s">
        <v>286</v>
      </c>
      <c r="M223" t="s">
        <v>287</v>
      </c>
      <c r="N223" t="s">
        <v>105</v>
      </c>
      <c r="P223">
        <v>25</v>
      </c>
      <c r="U223" t="s">
        <v>106</v>
      </c>
      <c r="V223" t="s">
        <v>167</v>
      </c>
      <c r="W223" t="s">
        <v>108</v>
      </c>
      <c r="X223" t="s">
        <v>109</v>
      </c>
      <c r="Y223">
        <v>2</v>
      </c>
      <c r="Z223" t="s">
        <v>139</v>
      </c>
      <c r="AB223">
        <v>1</v>
      </c>
      <c r="AG223" t="s">
        <v>140</v>
      </c>
      <c r="AX223" t="s">
        <v>279</v>
      </c>
      <c r="AY223" t="s">
        <v>293</v>
      </c>
      <c r="AZ223" t="s">
        <v>227</v>
      </c>
      <c r="BC223">
        <v>0.54169999999999996</v>
      </c>
      <c r="BH223" t="s">
        <v>118</v>
      </c>
      <c r="BJ223">
        <v>96</v>
      </c>
      <c r="BO223" t="s">
        <v>130</v>
      </c>
      <c r="BQ223">
        <v>4</v>
      </c>
      <c r="BV223" t="s">
        <v>118</v>
      </c>
      <c r="CC223" t="s">
        <v>120</v>
      </c>
      <c r="CR223" t="s">
        <v>290</v>
      </c>
      <c r="CS223">
        <v>173981</v>
      </c>
      <c r="CT223" t="s">
        <v>291</v>
      </c>
      <c r="CU223" t="s">
        <v>292</v>
      </c>
      <c r="CV223">
        <v>2016</v>
      </c>
    </row>
    <row r="224" spans="1:100" x14ac:dyDescent="0.35">
      <c r="A224">
        <v>1071836</v>
      </c>
      <c r="B224" t="s">
        <v>100</v>
      </c>
      <c r="C224" t="s">
        <v>284</v>
      </c>
      <c r="D224" t="s">
        <v>101</v>
      </c>
      <c r="F224">
        <v>99.2</v>
      </c>
      <c r="K224" t="s">
        <v>285</v>
      </c>
      <c r="L224" t="s">
        <v>286</v>
      </c>
      <c r="M224" t="s">
        <v>287</v>
      </c>
      <c r="N224" t="s">
        <v>105</v>
      </c>
      <c r="P224">
        <v>25</v>
      </c>
      <c r="U224" t="s">
        <v>106</v>
      </c>
      <c r="V224" t="s">
        <v>167</v>
      </c>
      <c r="W224" t="s">
        <v>108</v>
      </c>
      <c r="X224" t="s">
        <v>109</v>
      </c>
      <c r="Y224">
        <v>2</v>
      </c>
      <c r="Z224" t="s">
        <v>139</v>
      </c>
      <c r="AB224">
        <v>1</v>
      </c>
      <c r="AG224" t="s">
        <v>140</v>
      </c>
      <c r="AX224" t="s">
        <v>279</v>
      </c>
      <c r="AY224" t="s">
        <v>293</v>
      </c>
      <c r="AZ224" t="s">
        <v>227</v>
      </c>
      <c r="BC224">
        <v>0.5</v>
      </c>
      <c r="BH224" t="s">
        <v>118</v>
      </c>
      <c r="BJ224">
        <v>96</v>
      </c>
      <c r="BO224" t="s">
        <v>130</v>
      </c>
      <c r="BQ224">
        <v>4</v>
      </c>
      <c r="BV224" t="s">
        <v>118</v>
      </c>
      <c r="CC224" t="s">
        <v>120</v>
      </c>
      <c r="CR224" t="s">
        <v>290</v>
      </c>
      <c r="CS224">
        <v>173981</v>
      </c>
      <c r="CT224" t="s">
        <v>291</v>
      </c>
      <c r="CU224" t="s">
        <v>292</v>
      </c>
      <c r="CV224">
        <v>2016</v>
      </c>
    </row>
    <row r="225" spans="1:100" x14ac:dyDescent="0.35">
      <c r="A225">
        <v>1071836</v>
      </c>
      <c r="B225" t="s">
        <v>100</v>
      </c>
      <c r="D225" t="s">
        <v>135</v>
      </c>
      <c r="K225" t="s">
        <v>285</v>
      </c>
      <c r="L225" t="s">
        <v>286</v>
      </c>
      <c r="M225" t="s">
        <v>287</v>
      </c>
      <c r="N225" t="s">
        <v>105</v>
      </c>
      <c r="P225">
        <v>33.5</v>
      </c>
      <c r="U225" t="s">
        <v>294</v>
      </c>
      <c r="V225" t="s">
        <v>107</v>
      </c>
      <c r="W225" t="s">
        <v>108</v>
      </c>
      <c r="X225" t="s">
        <v>109</v>
      </c>
      <c r="Y225">
        <v>2</v>
      </c>
      <c r="Z225" t="s">
        <v>139</v>
      </c>
      <c r="AB225">
        <v>2.1</v>
      </c>
      <c r="AG225" t="s">
        <v>140</v>
      </c>
      <c r="AX225" t="s">
        <v>128</v>
      </c>
      <c r="AY225" t="s">
        <v>128</v>
      </c>
      <c r="AZ225" t="s">
        <v>246</v>
      </c>
      <c r="BC225">
        <v>16</v>
      </c>
      <c r="BH225" t="s">
        <v>118</v>
      </c>
      <c r="BJ225">
        <v>45</v>
      </c>
      <c r="BO225" t="s">
        <v>118</v>
      </c>
      <c r="BQ225">
        <v>45</v>
      </c>
      <c r="BV225" t="s">
        <v>118</v>
      </c>
      <c r="CC225" t="s">
        <v>120</v>
      </c>
      <c r="CR225" t="s">
        <v>295</v>
      </c>
      <c r="CS225">
        <v>161314</v>
      </c>
      <c r="CT225" t="s">
        <v>296</v>
      </c>
      <c r="CU225" t="s">
        <v>297</v>
      </c>
      <c r="CV225">
        <v>2013</v>
      </c>
    </row>
    <row r="226" spans="1:100" x14ac:dyDescent="0.35">
      <c r="A226">
        <v>1071836</v>
      </c>
      <c r="B226" t="s">
        <v>100</v>
      </c>
      <c r="C226" t="s">
        <v>284</v>
      </c>
      <c r="D226" t="s">
        <v>101</v>
      </c>
      <c r="F226">
        <v>99.2</v>
      </c>
      <c r="K226" t="s">
        <v>285</v>
      </c>
      <c r="L226" t="s">
        <v>286</v>
      </c>
      <c r="M226" t="s">
        <v>287</v>
      </c>
      <c r="N226" t="s">
        <v>105</v>
      </c>
      <c r="P226">
        <v>25</v>
      </c>
      <c r="U226" t="s">
        <v>106</v>
      </c>
      <c r="V226" t="s">
        <v>167</v>
      </c>
      <c r="W226" t="s">
        <v>108</v>
      </c>
      <c r="X226" t="s">
        <v>109</v>
      </c>
      <c r="Y226">
        <v>2</v>
      </c>
      <c r="Z226" t="s">
        <v>139</v>
      </c>
      <c r="AB226">
        <v>1</v>
      </c>
      <c r="AG226" t="s">
        <v>140</v>
      </c>
      <c r="AX226" t="s">
        <v>187</v>
      </c>
      <c r="AY226" t="s">
        <v>247</v>
      </c>
      <c r="BC226">
        <v>4</v>
      </c>
      <c r="BH226" t="s">
        <v>118</v>
      </c>
      <c r="BJ226">
        <v>96</v>
      </c>
      <c r="BO226" t="s">
        <v>130</v>
      </c>
      <c r="BQ226">
        <v>4</v>
      </c>
      <c r="BV226" t="s">
        <v>118</v>
      </c>
      <c r="CC226" t="s">
        <v>120</v>
      </c>
      <c r="CR226" t="s">
        <v>290</v>
      </c>
      <c r="CS226">
        <v>173981</v>
      </c>
      <c r="CT226" t="s">
        <v>291</v>
      </c>
      <c r="CU226" t="s">
        <v>292</v>
      </c>
      <c r="CV226">
        <v>2016</v>
      </c>
    </row>
    <row r="227" spans="1:100" x14ac:dyDescent="0.35">
      <c r="A227">
        <v>38641940</v>
      </c>
      <c r="B227" t="s">
        <v>298</v>
      </c>
      <c r="D227" t="s">
        <v>135</v>
      </c>
      <c r="E227" t="s">
        <v>236</v>
      </c>
      <c r="F227">
        <v>51</v>
      </c>
      <c r="K227" t="s">
        <v>299</v>
      </c>
      <c r="L227" t="s">
        <v>245</v>
      </c>
      <c r="M227" t="s">
        <v>104</v>
      </c>
      <c r="N227" t="s">
        <v>198</v>
      </c>
      <c r="P227">
        <v>25</v>
      </c>
      <c r="U227" t="s">
        <v>106</v>
      </c>
      <c r="V227" t="s">
        <v>107</v>
      </c>
      <c r="W227" t="s">
        <v>254</v>
      </c>
      <c r="X227" t="s">
        <v>109</v>
      </c>
      <c r="Y227">
        <v>6</v>
      </c>
      <c r="Z227" t="s">
        <v>139</v>
      </c>
      <c r="AB227">
        <v>15.7</v>
      </c>
      <c r="AD227">
        <v>11.1</v>
      </c>
      <c r="AF227">
        <v>20.3</v>
      </c>
      <c r="AG227" t="s">
        <v>111</v>
      </c>
      <c r="AX227" t="s">
        <v>112</v>
      </c>
      <c r="AY227" t="s">
        <v>300</v>
      </c>
      <c r="AZ227" t="s">
        <v>301</v>
      </c>
      <c r="BC227">
        <v>4</v>
      </c>
      <c r="BH227" t="s">
        <v>118</v>
      </c>
      <c r="BJ227">
        <v>96</v>
      </c>
      <c r="BO227" t="s">
        <v>130</v>
      </c>
      <c r="BQ227">
        <v>4</v>
      </c>
      <c r="BV227" t="s">
        <v>118</v>
      </c>
      <c r="CC227" t="s">
        <v>120</v>
      </c>
      <c r="CR227" t="s">
        <v>302</v>
      </c>
      <c r="CS227">
        <v>178800</v>
      </c>
      <c r="CT227" t="s">
        <v>303</v>
      </c>
      <c r="CU227" t="s">
        <v>304</v>
      </c>
      <c r="CV227">
        <v>2017</v>
      </c>
    </row>
    <row r="228" spans="1:100" x14ac:dyDescent="0.35">
      <c r="A228">
        <v>38641940</v>
      </c>
      <c r="B228" t="s">
        <v>298</v>
      </c>
      <c r="D228" t="s">
        <v>135</v>
      </c>
      <c r="E228" t="s">
        <v>236</v>
      </c>
      <c r="F228">
        <v>51</v>
      </c>
      <c r="K228" t="s">
        <v>299</v>
      </c>
      <c r="L228" t="s">
        <v>245</v>
      </c>
      <c r="M228" t="s">
        <v>104</v>
      </c>
      <c r="N228" t="s">
        <v>198</v>
      </c>
      <c r="P228">
        <v>25</v>
      </c>
      <c r="U228" t="s">
        <v>106</v>
      </c>
      <c r="V228" t="s">
        <v>107</v>
      </c>
      <c r="W228" t="s">
        <v>254</v>
      </c>
      <c r="X228" t="s">
        <v>109</v>
      </c>
      <c r="Y228">
        <v>6</v>
      </c>
      <c r="Z228" t="s">
        <v>139</v>
      </c>
      <c r="AB228">
        <v>12.4</v>
      </c>
      <c r="AD228">
        <v>11.7</v>
      </c>
      <c r="AF228">
        <v>13.1</v>
      </c>
      <c r="AG228" t="s">
        <v>111</v>
      </c>
      <c r="AX228" t="s">
        <v>112</v>
      </c>
      <c r="AY228" t="s">
        <v>300</v>
      </c>
      <c r="AZ228" t="s">
        <v>301</v>
      </c>
      <c r="BC228">
        <v>4</v>
      </c>
      <c r="BH228" t="s">
        <v>118</v>
      </c>
      <c r="BJ228">
        <v>96</v>
      </c>
      <c r="BO228" t="s">
        <v>130</v>
      </c>
      <c r="BQ228">
        <v>4</v>
      </c>
      <c r="BV228" t="s">
        <v>118</v>
      </c>
      <c r="CC228" t="s">
        <v>120</v>
      </c>
      <c r="CR228" t="s">
        <v>302</v>
      </c>
      <c r="CS228">
        <v>178800</v>
      </c>
      <c r="CT228" t="s">
        <v>303</v>
      </c>
      <c r="CU228" t="s">
        <v>304</v>
      </c>
      <c r="CV228">
        <v>2017</v>
      </c>
    </row>
    <row r="229" spans="1:100" x14ac:dyDescent="0.35">
      <c r="A229">
        <v>38641940</v>
      </c>
      <c r="B229" t="s">
        <v>298</v>
      </c>
      <c r="D229" t="s">
        <v>135</v>
      </c>
      <c r="E229" t="s">
        <v>236</v>
      </c>
      <c r="F229">
        <v>51</v>
      </c>
      <c r="K229" t="s">
        <v>305</v>
      </c>
      <c r="L229" t="s">
        <v>306</v>
      </c>
      <c r="M229" t="s">
        <v>104</v>
      </c>
      <c r="N229" t="s">
        <v>307</v>
      </c>
      <c r="R229">
        <v>8</v>
      </c>
      <c r="T229">
        <v>9</v>
      </c>
      <c r="U229" t="s">
        <v>106</v>
      </c>
      <c r="V229" t="s">
        <v>107</v>
      </c>
      <c r="W229" t="s">
        <v>254</v>
      </c>
      <c r="X229" t="s">
        <v>109</v>
      </c>
      <c r="Y229">
        <v>6</v>
      </c>
      <c r="Z229" t="s">
        <v>139</v>
      </c>
      <c r="AB229">
        <v>173.24</v>
      </c>
      <c r="AD229">
        <v>114.62</v>
      </c>
      <c r="AF229">
        <v>231.89</v>
      </c>
      <c r="AG229" t="s">
        <v>111</v>
      </c>
      <c r="AX229" t="s">
        <v>112</v>
      </c>
      <c r="AY229" t="s">
        <v>308</v>
      </c>
      <c r="AZ229" t="s">
        <v>301</v>
      </c>
      <c r="BC229">
        <v>4</v>
      </c>
      <c r="BH229" t="s">
        <v>118</v>
      </c>
      <c r="BJ229">
        <v>96</v>
      </c>
      <c r="BO229" t="s">
        <v>130</v>
      </c>
      <c r="BQ229">
        <v>4</v>
      </c>
      <c r="BV229" t="s">
        <v>118</v>
      </c>
      <c r="CC229" t="s">
        <v>120</v>
      </c>
      <c r="CR229" t="s">
        <v>309</v>
      </c>
      <c r="CS229">
        <v>178964</v>
      </c>
      <c r="CT229" t="s">
        <v>310</v>
      </c>
      <c r="CU229" t="s">
        <v>311</v>
      </c>
      <c r="CV229">
        <v>2017</v>
      </c>
    </row>
    <row r="230" spans="1:100" x14ac:dyDescent="0.35">
      <c r="A230">
        <v>38641940</v>
      </c>
      <c r="B230" t="s">
        <v>298</v>
      </c>
      <c r="D230" t="s">
        <v>101</v>
      </c>
      <c r="K230" t="s">
        <v>312</v>
      </c>
      <c r="L230" t="s">
        <v>313</v>
      </c>
      <c r="M230" t="s">
        <v>104</v>
      </c>
      <c r="N230" t="s">
        <v>105</v>
      </c>
      <c r="P230">
        <v>25</v>
      </c>
      <c r="U230" t="s">
        <v>294</v>
      </c>
      <c r="V230" t="s">
        <v>107</v>
      </c>
      <c r="W230" t="s">
        <v>108</v>
      </c>
      <c r="X230" t="s">
        <v>109</v>
      </c>
      <c r="Z230" t="s">
        <v>139</v>
      </c>
      <c r="AB230">
        <v>1.514</v>
      </c>
      <c r="AD230">
        <v>1.04</v>
      </c>
      <c r="AF230">
        <v>1.827</v>
      </c>
      <c r="AG230" t="s">
        <v>111</v>
      </c>
      <c r="AX230" t="s">
        <v>128</v>
      </c>
      <c r="AY230" t="s">
        <v>128</v>
      </c>
      <c r="AZ230" t="s">
        <v>314</v>
      </c>
      <c r="BC230">
        <v>4</v>
      </c>
      <c r="BH230" t="s">
        <v>118</v>
      </c>
      <c r="BJ230">
        <v>96</v>
      </c>
      <c r="BO230" t="s">
        <v>130</v>
      </c>
      <c r="BQ230">
        <v>4</v>
      </c>
      <c r="BV230" t="s">
        <v>118</v>
      </c>
      <c r="CC230" t="s">
        <v>120</v>
      </c>
      <c r="CR230" t="s">
        <v>315</v>
      </c>
      <c r="CS230">
        <v>117668</v>
      </c>
      <c r="CT230" t="s">
        <v>316</v>
      </c>
      <c r="CU230" t="s">
        <v>317</v>
      </c>
      <c r="CV230">
        <v>2009</v>
      </c>
    </row>
    <row r="231" spans="1:100" x14ac:dyDescent="0.35">
      <c r="A231">
        <v>38641940</v>
      </c>
      <c r="B231" t="s">
        <v>298</v>
      </c>
      <c r="D231" t="s">
        <v>101</v>
      </c>
      <c r="K231" t="s">
        <v>318</v>
      </c>
      <c r="L231" t="s">
        <v>319</v>
      </c>
      <c r="M231" t="s">
        <v>104</v>
      </c>
      <c r="N231" t="s">
        <v>105</v>
      </c>
      <c r="P231">
        <v>25</v>
      </c>
      <c r="U231" t="s">
        <v>294</v>
      </c>
      <c r="V231" t="s">
        <v>233</v>
      </c>
      <c r="W231" t="s">
        <v>108</v>
      </c>
      <c r="X231" t="s">
        <v>234</v>
      </c>
      <c r="Y231">
        <v>6</v>
      </c>
      <c r="Z231" t="s">
        <v>139</v>
      </c>
      <c r="AB231">
        <v>4.8</v>
      </c>
      <c r="AG231" t="s">
        <v>320</v>
      </c>
      <c r="AX231" t="s">
        <v>128</v>
      </c>
      <c r="AY231" t="s">
        <v>128</v>
      </c>
      <c r="AZ231" t="s">
        <v>314</v>
      </c>
      <c r="BC231">
        <v>4</v>
      </c>
      <c r="BH231" t="s">
        <v>118</v>
      </c>
      <c r="BJ231">
        <v>96</v>
      </c>
      <c r="BO231" t="s">
        <v>130</v>
      </c>
      <c r="BQ231">
        <v>4</v>
      </c>
      <c r="BV231" t="s">
        <v>118</v>
      </c>
      <c r="CC231" t="s">
        <v>120</v>
      </c>
      <c r="CR231" t="s">
        <v>315</v>
      </c>
      <c r="CS231">
        <v>117666</v>
      </c>
      <c r="CT231" t="s">
        <v>321</v>
      </c>
      <c r="CU231" t="s">
        <v>322</v>
      </c>
      <c r="CV231">
        <v>2009</v>
      </c>
    </row>
    <row r="232" spans="1:100" x14ac:dyDescent="0.35">
      <c r="A232">
        <v>38641940</v>
      </c>
      <c r="B232" t="s">
        <v>298</v>
      </c>
      <c r="D232" t="s">
        <v>101</v>
      </c>
      <c r="K232" t="s">
        <v>323</v>
      </c>
      <c r="L232" t="s">
        <v>324</v>
      </c>
      <c r="M232" t="s">
        <v>104</v>
      </c>
      <c r="N232" t="s">
        <v>105</v>
      </c>
      <c r="P232">
        <v>25</v>
      </c>
      <c r="U232" t="s">
        <v>294</v>
      </c>
      <c r="V232" t="s">
        <v>107</v>
      </c>
      <c r="W232" t="s">
        <v>108</v>
      </c>
      <c r="X232" t="s">
        <v>109</v>
      </c>
      <c r="Z232" t="s">
        <v>139</v>
      </c>
      <c r="AB232">
        <v>1.145</v>
      </c>
      <c r="AG232" t="s">
        <v>111</v>
      </c>
      <c r="AX232" t="s">
        <v>128</v>
      </c>
      <c r="AY232" t="s">
        <v>128</v>
      </c>
      <c r="AZ232" t="s">
        <v>314</v>
      </c>
      <c r="BC232">
        <v>4</v>
      </c>
      <c r="BH232" t="s">
        <v>118</v>
      </c>
      <c r="BJ232">
        <v>96</v>
      </c>
      <c r="BO232" t="s">
        <v>130</v>
      </c>
      <c r="BQ232">
        <v>4</v>
      </c>
      <c r="BV232" t="s">
        <v>118</v>
      </c>
      <c r="CC232" t="s">
        <v>120</v>
      </c>
      <c r="CR232" t="s">
        <v>315</v>
      </c>
      <c r="CS232">
        <v>117668</v>
      </c>
      <c r="CT232" t="s">
        <v>316</v>
      </c>
      <c r="CU232" t="s">
        <v>317</v>
      </c>
      <c r="CV232">
        <v>2009</v>
      </c>
    </row>
    <row r="233" spans="1:100" x14ac:dyDescent="0.35">
      <c r="A233">
        <v>38641940</v>
      </c>
      <c r="B233" t="s">
        <v>298</v>
      </c>
      <c r="D233" t="s">
        <v>101</v>
      </c>
      <c r="K233" t="s">
        <v>318</v>
      </c>
      <c r="L233" t="s">
        <v>319</v>
      </c>
      <c r="M233" t="s">
        <v>104</v>
      </c>
      <c r="N233" t="s">
        <v>105</v>
      </c>
      <c r="P233">
        <v>25</v>
      </c>
      <c r="U233" t="s">
        <v>294</v>
      </c>
      <c r="V233" t="s">
        <v>107</v>
      </c>
      <c r="W233" t="s">
        <v>108</v>
      </c>
      <c r="X233" t="s">
        <v>109</v>
      </c>
      <c r="Z233" t="s">
        <v>139</v>
      </c>
      <c r="AB233">
        <v>0.98399999999999999</v>
      </c>
      <c r="AD233">
        <v>0.64500000000000002</v>
      </c>
      <c r="AF233">
        <v>1.2250000000000001</v>
      </c>
      <c r="AG233" t="s">
        <v>111</v>
      </c>
      <c r="AX233" t="s">
        <v>128</v>
      </c>
      <c r="AY233" t="s">
        <v>128</v>
      </c>
      <c r="AZ233" t="s">
        <v>314</v>
      </c>
      <c r="BC233">
        <v>4</v>
      </c>
      <c r="BH233" t="s">
        <v>118</v>
      </c>
      <c r="BJ233">
        <v>96</v>
      </c>
      <c r="BO233" t="s">
        <v>130</v>
      </c>
      <c r="BQ233">
        <v>4</v>
      </c>
      <c r="BV233" t="s">
        <v>118</v>
      </c>
      <c r="CC233" t="s">
        <v>120</v>
      </c>
      <c r="CR233" t="s">
        <v>315</v>
      </c>
      <c r="CS233">
        <v>117668</v>
      </c>
      <c r="CT233" t="s">
        <v>316</v>
      </c>
      <c r="CU233" t="s">
        <v>317</v>
      </c>
      <c r="CV233">
        <v>2009</v>
      </c>
    </row>
    <row r="234" spans="1:100" x14ac:dyDescent="0.35">
      <c r="A234">
        <v>38641940</v>
      </c>
      <c r="B234" t="s">
        <v>298</v>
      </c>
      <c r="D234" t="s">
        <v>101</v>
      </c>
      <c r="K234" t="s">
        <v>325</v>
      </c>
      <c r="L234" t="s">
        <v>180</v>
      </c>
      <c r="M234" t="s">
        <v>104</v>
      </c>
      <c r="N234" t="s">
        <v>105</v>
      </c>
      <c r="P234">
        <v>25</v>
      </c>
      <c r="U234" t="s">
        <v>294</v>
      </c>
      <c r="V234" t="s">
        <v>233</v>
      </c>
      <c r="W234" t="s">
        <v>108</v>
      </c>
      <c r="X234" t="s">
        <v>234</v>
      </c>
      <c r="Y234">
        <v>6</v>
      </c>
      <c r="Z234" t="s">
        <v>139</v>
      </c>
      <c r="AB234">
        <v>6.4</v>
      </c>
      <c r="AG234" t="s">
        <v>320</v>
      </c>
      <c r="AX234" t="s">
        <v>128</v>
      </c>
      <c r="AY234" t="s">
        <v>128</v>
      </c>
      <c r="AZ234" t="s">
        <v>314</v>
      </c>
      <c r="BC234">
        <v>4</v>
      </c>
      <c r="BH234" t="s">
        <v>118</v>
      </c>
      <c r="BJ234">
        <v>96</v>
      </c>
      <c r="BO234" t="s">
        <v>130</v>
      </c>
      <c r="BQ234">
        <v>4</v>
      </c>
      <c r="BV234" t="s">
        <v>118</v>
      </c>
      <c r="CC234" t="s">
        <v>120</v>
      </c>
      <c r="CR234" t="s">
        <v>315</v>
      </c>
      <c r="CS234">
        <v>117666</v>
      </c>
      <c r="CT234" t="s">
        <v>321</v>
      </c>
      <c r="CU234" t="s">
        <v>322</v>
      </c>
      <c r="CV234">
        <v>2009</v>
      </c>
    </row>
    <row r="235" spans="1:100" x14ac:dyDescent="0.35">
      <c r="A235">
        <v>38641940</v>
      </c>
      <c r="B235" t="s">
        <v>298</v>
      </c>
      <c r="D235" t="s">
        <v>101</v>
      </c>
      <c r="K235" t="s">
        <v>325</v>
      </c>
      <c r="L235" t="s">
        <v>180</v>
      </c>
      <c r="M235" t="s">
        <v>104</v>
      </c>
      <c r="N235" t="s">
        <v>105</v>
      </c>
      <c r="P235">
        <v>25</v>
      </c>
      <c r="U235" t="s">
        <v>294</v>
      </c>
      <c r="V235" t="s">
        <v>107</v>
      </c>
      <c r="W235" t="s">
        <v>108</v>
      </c>
      <c r="X235" t="s">
        <v>109</v>
      </c>
      <c r="Z235" t="s">
        <v>139</v>
      </c>
      <c r="AB235">
        <v>1.3</v>
      </c>
      <c r="AD235">
        <v>0.73699999999999999</v>
      </c>
      <c r="AF235">
        <v>1.6319999999999999</v>
      </c>
      <c r="AG235" t="s">
        <v>111</v>
      </c>
      <c r="AX235" t="s">
        <v>128</v>
      </c>
      <c r="AY235" t="s">
        <v>128</v>
      </c>
      <c r="AZ235" t="s">
        <v>314</v>
      </c>
      <c r="BC235">
        <v>4</v>
      </c>
      <c r="BH235" t="s">
        <v>118</v>
      </c>
      <c r="BJ235">
        <v>96</v>
      </c>
      <c r="BO235" t="s">
        <v>130</v>
      </c>
      <c r="BQ235">
        <v>4</v>
      </c>
      <c r="BV235" t="s">
        <v>118</v>
      </c>
      <c r="CC235" t="s">
        <v>120</v>
      </c>
      <c r="CR235" t="s">
        <v>315</v>
      </c>
      <c r="CS235">
        <v>117668</v>
      </c>
      <c r="CT235" t="s">
        <v>316</v>
      </c>
      <c r="CU235" t="s">
        <v>317</v>
      </c>
      <c r="CV235">
        <v>2009</v>
      </c>
    </row>
    <row r="236" spans="1:100" x14ac:dyDescent="0.35">
      <c r="A236">
        <v>38641940</v>
      </c>
      <c r="B236" t="s">
        <v>298</v>
      </c>
      <c r="D236" t="s">
        <v>101</v>
      </c>
      <c r="K236" t="s">
        <v>326</v>
      </c>
      <c r="L236" t="s">
        <v>327</v>
      </c>
      <c r="M236" t="s">
        <v>104</v>
      </c>
      <c r="N236" t="s">
        <v>105</v>
      </c>
      <c r="P236">
        <v>25</v>
      </c>
      <c r="U236" t="s">
        <v>294</v>
      </c>
      <c r="V236" t="s">
        <v>107</v>
      </c>
      <c r="W236" t="s">
        <v>108</v>
      </c>
      <c r="X236" t="s">
        <v>109</v>
      </c>
      <c r="Z236" t="s">
        <v>139</v>
      </c>
      <c r="AB236">
        <v>1.103</v>
      </c>
      <c r="AD236">
        <v>0.71599999999999997</v>
      </c>
      <c r="AF236">
        <v>1.294</v>
      </c>
      <c r="AG236" t="s">
        <v>111</v>
      </c>
      <c r="AX236" t="s">
        <v>128</v>
      </c>
      <c r="AY236" t="s">
        <v>128</v>
      </c>
      <c r="AZ236" t="s">
        <v>314</v>
      </c>
      <c r="BC236">
        <v>4</v>
      </c>
      <c r="BH236" t="s">
        <v>118</v>
      </c>
      <c r="BJ236">
        <v>96</v>
      </c>
      <c r="BO236" t="s">
        <v>130</v>
      </c>
      <c r="BQ236">
        <v>4</v>
      </c>
      <c r="BV236" t="s">
        <v>118</v>
      </c>
      <c r="CC236" t="s">
        <v>120</v>
      </c>
      <c r="CR236" t="s">
        <v>315</v>
      </c>
      <c r="CS236">
        <v>117668</v>
      </c>
      <c r="CT236" t="s">
        <v>316</v>
      </c>
      <c r="CU236" t="s">
        <v>317</v>
      </c>
      <c r="CV236">
        <v>2009</v>
      </c>
    </row>
    <row r="237" spans="1:100" x14ac:dyDescent="0.35">
      <c r="A237">
        <v>38641940</v>
      </c>
      <c r="B237" t="s">
        <v>298</v>
      </c>
      <c r="D237" t="s">
        <v>101</v>
      </c>
      <c r="K237" t="s">
        <v>165</v>
      </c>
      <c r="L237" t="s">
        <v>166</v>
      </c>
      <c r="M237" t="s">
        <v>104</v>
      </c>
      <c r="N237" t="s">
        <v>198</v>
      </c>
      <c r="P237">
        <v>25</v>
      </c>
      <c r="U237" t="s">
        <v>106</v>
      </c>
      <c r="V237" t="s">
        <v>107</v>
      </c>
      <c r="W237" t="s">
        <v>108</v>
      </c>
      <c r="X237" t="s">
        <v>109</v>
      </c>
      <c r="Z237" t="s">
        <v>110</v>
      </c>
      <c r="AB237">
        <v>0.89</v>
      </c>
      <c r="AD237">
        <v>0.7</v>
      </c>
      <c r="AF237">
        <v>1.1000000000000001</v>
      </c>
      <c r="AG237" t="s">
        <v>140</v>
      </c>
      <c r="AX237" t="s">
        <v>128</v>
      </c>
      <c r="AY237" t="s">
        <v>128</v>
      </c>
      <c r="AZ237" t="s">
        <v>328</v>
      </c>
      <c r="BC237">
        <v>4</v>
      </c>
      <c r="BH237" t="s">
        <v>118</v>
      </c>
      <c r="CC237" t="s">
        <v>120</v>
      </c>
      <c r="CR237" t="s">
        <v>329</v>
      </c>
      <c r="CS237">
        <v>72795</v>
      </c>
      <c r="CT237" t="s">
        <v>330</v>
      </c>
      <c r="CU237" t="s">
        <v>331</v>
      </c>
      <c r="CV237">
        <v>2004</v>
      </c>
    </row>
    <row r="238" spans="1:100" x14ac:dyDescent="0.35">
      <c r="A238">
        <v>38641940</v>
      </c>
      <c r="B238" t="s">
        <v>298</v>
      </c>
      <c r="D238" t="s">
        <v>101</v>
      </c>
      <c r="K238" t="s">
        <v>165</v>
      </c>
      <c r="L238" t="s">
        <v>166</v>
      </c>
      <c r="M238" t="s">
        <v>104</v>
      </c>
      <c r="N238" t="s">
        <v>307</v>
      </c>
      <c r="R238">
        <v>8</v>
      </c>
      <c r="T238">
        <v>10</v>
      </c>
      <c r="U238" t="s">
        <v>106</v>
      </c>
      <c r="V238" t="s">
        <v>107</v>
      </c>
      <c r="W238" t="s">
        <v>108</v>
      </c>
      <c r="X238" t="s">
        <v>109</v>
      </c>
      <c r="Z238" t="s">
        <v>110</v>
      </c>
      <c r="AB238">
        <v>2.6</v>
      </c>
      <c r="AD238">
        <v>0</v>
      </c>
      <c r="AF238">
        <v>6</v>
      </c>
      <c r="AG238" t="s">
        <v>140</v>
      </c>
      <c r="AX238" t="s">
        <v>128</v>
      </c>
      <c r="AY238" t="s">
        <v>128</v>
      </c>
      <c r="AZ238" t="s">
        <v>328</v>
      </c>
      <c r="BC238">
        <v>4</v>
      </c>
      <c r="BH238" t="s">
        <v>118</v>
      </c>
      <c r="CC238" t="s">
        <v>120</v>
      </c>
      <c r="CR238" t="s">
        <v>329</v>
      </c>
      <c r="CS238">
        <v>72795</v>
      </c>
      <c r="CT238" t="s">
        <v>330</v>
      </c>
      <c r="CU238" t="s">
        <v>331</v>
      </c>
      <c r="CV238">
        <v>2004</v>
      </c>
    </row>
    <row r="239" spans="1:100" x14ac:dyDescent="0.35">
      <c r="A239">
        <v>38641940</v>
      </c>
      <c r="B239" t="s">
        <v>298</v>
      </c>
      <c r="D239" t="s">
        <v>135</v>
      </c>
      <c r="F239">
        <v>74.7</v>
      </c>
      <c r="K239" t="s">
        <v>196</v>
      </c>
      <c r="L239" t="s">
        <v>197</v>
      </c>
      <c r="M239" t="s">
        <v>104</v>
      </c>
      <c r="N239" t="s">
        <v>198</v>
      </c>
      <c r="P239">
        <v>36</v>
      </c>
      <c r="U239" t="s">
        <v>106</v>
      </c>
      <c r="V239" t="s">
        <v>107</v>
      </c>
      <c r="W239" t="s">
        <v>108</v>
      </c>
      <c r="X239" t="s">
        <v>109</v>
      </c>
      <c r="Y239">
        <v>7</v>
      </c>
      <c r="Z239" t="s">
        <v>139</v>
      </c>
      <c r="AB239">
        <v>7.84</v>
      </c>
      <c r="AD239">
        <v>5.94</v>
      </c>
      <c r="AF239">
        <v>8.52</v>
      </c>
      <c r="AG239" t="s">
        <v>140</v>
      </c>
      <c r="AX239" t="s">
        <v>128</v>
      </c>
      <c r="AY239" t="s">
        <v>128</v>
      </c>
      <c r="AZ239" t="s">
        <v>328</v>
      </c>
      <c r="BC239">
        <v>3</v>
      </c>
      <c r="BH239" t="s">
        <v>118</v>
      </c>
      <c r="BJ239">
        <v>96</v>
      </c>
      <c r="BO239" t="s">
        <v>130</v>
      </c>
      <c r="BQ239">
        <v>4</v>
      </c>
      <c r="BV239" t="s">
        <v>118</v>
      </c>
      <c r="CC239" t="s">
        <v>120</v>
      </c>
      <c r="CR239" t="s">
        <v>202</v>
      </c>
      <c r="CS239">
        <v>178898</v>
      </c>
      <c r="CT239" t="s">
        <v>203</v>
      </c>
      <c r="CU239" t="s">
        <v>204</v>
      </c>
      <c r="CV239">
        <v>2016</v>
      </c>
    </row>
    <row r="240" spans="1:100" x14ac:dyDescent="0.35">
      <c r="A240">
        <v>38641940</v>
      </c>
      <c r="B240" t="s">
        <v>298</v>
      </c>
      <c r="D240" t="s">
        <v>101</v>
      </c>
      <c r="K240" t="s">
        <v>165</v>
      </c>
      <c r="L240" t="s">
        <v>166</v>
      </c>
      <c r="M240" t="s">
        <v>104</v>
      </c>
      <c r="N240" t="s">
        <v>198</v>
      </c>
      <c r="P240">
        <v>25</v>
      </c>
      <c r="U240" t="s">
        <v>106</v>
      </c>
      <c r="V240" t="s">
        <v>233</v>
      </c>
      <c r="W240" t="s">
        <v>108</v>
      </c>
      <c r="X240" t="s">
        <v>234</v>
      </c>
      <c r="Y240">
        <v>6</v>
      </c>
      <c r="Z240" t="s">
        <v>139</v>
      </c>
      <c r="AB240">
        <v>1.78</v>
      </c>
      <c r="AD240">
        <v>0.99</v>
      </c>
      <c r="AF240">
        <v>2.86</v>
      </c>
      <c r="AG240" t="s">
        <v>140</v>
      </c>
      <c r="AX240" t="s">
        <v>128</v>
      </c>
      <c r="AY240" t="s">
        <v>128</v>
      </c>
      <c r="AZ240" t="s">
        <v>328</v>
      </c>
      <c r="BC240">
        <v>4</v>
      </c>
      <c r="BH240" t="s">
        <v>118</v>
      </c>
      <c r="CC240" t="s">
        <v>120</v>
      </c>
      <c r="CR240" t="s">
        <v>332</v>
      </c>
      <c r="CS240">
        <v>75187</v>
      </c>
      <c r="CT240" t="s">
        <v>333</v>
      </c>
      <c r="CU240" t="s">
        <v>334</v>
      </c>
      <c r="CV240">
        <v>2004</v>
      </c>
    </row>
    <row r="241" spans="1:100" x14ac:dyDescent="0.35">
      <c r="A241">
        <v>38641940</v>
      </c>
      <c r="B241" t="s">
        <v>298</v>
      </c>
      <c r="D241" t="s">
        <v>135</v>
      </c>
      <c r="F241">
        <v>74.7</v>
      </c>
      <c r="K241" t="s">
        <v>196</v>
      </c>
      <c r="L241" t="s">
        <v>197</v>
      </c>
      <c r="M241" t="s">
        <v>104</v>
      </c>
      <c r="N241" t="s">
        <v>198</v>
      </c>
      <c r="P241">
        <v>25</v>
      </c>
      <c r="U241" t="s">
        <v>106</v>
      </c>
      <c r="V241" t="s">
        <v>107</v>
      </c>
      <c r="W241" t="s">
        <v>108</v>
      </c>
      <c r="X241" t="s">
        <v>109</v>
      </c>
      <c r="Y241">
        <v>23</v>
      </c>
      <c r="Z241" t="s">
        <v>139</v>
      </c>
      <c r="AB241">
        <v>2.84</v>
      </c>
      <c r="AD241">
        <v>2.46</v>
      </c>
      <c r="AF241">
        <v>3.05</v>
      </c>
      <c r="AG241" t="s">
        <v>140</v>
      </c>
      <c r="AX241" t="s">
        <v>128</v>
      </c>
      <c r="AY241" t="s">
        <v>128</v>
      </c>
      <c r="AZ241" t="s">
        <v>328</v>
      </c>
      <c r="BC241">
        <v>4</v>
      </c>
      <c r="BH241" t="s">
        <v>118</v>
      </c>
      <c r="BJ241">
        <v>96</v>
      </c>
      <c r="BO241" t="s">
        <v>130</v>
      </c>
      <c r="BQ241">
        <v>4</v>
      </c>
      <c r="BV241" t="s">
        <v>118</v>
      </c>
      <c r="CC241" t="s">
        <v>120</v>
      </c>
      <c r="CR241" t="s">
        <v>202</v>
      </c>
      <c r="CS241">
        <v>178898</v>
      </c>
      <c r="CT241" t="s">
        <v>203</v>
      </c>
      <c r="CU241" t="s">
        <v>204</v>
      </c>
      <c r="CV241">
        <v>2016</v>
      </c>
    </row>
    <row r="242" spans="1:100" x14ac:dyDescent="0.35">
      <c r="A242">
        <v>38641940</v>
      </c>
      <c r="B242" t="s">
        <v>298</v>
      </c>
      <c r="D242" t="s">
        <v>135</v>
      </c>
      <c r="F242">
        <v>74.7</v>
      </c>
      <c r="K242" t="s">
        <v>196</v>
      </c>
      <c r="L242" t="s">
        <v>197</v>
      </c>
      <c r="M242" t="s">
        <v>104</v>
      </c>
      <c r="N242" t="s">
        <v>198</v>
      </c>
      <c r="P242">
        <v>25</v>
      </c>
      <c r="U242" t="s">
        <v>106</v>
      </c>
      <c r="V242" t="s">
        <v>107</v>
      </c>
      <c r="W242" t="s">
        <v>108</v>
      </c>
      <c r="X242" t="s">
        <v>109</v>
      </c>
      <c r="Y242">
        <v>23</v>
      </c>
      <c r="Z242" t="s">
        <v>139</v>
      </c>
      <c r="AB242">
        <v>2.8</v>
      </c>
      <c r="AD242">
        <v>2.36</v>
      </c>
      <c r="AF242">
        <v>3.03</v>
      </c>
      <c r="AG242" t="s">
        <v>140</v>
      </c>
      <c r="AX242" t="s">
        <v>128</v>
      </c>
      <c r="AY242" t="s">
        <v>128</v>
      </c>
      <c r="AZ242" t="s">
        <v>328</v>
      </c>
      <c r="BC242">
        <v>3</v>
      </c>
      <c r="BH242" t="s">
        <v>118</v>
      </c>
      <c r="BJ242">
        <v>96</v>
      </c>
      <c r="BO242" t="s">
        <v>130</v>
      </c>
      <c r="BQ242">
        <v>4</v>
      </c>
      <c r="BV242" t="s">
        <v>118</v>
      </c>
      <c r="CC242" t="s">
        <v>120</v>
      </c>
      <c r="CR242" t="s">
        <v>202</v>
      </c>
      <c r="CS242">
        <v>178898</v>
      </c>
      <c r="CT242" t="s">
        <v>203</v>
      </c>
      <c r="CU242" t="s">
        <v>204</v>
      </c>
      <c r="CV242">
        <v>2016</v>
      </c>
    </row>
    <row r="243" spans="1:100" x14ac:dyDescent="0.35">
      <c r="A243">
        <v>38641940</v>
      </c>
      <c r="B243" t="s">
        <v>298</v>
      </c>
      <c r="D243" t="s">
        <v>135</v>
      </c>
      <c r="F243">
        <v>74.7</v>
      </c>
      <c r="K243" t="s">
        <v>196</v>
      </c>
      <c r="L243" t="s">
        <v>197</v>
      </c>
      <c r="M243" t="s">
        <v>104</v>
      </c>
      <c r="N243" t="s">
        <v>198</v>
      </c>
      <c r="P243">
        <v>25</v>
      </c>
      <c r="U243" t="s">
        <v>106</v>
      </c>
      <c r="V243" t="s">
        <v>107</v>
      </c>
      <c r="W243" t="s">
        <v>108</v>
      </c>
      <c r="X243" t="s">
        <v>109</v>
      </c>
      <c r="Y243">
        <v>23</v>
      </c>
      <c r="Z243" t="s">
        <v>139</v>
      </c>
      <c r="AB243">
        <v>5.48</v>
      </c>
      <c r="AD243">
        <v>5</v>
      </c>
      <c r="AF243">
        <v>5.81</v>
      </c>
      <c r="AG243" t="s">
        <v>140</v>
      </c>
      <c r="AX243" t="s">
        <v>128</v>
      </c>
      <c r="AY243" t="s">
        <v>128</v>
      </c>
      <c r="AZ243" t="s">
        <v>328</v>
      </c>
      <c r="BC243">
        <v>1</v>
      </c>
      <c r="BH243" t="s">
        <v>118</v>
      </c>
      <c r="BJ243">
        <v>96</v>
      </c>
      <c r="BO243" t="s">
        <v>130</v>
      </c>
      <c r="BQ243">
        <v>4</v>
      </c>
      <c r="BV243" t="s">
        <v>118</v>
      </c>
      <c r="CC243" t="s">
        <v>120</v>
      </c>
      <c r="CR243" t="s">
        <v>202</v>
      </c>
      <c r="CS243">
        <v>178898</v>
      </c>
      <c r="CT243" t="s">
        <v>203</v>
      </c>
      <c r="CU243" t="s">
        <v>204</v>
      </c>
      <c r="CV243">
        <v>2016</v>
      </c>
    </row>
    <row r="244" spans="1:100" x14ac:dyDescent="0.35">
      <c r="A244">
        <v>38641940</v>
      </c>
      <c r="B244" t="s">
        <v>298</v>
      </c>
      <c r="D244" t="s">
        <v>135</v>
      </c>
      <c r="K244" t="s">
        <v>165</v>
      </c>
      <c r="L244" t="s">
        <v>166</v>
      </c>
      <c r="M244" t="s">
        <v>104</v>
      </c>
      <c r="N244" t="s">
        <v>198</v>
      </c>
      <c r="P244">
        <v>25</v>
      </c>
      <c r="U244" t="s">
        <v>106</v>
      </c>
      <c r="V244" t="s">
        <v>233</v>
      </c>
      <c r="W244" t="s">
        <v>108</v>
      </c>
      <c r="X244" t="s">
        <v>234</v>
      </c>
      <c r="Y244">
        <v>6</v>
      </c>
      <c r="Z244" t="s">
        <v>139</v>
      </c>
      <c r="AB244">
        <v>1.2</v>
      </c>
      <c r="AD244">
        <v>0.84</v>
      </c>
      <c r="AF244">
        <v>1.6</v>
      </c>
      <c r="AG244" t="s">
        <v>140</v>
      </c>
      <c r="AX244" t="s">
        <v>128</v>
      </c>
      <c r="AY244" t="s">
        <v>128</v>
      </c>
      <c r="AZ244" t="s">
        <v>328</v>
      </c>
      <c r="BC244">
        <v>4</v>
      </c>
      <c r="BH244" t="s">
        <v>118</v>
      </c>
      <c r="CC244" t="s">
        <v>120</v>
      </c>
      <c r="CR244" t="s">
        <v>332</v>
      </c>
      <c r="CS244">
        <v>75187</v>
      </c>
      <c r="CT244" t="s">
        <v>333</v>
      </c>
      <c r="CU244" t="s">
        <v>334</v>
      </c>
      <c r="CV244">
        <v>2004</v>
      </c>
    </row>
    <row r="245" spans="1:100" x14ac:dyDescent="0.35">
      <c r="A245">
        <v>38641940</v>
      </c>
      <c r="B245" t="s">
        <v>298</v>
      </c>
      <c r="D245" t="s">
        <v>135</v>
      </c>
      <c r="F245">
        <v>74.7</v>
      </c>
      <c r="K245" t="s">
        <v>196</v>
      </c>
      <c r="L245" t="s">
        <v>197</v>
      </c>
      <c r="M245" t="s">
        <v>104</v>
      </c>
      <c r="N245" t="s">
        <v>198</v>
      </c>
      <c r="P245">
        <v>36</v>
      </c>
      <c r="U245" t="s">
        <v>106</v>
      </c>
      <c r="V245" t="s">
        <v>107</v>
      </c>
      <c r="W245" t="s">
        <v>108</v>
      </c>
      <c r="X245" t="s">
        <v>109</v>
      </c>
      <c r="Y245">
        <v>7</v>
      </c>
      <c r="Z245" t="s">
        <v>139</v>
      </c>
      <c r="AB245">
        <v>7.4</v>
      </c>
      <c r="AD245">
        <v>6.35</v>
      </c>
      <c r="AF245">
        <v>7.94</v>
      </c>
      <c r="AG245" t="s">
        <v>140</v>
      </c>
      <c r="AX245" t="s">
        <v>128</v>
      </c>
      <c r="AY245" t="s">
        <v>128</v>
      </c>
      <c r="AZ245" t="s">
        <v>328</v>
      </c>
      <c r="BC245">
        <v>4</v>
      </c>
      <c r="BH245" t="s">
        <v>118</v>
      </c>
      <c r="BJ245">
        <v>96</v>
      </c>
      <c r="BO245" t="s">
        <v>130</v>
      </c>
      <c r="BQ245">
        <v>4</v>
      </c>
      <c r="BV245" t="s">
        <v>118</v>
      </c>
      <c r="CC245" t="s">
        <v>120</v>
      </c>
      <c r="CR245" t="s">
        <v>202</v>
      </c>
      <c r="CS245">
        <v>178898</v>
      </c>
      <c r="CT245" t="s">
        <v>203</v>
      </c>
      <c r="CU245" t="s">
        <v>204</v>
      </c>
      <c r="CV245">
        <v>2016</v>
      </c>
    </row>
    <row r="246" spans="1:100" x14ac:dyDescent="0.35">
      <c r="A246">
        <v>38641940</v>
      </c>
      <c r="B246" t="s">
        <v>298</v>
      </c>
      <c r="D246" t="s">
        <v>101</v>
      </c>
      <c r="K246" t="s">
        <v>165</v>
      </c>
      <c r="L246" t="s">
        <v>166</v>
      </c>
      <c r="M246" t="s">
        <v>104</v>
      </c>
      <c r="N246" t="s">
        <v>307</v>
      </c>
      <c r="R246">
        <v>8</v>
      </c>
      <c r="T246">
        <v>10</v>
      </c>
      <c r="U246" t="s">
        <v>106</v>
      </c>
      <c r="V246" t="s">
        <v>107</v>
      </c>
      <c r="W246" t="s">
        <v>108</v>
      </c>
      <c r="X246" t="s">
        <v>109</v>
      </c>
      <c r="Z246" t="s">
        <v>110</v>
      </c>
      <c r="AB246">
        <v>2.8</v>
      </c>
      <c r="AD246">
        <v>2.2000000000000002</v>
      </c>
      <c r="AF246">
        <v>3.8</v>
      </c>
      <c r="AG246" t="s">
        <v>140</v>
      </c>
      <c r="AX246" t="s">
        <v>128</v>
      </c>
      <c r="AY246" t="s">
        <v>128</v>
      </c>
      <c r="AZ246" t="s">
        <v>328</v>
      </c>
      <c r="BC246">
        <v>4</v>
      </c>
      <c r="BH246" t="s">
        <v>118</v>
      </c>
      <c r="CC246" t="s">
        <v>120</v>
      </c>
      <c r="CR246" t="s">
        <v>329</v>
      </c>
      <c r="CS246">
        <v>72795</v>
      </c>
      <c r="CT246" t="s">
        <v>330</v>
      </c>
      <c r="CU246" t="s">
        <v>331</v>
      </c>
      <c r="CV246">
        <v>2004</v>
      </c>
    </row>
    <row r="247" spans="1:100" x14ac:dyDescent="0.35">
      <c r="A247">
        <v>38641940</v>
      </c>
      <c r="B247" t="s">
        <v>298</v>
      </c>
      <c r="D247" t="s">
        <v>135</v>
      </c>
      <c r="F247">
        <v>74.7</v>
      </c>
      <c r="K247" t="s">
        <v>196</v>
      </c>
      <c r="L247" t="s">
        <v>197</v>
      </c>
      <c r="M247" t="s">
        <v>104</v>
      </c>
      <c r="N247" t="s">
        <v>198</v>
      </c>
      <c r="P247">
        <v>25</v>
      </c>
      <c r="U247" t="s">
        <v>106</v>
      </c>
      <c r="V247" t="s">
        <v>107</v>
      </c>
      <c r="W247" t="s">
        <v>108</v>
      </c>
      <c r="X247" t="s">
        <v>109</v>
      </c>
      <c r="Y247">
        <v>23</v>
      </c>
      <c r="Z247" t="s">
        <v>139</v>
      </c>
      <c r="AB247">
        <v>3.09</v>
      </c>
      <c r="AD247">
        <v>1.82</v>
      </c>
      <c r="AF247">
        <v>3.71</v>
      </c>
      <c r="AG247" t="s">
        <v>140</v>
      </c>
      <c r="AX247" t="s">
        <v>128</v>
      </c>
      <c r="AY247" t="s">
        <v>128</v>
      </c>
      <c r="AZ247" t="s">
        <v>328</v>
      </c>
      <c r="BC247">
        <v>3</v>
      </c>
      <c r="BH247" t="s">
        <v>118</v>
      </c>
      <c r="BJ247">
        <v>96</v>
      </c>
      <c r="BO247" t="s">
        <v>130</v>
      </c>
      <c r="BQ247">
        <v>4</v>
      </c>
      <c r="BV247" t="s">
        <v>118</v>
      </c>
      <c r="CC247" t="s">
        <v>120</v>
      </c>
      <c r="CR247" t="s">
        <v>202</v>
      </c>
      <c r="CS247">
        <v>178898</v>
      </c>
      <c r="CT247" t="s">
        <v>203</v>
      </c>
      <c r="CU247" t="s">
        <v>204</v>
      </c>
      <c r="CV247">
        <v>2016</v>
      </c>
    </row>
    <row r="248" spans="1:100" x14ac:dyDescent="0.35">
      <c r="A248">
        <v>38641940</v>
      </c>
      <c r="B248" t="s">
        <v>298</v>
      </c>
      <c r="D248" t="s">
        <v>135</v>
      </c>
      <c r="F248">
        <v>74.7</v>
      </c>
      <c r="K248" t="s">
        <v>196</v>
      </c>
      <c r="L248" t="s">
        <v>197</v>
      </c>
      <c r="M248" t="s">
        <v>104</v>
      </c>
      <c r="N248" t="s">
        <v>198</v>
      </c>
      <c r="P248">
        <v>25</v>
      </c>
      <c r="U248" t="s">
        <v>106</v>
      </c>
      <c r="V248" t="s">
        <v>107</v>
      </c>
      <c r="W248" t="s">
        <v>108</v>
      </c>
      <c r="X248" t="s">
        <v>109</v>
      </c>
      <c r="Y248">
        <v>23</v>
      </c>
      <c r="Z248" t="s">
        <v>139</v>
      </c>
      <c r="AB248">
        <v>5.97</v>
      </c>
      <c r="AD248">
        <v>5.42</v>
      </c>
      <c r="AF248">
        <v>6.31</v>
      </c>
      <c r="AG248" t="s">
        <v>140</v>
      </c>
      <c r="AX248" t="s">
        <v>128</v>
      </c>
      <c r="AY248" t="s">
        <v>128</v>
      </c>
      <c r="AZ248" t="s">
        <v>328</v>
      </c>
      <c r="BC248">
        <v>1</v>
      </c>
      <c r="BH248" t="s">
        <v>118</v>
      </c>
      <c r="BJ248">
        <v>96</v>
      </c>
      <c r="BO248" t="s">
        <v>130</v>
      </c>
      <c r="BQ248">
        <v>4</v>
      </c>
      <c r="BV248" t="s">
        <v>118</v>
      </c>
      <c r="CC248" t="s">
        <v>120</v>
      </c>
      <c r="CR248" t="s">
        <v>202</v>
      </c>
      <c r="CS248">
        <v>178898</v>
      </c>
      <c r="CT248" t="s">
        <v>203</v>
      </c>
      <c r="CU248" t="s">
        <v>204</v>
      </c>
      <c r="CV248">
        <v>2016</v>
      </c>
    </row>
    <row r="249" spans="1:100" x14ac:dyDescent="0.35">
      <c r="A249">
        <v>38641940</v>
      </c>
      <c r="B249" t="s">
        <v>298</v>
      </c>
      <c r="D249" t="s">
        <v>135</v>
      </c>
      <c r="F249">
        <v>74.7</v>
      </c>
      <c r="K249" t="s">
        <v>196</v>
      </c>
      <c r="L249" t="s">
        <v>197</v>
      </c>
      <c r="M249" t="s">
        <v>104</v>
      </c>
      <c r="N249" t="s">
        <v>198</v>
      </c>
      <c r="P249">
        <v>25</v>
      </c>
      <c r="U249" t="s">
        <v>106</v>
      </c>
      <c r="V249" t="s">
        <v>107</v>
      </c>
      <c r="W249" t="s">
        <v>108</v>
      </c>
      <c r="X249" t="s">
        <v>109</v>
      </c>
      <c r="Y249">
        <v>23</v>
      </c>
      <c r="Z249" t="s">
        <v>139</v>
      </c>
      <c r="AB249">
        <v>4.71</v>
      </c>
      <c r="AD249">
        <v>4.25</v>
      </c>
      <c r="AF249">
        <v>5.0199999999999996</v>
      </c>
      <c r="AG249" t="s">
        <v>140</v>
      </c>
      <c r="AX249" t="s">
        <v>128</v>
      </c>
      <c r="AY249" t="s">
        <v>128</v>
      </c>
      <c r="AZ249" t="s">
        <v>328</v>
      </c>
      <c r="BC249">
        <v>2</v>
      </c>
      <c r="BH249" t="s">
        <v>118</v>
      </c>
      <c r="BJ249">
        <v>96</v>
      </c>
      <c r="BO249" t="s">
        <v>130</v>
      </c>
      <c r="BQ249">
        <v>4</v>
      </c>
      <c r="BV249" t="s">
        <v>118</v>
      </c>
      <c r="CC249" t="s">
        <v>120</v>
      </c>
      <c r="CR249" t="s">
        <v>202</v>
      </c>
      <c r="CS249">
        <v>178898</v>
      </c>
      <c r="CT249" t="s">
        <v>203</v>
      </c>
      <c r="CU249" t="s">
        <v>204</v>
      </c>
      <c r="CV249">
        <v>2016</v>
      </c>
    </row>
    <row r="250" spans="1:100" x14ac:dyDescent="0.35">
      <c r="A250">
        <v>38641940</v>
      </c>
      <c r="B250" t="s">
        <v>298</v>
      </c>
      <c r="D250" t="s">
        <v>135</v>
      </c>
      <c r="F250">
        <v>74.7</v>
      </c>
      <c r="K250" t="s">
        <v>196</v>
      </c>
      <c r="L250" t="s">
        <v>197</v>
      </c>
      <c r="M250" t="s">
        <v>104</v>
      </c>
      <c r="N250" t="s">
        <v>198</v>
      </c>
      <c r="P250">
        <v>25</v>
      </c>
      <c r="U250" t="s">
        <v>106</v>
      </c>
      <c r="V250" t="s">
        <v>107</v>
      </c>
      <c r="W250" t="s">
        <v>108</v>
      </c>
      <c r="X250" t="s">
        <v>109</v>
      </c>
      <c r="Y250">
        <v>23</v>
      </c>
      <c r="Z250" t="s">
        <v>139</v>
      </c>
      <c r="AB250">
        <v>2.9</v>
      </c>
      <c r="AD250">
        <v>2.48</v>
      </c>
      <c r="AF250">
        <v>3.18</v>
      </c>
      <c r="AG250" t="s">
        <v>140</v>
      </c>
      <c r="AX250" t="s">
        <v>128</v>
      </c>
      <c r="AY250" t="s">
        <v>128</v>
      </c>
      <c r="AZ250" t="s">
        <v>328</v>
      </c>
      <c r="BC250">
        <v>2</v>
      </c>
      <c r="BH250" t="s">
        <v>118</v>
      </c>
      <c r="BJ250">
        <v>96</v>
      </c>
      <c r="BO250" t="s">
        <v>130</v>
      </c>
      <c r="BQ250">
        <v>4</v>
      </c>
      <c r="BV250" t="s">
        <v>118</v>
      </c>
      <c r="CC250" t="s">
        <v>120</v>
      </c>
      <c r="CR250" t="s">
        <v>202</v>
      </c>
      <c r="CS250">
        <v>178898</v>
      </c>
      <c r="CT250" t="s">
        <v>203</v>
      </c>
      <c r="CU250" t="s">
        <v>204</v>
      </c>
      <c r="CV250">
        <v>2016</v>
      </c>
    </row>
    <row r="251" spans="1:100" x14ac:dyDescent="0.35">
      <c r="A251">
        <v>38641940</v>
      </c>
      <c r="B251" t="s">
        <v>298</v>
      </c>
      <c r="D251" t="s">
        <v>101</v>
      </c>
      <c r="K251" t="s">
        <v>165</v>
      </c>
      <c r="L251" t="s">
        <v>166</v>
      </c>
      <c r="M251" t="s">
        <v>104</v>
      </c>
      <c r="N251" t="s">
        <v>198</v>
      </c>
      <c r="P251">
        <v>25</v>
      </c>
      <c r="U251" t="s">
        <v>106</v>
      </c>
      <c r="V251" t="s">
        <v>107</v>
      </c>
      <c r="W251" t="s">
        <v>108</v>
      </c>
      <c r="X251" t="s">
        <v>109</v>
      </c>
      <c r="Z251" t="s">
        <v>110</v>
      </c>
      <c r="AB251">
        <v>2.1</v>
      </c>
      <c r="AD251">
        <v>1.7</v>
      </c>
      <c r="AF251">
        <v>2.5</v>
      </c>
      <c r="AG251" t="s">
        <v>140</v>
      </c>
      <c r="AX251" t="s">
        <v>128</v>
      </c>
      <c r="AY251" t="s">
        <v>128</v>
      </c>
      <c r="AZ251" t="s">
        <v>328</v>
      </c>
      <c r="BC251">
        <v>4</v>
      </c>
      <c r="BH251" t="s">
        <v>118</v>
      </c>
      <c r="CC251" t="s">
        <v>120</v>
      </c>
      <c r="CR251" t="s">
        <v>329</v>
      </c>
      <c r="CS251">
        <v>72795</v>
      </c>
      <c r="CT251" t="s">
        <v>330</v>
      </c>
      <c r="CU251" t="s">
        <v>331</v>
      </c>
      <c r="CV251">
        <v>2004</v>
      </c>
    </row>
    <row r="252" spans="1:100" x14ac:dyDescent="0.35">
      <c r="A252">
        <v>38641940</v>
      </c>
      <c r="B252" t="s">
        <v>298</v>
      </c>
      <c r="D252" t="s">
        <v>101</v>
      </c>
      <c r="F252">
        <v>50.2</v>
      </c>
      <c r="K252" t="s">
        <v>335</v>
      </c>
      <c r="L252" t="s">
        <v>336</v>
      </c>
      <c r="M252" t="s">
        <v>104</v>
      </c>
      <c r="N252" t="s">
        <v>198</v>
      </c>
      <c r="V252" t="s">
        <v>167</v>
      </c>
      <c r="W252" t="s">
        <v>108</v>
      </c>
      <c r="X252" t="s">
        <v>109</v>
      </c>
      <c r="Y252">
        <v>6</v>
      </c>
      <c r="Z252" t="s">
        <v>139</v>
      </c>
      <c r="AB252">
        <v>1.08</v>
      </c>
      <c r="AD252">
        <v>0.91</v>
      </c>
      <c r="AF252">
        <v>1.23</v>
      </c>
      <c r="AG252" t="s">
        <v>111</v>
      </c>
      <c r="AX252" t="s">
        <v>128</v>
      </c>
      <c r="AY252" t="s">
        <v>128</v>
      </c>
      <c r="AZ252" t="s">
        <v>129</v>
      </c>
      <c r="BC252">
        <v>7</v>
      </c>
      <c r="BH252" t="s">
        <v>118</v>
      </c>
      <c r="BJ252">
        <v>16</v>
      </c>
      <c r="BO252" t="s">
        <v>118</v>
      </c>
      <c r="BQ252">
        <v>16</v>
      </c>
      <c r="BV252" t="s">
        <v>118</v>
      </c>
      <c r="CC252" t="s">
        <v>120</v>
      </c>
      <c r="CR252" t="s">
        <v>337</v>
      </c>
      <c r="CS252">
        <v>161728</v>
      </c>
      <c r="CT252" t="s">
        <v>338</v>
      </c>
      <c r="CU252" t="s">
        <v>339</v>
      </c>
      <c r="CV252">
        <v>2010</v>
      </c>
    </row>
    <row r="253" spans="1:100" x14ac:dyDescent="0.35">
      <c r="A253">
        <v>38641940</v>
      </c>
      <c r="B253" t="s">
        <v>298</v>
      </c>
      <c r="D253" t="s">
        <v>101</v>
      </c>
      <c r="K253" t="s">
        <v>312</v>
      </c>
      <c r="L253" t="s">
        <v>313</v>
      </c>
      <c r="M253" t="s">
        <v>104</v>
      </c>
      <c r="N253" t="s">
        <v>105</v>
      </c>
      <c r="P253">
        <v>25</v>
      </c>
      <c r="U253" t="s">
        <v>294</v>
      </c>
      <c r="V253" t="s">
        <v>107</v>
      </c>
      <c r="W253" t="s">
        <v>108</v>
      </c>
      <c r="X253" t="s">
        <v>109</v>
      </c>
      <c r="Z253" t="s">
        <v>139</v>
      </c>
      <c r="AB253">
        <v>2.7869999999999999</v>
      </c>
      <c r="AD253">
        <v>2.5099999999999998</v>
      </c>
      <c r="AF253">
        <v>3.0569999999999999</v>
      </c>
      <c r="AG253" t="s">
        <v>111</v>
      </c>
      <c r="AX253" t="s">
        <v>128</v>
      </c>
      <c r="AY253" t="s">
        <v>128</v>
      </c>
      <c r="AZ253" t="s">
        <v>129</v>
      </c>
      <c r="BC253">
        <v>4</v>
      </c>
      <c r="BH253" t="s">
        <v>118</v>
      </c>
      <c r="BJ253">
        <v>96</v>
      </c>
      <c r="BO253" t="s">
        <v>130</v>
      </c>
      <c r="BQ253">
        <v>4</v>
      </c>
      <c r="BV253" t="s">
        <v>118</v>
      </c>
      <c r="CC253" t="s">
        <v>120</v>
      </c>
      <c r="CR253" t="s">
        <v>315</v>
      </c>
      <c r="CS253">
        <v>117668</v>
      </c>
      <c r="CT253" t="s">
        <v>316</v>
      </c>
      <c r="CU253" t="s">
        <v>317</v>
      </c>
      <c r="CV253">
        <v>2009</v>
      </c>
    </row>
    <row r="254" spans="1:100" x14ac:dyDescent="0.35">
      <c r="A254">
        <v>38641940</v>
      </c>
      <c r="B254" t="s">
        <v>298</v>
      </c>
      <c r="D254" t="s">
        <v>135</v>
      </c>
      <c r="E254" t="s">
        <v>236</v>
      </c>
      <c r="F254">
        <v>51</v>
      </c>
      <c r="K254" t="s">
        <v>305</v>
      </c>
      <c r="L254" t="s">
        <v>306</v>
      </c>
      <c r="M254" t="s">
        <v>104</v>
      </c>
      <c r="N254" t="s">
        <v>307</v>
      </c>
      <c r="R254">
        <v>8</v>
      </c>
      <c r="T254">
        <v>9</v>
      </c>
      <c r="U254" t="s">
        <v>106</v>
      </c>
      <c r="V254" t="s">
        <v>107</v>
      </c>
      <c r="W254" t="s">
        <v>254</v>
      </c>
      <c r="X254" t="s">
        <v>109</v>
      </c>
      <c r="Y254">
        <v>6</v>
      </c>
      <c r="Z254" t="s">
        <v>139</v>
      </c>
      <c r="AB254">
        <v>128.19999999999999</v>
      </c>
      <c r="AD254">
        <v>121.51</v>
      </c>
      <c r="AF254">
        <v>134.88</v>
      </c>
      <c r="AG254" t="s">
        <v>111</v>
      </c>
      <c r="AX254" t="s">
        <v>128</v>
      </c>
      <c r="AY254" t="s">
        <v>128</v>
      </c>
      <c r="AZ254" t="s">
        <v>129</v>
      </c>
      <c r="BC254">
        <v>4</v>
      </c>
      <c r="BH254" t="s">
        <v>118</v>
      </c>
      <c r="BJ254">
        <v>96</v>
      </c>
      <c r="BO254" t="s">
        <v>130</v>
      </c>
      <c r="BQ254">
        <v>4</v>
      </c>
      <c r="BV254" t="s">
        <v>118</v>
      </c>
      <c r="CC254" t="s">
        <v>120</v>
      </c>
      <c r="CR254" t="s">
        <v>309</v>
      </c>
      <c r="CS254">
        <v>178964</v>
      </c>
      <c r="CT254" t="s">
        <v>310</v>
      </c>
      <c r="CU254" t="s">
        <v>311</v>
      </c>
      <c r="CV254">
        <v>2017</v>
      </c>
    </row>
    <row r="255" spans="1:100" x14ac:dyDescent="0.35">
      <c r="A255">
        <v>38641940</v>
      </c>
      <c r="B255" t="s">
        <v>298</v>
      </c>
      <c r="D255" t="s">
        <v>101</v>
      </c>
      <c r="F255">
        <v>50.2</v>
      </c>
      <c r="K255" t="s">
        <v>335</v>
      </c>
      <c r="L255" t="s">
        <v>336</v>
      </c>
      <c r="M255" t="s">
        <v>104</v>
      </c>
      <c r="N255" t="s">
        <v>198</v>
      </c>
      <c r="V255" t="s">
        <v>167</v>
      </c>
      <c r="W255" t="s">
        <v>108</v>
      </c>
      <c r="X255" t="s">
        <v>109</v>
      </c>
      <c r="Y255">
        <v>6</v>
      </c>
      <c r="Z255" t="s">
        <v>139</v>
      </c>
      <c r="AB255">
        <v>0.98</v>
      </c>
      <c r="AD255">
        <v>0.84</v>
      </c>
      <c r="AF255">
        <v>1.1000000000000001</v>
      </c>
      <c r="AG255" t="s">
        <v>111</v>
      </c>
      <c r="AX255" t="s">
        <v>128</v>
      </c>
      <c r="AY255" t="s">
        <v>128</v>
      </c>
      <c r="AZ255" t="s">
        <v>129</v>
      </c>
      <c r="BC255">
        <v>15</v>
      </c>
      <c r="BH255" t="s">
        <v>118</v>
      </c>
      <c r="BJ255">
        <v>16</v>
      </c>
      <c r="BO255" t="s">
        <v>118</v>
      </c>
      <c r="BQ255">
        <v>16</v>
      </c>
      <c r="BV255" t="s">
        <v>118</v>
      </c>
      <c r="CC255" t="s">
        <v>120</v>
      </c>
      <c r="CR255" t="s">
        <v>337</v>
      </c>
      <c r="CS255">
        <v>161728</v>
      </c>
      <c r="CT255" t="s">
        <v>338</v>
      </c>
      <c r="CU255" t="s">
        <v>339</v>
      </c>
      <c r="CV255">
        <v>2010</v>
      </c>
    </row>
    <row r="256" spans="1:100" x14ac:dyDescent="0.35">
      <c r="A256">
        <v>38641940</v>
      </c>
      <c r="B256" t="s">
        <v>298</v>
      </c>
      <c r="D256" t="s">
        <v>135</v>
      </c>
      <c r="E256" t="s">
        <v>236</v>
      </c>
      <c r="F256">
        <v>51</v>
      </c>
      <c r="K256" t="s">
        <v>299</v>
      </c>
      <c r="L256" t="s">
        <v>245</v>
      </c>
      <c r="M256" t="s">
        <v>104</v>
      </c>
      <c r="N256" t="s">
        <v>198</v>
      </c>
      <c r="P256">
        <v>25</v>
      </c>
      <c r="U256" t="s">
        <v>106</v>
      </c>
      <c r="V256" t="s">
        <v>107</v>
      </c>
      <c r="W256" t="s">
        <v>254</v>
      </c>
      <c r="X256" t="s">
        <v>109</v>
      </c>
      <c r="Y256">
        <v>6</v>
      </c>
      <c r="Z256" t="s">
        <v>139</v>
      </c>
      <c r="AB256">
        <v>11.1</v>
      </c>
      <c r="AD256">
        <v>10.8</v>
      </c>
      <c r="AF256">
        <v>11.3</v>
      </c>
      <c r="AG256" t="s">
        <v>111</v>
      </c>
      <c r="AX256" t="s">
        <v>128</v>
      </c>
      <c r="AY256" t="s">
        <v>128</v>
      </c>
      <c r="AZ256" t="s">
        <v>129</v>
      </c>
      <c r="BC256">
        <v>4</v>
      </c>
      <c r="BH256" t="s">
        <v>118</v>
      </c>
      <c r="BJ256">
        <v>96</v>
      </c>
      <c r="BO256" t="s">
        <v>130</v>
      </c>
      <c r="BQ256">
        <v>4</v>
      </c>
      <c r="BV256" t="s">
        <v>118</v>
      </c>
      <c r="CC256" t="s">
        <v>120</v>
      </c>
      <c r="CR256" t="s">
        <v>302</v>
      </c>
      <c r="CS256">
        <v>178800</v>
      </c>
      <c r="CT256" t="s">
        <v>303</v>
      </c>
      <c r="CU256" t="s">
        <v>304</v>
      </c>
      <c r="CV256">
        <v>2017</v>
      </c>
    </row>
    <row r="257" spans="1:100" x14ac:dyDescent="0.35">
      <c r="A257">
        <v>38641940</v>
      </c>
      <c r="B257" t="s">
        <v>298</v>
      </c>
      <c r="D257" t="s">
        <v>101</v>
      </c>
      <c r="F257">
        <v>50.2</v>
      </c>
      <c r="K257" t="s">
        <v>335</v>
      </c>
      <c r="L257" t="s">
        <v>336</v>
      </c>
      <c r="M257" t="s">
        <v>104</v>
      </c>
      <c r="N257" t="s">
        <v>198</v>
      </c>
      <c r="V257" t="s">
        <v>167</v>
      </c>
      <c r="W257" t="s">
        <v>108</v>
      </c>
      <c r="X257" t="s">
        <v>109</v>
      </c>
      <c r="Y257">
        <v>6</v>
      </c>
      <c r="Z257" t="s">
        <v>139</v>
      </c>
      <c r="AB257">
        <v>1.65</v>
      </c>
      <c r="AD257">
        <v>1.0900000000000001</v>
      </c>
      <c r="AF257">
        <v>1.91</v>
      </c>
      <c r="AG257" t="s">
        <v>111</v>
      </c>
      <c r="AX257" t="s">
        <v>128</v>
      </c>
      <c r="AY257" t="s">
        <v>128</v>
      </c>
      <c r="AZ257" t="s">
        <v>129</v>
      </c>
      <c r="BC257">
        <v>1</v>
      </c>
      <c r="BH257" t="s">
        <v>118</v>
      </c>
      <c r="BJ257">
        <v>16</v>
      </c>
      <c r="BO257" t="s">
        <v>118</v>
      </c>
      <c r="BQ257">
        <v>16</v>
      </c>
      <c r="BV257" t="s">
        <v>118</v>
      </c>
      <c r="CC257" t="s">
        <v>120</v>
      </c>
      <c r="CR257" t="s">
        <v>337</v>
      </c>
      <c r="CS257">
        <v>161728</v>
      </c>
      <c r="CT257" t="s">
        <v>338</v>
      </c>
      <c r="CU257" t="s">
        <v>339</v>
      </c>
      <c r="CV257">
        <v>2010</v>
      </c>
    </row>
    <row r="258" spans="1:100" x14ac:dyDescent="0.35">
      <c r="A258">
        <v>38641940</v>
      </c>
      <c r="B258" t="s">
        <v>298</v>
      </c>
      <c r="D258" t="s">
        <v>101</v>
      </c>
      <c r="F258">
        <v>36</v>
      </c>
      <c r="K258" t="s">
        <v>136</v>
      </c>
      <c r="L258" t="s">
        <v>137</v>
      </c>
      <c r="M258" t="s">
        <v>104</v>
      </c>
      <c r="N258" t="s">
        <v>105</v>
      </c>
      <c r="P258">
        <v>25</v>
      </c>
      <c r="U258" t="s">
        <v>106</v>
      </c>
      <c r="V258" t="s">
        <v>107</v>
      </c>
      <c r="W258" t="s">
        <v>108</v>
      </c>
      <c r="X258" t="s">
        <v>109</v>
      </c>
      <c r="Y258" t="s">
        <v>138</v>
      </c>
      <c r="Z258" t="s">
        <v>139</v>
      </c>
      <c r="AB258">
        <v>2.9</v>
      </c>
      <c r="AD258">
        <v>2.6</v>
      </c>
      <c r="AF258">
        <v>3.2</v>
      </c>
      <c r="AG258" t="s">
        <v>140</v>
      </c>
      <c r="AX258" t="s">
        <v>128</v>
      </c>
      <c r="AY258" t="s">
        <v>128</v>
      </c>
      <c r="AZ258" t="s">
        <v>129</v>
      </c>
      <c r="BC258">
        <v>2</v>
      </c>
      <c r="BH258" t="s">
        <v>118</v>
      </c>
      <c r="BJ258">
        <v>48</v>
      </c>
      <c r="BO258" t="s">
        <v>130</v>
      </c>
      <c r="BQ258">
        <v>2</v>
      </c>
      <c r="BV258" t="s">
        <v>118</v>
      </c>
      <c r="CC258" t="s">
        <v>120</v>
      </c>
      <c r="CR258" t="s">
        <v>141</v>
      </c>
      <c r="CS258">
        <v>71857</v>
      </c>
      <c r="CT258" t="s">
        <v>142</v>
      </c>
      <c r="CU258" t="s">
        <v>143</v>
      </c>
      <c r="CV258">
        <v>1999</v>
      </c>
    </row>
    <row r="259" spans="1:100" x14ac:dyDescent="0.35">
      <c r="A259">
        <v>38641940</v>
      </c>
      <c r="B259" t="s">
        <v>298</v>
      </c>
      <c r="D259" t="s">
        <v>101</v>
      </c>
      <c r="K259" t="s">
        <v>340</v>
      </c>
      <c r="L259" t="s">
        <v>341</v>
      </c>
      <c r="M259" t="s">
        <v>104</v>
      </c>
      <c r="N259" t="s">
        <v>105</v>
      </c>
      <c r="P259">
        <v>25</v>
      </c>
      <c r="U259" t="s">
        <v>294</v>
      </c>
      <c r="V259" t="s">
        <v>107</v>
      </c>
      <c r="W259" t="s">
        <v>108</v>
      </c>
      <c r="X259" t="s">
        <v>109</v>
      </c>
      <c r="Z259" t="s">
        <v>139</v>
      </c>
      <c r="AB259">
        <v>1.2</v>
      </c>
      <c r="AG259" t="s">
        <v>111</v>
      </c>
      <c r="AX259" t="s">
        <v>128</v>
      </c>
      <c r="AY259" t="s">
        <v>128</v>
      </c>
      <c r="AZ259" t="s">
        <v>129</v>
      </c>
      <c r="BC259">
        <v>4</v>
      </c>
      <c r="BH259" t="s">
        <v>118</v>
      </c>
      <c r="BJ259">
        <v>96</v>
      </c>
      <c r="BO259" t="s">
        <v>130</v>
      </c>
      <c r="BQ259">
        <v>4</v>
      </c>
      <c r="BV259" t="s">
        <v>118</v>
      </c>
      <c r="CC259" t="s">
        <v>120</v>
      </c>
      <c r="CR259" t="s">
        <v>315</v>
      </c>
      <c r="CS259">
        <v>117668</v>
      </c>
      <c r="CT259" t="s">
        <v>316</v>
      </c>
      <c r="CU259" t="s">
        <v>317</v>
      </c>
      <c r="CV259">
        <v>2009</v>
      </c>
    </row>
    <row r="260" spans="1:100" x14ac:dyDescent="0.35">
      <c r="A260">
        <v>38641940</v>
      </c>
      <c r="B260" t="s">
        <v>298</v>
      </c>
      <c r="D260" t="s">
        <v>101</v>
      </c>
      <c r="F260">
        <v>25.2</v>
      </c>
      <c r="K260" t="s">
        <v>165</v>
      </c>
      <c r="L260" t="s">
        <v>166</v>
      </c>
      <c r="M260" t="s">
        <v>104</v>
      </c>
      <c r="N260" t="s">
        <v>105</v>
      </c>
      <c r="P260">
        <v>25</v>
      </c>
      <c r="U260" t="s">
        <v>206</v>
      </c>
      <c r="V260" t="s">
        <v>107</v>
      </c>
      <c r="W260" t="s">
        <v>108</v>
      </c>
      <c r="X260" t="s">
        <v>109</v>
      </c>
      <c r="Y260">
        <v>6</v>
      </c>
      <c r="Z260" t="s">
        <v>139</v>
      </c>
      <c r="AB260">
        <v>2.17</v>
      </c>
      <c r="AG260" t="s">
        <v>111</v>
      </c>
      <c r="AX260" t="s">
        <v>128</v>
      </c>
      <c r="AY260" t="s">
        <v>128</v>
      </c>
      <c r="AZ260" t="s">
        <v>129</v>
      </c>
      <c r="BC260">
        <v>16</v>
      </c>
      <c r="BH260" t="s">
        <v>118</v>
      </c>
      <c r="CC260" t="s">
        <v>120</v>
      </c>
      <c r="CR260" t="s">
        <v>237</v>
      </c>
      <c r="CS260">
        <v>80961</v>
      </c>
      <c r="CT260" t="s">
        <v>342</v>
      </c>
      <c r="CU260" t="s">
        <v>343</v>
      </c>
      <c r="CV260">
        <v>2005</v>
      </c>
    </row>
    <row r="261" spans="1:100" x14ac:dyDescent="0.35">
      <c r="A261">
        <v>38641940</v>
      </c>
      <c r="B261" t="s">
        <v>298</v>
      </c>
      <c r="D261" t="s">
        <v>101</v>
      </c>
      <c r="K261" t="s">
        <v>325</v>
      </c>
      <c r="L261" t="s">
        <v>180</v>
      </c>
      <c r="M261" t="s">
        <v>104</v>
      </c>
      <c r="N261" t="s">
        <v>105</v>
      </c>
      <c r="P261">
        <v>25</v>
      </c>
      <c r="U261" t="s">
        <v>294</v>
      </c>
      <c r="V261" t="s">
        <v>107</v>
      </c>
      <c r="W261" t="s">
        <v>108</v>
      </c>
      <c r="X261" t="s">
        <v>109</v>
      </c>
      <c r="Z261" t="s">
        <v>139</v>
      </c>
      <c r="AB261">
        <v>2.3479999999999999</v>
      </c>
      <c r="AD261">
        <v>2.036</v>
      </c>
      <c r="AF261">
        <v>2.5880000000000001</v>
      </c>
      <c r="AG261" t="s">
        <v>111</v>
      </c>
      <c r="AX261" t="s">
        <v>128</v>
      </c>
      <c r="AY261" t="s">
        <v>128</v>
      </c>
      <c r="AZ261" t="s">
        <v>129</v>
      </c>
      <c r="BC261">
        <v>4</v>
      </c>
      <c r="BH261" t="s">
        <v>118</v>
      </c>
      <c r="BJ261">
        <v>96</v>
      </c>
      <c r="BO261" t="s">
        <v>130</v>
      </c>
      <c r="BQ261">
        <v>4</v>
      </c>
      <c r="BV261" t="s">
        <v>118</v>
      </c>
      <c r="CC261" t="s">
        <v>120</v>
      </c>
      <c r="CR261" t="s">
        <v>315</v>
      </c>
      <c r="CS261">
        <v>117668</v>
      </c>
      <c r="CT261" t="s">
        <v>316</v>
      </c>
      <c r="CU261" t="s">
        <v>317</v>
      </c>
      <c r="CV261">
        <v>2009</v>
      </c>
    </row>
    <row r="262" spans="1:100" x14ac:dyDescent="0.35">
      <c r="A262">
        <v>38641940</v>
      </c>
      <c r="B262" t="s">
        <v>298</v>
      </c>
      <c r="C262" t="s">
        <v>134</v>
      </c>
      <c r="D262" t="s">
        <v>101</v>
      </c>
      <c r="K262" t="s">
        <v>179</v>
      </c>
      <c r="L262" t="s">
        <v>180</v>
      </c>
      <c r="M262" t="s">
        <v>104</v>
      </c>
      <c r="N262" t="s">
        <v>105</v>
      </c>
      <c r="P262">
        <v>4</v>
      </c>
      <c r="U262" t="s">
        <v>118</v>
      </c>
      <c r="V262" t="s">
        <v>107</v>
      </c>
      <c r="W262" t="s">
        <v>108</v>
      </c>
      <c r="X262" t="s">
        <v>109</v>
      </c>
      <c r="Y262">
        <v>12</v>
      </c>
      <c r="Z262" t="s">
        <v>139</v>
      </c>
      <c r="AB262">
        <v>34.6</v>
      </c>
      <c r="AD262">
        <v>34.1</v>
      </c>
      <c r="AF262">
        <v>35.1</v>
      </c>
      <c r="AG262" t="s">
        <v>111</v>
      </c>
      <c r="AX262" t="s">
        <v>128</v>
      </c>
      <c r="AY262" t="s">
        <v>128</v>
      </c>
      <c r="AZ262" t="s">
        <v>129</v>
      </c>
      <c r="BC262">
        <v>2</v>
      </c>
      <c r="BH262" t="s">
        <v>118</v>
      </c>
      <c r="BJ262">
        <v>96</v>
      </c>
      <c r="BO262" t="s">
        <v>130</v>
      </c>
      <c r="BQ262">
        <v>4</v>
      </c>
      <c r="BV262" t="s">
        <v>118</v>
      </c>
      <c r="CC262" t="s">
        <v>120</v>
      </c>
      <c r="CR262" t="s">
        <v>344</v>
      </c>
      <c r="CS262">
        <v>170769</v>
      </c>
      <c r="CT262" t="s">
        <v>345</v>
      </c>
      <c r="CU262" t="s">
        <v>346</v>
      </c>
      <c r="CV262">
        <v>2013</v>
      </c>
    </row>
    <row r="263" spans="1:100" x14ac:dyDescent="0.35">
      <c r="A263">
        <v>38641940</v>
      </c>
      <c r="B263" t="s">
        <v>298</v>
      </c>
      <c r="C263" t="s">
        <v>134</v>
      </c>
      <c r="D263" t="s">
        <v>101</v>
      </c>
      <c r="K263" t="s">
        <v>179</v>
      </c>
      <c r="L263" t="s">
        <v>180</v>
      </c>
      <c r="M263" t="s">
        <v>104</v>
      </c>
      <c r="N263" t="s">
        <v>105</v>
      </c>
      <c r="P263">
        <v>4</v>
      </c>
      <c r="U263" t="s">
        <v>118</v>
      </c>
      <c r="V263" t="s">
        <v>107</v>
      </c>
      <c r="W263" t="s">
        <v>108</v>
      </c>
      <c r="X263" t="s">
        <v>109</v>
      </c>
      <c r="Y263">
        <v>12</v>
      </c>
      <c r="Z263" t="s">
        <v>139</v>
      </c>
      <c r="AB263">
        <v>30.9</v>
      </c>
      <c r="AD263">
        <v>30.5</v>
      </c>
      <c r="AF263">
        <v>31.2</v>
      </c>
      <c r="AG263" t="s">
        <v>111</v>
      </c>
      <c r="AX263" t="s">
        <v>128</v>
      </c>
      <c r="AY263" t="s">
        <v>128</v>
      </c>
      <c r="AZ263" t="s">
        <v>129</v>
      </c>
      <c r="BC263">
        <v>3</v>
      </c>
      <c r="BH263" t="s">
        <v>118</v>
      </c>
      <c r="BJ263">
        <v>96</v>
      </c>
      <c r="BO263" t="s">
        <v>130</v>
      </c>
      <c r="BQ263">
        <v>4</v>
      </c>
      <c r="BV263" t="s">
        <v>118</v>
      </c>
      <c r="CC263" t="s">
        <v>120</v>
      </c>
      <c r="CR263" t="s">
        <v>344</v>
      </c>
      <c r="CS263">
        <v>170769</v>
      </c>
      <c r="CT263" t="s">
        <v>345</v>
      </c>
      <c r="CU263" t="s">
        <v>346</v>
      </c>
      <c r="CV263">
        <v>2013</v>
      </c>
    </row>
    <row r="264" spans="1:100" x14ac:dyDescent="0.35">
      <c r="A264">
        <v>38641940</v>
      </c>
      <c r="B264" t="s">
        <v>298</v>
      </c>
      <c r="D264" t="s">
        <v>101</v>
      </c>
      <c r="K264" t="s">
        <v>347</v>
      </c>
      <c r="L264" t="s">
        <v>348</v>
      </c>
      <c r="M264" t="s">
        <v>104</v>
      </c>
      <c r="N264" t="s">
        <v>105</v>
      </c>
      <c r="P264">
        <v>25</v>
      </c>
      <c r="U264" t="s">
        <v>106</v>
      </c>
      <c r="V264" t="s">
        <v>167</v>
      </c>
      <c r="W264" t="s">
        <v>108</v>
      </c>
      <c r="X264" t="s">
        <v>109</v>
      </c>
      <c r="Y264">
        <v>6</v>
      </c>
      <c r="Z264" t="s">
        <v>110</v>
      </c>
      <c r="AB264">
        <v>19.7</v>
      </c>
      <c r="AD264">
        <v>17.07</v>
      </c>
      <c r="AF264">
        <v>22.73</v>
      </c>
      <c r="AG264" t="s">
        <v>111</v>
      </c>
      <c r="AX264" t="s">
        <v>128</v>
      </c>
      <c r="AY264" t="s">
        <v>128</v>
      </c>
      <c r="AZ264" t="s">
        <v>129</v>
      </c>
      <c r="BC264">
        <v>4</v>
      </c>
      <c r="BH264" t="s">
        <v>118</v>
      </c>
      <c r="BJ264">
        <v>96</v>
      </c>
      <c r="BO264" t="s">
        <v>130</v>
      </c>
      <c r="BQ264">
        <v>4</v>
      </c>
      <c r="BV264" t="s">
        <v>118</v>
      </c>
      <c r="CC264" t="s">
        <v>120</v>
      </c>
      <c r="CR264" t="s">
        <v>349</v>
      </c>
      <c r="CS264">
        <v>170727</v>
      </c>
      <c r="CT264" t="s">
        <v>350</v>
      </c>
      <c r="CU264" t="s">
        <v>351</v>
      </c>
      <c r="CV264">
        <v>2014</v>
      </c>
    </row>
    <row r="265" spans="1:100" x14ac:dyDescent="0.35">
      <c r="A265">
        <v>38641940</v>
      </c>
      <c r="B265" t="s">
        <v>298</v>
      </c>
      <c r="D265" t="s">
        <v>135</v>
      </c>
      <c r="F265">
        <v>36</v>
      </c>
      <c r="K265" t="s">
        <v>244</v>
      </c>
      <c r="L265" t="s">
        <v>245</v>
      </c>
      <c r="M265" t="s">
        <v>104</v>
      </c>
      <c r="N265" t="s">
        <v>105</v>
      </c>
      <c r="P265">
        <v>25</v>
      </c>
      <c r="U265" t="s">
        <v>106</v>
      </c>
      <c r="V265" t="s">
        <v>107</v>
      </c>
      <c r="W265" t="s">
        <v>108</v>
      </c>
      <c r="X265" t="s">
        <v>109</v>
      </c>
      <c r="Y265" t="s">
        <v>138</v>
      </c>
      <c r="Z265" t="s">
        <v>139</v>
      </c>
      <c r="AB265">
        <v>3.6</v>
      </c>
      <c r="AD265">
        <v>3.3</v>
      </c>
      <c r="AF265">
        <v>4.0999999999999996</v>
      </c>
      <c r="AG265" t="s">
        <v>140</v>
      </c>
      <c r="AX265" t="s">
        <v>128</v>
      </c>
      <c r="AY265" t="s">
        <v>128</v>
      </c>
      <c r="AZ265" t="s">
        <v>129</v>
      </c>
      <c r="BC265">
        <v>2</v>
      </c>
      <c r="BH265" t="s">
        <v>118</v>
      </c>
      <c r="BJ265">
        <v>48</v>
      </c>
      <c r="BO265" t="s">
        <v>130</v>
      </c>
      <c r="BQ265">
        <v>2</v>
      </c>
      <c r="BV265" t="s">
        <v>118</v>
      </c>
      <c r="CC265" t="s">
        <v>120</v>
      </c>
      <c r="CR265" t="s">
        <v>141</v>
      </c>
      <c r="CS265">
        <v>71857</v>
      </c>
      <c r="CT265" t="s">
        <v>142</v>
      </c>
      <c r="CU265" t="s">
        <v>143</v>
      </c>
      <c r="CV265">
        <v>1999</v>
      </c>
    </row>
    <row r="266" spans="1:100" x14ac:dyDescent="0.35">
      <c r="A266">
        <v>38641940</v>
      </c>
      <c r="B266" t="s">
        <v>298</v>
      </c>
      <c r="D266" t="s">
        <v>135</v>
      </c>
      <c r="F266">
        <v>36</v>
      </c>
      <c r="K266" t="s">
        <v>244</v>
      </c>
      <c r="L266" t="s">
        <v>245</v>
      </c>
      <c r="M266" t="s">
        <v>104</v>
      </c>
      <c r="N266" t="s">
        <v>105</v>
      </c>
      <c r="P266">
        <v>25</v>
      </c>
      <c r="U266" t="s">
        <v>106</v>
      </c>
      <c r="V266" t="s">
        <v>107</v>
      </c>
      <c r="W266" t="s">
        <v>108</v>
      </c>
      <c r="X266" t="s">
        <v>109</v>
      </c>
      <c r="Y266" t="s">
        <v>138</v>
      </c>
      <c r="Z266" t="s">
        <v>139</v>
      </c>
      <c r="AA266" t="s">
        <v>116</v>
      </c>
      <c r="AB266">
        <v>5.0999999999999996</v>
      </c>
      <c r="AG266" t="s">
        <v>111</v>
      </c>
      <c r="AX266" t="s">
        <v>128</v>
      </c>
      <c r="AY266" t="s">
        <v>128</v>
      </c>
      <c r="AZ266" t="s">
        <v>129</v>
      </c>
      <c r="BC266">
        <v>1</v>
      </c>
      <c r="BH266" t="s">
        <v>118</v>
      </c>
      <c r="BJ266">
        <v>48</v>
      </c>
      <c r="BO266" t="s">
        <v>130</v>
      </c>
      <c r="BQ266">
        <v>2</v>
      </c>
      <c r="BV266" t="s">
        <v>118</v>
      </c>
      <c r="CC266" t="s">
        <v>120</v>
      </c>
      <c r="CR266" t="s">
        <v>141</v>
      </c>
      <c r="CS266">
        <v>71857</v>
      </c>
      <c r="CT266" t="s">
        <v>142</v>
      </c>
      <c r="CU266" t="s">
        <v>143</v>
      </c>
      <c r="CV266">
        <v>1999</v>
      </c>
    </row>
    <row r="267" spans="1:100" x14ac:dyDescent="0.35">
      <c r="A267">
        <v>38641940</v>
      </c>
      <c r="B267" t="s">
        <v>298</v>
      </c>
      <c r="D267" t="s">
        <v>101</v>
      </c>
      <c r="K267" t="s">
        <v>165</v>
      </c>
      <c r="L267" t="s">
        <v>166</v>
      </c>
      <c r="M267" t="s">
        <v>104</v>
      </c>
      <c r="N267" t="s">
        <v>198</v>
      </c>
      <c r="P267">
        <v>25</v>
      </c>
      <c r="U267" t="s">
        <v>106</v>
      </c>
      <c r="V267" t="s">
        <v>107</v>
      </c>
      <c r="W267" t="s">
        <v>108</v>
      </c>
      <c r="X267" t="s">
        <v>109</v>
      </c>
      <c r="Z267" t="s">
        <v>110</v>
      </c>
      <c r="AB267">
        <v>1.4</v>
      </c>
      <c r="AD267">
        <v>1.2</v>
      </c>
      <c r="AF267">
        <v>1.7</v>
      </c>
      <c r="AG267" t="s">
        <v>140</v>
      </c>
      <c r="AX267" t="s">
        <v>128</v>
      </c>
      <c r="AY267" t="s">
        <v>128</v>
      </c>
      <c r="AZ267" t="s">
        <v>129</v>
      </c>
      <c r="BC267">
        <v>4</v>
      </c>
      <c r="BH267" t="s">
        <v>118</v>
      </c>
      <c r="CC267" t="s">
        <v>120</v>
      </c>
      <c r="CR267" t="s">
        <v>329</v>
      </c>
      <c r="CS267">
        <v>72795</v>
      </c>
      <c r="CT267" t="s">
        <v>330</v>
      </c>
      <c r="CU267" t="s">
        <v>331</v>
      </c>
      <c r="CV267">
        <v>2004</v>
      </c>
    </row>
    <row r="268" spans="1:100" x14ac:dyDescent="0.35">
      <c r="A268">
        <v>38641940</v>
      </c>
      <c r="B268" t="s">
        <v>298</v>
      </c>
      <c r="D268" t="s">
        <v>101</v>
      </c>
      <c r="F268">
        <v>50.2</v>
      </c>
      <c r="K268" t="s">
        <v>352</v>
      </c>
      <c r="L268" t="s">
        <v>353</v>
      </c>
      <c r="M268" t="s">
        <v>104</v>
      </c>
      <c r="N268" t="s">
        <v>198</v>
      </c>
      <c r="V268" t="s">
        <v>167</v>
      </c>
      <c r="W268" t="s">
        <v>108</v>
      </c>
      <c r="X268" t="s">
        <v>109</v>
      </c>
      <c r="Y268">
        <v>6</v>
      </c>
      <c r="Z268" t="s">
        <v>139</v>
      </c>
      <c r="AB268">
        <v>1.73</v>
      </c>
      <c r="AD268">
        <v>1.43</v>
      </c>
      <c r="AF268">
        <v>2.02</v>
      </c>
      <c r="AG268" t="s">
        <v>111</v>
      </c>
      <c r="AX268" t="s">
        <v>128</v>
      </c>
      <c r="AY268" t="s">
        <v>128</v>
      </c>
      <c r="AZ268" t="s">
        <v>129</v>
      </c>
      <c r="BC268">
        <v>7</v>
      </c>
      <c r="BH268" t="s">
        <v>118</v>
      </c>
      <c r="BJ268">
        <v>16</v>
      </c>
      <c r="BO268" t="s">
        <v>118</v>
      </c>
      <c r="BQ268">
        <v>16</v>
      </c>
      <c r="BV268" t="s">
        <v>118</v>
      </c>
      <c r="CC268" t="s">
        <v>120</v>
      </c>
      <c r="CR268" t="s">
        <v>337</v>
      </c>
      <c r="CS268">
        <v>161728</v>
      </c>
      <c r="CT268" t="s">
        <v>338</v>
      </c>
      <c r="CU268" t="s">
        <v>339</v>
      </c>
      <c r="CV268">
        <v>2010</v>
      </c>
    </row>
    <row r="269" spans="1:100" x14ac:dyDescent="0.35">
      <c r="A269">
        <v>38641940</v>
      </c>
      <c r="B269" t="s">
        <v>298</v>
      </c>
      <c r="D269" t="s">
        <v>101</v>
      </c>
      <c r="F269">
        <v>50.2</v>
      </c>
      <c r="K269" t="s">
        <v>352</v>
      </c>
      <c r="L269" t="s">
        <v>353</v>
      </c>
      <c r="M269" t="s">
        <v>104</v>
      </c>
      <c r="N269" t="s">
        <v>198</v>
      </c>
      <c r="V269" t="s">
        <v>167</v>
      </c>
      <c r="W269" t="s">
        <v>108</v>
      </c>
      <c r="X269" t="s">
        <v>109</v>
      </c>
      <c r="Y269">
        <v>6</v>
      </c>
      <c r="Z269" t="s">
        <v>139</v>
      </c>
      <c r="AB269">
        <v>1.83</v>
      </c>
      <c r="AD269">
        <v>1.36</v>
      </c>
      <c r="AF269">
        <v>2.21</v>
      </c>
      <c r="AG269" t="s">
        <v>111</v>
      </c>
      <c r="AX269" t="s">
        <v>128</v>
      </c>
      <c r="AY269" t="s">
        <v>128</v>
      </c>
      <c r="AZ269" t="s">
        <v>129</v>
      </c>
      <c r="BC269">
        <v>15</v>
      </c>
      <c r="BH269" t="s">
        <v>118</v>
      </c>
      <c r="BJ269">
        <v>16</v>
      </c>
      <c r="BO269" t="s">
        <v>118</v>
      </c>
      <c r="BQ269">
        <v>16</v>
      </c>
      <c r="BV269" t="s">
        <v>118</v>
      </c>
      <c r="CC269" t="s">
        <v>120</v>
      </c>
      <c r="CR269" t="s">
        <v>337</v>
      </c>
      <c r="CS269">
        <v>161728</v>
      </c>
      <c r="CT269" t="s">
        <v>338</v>
      </c>
      <c r="CU269" t="s">
        <v>339</v>
      </c>
      <c r="CV269">
        <v>2010</v>
      </c>
    </row>
    <row r="270" spans="1:100" x14ac:dyDescent="0.35">
      <c r="A270">
        <v>38641940</v>
      </c>
      <c r="B270" t="s">
        <v>298</v>
      </c>
      <c r="D270" t="s">
        <v>101</v>
      </c>
      <c r="F270">
        <v>48</v>
      </c>
      <c r="K270" t="s">
        <v>354</v>
      </c>
      <c r="L270" t="s">
        <v>355</v>
      </c>
      <c r="M270" t="s">
        <v>104</v>
      </c>
      <c r="N270" t="s">
        <v>105</v>
      </c>
      <c r="R270">
        <v>25</v>
      </c>
      <c r="T270">
        <v>26</v>
      </c>
      <c r="U270" t="s">
        <v>106</v>
      </c>
      <c r="V270" t="s">
        <v>107</v>
      </c>
      <c r="W270" t="s">
        <v>108</v>
      </c>
      <c r="X270" t="s">
        <v>109</v>
      </c>
      <c r="Y270">
        <v>6</v>
      </c>
      <c r="Z270" t="s">
        <v>110</v>
      </c>
      <c r="AB270">
        <v>3.23</v>
      </c>
      <c r="AD270">
        <v>3.07</v>
      </c>
      <c r="AF270">
        <v>3.36</v>
      </c>
      <c r="AG270" t="s">
        <v>111</v>
      </c>
      <c r="AX270" t="s">
        <v>128</v>
      </c>
      <c r="AY270" t="s">
        <v>128</v>
      </c>
      <c r="AZ270" t="s">
        <v>129</v>
      </c>
      <c r="BC270">
        <v>3</v>
      </c>
      <c r="BH270" t="s">
        <v>118</v>
      </c>
      <c r="CC270" t="s">
        <v>120</v>
      </c>
      <c r="CR270" t="s">
        <v>356</v>
      </c>
      <c r="CS270">
        <v>71969</v>
      </c>
      <c r="CT270" t="s">
        <v>357</v>
      </c>
      <c r="CU270" t="s">
        <v>358</v>
      </c>
      <c r="CV270">
        <v>2003</v>
      </c>
    </row>
    <row r="271" spans="1:100" x14ac:dyDescent="0.35">
      <c r="A271">
        <v>38641940</v>
      </c>
      <c r="B271" t="s">
        <v>298</v>
      </c>
      <c r="D271" t="s">
        <v>164</v>
      </c>
      <c r="K271" t="s">
        <v>165</v>
      </c>
      <c r="L271" t="s">
        <v>166</v>
      </c>
      <c r="M271" t="s">
        <v>104</v>
      </c>
      <c r="N271" t="s">
        <v>105</v>
      </c>
      <c r="P271">
        <v>25</v>
      </c>
      <c r="U271" t="s">
        <v>106</v>
      </c>
      <c r="V271" t="s">
        <v>167</v>
      </c>
      <c r="W271" t="s">
        <v>108</v>
      </c>
      <c r="X271" t="s">
        <v>109</v>
      </c>
      <c r="Y271" t="s">
        <v>168</v>
      </c>
      <c r="Z271" t="s">
        <v>139</v>
      </c>
      <c r="AA271" t="s">
        <v>116</v>
      </c>
      <c r="AB271">
        <v>17.899999999999999</v>
      </c>
      <c r="AG271" t="s">
        <v>140</v>
      </c>
      <c r="AX271" t="s">
        <v>128</v>
      </c>
      <c r="AY271" t="s">
        <v>128</v>
      </c>
      <c r="AZ271" t="s">
        <v>129</v>
      </c>
      <c r="BC271">
        <v>1</v>
      </c>
      <c r="BH271" t="s">
        <v>118</v>
      </c>
      <c r="BJ271">
        <v>96</v>
      </c>
      <c r="BO271" t="s">
        <v>130</v>
      </c>
      <c r="BQ271">
        <v>4</v>
      </c>
      <c r="BV271" t="s">
        <v>118</v>
      </c>
      <c r="CC271" t="s">
        <v>120</v>
      </c>
      <c r="CR271" t="s">
        <v>169</v>
      </c>
      <c r="CS271">
        <v>96918</v>
      </c>
      <c r="CT271" t="s">
        <v>170</v>
      </c>
      <c r="CU271" t="s">
        <v>171</v>
      </c>
      <c r="CV271">
        <v>2004</v>
      </c>
    </row>
    <row r="272" spans="1:100" x14ac:dyDescent="0.35">
      <c r="A272">
        <v>38641940</v>
      </c>
      <c r="B272" t="s">
        <v>298</v>
      </c>
      <c r="D272" t="s">
        <v>164</v>
      </c>
      <c r="K272" t="s">
        <v>165</v>
      </c>
      <c r="L272" t="s">
        <v>166</v>
      </c>
      <c r="M272" t="s">
        <v>104</v>
      </c>
      <c r="N272" t="s">
        <v>105</v>
      </c>
      <c r="P272">
        <v>25</v>
      </c>
      <c r="U272" t="s">
        <v>106</v>
      </c>
      <c r="V272" t="s">
        <v>167</v>
      </c>
      <c r="W272" t="s">
        <v>108</v>
      </c>
      <c r="X272" t="s">
        <v>109</v>
      </c>
      <c r="Y272" t="s">
        <v>168</v>
      </c>
      <c r="Z272" t="s">
        <v>139</v>
      </c>
      <c r="AA272" t="s">
        <v>116</v>
      </c>
      <c r="AB272">
        <v>17.899999999999999</v>
      </c>
      <c r="AG272" t="s">
        <v>140</v>
      </c>
      <c r="AX272" t="s">
        <v>128</v>
      </c>
      <c r="AY272" t="s">
        <v>128</v>
      </c>
      <c r="AZ272" t="s">
        <v>129</v>
      </c>
      <c r="BC272">
        <v>4</v>
      </c>
      <c r="BH272" t="s">
        <v>118</v>
      </c>
      <c r="BJ272">
        <v>96</v>
      </c>
      <c r="BO272" t="s">
        <v>130</v>
      </c>
      <c r="BQ272">
        <v>4</v>
      </c>
      <c r="BV272" t="s">
        <v>118</v>
      </c>
      <c r="CC272" t="s">
        <v>120</v>
      </c>
      <c r="CR272" t="s">
        <v>169</v>
      </c>
      <c r="CS272">
        <v>96918</v>
      </c>
      <c r="CT272" t="s">
        <v>170</v>
      </c>
      <c r="CU272" t="s">
        <v>171</v>
      </c>
      <c r="CV272">
        <v>2004</v>
      </c>
    </row>
    <row r="273" spans="1:100" x14ac:dyDescent="0.35">
      <c r="A273">
        <v>38641940</v>
      </c>
      <c r="B273" t="s">
        <v>298</v>
      </c>
      <c r="C273" t="s">
        <v>134</v>
      </c>
      <c r="D273" t="s">
        <v>101</v>
      </c>
      <c r="K273" t="s">
        <v>179</v>
      </c>
      <c r="L273" t="s">
        <v>180</v>
      </c>
      <c r="M273" t="s">
        <v>104</v>
      </c>
      <c r="N273" t="s">
        <v>105</v>
      </c>
      <c r="P273">
        <v>4</v>
      </c>
      <c r="U273" t="s">
        <v>118</v>
      </c>
      <c r="V273" t="s">
        <v>107</v>
      </c>
      <c r="W273" t="s">
        <v>108</v>
      </c>
      <c r="X273" t="s">
        <v>109</v>
      </c>
      <c r="Y273">
        <v>12</v>
      </c>
      <c r="Z273" t="s">
        <v>139</v>
      </c>
      <c r="AB273">
        <v>26.7</v>
      </c>
      <c r="AD273">
        <v>26.4</v>
      </c>
      <c r="AF273">
        <v>27.1</v>
      </c>
      <c r="AG273" t="s">
        <v>111</v>
      </c>
      <c r="AX273" t="s">
        <v>128</v>
      </c>
      <c r="AY273" t="s">
        <v>128</v>
      </c>
      <c r="AZ273" t="s">
        <v>129</v>
      </c>
      <c r="BC273">
        <v>4</v>
      </c>
      <c r="BH273" t="s">
        <v>118</v>
      </c>
      <c r="BJ273">
        <v>96</v>
      </c>
      <c r="BO273" t="s">
        <v>130</v>
      </c>
      <c r="BQ273">
        <v>4</v>
      </c>
      <c r="BV273" t="s">
        <v>118</v>
      </c>
      <c r="CC273" t="s">
        <v>120</v>
      </c>
      <c r="CR273" t="s">
        <v>344</v>
      </c>
      <c r="CS273">
        <v>170769</v>
      </c>
      <c r="CT273" t="s">
        <v>345</v>
      </c>
      <c r="CU273" t="s">
        <v>346</v>
      </c>
      <c r="CV273">
        <v>2013</v>
      </c>
    </row>
    <row r="274" spans="1:100" x14ac:dyDescent="0.35">
      <c r="A274">
        <v>38641940</v>
      </c>
      <c r="B274" t="s">
        <v>298</v>
      </c>
      <c r="D274" t="s">
        <v>135</v>
      </c>
      <c r="K274" t="s">
        <v>244</v>
      </c>
      <c r="L274" t="s">
        <v>245</v>
      </c>
      <c r="M274" t="s">
        <v>104</v>
      </c>
      <c r="N274" t="s">
        <v>359</v>
      </c>
      <c r="V274" t="s">
        <v>107</v>
      </c>
      <c r="W274" t="s">
        <v>108</v>
      </c>
      <c r="X274" t="s">
        <v>109</v>
      </c>
      <c r="Y274">
        <v>6</v>
      </c>
      <c r="Z274" t="s">
        <v>139</v>
      </c>
      <c r="AB274">
        <v>88.7</v>
      </c>
      <c r="AD274">
        <v>68.599999999999994</v>
      </c>
      <c r="AF274">
        <v>114.6</v>
      </c>
      <c r="AG274" t="s">
        <v>111</v>
      </c>
      <c r="AX274" t="s">
        <v>128</v>
      </c>
      <c r="AY274" t="s">
        <v>128</v>
      </c>
      <c r="AZ274" t="s">
        <v>129</v>
      </c>
      <c r="BC274">
        <v>1</v>
      </c>
      <c r="BH274" t="s">
        <v>118</v>
      </c>
      <c r="CC274" t="s">
        <v>120</v>
      </c>
      <c r="CR274" t="s">
        <v>144</v>
      </c>
      <c r="CS274">
        <v>69216</v>
      </c>
      <c r="CT274" t="s">
        <v>145</v>
      </c>
      <c r="CU274" t="s">
        <v>146</v>
      </c>
      <c r="CV274">
        <v>1995</v>
      </c>
    </row>
    <row r="275" spans="1:100" x14ac:dyDescent="0.35">
      <c r="A275">
        <v>38641940</v>
      </c>
      <c r="B275" t="s">
        <v>298</v>
      </c>
      <c r="D275" t="s">
        <v>164</v>
      </c>
      <c r="F275">
        <v>41.5</v>
      </c>
      <c r="K275" t="s">
        <v>360</v>
      </c>
      <c r="L275" t="s">
        <v>361</v>
      </c>
      <c r="M275" t="s">
        <v>104</v>
      </c>
      <c r="N275" t="s">
        <v>105</v>
      </c>
      <c r="P275">
        <v>25</v>
      </c>
      <c r="U275" t="s">
        <v>106</v>
      </c>
      <c r="V275" t="s">
        <v>107</v>
      </c>
      <c r="W275" t="s">
        <v>108</v>
      </c>
      <c r="X275" t="s">
        <v>109</v>
      </c>
      <c r="Y275">
        <v>3</v>
      </c>
      <c r="Z275" t="s">
        <v>139</v>
      </c>
      <c r="AB275">
        <v>4.41</v>
      </c>
      <c r="AG275" t="s">
        <v>140</v>
      </c>
      <c r="AX275" t="s">
        <v>128</v>
      </c>
      <c r="AY275" t="s">
        <v>128</v>
      </c>
      <c r="AZ275" t="s">
        <v>129</v>
      </c>
      <c r="BC275">
        <v>5</v>
      </c>
      <c r="BH275" t="s">
        <v>118</v>
      </c>
      <c r="BJ275">
        <v>5</v>
      </c>
      <c r="BO275" t="s">
        <v>118</v>
      </c>
      <c r="BQ275">
        <v>5</v>
      </c>
      <c r="BV275" t="s">
        <v>118</v>
      </c>
      <c r="CC275" t="s">
        <v>120</v>
      </c>
      <c r="CR275" t="s">
        <v>362</v>
      </c>
      <c r="CS275">
        <v>178780</v>
      </c>
      <c r="CT275" t="s">
        <v>363</v>
      </c>
      <c r="CU275" t="s">
        <v>364</v>
      </c>
      <c r="CV275">
        <v>2017</v>
      </c>
    </row>
    <row r="276" spans="1:100" x14ac:dyDescent="0.35">
      <c r="A276">
        <v>38641940</v>
      </c>
      <c r="B276" t="s">
        <v>298</v>
      </c>
      <c r="D276" t="s">
        <v>164</v>
      </c>
      <c r="F276">
        <v>41.5</v>
      </c>
      <c r="K276" t="s">
        <v>360</v>
      </c>
      <c r="L276" t="s">
        <v>361</v>
      </c>
      <c r="M276" t="s">
        <v>104</v>
      </c>
      <c r="N276" t="s">
        <v>105</v>
      </c>
      <c r="P276">
        <v>25</v>
      </c>
      <c r="U276" t="s">
        <v>106</v>
      </c>
      <c r="V276" t="s">
        <v>167</v>
      </c>
      <c r="W276" t="s">
        <v>108</v>
      </c>
      <c r="X276" t="s">
        <v>109</v>
      </c>
      <c r="Y276">
        <v>9</v>
      </c>
      <c r="Z276" t="s">
        <v>139</v>
      </c>
      <c r="AB276">
        <v>4.46</v>
      </c>
      <c r="AG276" t="s">
        <v>140</v>
      </c>
      <c r="AX276" t="s">
        <v>128</v>
      </c>
      <c r="AY276" t="s">
        <v>128</v>
      </c>
      <c r="AZ276" t="s">
        <v>129</v>
      </c>
      <c r="BC276">
        <v>5</v>
      </c>
      <c r="BH276" t="s">
        <v>118</v>
      </c>
      <c r="BJ276">
        <v>5</v>
      </c>
      <c r="BO276" t="s">
        <v>118</v>
      </c>
      <c r="BQ276">
        <v>5</v>
      </c>
      <c r="BV276" t="s">
        <v>118</v>
      </c>
      <c r="CC276" t="s">
        <v>120</v>
      </c>
      <c r="CR276" t="s">
        <v>362</v>
      </c>
      <c r="CS276">
        <v>178780</v>
      </c>
      <c r="CT276" t="s">
        <v>363</v>
      </c>
      <c r="CU276" t="s">
        <v>364</v>
      </c>
      <c r="CV276">
        <v>2017</v>
      </c>
    </row>
    <row r="277" spans="1:100" x14ac:dyDescent="0.35">
      <c r="A277">
        <v>38641940</v>
      </c>
      <c r="B277" t="s">
        <v>298</v>
      </c>
      <c r="D277" t="s">
        <v>135</v>
      </c>
      <c r="K277" t="s">
        <v>136</v>
      </c>
      <c r="L277" t="s">
        <v>137</v>
      </c>
      <c r="M277" t="s">
        <v>104</v>
      </c>
      <c r="N277" t="s">
        <v>105</v>
      </c>
      <c r="V277" t="s">
        <v>107</v>
      </c>
      <c r="W277" t="s">
        <v>108</v>
      </c>
      <c r="X277" t="s">
        <v>109</v>
      </c>
      <c r="Y277">
        <v>6</v>
      </c>
      <c r="Z277" t="s">
        <v>139</v>
      </c>
      <c r="AB277">
        <v>12.7</v>
      </c>
      <c r="AD277">
        <v>9</v>
      </c>
      <c r="AF277">
        <v>18</v>
      </c>
      <c r="AG277" t="s">
        <v>111</v>
      </c>
      <c r="AX277" t="s">
        <v>128</v>
      </c>
      <c r="AY277" t="s">
        <v>128</v>
      </c>
      <c r="AZ277" t="s">
        <v>129</v>
      </c>
      <c r="BC277">
        <v>1</v>
      </c>
      <c r="BH277" t="s">
        <v>118</v>
      </c>
      <c r="CC277" t="s">
        <v>120</v>
      </c>
      <c r="CR277" t="s">
        <v>144</v>
      </c>
      <c r="CS277">
        <v>69216</v>
      </c>
      <c r="CT277" t="s">
        <v>145</v>
      </c>
      <c r="CU277" t="s">
        <v>146</v>
      </c>
      <c r="CV277">
        <v>1995</v>
      </c>
    </row>
    <row r="278" spans="1:100" x14ac:dyDescent="0.35">
      <c r="A278">
        <v>38641940</v>
      </c>
      <c r="B278" t="s">
        <v>298</v>
      </c>
      <c r="D278" t="s">
        <v>135</v>
      </c>
      <c r="F278">
        <v>74.7</v>
      </c>
      <c r="K278" t="s">
        <v>196</v>
      </c>
      <c r="L278" t="s">
        <v>197</v>
      </c>
      <c r="M278" t="s">
        <v>104</v>
      </c>
      <c r="N278" t="s">
        <v>198</v>
      </c>
      <c r="P278">
        <v>25</v>
      </c>
      <c r="U278" t="s">
        <v>106</v>
      </c>
      <c r="V278" t="s">
        <v>107</v>
      </c>
      <c r="W278" t="s">
        <v>108</v>
      </c>
      <c r="X278" t="s">
        <v>109</v>
      </c>
      <c r="Y278">
        <v>23</v>
      </c>
      <c r="Z278" t="s">
        <v>139</v>
      </c>
      <c r="AB278">
        <v>5.7</v>
      </c>
      <c r="AD278">
        <v>5.42</v>
      </c>
      <c r="AF278">
        <v>5.97</v>
      </c>
      <c r="AG278" t="s">
        <v>140</v>
      </c>
      <c r="AX278" t="s">
        <v>128</v>
      </c>
      <c r="AY278" t="s">
        <v>128</v>
      </c>
      <c r="AZ278" t="s">
        <v>129</v>
      </c>
      <c r="BC278">
        <v>2</v>
      </c>
      <c r="BH278" t="s">
        <v>118</v>
      </c>
      <c r="BJ278">
        <v>96</v>
      </c>
      <c r="BO278" t="s">
        <v>130</v>
      </c>
      <c r="BQ278">
        <v>4</v>
      </c>
      <c r="BV278" t="s">
        <v>118</v>
      </c>
      <c r="CC278" t="s">
        <v>120</v>
      </c>
      <c r="CR278" t="s">
        <v>202</v>
      </c>
      <c r="CS278">
        <v>178898</v>
      </c>
      <c r="CT278" t="s">
        <v>203</v>
      </c>
      <c r="CU278" t="s">
        <v>204</v>
      </c>
      <c r="CV278">
        <v>2016</v>
      </c>
    </row>
    <row r="279" spans="1:100" x14ac:dyDescent="0.35">
      <c r="A279">
        <v>38641940</v>
      </c>
      <c r="B279" t="s">
        <v>298</v>
      </c>
      <c r="D279" t="s">
        <v>135</v>
      </c>
      <c r="F279">
        <v>74.7</v>
      </c>
      <c r="K279" t="s">
        <v>196</v>
      </c>
      <c r="L279" t="s">
        <v>197</v>
      </c>
      <c r="M279" t="s">
        <v>104</v>
      </c>
      <c r="N279" t="s">
        <v>198</v>
      </c>
      <c r="P279">
        <v>25</v>
      </c>
      <c r="U279" t="s">
        <v>106</v>
      </c>
      <c r="V279" t="s">
        <v>107</v>
      </c>
      <c r="W279" t="s">
        <v>108</v>
      </c>
      <c r="X279" t="s">
        <v>109</v>
      </c>
      <c r="Y279">
        <v>23</v>
      </c>
      <c r="Z279" t="s">
        <v>139</v>
      </c>
      <c r="AB279">
        <v>7.13</v>
      </c>
      <c r="AD279">
        <v>6.8</v>
      </c>
      <c r="AF279">
        <v>7.55</v>
      </c>
      <c r="AG279" t="s">
        <v>140</v>
      </c>
      <c r="AX279" t="s">
        <v>128</v>
      </c>
      <c r="AY279" t="s">
        <v>128</v>
      </c>
      <c r="AZ279" t="s">
        <v>129</v>
      </c>
      <c r="BC279">
        <v>1</v>
      </c>
      <c r="BH279" t="s">
        <v>118</v>
      </c>
      <c r="BJ279">
        <v>96</v>
      </c>
      <c r="BO279" t="s">
        <v>130</v>
      </c>
      <c r="BQ279">
        <v>4</v>
      </c>
      <c r="BV279" t="s">
        <v>118</v>
      </c>
      <c r="CC279" t="s">
        <v>120</v>
      </c>
      <c r="CR279" t="s">
        <v>202</v>
      </c>
      <c r="CS279">
        <v>178898</v>
      </c>
      <c r="CT279" t="s">
        <v>203</v>
      </c>
      <c r="CU279" t="s">
        <v>204</v>
      </c>
      <c r="CV279">
        <v>2016</v>
      </c>
    </row>
    <row r="280" spans="1:100" x14ac:dyDescent="0.35">
      <c r="A280">
        <v>38641940</v>
      </c>
      <c r="B280" t="s">
        <v>298</v>
      </c>
      <c r="D280" t="s">
        <v>101</v>
      </c>
      <c r="F280">
        <v>25.2</v>
      </c>
      <c r="K280" t="s">
        <v>231</v>
      </c>
      <c r="L280" t="s">
        <v>232</v>
      </c>
      <c r="M280" t="s">
        <v>104</v>
      </c>
      <c r="N280" t="s">
        <v>105</v>
      </c>
      <c r="P280">
        <v>25</v>
      </c>
      <c r="U280" t="s">
        <v>206</v>
      </c>
      <c r="V280" t="s">
        <v>107</v>
      </c>
      <c r="W280" t="s">
        <v>108</v>
      </c>
      <c r="X280" t="s">
        <v>109</v>
      </c>
      <c r="Y280">
        <v>6</v>
      </c>
      <c r="Z280" t="s">
        <v>139</v>
      </c>
      <c r="AB280">
        <v>1.35</v>
      </c>
      <c r="AG280" t="s">
        <v>111</v>
      </c>
      <c r="AX280" t="s">
        <v>128</v>
      </c>
      <c r="AY280" t="s">
        <v>128</v>
      </c>
      <c r="AZ280" t="s">
        <v>129</v>
      </c>
      <c r="BC280">
        <v>16</v>
      </c>
      <c r="BH280" t="s">
        <v>118</v>
      </c>
      <c r="CC280" t="s">
        <v>120</v>
      </c>
      <c r="CR280" t="s">
        <v>237</v>
      </c>
      <c r="CS280">
        <v>80961</v>
      </c>
      <c r="CT280" t="s">
        <v>342</v>
      </c>
      <c r="CU280" t="s">
        <v>343</v>
      </c>
      <c r="CV280">
        <v>2005</v>
      </c>
    </row>
    <row r="281" spans="1:100" x14ac:dyDescent="0.35">
      <c r="A281">
        <v>38641940</v>
      </c>
      <c r="B281" t="s">
        <v>298</v>
      </c>
      <c r="D281" t="s">
        <v>101</v>
      </c>
      <c r="F281">
        <v>48</v>
      </c>
      <c r="K281" t="s">
        <v>354</v>
      </c>
      <c r="L281" t="s">
        <v>355</v>
      </c>
      <c r="M281" t="s">
        <v>104</v>
      </c>
      <c r="N281" t="s">
        <v>105</v>
      </c>
      <c r="R281">
        <v>26</v>
      </c>
      <c r="T281">
        <v>27</v>
      </c>
      <c r="U281" t="s">
        <v>106</v>
      </c>
      <c r="V281" t="s">
        <v>107</v>
      </c>
      <c r="W281" t="s">
        <v>108</v>
      </c>
      <c r="X281" t="s">
        <v>109</v>
      </c>
      <c r="Y281">
        <v>6</v>
      </c>
      <c r="Z281" t="s">
        <v>139</v>
      </c>
      <c r="AB281">
        <v>3.13</v>
      </c>
      <c r="AG281" t="s">
        <v>111</v>
      </c>
      <c r="AX281" t="s">
        <v>128</v>
      </c>
      <c r="AY281" t="s">
        <v>128</v>
      </c>
      <c r="AZ281" t="s">
        <v>129</v>
      </c>
      <c r="BC281">
        <v>4</v>
      </c>
      <c r="BH281" t="s">
        <v>118</v>
      </c>
      <c r="CC281" t="s">
        <v>120</v>
      </c>
      <c r="CR281" t="s">
        <v>365</v>
      </c>
      <c r="CS281">
        <v>98409</v>
      </c>
      <c r="CT281" t="s">
        <v>366</v>
      </c>
      <c r="CU281" t="s">
        <v>367</v>
      </c>
      <c r="CV281">
        <v>2003</v>
      </c>
    </row>
    <row r="282" spans="1:100" x14ac:dyDescent="0.35">
      <c r="A282">
        <v>38641940</v>
      </c>
      <c r="B282" t="s">
        <v>298</v>
      </c>
      <c r="D282" t="s">
        <v>135</v>
      </c>
      <c r="F282">
        <v>74.7</v>
      </c>
      <c r="K282" t="s">
        <v>196</v>
      </c>
      <c r="L282" t="s">
        <v>197</v>
      </c>
      <c r="M282" t="s">
        <v>104</v>
      </c>
      <c r="N282" t="s">
        <v>198</v>
      </c>
      <c r="P282">
        <v>25</v>
      </c>
      <c r="U282" t="s">
        <v>106</v>
      </c>
      <c r="V282" t="s">
        <v>107</v>
      </c>
      <c r="W282" t="s">
        <v>108</v>
      </c>
      <c r="X282" t="s">
        <v>109</v>
      </c>
      <c r="Y282">
        <v>23</v>
      </c>
      <c r="Z282" t="s">
        <v>139</v>
      </c>
      <c r="AB282">
        <v>4.17</v>
      </c>
      <c r="AD282">
        <v>3.27</v>
      </c>
      <c r="AF282">
        <v>4.6500000000000004</v>
      </c>
      <c r="AG282" t="s">
        <v>140</v>
      </c>
      <c r="AX282" t="s">
        <v>128</v>
      </c>
      <c r="AY282" t="s">
        <v>128</v>
      </c>
      <c r="AZ282" t="s">
        <v>129</v>
      </c>
      <c r="BC282">
        <v>3</v>
      </c>
      <c r="BH282" t="s">
        <v>118</v>
      </c>
      <c r="BJ282">
        <v>96</v>
      </c>
      <c r="BO282" t="s">
        <v>130</v>
      </c>
      <c r="BQ282">
        <v>4</v>
      </c>
      <c r="BV282" t="s">
        <v>118</v>
      </c>
      <c r="CC282" t="s">
        <v>120</v>
      </c>
      <c r="CR282" t="s">
        <v>202</v>
      </c>
      <c r="CS282">
        <v>178898</v>
      </c>
      <c r="CT282" t="s">
        <v>203</v>
      </c>
      <c r="CU282" t="s">
        <v>204</v>
      </c>
      <c r="CV282">
        <v>2016</v>
      </c>
    </row>
    <row r="283" spans="1:100" x14ac:dyDescent="0.35">
      <c r="A283">
        <v>38641940</v>
      </c>
      <c r="B283" t="s">
        <v>298</v>
      </c>
      <c r="D283" t="s">
        <v>135</v>
      </c>
      <c r="F283">
        <v>60.5</v>
      </c>
      <c r="K283" t="s">
        <v>136</v>
      </c>
      <c r="L283" t="s">
        <v>137</v>
      </c>
      <c r="M283" t="s">
        <v>104</v>
      </c>
      <c r="N283" t="s">
        <v>105</v>
      </c>
      <c r="P283">
        <v>25</v>
      </c>
      <c r="U283" t="s">
        <v>106</v>
      </c>
      <c r="V283" t="s">
        <v>107</v>
      </c>
      <c r="W283" t="s">
        <v>108</v>
      </c>
      <c r="X283" t="s">
        <v>109</v>
      </c>
      <c r="Y283" t="s">
        <v>138</v>
      </c>
      <c r="Z283" t="s">
        <v>139</v>
      </c>
      <c r="AA283" t="s">
        <v>116</v>
      </c>
      <c r="AB283">
        <v>343</v>
      </c>
      <c r="AG283" t="s">
        <v>140</v>
      </c>
      <c r="AX283" t="s">
        <v>128</v>
      </c>
      <c r="AY283" t="s">
        <v>128</v>
      </c>
      <c r="AZ283" t="s">
        <v>129</v>
      </c>
      <c r="BC283">
        <v>1</v>
      </c>
      <c r="BH283" t="s">
        <v>118</v>
      </c>
      <c r="BJ283">
        <v>48</v>
      </c>
      <c r="BO283" t="s">
        <v>130</v>
      </c>
      <c r="BQ283">
        <v>2</v>
      </c>
      <c r="BV283" t="s">
        <v>118</v>
      </c>
      <c r="CC283" t="s">
        <v>120</v>
      </c>
      <c r="CR283" t="s">
        <v>141</v>
      </c>
      <c r="CS283">
        <v>71857</v>
      </c>
      <c r="CT283" t="s">
        <v>142</v>
      </c>
      <c r="CU283" t="s">
        <v>143</v>
      </c>
      <c r="CV283">
        <v>1999</v>
      </c>
    </row>
    <row r="284" spans="1:100" x14ac:dyDescent="0.35">
      <c r="A284">
        <v>38641940</v>
      </c>
      <c r="B284" t="s">
        <v>298</v>
      </c>
      <c r="D284" t="s">
        <v>101</v>
      </c>
      <c r="F284">
        <v>48</v>
      </c>
      <c r="K284" t="s">
        <v>172</v>
      </c>
      <c r="L284" t="s">
        <v>173</v>
      </c>
      <c r="M284" t="s">
        <v>104</v>
      </c>
      <c r="N284" t="s">
        <v>105</v>
      </c>
      <c r="P284">
        <v>25</v>
      </c>
      <c r="U284" t="s">
        <v>106</v>
      </c>
      <c r="V284" t="s">
        <v>167</v>
      </c>
      <c r="W284" t="s">
        <v>108</v>
      </c>
      <c r="X284" t="s">
        <v>109</v>
      </c>
      <c r="Y284">
        <v>5</v>
      </c>
      <c r="Z284" t="s">
        <v>139</v>
      </c>
      <c r="AB284">
        <v>2.13</v>
      </c>
      <c r="AG284" t="s">
        <v>111</v>
      </c>
      <c r="AX284" t="s">
        <v>128</v>
      </c>
      <c r="AY284" t="s">
        <v>128</v>
      </c>
      <c r="AZ284" t="s">
        <v>129</v>
      </c>
      <c r="BC284">
        <v>4</v>
      </c>
      <c r="BH284" t="s">
        <v>118</v>
      </c>
      <c r="BJ284">
        <v>96</v>
      </c>
      <c r="BO284" t="s">
        <v>130</v>
      </c>
      <c r="BQ284">
        <v>4</v>
      </c>
      <c r="BV284" t="s">
        <v>118</v>
      </c>
      <c r="CC284" t="s">
        <v>120</v>
      </c>
      <c r="CR284" t="s">
        <v>368</v>
      </c>
      <c r="CS284">
        <v>178795</v>
      </c>
      <c r="CT284" t="s">
        <v>369</v>
      </c>
      <c r="CU284" t="s">
        <v>370</v>
      </c>
      <c r="CV284">
        <v>2016</v>
      </c>
    </row>
    <row r="285" spans="1:100" x14ac:dyDescent="0.35">
      <c r="A285">
        <v>38641940</v>
      </c>
      <c r="B285" t="s">
        <v>298</v>
      </c>
      <c r="D285" t="s">
        <v>164</v>
      </c>
      <c r="K285" t="s">
        <v>165</v>
      </c>
      <c r="L285" t="s">
        <v>166</v>
      </c>
      <c r="M285" t="s">
        <v>104</v>
      </c>
      <c r="N285" t="s">
        <v>105</v>
      </c>
      <c r="P285">
        <v>20</v>
      </c>
      <c r="U285" t="s">
        <v>106</v>
      </c>
      <c r="V285" t="s">
        <v>167</v>
      </c>
      <c r="W285" t="s">
        <v>108</v>
      </c>
      <c r="X285" t="s">
        <v>109</v>
      </c>
      <c r="Y285">
        <v>4</v>
      </c>
      <c r="Z285" t="s">
        <v>139</v>
      </c>
      <c r="AB285">
        <v>7.1</v>
      </c>
      <c r="AD285">
        <v>6.6</v>
      </c>
      <c r="AF285">
        <v>7.6</v>
      </c>
      <c r="AG285" t="s">
        <v>140</v>
      </c>
      <c r="AX285" t="s">
        <v>128</v>
      </c>
      <c r="AY285" t="s">
        <v>128</v>
      </c>
      <c r="AZ285" t="s">
        <v>129</v>
      </c>
      <c r="BC285">
        <v>4</v>
      </c>
      <c r="BH285" t="s">
        <v>118</v>
      </c>
      <c r="BJ285">
        <v>96</v>
      </c>
      <c r="BO285" t="s">
        <v>130</v>
      </c>
      <c r="BQ285">
        <v>4</v>
      </c>
      <c r="BV285" t="s">
        <v>118</v>
      </c>
      <c r="CC285" t="s">
        <v>120</v>
      </c>
      <c r="CR285" t="s">
        <v>169</v>
      </c>
      <c r="CS285">
        <v>96918</v>
      </c>
      <c r="CT285" t="s">
        <v>170</v>
      </c>
      <c r="CU285" t="s">
        <v>171</v>
      </c>
      <c r="CV285">
        <v>2004</v>
      </c>
    </row>
    <row r="286" spans="1:100" x14ac:dyDescent="0.35">
      <c r="A286">
        <v>38641940</v>
      </c>
      <c r="B286" t="s">
        <v>298</v>
      </c>
      <c r="D286" t="s">
        <v>164</v>
      </c>
      <c r="K286" t="s">
        <v>165</v>
      </c>
      <c r="L286" t="s">
        <v>166</v>
      </c>
      <c r="M286" t="s">
        <v>104</v>
      </c>
      <c r="N286" t="s">
        <v>105</v>
      </c>
      <c r="P286">
        <v>20</v>
      </c>
      <c r="U286" t="s">
        <v>106</v>
      </c>
      <c r="V286" t="s">
        <v>167</v>
      </c>
      <c r="W286" t="s">
        <v>108</v>
      </c>
      <c r="X286" t="s">
        <v>109</v>
      </c>
      <c r="Y286">
        <v>4</v>
      </c>
      <c r="Z286" t="s">
        <v>139</v>
      </c>
      <c r="AA286" t="s">
        <v>116</v>
      </c>
      <c r="AB286">
        <v>8</v>
      </c>
      <c r="AG286" t="s">
        <v>140</v>
      </c>
      <c r="AX286" t="s">
        <v>128</v>
      </c>
      <c r="AY286" t="s">
        <v>128</v>
      </c>
      <c r="AZ286" t="s">
        <v>129</v>
      </c>
      <c r="BC286">
        <v>1</v>
      </c>
      <c r="BH286" t="s">
        <v>118</v>
      </c>
      <c r="BJ286">
        <v>96</v>
      </c>
      <c r="BO286" t="s">
        <v>130</v>
      </c>
      <c r="BQ286">
        <v>4</v>
      </c>
      <c r="BV286" t="s">
        <v>118</v>
      </c>
      <c r="CC286" t="s">
        <v>120</v>
      </c>
      <c r="CR286" t="s">
        <v>169</v>
      </c>
      <c r="CS286">
        <v>96918</v>
      </c>
      <c r="CT286" t="s">
        <v>170</v>
      </c>
      <c r="CU286" t="s">
        <v>171</v>
      </c>
      <c r="CV286">
        <v>2004</v>
      </c>
    </row>
    <row r="287" spans="1:100" x14ac:dyDescent="0.35">
      <c r="A287">
        <v>38641940</v>
      </c>
      <c r="B287" t="s">
        <v>298</v>
      </c>
      <c r="D287" t="s">
        <v>164</v>
      </c>
      <c r="F287">
        <v>41.5</v>
      </c>
      <c r="K287" t="s">
        <v>371</v>
      </c>
      <c r="L287" t="s">
        <v>372</v>
      </c>
      <c r="M287" t="s">
        <v>104</v>
      </c>
      <c r="N287" t="s">
        <v>105</v>
      </c>
      <c r="P287">
        <v>25</v>
      </c>
      <c r="U287" t="s">
        <v>106</v>
      </c>
      <c r="V287" t="s">
        <v>107</v>
      </c>
      <c r="W287" t="s">
        <v>108</v>
      </c>
      <c r="X287" t="s">
        <v>109</v>
      </c>
      <c r="Y287">
        <v>6</v>
      </c>
      <c r="Z287" t="s">
        <v>139</v>
      </c>
      <c r="AB287">
        <v>7.35</v>
      </c>
      <c r="AG287" t="s">
        <v>140</v>
      </c>
      <c r="AX287" t="s">
        <v>128</v>
      </c>
      <c r="AY287" t="s">
        <v>128</v>
      </c>
      <c r="AZ287" t="s">
        <v>129</v>
      </c>
      <c r="BC287">
        <v>5</v>
      </c>
      <c r="BH287" t="s">
        <v>118</v>
      </c>
      <c r="BJ287">
        <v>5</v>
      </c>
      <c r="BO287" t="s">
        <v>118</v>
      </c>
      <c r="BQ287">
        <v>5</v>
      </c>
      <c r="BV287" t="s">
        <v>118</v>
      </c>
      <c r="CC287" t="s">
        <v>120</v>
      </c>
      <c r="CR287" t="s">
        <v>362</v>
      </c>
      <c r="CS287">
        <v>178780</v>
      </c>
      <c r="CT287" t="s">
        <v>363</v>
      </c>
      <c r="CU287" t="s">
        <v>364</v>
      </c>
      <c r="CV287">
        <v>2017</v>
      </c>
    </row>
    <row r="288" spans="1:100" x14ac:dyDescent="0.35">
      <c r="A288">
        <v>38641940</v>
      </c>
      <c r="B288" t="s">
        <v>298</v>
      </c>
      <c r="D288" t="s">
        <v>135</v>
      </c>
      <c r="K288" t="s">
        <v>136</v>
      </c>
      <c r="L288" t="s">
        <v>137</v>
      </c>
      <c r="M288" t="s">
        <v>104</v>
      </c>
      <c r="N288" t="s">
        <v>105</v>
      </c>
      <c r="V288" t="s">
        <v>107</v>
      </c>
      <c r="W288" t="s">
        <v>108</v>
      </c>
      <c r="X288" t="s">
        <v>109</v>
      </c>
      <c r="Y288">
        <v>6</v>
      </c>
      <c r="Z288" t="s">
        <v>139</v>
      </c>
      <c r="AB288">
        <v>7.66</v>
      </c>
      <c r="AD288">
        <v>6.1</v>
      </c>
      <c r="AF288">
        <v>9.6</v>
      </c>
      <c r="AG288" t="s">
        <v>111</v>
      </c>
      <c r="AX288" t="s">
        <v>128</v>
      </c>
      <c r="AY288" t="s">
        <v>128</v>
      </c>
      <c r="AZ288" t="s">
        <v>129</v>
      </c>
      <c r="BC288">
        <v>4</v>
      </c>
      <c r="BH288" t="s">
        <v>118</v>
      </c>
      <c r="CC288" t="s">
        <v>120</v>
      </c>
      <c r="CR288" t="s">
        <v>144</v>
      </c>
      <c r="CS288">
        <v>69216</v>
      </c>
      <c r="CT288" t="s">
        <v>145</v>
      </c>
      <c r="CU288" t="s">
        <v>146</v>
      </c>
      <c r="CV288">
        <v>1995</v>
      </c>
    </row>
    <row r="289" spans="1:100" x14ac:dyDescent="0.35">
      <c r="A289">
        <v>38641940</v>
      </c>
      <c r="B289" t="s">
        <v>298</v>
      </c>
      <c r="D289" t="s">
        <v>101</v>
      </c>
      <c r="F289">
        <v>48</v>
      </c>
      <c r="K289" t="s">
        <v>354</v>
      </c>
      <c r="L289" t="s">
        <v>355</v>
      </c>
      <c r="M289" t="s">
        <v>104</v>
      </c>
      <c r="N289" t="s">
        <v>105</v>
      </c>
      <c r="R289">
        <v>26</v>
      </c>
      <c r="T289">
        <v>27</v>
      </c>
      <c r="U289" t="s">
        <v>106</v>
      </c>
      <c r="V289" t="s">
        <v>167</v>
      </c>
      <c r="W289" t="s">
        <v>108</v>
      </c>
      <c r="X289" t="s">
        <v>109</v>
      </c>
      <c r="Y289">
        <v>6</v>
      </c>
      <c r="Z289" t="s">
        <v>139</v>
      </c>
      <c r="AB289">
        <v>5.27</v>
      </c>
      <c r="AG289" t="s">
        <v>111</v>
      </c>
      <c r="AX289" t="s">
        <v>128</v>
      </c>
      <c r="AY289" t="s">
        <v>128</v>
      </c>
      <c r="AZ289" t="s">
        <v>129</v>
      </c>
      <c r="BC289">
        <v>4</v>
      </c>
      <c r="BH289" t="s">
        <v>118</v>
      </c>
      <c r="CC289" t="s">
        <v>120</v>
      </c>
      <c r="CR289" t="s">
        <v>365</v>
      </c>
      <c r="CS289">
        <v>98409</v>
      </c>
      <c r="CT289" t="s">
        <v>366</v>
      </c>
      <c r="CU289" t="s">
        <v>367</v>
      </c>
      <c r="CV289">
        <v>2003</v>
      </c>
    </row>
    <row r="290" spans="1:100" x14ac:dyDescent="0.35">
      <c r="A290">
        <v>38641940</v>
      </c>
      <c r="B290" t="s">
        <v>298</v>
      </c>
      <c r="C290" t="s">
        <v>134</v>
      </c>
      <c r="D290" t="s">
        <v>101</v>
      </c>
      <c r="K290" t="s">
        <v>159</v>
      </c>
      <c r="L290" t="s">
        <v>160</v>
      </c>
      <c r="M290" t="s">
        <v>104</v>
      </c>
      <c r="N290" t="s">
        <v>105</v>
      </c>
      <c r="P290">
        <v>4</v>
      </c>
      <c r="U290" t="s">
        <v>118</v>
      </c>
      <c r="V290" t="s">
        <v>107</v>
      </c>
      <c r="W290" t="s">
        <v>108</v>
      </c>
      <c r="X290" t="s">
        <v>109</v>
      </c>
      <c r="Y290">
        <v>14</v>
      </c>
      <c r="Z290" t="s">
        <v>139</v>
      </c>
      <c r="AB290">
        <v>36.700000000000003</v>
      </c>
      <c r="AD290">
        <v>35.9</v>
      </c>
      <c r="AF290">
        <v>37.5</v>
      </c>
      <c r="AG290" t="s">
        <v>111</v>
      </c>
      <c r="AX290" t="s">
        <v>128</v>
      </c>
      <c r="AY290" t="s">
        <v>128</v>
      </c>
      <c r="AZ290" t="s">
        <v>129</v>
      </c>
      <c r="BC290">
        <v>1</v>
      </c>
      <c r="BH290" t="s">
        <v>118</v>
      </c>
      <c r="BJ290">
        <v>96</v>
      </c>
      <c r="BO290" t="s">
        <v>130</v>
      </c>
      <c r="BQ290">
        <v>4</v>
      </c>
      <c r="BV290" t="s">
        <v>118</v>
      </c>
      <c r="CC290" t="s">
        <v>120</v>
      </c>
      <c r="CR290" t="s">
        <v>344</v>
      </c>
      <c r="CS290">
        <v>170769</v>
      </c>
      <c r="CT290" t="s">
        <v>345</v>
      </c>
      <c r="CU290" t="s">
        <v>346</v>
      </c>
      <c r="CV290">
        <v>2013</v>
      </c>
    </row>
    <row r="291" spans="1:100" x14ac:dyDescent="0.35">
      <c r="A291">
        <v>38641940</v>
      </c>
      <c r="B291" t="s">
        <v>298</v>
      </c>
      <c r="C291" t="s">
        <v>134</v>
      </c>
      <c r="D291" t="s">
        <v>101</v>
      </c>
      <c r="K291" t="s">
        <v>159</v>
      </c>
      <c r="L291" t="s">
        <v>160</v>
      </c>
      <c r="M291" t="s">
        <v>104</v>
      </c>
      <c r="N291" t="s">
        <v>105</v>
      </c>
      <c r="P291">
        <v>4</v>
      </c>
      <c r="U291" t="s">
        <v>118</v>
      </c>
      <c r="V291" t="s">
        <v>107</v>
      </c>
      <c r="W291" t="s">
        <v>108</v>
      </c>
      <c r="X291" t="s">
        <v>109</v>
      </c>
      <c r="Y291">
        <v>14</v>
      </c>
      <c r="Z291" t="s">
        <v>139</v>
      </c>
      <c r="AB291">
        <v>27.4</v>
      </c>
      <c r="AD291">
        <v>26.4</v>
      </c>
      <c r="AF291">
        <v>28.5</v>
      </c>
      <c r="AG291" t="s">
        <v>111</v>
      </c>
      <c r="AX291" t="s">
        <v>128</v>
      </c>
      <c r="AY291" t="s">
        <v>128</v>
      </c>
      <c r="AZ291" t="s">
        <v>129</v>
      </c>
      <c r="BC291">
        <v>4</v>
      </c>
      <c r="BH291" t="s">
        <v>118</v>
      </c>
      <c r="BJ291">
        <v>96</v>
      </c>
      <c r="BO291" t="s">
        <v>130</v>
      </c>
      <c r="BQ291">
        <v>4</v>
      </c>
      <c r="BV291" t="s">
        <v>118</v>
      </c>
      <c r="CC291" t="s">
        <v>120</v>
      </c>
      <c r="CR291" t="s">
        <v>344</v>
      </c>
      <c r="CS291">
        <v>170769</v>
      </c>
      <c r="CT291" t="s">
        <v>345</v>
      </c>
      <c r="CU291" t="s">
        <v>346</v>
      </c>
      <c r="CV291">
        <v>2013</v>
      </c>
    </row>
    <row r="292" spans="1:100" x14ac:dyDescent="0.35">
      <c r="A292">
        <v>38641940</v>
      </c>
      <c r="B292" t="s">
        <v>298</v>
      </c>
      <c r="D292" t="s">
        <v>135</v>
      </c>
      <c r="F292">
        <v>74.7</v>
      </c>
      <c r="K292" t="s">
        <v>196</v>
      </c>
      <c r="L292" t="s">
        <v>197</v>
      </c>
      <c r="M292" t="s">
        <v>104</v>
      </c>
      <c r="N292" t="s">
        <v>198</v>
      </c>
      <c r="P292">
        <v>36</v>
      </c>
      <c r="U292" t="s">
        <v>106</v>
      </c>
      <c r="V292" t="s">
        <v>107</v>
      </c>
      <c r="W292" t="s">
        <v>108</v>
      </c>
      <c r="X292" t="s">
        <v>109</v>
      </c>
      <c r="Y292">
        <v>7</v>
      </c>
      <c r="Z292" t="s">
        <v>139</v>
      </c>
      <c r="AB292">
        <v>8.67</v>
      </c>
      <c r="AD292">
        <v>8.1199999999999992</v>
      </c>
      <c r="AF292">
        <v>9.2799999999999994</v>
      </c>
      <c r="AG292" t="s">
        <v>140</v>
      </c>
      <c r="AX292" t="s">
        <v>128</v>
      </c>
      <c r="AY292" t="s">
        <v>128</v>
      </c>
      <c r="AZ292" t="s">
        <v>129</v>
      </c>
      <c r="BC292">
        <v>4</v>
      </c>
      <c r="BH292" t="s">
        <v>118</v>
      </c>
      <c r="BJ292">
        <v>96</v>
      </c>
      <c r="BO292" t="s">
        <v>130</v>
      </c>
      <c r="BQ292">
        <v>4</v>
      </c>
      <c r="BV292" t="s">
        <v>118</v>
      </c>
      <c r="CC292" t="s">
        <v>120</v>
      </c>
      <c r="CR292" t="s">
        <v>202</v>
      </c>
      <c r="CS292">
        <v>178898</v>
      </c>
      <c r="CT292" t="s">
        <v>203</v>
      </c>
      <c r="CU292" t="s">
        <v>204</v>
      </c>
      <c r="CV292">
        <v>2016</v>
      </c>
    </row>
    <row r="293" spans="1:100" x14ac:dyDescent="0.35">
      <c r="A293">
        <v>38641940</v>
      </c>
      <c r="B293" t="s">
        <v>298</v>
      </c>
      <c r="D293" t="s">
        <v>135</v>
      </c>
      <c r="K293" t="s">
        <v>373</v>
      </c>
      <c r="L293" t="s">
        <v>374</v>
      </c>
      <c r="M293" t="s">
        <v>104</v>
      </c>
      <c r="N293" t="s">
        <v>105</v>
      </c>
      <c r="P293">
        <v>25</v>
      </c>
      <c r="U293" t="s">
        <v>106</v>
      </c>
      <c r="V293" t="s">
        <v>167</v>
      </c>
      <c r="W293" t="s">
        <v>108</v>
      </c>
      <c r="X293" t="s">
        <v>109</v>
      </c>
      <c r="Y293">
        <v>10</v>
      </c>
      <c r="Z293" t="s">
        <v>139</v>
      </c>
      <c r="AB293">
        <v>5.13</v>
      </c>
      <c r="AD293">
        <v>4.87</v>
      </c>
      <c r="AF293">
        <v>5.41</v>
      </c>
      <c r="AG293" t="s">
        <v>140</v>
      </c>
      <c r="AX293" t="s">
        <v>128</v>
      </c>
      <c r="AY293" t="s">
        <v>128</v>
      </c>
      <c r="AZ293" t="s">
        <v>129</v>
      </c>
      <c r="BC293">
        <v>4</v>
      </c>
      <c r="BH293" t="s">
        <v>118</v>
      </c>
      <c r="BJ293">
        <v>96</v>
      </c>
      <c r="BO293" t="s">
        <v>130</v>
      </c>
      <c r="BQ293">
        <v>4</v>
      </c>
      <c r="BV293" t="s">
        <v>118</v>
      </c>
      <c r="CC293" t="s">
        <v>120</v>
      </c>
      <c r="CR293" t="s">
        <v>375</v>
      </c>
      <c r="CS293">
        <v>170766</v>
      </c>
      <c r="CT293" t="s">
        <v>376</v>
      </c>
      <c r="CU293" t="s">
        <v>377</v>
      </c>
      <c r="CV293">
        <v>2014</v>
      </c>
    </row>
    <row r="294" spans="1:100" x14ac:dyDescent="0.35">
      <c r="A294">
        <v>38641940</v>
      </c>
      <c r="B294" t="s">
        <v>298</v>
      </c>
      <c r="D294" t="s">
        <v>135</v>
      </c>
      <c r="F294">
        <v>53.8</v>
      </c>
      <c r="K294" t="s">
        <v>378</v>
      </c>
      <c r="L294" t="s">
        <v>379</v>
      </c>
      <c r="M294" t="s">
        <v>104</v>
      </c>
      <c r="N294" t="s">
        <v>105</v>
      </c>
      <c r="R294">
        <v>35</v>
      </c>
      <c r="T294">
        <v>38</v>
      </c>
      <c r="U294" t="s">
        <v>106</v>
      </c>
      <c r="V294" t="s">
        <v>167</v>
      </c>
      <c r="W294" t="s">
        <v>108</v>
      </c>
      <c r="X294" t="s">
        <v>109</v>
      </c>
      <c r="Y294">
        <v>7</v>
      </c>
      <c r="Z294" t="s">
        <v>139</v>
      </c>
      <c r="AB294">
        <v>5092</v>
      </c>
      <c r="AD294">
        <v>4498</v>
      </c>
      <c r="AF294">
        <v>6100</v>
      </c>
      <c r="AG294" t="s">
        <v>111</v>
      </c>
      <c r="AX294" t="s">
        <v>128</v>
      </c>
      <c r="AY294" t="s">
        <v>128</v>
      </c>
      <c r="AZ294" t="s">
        <v>129</v>
      </c>
      <c r="BC294">
        <v>1</v>
      </c>
      <c r="BH294" t="s">
        <v>118</v>
      </c>
      <c r="BJ294">
        <v>48</v>
      </c>
      <c r="BO294" t="s">
        <v>130</v>
      </c>
      <c r="BQ294">
        <v>2</v>
      </c>
      <c r="BV294" t="s">
        <v>118</v>
      </c>
      <c r="CC294" t="s">
        <v>120</v>
      </c>
      <c r="CR294" t="s">
        <v>380</v>
      </c>
      <c r="CS294">
        <v>173863</v>
      </c>
      <c r="CT294" t="s">
        <v>381</v>
      </c>
      <c r="CU294" t="s">
        <v>382</v>
      </c>
      <c r="CV294">
        <v>2015</v>
      </c>
    </row>
    <row r="295" spans="1:100" x14ac:dyDescent="0.35">
      <c r="A295">
        <v>38641940</v>
      </c>
      <c r="B295" t="s">
        <v>298</v>
      </c>
      <c r="D295" t="s">
        <v>135</v>
      </c>
      <c r="F295">
        <v>53.8</v>
      </c>
      <c r="K295" t="s">
        <v>378</v>
      </c>
      <c r="L295" t="s">
        <v>379</v>
      </c>
      <c r="M295" t="s">
        <v>104</v>
      </c>
      <c r="N295" t="s">
        <v>105</v>
      </c>
      <c r="R295">
        <v>35</v>
      </c>
      <c r="T295">
        <v>38</v>
      </c>
      <c r="U295" t="s">
        <v>106</v>
      </c>
      <c r="V295" t="s">
        <v>167</v>
      </c>
      <c r="W295" t="s">
        <v>108</v>
      </c>
      <c r="X295" t="s">
        <v>109</v>
      </c>
      <c r="Y295">
        <v>7</v>
      </c>
      <c r="Z295" t="s">
        <v>139</v>
      </c>
      <c r="AB295">
        <v>4524</v>
      </c>
      <c r="AD295">
        <v>3757</v>
      </c>
      <c r="AF295">
        <v>4920</v>
      </c>
      <c r="AG295" t="s">
        <v>111</v>
      </c>
      <c r="AX295" t="s">
        <v>128</v>
      </c>
      <c r="AY295" t="s">
        <v>128</v>
      </c>
      <c r="AZ295" t="s">
        <v>129</v>
      </c>
      <c r="BC295">
        <v>2</v>
      </c>
      <c r="BH295" t="s">
        <v>118</v>
      </c>
      <c r="BJ295">
        <v>48</v>
      </c>
      <c r="BO295" t="s">
        <v>130</v>
      </c>
      <c r="BQ295">
        <v>2</v>
      </c>
      <c r="BV295" t="s">
        <v>118</v>
      </c>
      <c r="CC295" t="s">
        <v>120</v>
      </c>
      <c r="CR295" t="s">
        <v>380</v>
      </c>
      <c r="CS295">
        <v>173863</v>
      </c>
      <c r="CT295" t="s">
        <v>381</v>
      </c>
      <c r="CU295" t="s">
        <v>382</v>
      </c>
      <c r="CV295">
        <v>2015</v>
      </c>
    </row>
    <row r="296" spans="1:100" x14ac:dyDescent="0.35">
      <c r="A296">
        <v>38641940</v>
      </c>
      <c r="B296" t="s">
        <v>298</v>
      </c>
      <c r="D296" t="s">
        <v>101</v>
      </c>
      <c r="K296" t="s">
        <v>326</v>
      </c>
      <c r="L296" t="s">
        <v>327</v>
      </c>
      <c r="M296" t="s">
        <v>104</v>
      </c>
      <c r="N296" t="s">
        <v>105</v>
      </c>
      <c r="P296">
        <v>25</v>
      </c>
      <c r="U296" t="s">
        <v>294</v>
      </c>
      <c r="V296" t="s">
        <v>107</v>
      </c>
      <c r="W296" t="s">
        <v>108</v>
      </c>
      <c r="X296" t="s">
        <v>109</v>
      </c>
      <c r="Z296" t="s">
        <v>139</v>
      </c>
      <c r="AB296">
        <v>1.6419999999999999</v>
      </c>
      <c r="AD296">
        <v>1.47</v>
      </c>
      <c r="AF296">
        <v>1.7829999999999999</v>
      </c>
      <c r="AG296" t="s">
        <v>111</v>
      </c>
      <c r="AX296" t="s">
        <v>128</v>
      </c>
      <c r="AY296" t="s">
        <v>128</v>
      </c>
      <c r="AZ296" t="s">
        <v>129</v>
      </c>
      <c r="BC296">
        <v>4</v>
      </c>
      <c r="BH296" t="s">
        <v>118</v>
      </c>
      <c r="BJ296">
        <v>96</v>
      </c>
      <c r="BO296" t="s">
        <v>130</v>
      </c>
      <c r="BQ296">
        <v>4</v>
      </c>
      <c r="BV296" t="s">
        <v>118</v>
      </c>
      <c r="CC296" t="s">
        <v>120</v>
      </c>
      <c r="CR296" t="s">
        <v>315</v>
      </c>
      <c r="CS296">
        <v>117668</v>
      </c>
      <c r="CT296" t="s">
        <v>316</v>
      </c>
      <c r="CU296" t="s">
        <v>317</v>
      </c>
      <c r="CV296">
        <v>2009</v>
      </c>
    </row>
    <row r="297" spans="1:100" x14ac:dyDescent="0.35">
      <c r="A297">
        <v>38641940</v>
      </c>
      <c r="B297" t="s">
        <v>298</v>
      </c>
      <c r="D297" t="s">
        <v>101</v>
      </c>
      <c r="K297" t="s">
        <v>165</v>
      </c>
      <c r="L297" t="s">
        <v>166</v>
      </c>
      <c r="M297" t="s">
        <v>104</v>
      </c>
      <c r="N297" t="s">
        <v>198</v>
      </c>
      <c r="P297">
        <v>25</v>
      </c>
      <c r="U297" t="s">
        <v>106</v>
      </c>
      <c r="V297" t="s">
        <v>233</v>
      </c>
      <c r="W297" t="s">
        <v>108</v>
      </c>
      <c r="X297" t="s">
        <v>234</v>
      </c>
      <c r="Y297">
        <v>6</v>
      </c>
      <c r="Z297" t="s">
        <v>139</v>
      </c>
      <c r="AB297">
        <v>2.7</v>
      </c>
      <c r="AD297">
        <v>2.06</v>
      </c>
      <c r="AF297">
        <v>3.67</v>
      </c>
      <c r="AG297" t="s">
        <v>140</v>
      </c>
      <c r="AX297" t="s">
        <v>128</v>
      </c>
      <c r="AY297" t="s">
        <v>128</v>
      </c>
      <c r="AZ297" t="s">
        <v>129</v>
      </c>
      <c r="BC297">
        <v>4</v>
      </c>
      <c r="BH297" t="s">
        <v>118</v>
      </c>
      <c r="CC297" t="s">
        <v>120</v>
      </c>
      <c r="CR297" t="s">
        <v>332</v>
      </c>
      <c r="CS297">
        <v>75187</v>
      </c>
      <c r="CT297" t="s">
        <v>333</v>
      </c>
      <c r="CU297" t="s">
        <v>334</v>
      </c>
      <c r="CV297">
        <v>2004</v>
      </c>
    </row>
    <row r="298" spans="1:100" x14ac:dyDescent="0.35">
      <c r="A298">
        <v>38641940</v>
      </c>
      <c r="B298" t="s">
        <v>298</v>
      </c>
      <c r="D298" t="s">
        <v>135</v>
      </c>
      <c r="F298">
        <v>53.8</v>
      </c>
      <c r="K298" t="s">
        <v>378</v>
      </c>
      <c r="L298" t="s">
        <v>379</v>
      </c>
      <c r="M298" t="s">
        <v>104</v>
      </c>
      <c r="N298" t="s">
        <v>105</v>
      </c>
      <c r="R298">
        <v>35</v>
      </c>
      <c r="T298">
        <v>38</v>
      </c>
      <c r="U298" t="s">
        <v>106</v>
      </c>
      <c r="V298" t="s">
        <v>167</v>
      </c>
      <c r="W298" t="s">
        <v>108</v>
      </c>
      <c r="X298" t="s">
        <v>109</v>
      </c>
      <c r="Y298">
        <v>7</v>
      </c>
      <c r="Z298" t="s">
        <v>139</v>
      </c>
      <c r="AB298">
        <v>8279</v>
      </c>
      <c r="AD298">
        <v>7386</v>
      </c>
      <c r="AF298">
        <v>13121</v>
      </c>
      <c r="AG298" t="s">
        <v>111</v>
      </c>
      <c r="AX298" t="s">
        <v>128</v>
      </c>
      <c r="AY298" t="s">
        <v>128</v>
      </c>
      <c r="AZ298" t="s">
        <v>129</v>
      </c>
      <c r="BC298">
        <v>1</v>
      </c>
      <c r="BH298" t="s">
        <v>118</v>
      </c>
      <c r="BJ298">
        <v>48</v>
      </c>
      <c r="BO298" t="s">
        <v>130</v>
      </c>
      <c r="BQ298">
        <v>2</v>
      </c>
      <c r="BV298" t="s">
        <v>118</v>
      </c>
      <c r="CC298" t="s">
        <v>120</v>
      </c>
      <c r="CR298" t="s">
        <v>380</v>
      </c>
      <c r="CS298">
        <v>173863</v>
      </c>
      <c r="CT298" t="s">
        <v>381</v>
      </c>
      <c r="CU298" t="s">
        <v>382</v>
      </c>
      <c r="CV298">
        <v>2015</v>
      </c>
    </row>
    <row r="299" spans="1:100" x14ac:dyDescent="0.35">
      <c r="A299">
        <v>38641940</v>
      </c>
      <c r="B299" t="s">
        <v>298</v>
      </c>
      <c r="D299" t="s">
        <v>135</v>
      </c>
      <c r="F299">
        <v>53.8</v>
      </c>
      <c r="K299" t="s">
        <v>378</v>
      </c>
      <c r="L299" t="s">
        <v>379</v>
      </c>
      <c r="M299" t="s">
        <v>104</v>
      </c>
      <c r="N299" t="s">
        <v>105</v>
      </c>
      <c r="R299">
        <v>35</v>
      </c>
      <c r="T299">
        <v>38</v>
      </c>
      <c r="U299" t="s">
        <v>106</v>
      </c>
      <c r="V299" t="s">
        <v>167</v>
      </c>
      <c r="W299" t="s">
        <v>108</v>
      </c>
      <c r="X299" t="s">
        <v>109</v>
      </c>
      <c r="Y299">
        <v>7</v>
      </c>
      <c r="Z299" t="s">
        <v>139</v>
      </c>
      <c r="AB299">
        <v>6392</v>
      </c>
      <c r="AD299">
        <v>5901</v>
      </c>
      <c r="AF299">
        <v>6754</v>
      </c>
      <c r="AG299" t="s">
        <v>111</v>
      </c>
      <c r="AX299" t="s">
        <v>128</v>
      </c>
      <c r="AY299" t="s">
        <v>128</v>
      </c>
      <c r="AZ299" t="s">
        <v>129</v>
      </c>
      <c r="BC299">
        <v>2</v>
      </c>
      <c r="BH299" t="s">
        <v>118</v>
      </c>
      <c r="BJ299">
        <v>48</v>
      </c>
      <c r="BO299" t="s">
        <v>130</v>
      </c>
      <c r="BQ299">
        <v>2</v>
      </c>
      <c r="BV299" t="s">
        <v>118</v>
      </c>
      <c r="CC299" t="s">
        <v>120</v>
      </c>
      <c r="CR299" t="s">
        <v>380</v>
      </c>
      <c r="CS299">
        <v>173863</v>
      </c>
      <c r="CT299" t="s">
        <v>381</v>
      </c>
      <c r="CU299" t="s">
        <v>382</v>
      </c>
      <c r="CV299">
        <v>2015</v>
      </c>
    </row>
    <row r="300" spans="1:100" x14ac:dyDescent="0.35">
      <c r="A300">
        <v>38641940</v>
      </c>
      <c r="B300" t="s">
        <v>298</v>
      </c>
      <c r="D300" t="s">
        <v>101</v>
      </c>
      <c r="F300">
        <v>25.2</v>
      </c>
      <c r="K300" t="s">
        <v>165</v>
      </c>
      <c r="L300" t="s">
        <v>166</v>
      </c>
      <c r="M300" t="s">
        <v>104</v>
      </c>
      <c r="N300" t="s">
        <v>105</v>
      </c>
      <c r="P300">
        <v>25</v>
      </c>
      <c r="U300" t="s">
        <v>206</v>
      </c>
      <c r="V300" t="s">
        <v>107</v>
      </c>
      <c r="W300" t="s">
        <v>108</v>
      </c>
      <c r="X300" t="s">
        <v>109</v>
      </c>
      <c r="Y300">
        <v>6</v>
      </c>
      <c r="Z300" t="s">
        <v>139</v>
      </c>
      <c r="AB300">
        <v>2.17</v>
      </c>
      <c r="AG300" t="s">
        <v>111</v>
      </c>
      <c r="AX300" t="s">
        <v>128</v>
      </c>
      <c r="AY300" t="s">
        <v>128</v>
      </c>
      <c r="AZ300" t="s">
        <v>129</v>
      </c>
      <c r="BC300">
        <v>16</v>
      </c>
      <c r="BH300" t="s">
        <v>118</v>
      </c>
      <c r="CC300" t="s">
        <v>120</v>
      </c>
      <c r="CR300" t="s">
        <v>237</v>
      </c>
      <c r="CS300">
        <v>80961</v>
      </c>
      <c r="CT300" t="s">
        <v>342</v>
      </c>
      <c r="CU300" t="s">
        <v>343</v>
      </c>
      <c r="CV300">
        <v>2005</v>
      </c>
    </row>
    <row r="301" spans="1:100" x14ac:dyDescent="0.35">
      <c r="A301">
        <v>38641940</v>
      </c>
      <c r="B301" t="s">
        <v>298</v>
      </c>
      <c r="D301" t="s">
        <v>101</v>
      </c>
      <c r="F301">
        <v>29.7</v>
      </c>
      <c r="K301" t="s">
        <v>165</v>
      </c>
      <c r="L301" t="s">
        <v>166</v>
      </c>
      <c r="M301" t="s">
        <v>104</v>
      </c>
      <c r="N301" t="s">
        <v>105</v>
      </c>
      <c r="P301">
        <v>25</v>
      </c>
      <c r="U301" t="s">
        <v>294</v>
      </c>
      <c r="V301" t="s">
        <v>167</v>
      </c>
      <c r="W301" t="s">
        <v>108</v>
      </c>
      <c r="X301" t="s">
        <v>109</v>
      </c>
      <c r="Y301" t="s">
        <v>383</v>
      </c>
      <c r="Z301" t="s">
        <v>139</v>
      </c>
      <c r="AB301">
        <v>4.22</v>
      </c>
      <c r="AD301">
        <v>4.0199999999999996</v>
      </c>
      <c r="AF301">
        <v>4.42</v>
      </c>
      <c r="AG301" t="s">
        <v>140</v>
      </c>
      <c r="AX301" t="s">
        <v>128</v>
      </c>
      <c r="AY301" t="s">
        <v>128</v>
      </c>
      <c r="AZ301" t="s">
        <v>129</v>
      </c>
      <c r="BC301">
        <v>4</v>
      </c>
      <c r="BH301" t="s">
        <v>118</v>
      </c>
      <c r="BJ301">
        <v>96</v>
      </c>
      <c r="BO301" t="s">
        <v>130</v>
      </c>
      <c r="BQ301">
        <v>4</v>
      </c>
      <c r="BV301" t="s">
        <v>118</v>
      </c>
      <c r="CC301" t="s">
        <v>120</v>
      </c>
      <c r="CR301" t="s">
        <v>375</v>
      </c>
      <c r="CS301">
        <v>161774</v>
      </c>
      <c r="CT301" t="s">
        <v>384</v>
      </c>
      <c r="CU301" t="s">
        <v>385</v>
      </c>
      <c r="CV301">
        <v>2011</v>
      </c>
    </row>
    <row r="302" spans="1:100" x14ac:dyDescent="0.35">
      <c r="A302">
        <v>38641940</v>
      </c>
      <c r="B302" t="s">
        <v>298</v>
      </c>
      <c r="D302" t="s">
        <v>101</v>
      </c>
      <c r="K302" t="s">
        <v>165</v>
      </c>
      <c r="L302" t="s">
        <v>166</v>
      </c>
      <c r="M302" t="s">
        <v>104</v>
      </c>
      <c r="N302" t="s">
        <v>307</v>
      </c>
      <c r="R302">
        <v>8</v>
      </c>
      <c r="T302">
        <v>10</v>
      </c>
      <c r="U302" t="s">
        <v>106</v>
      </c>
      <c r="V302" t="s">
        <v>107</v>
      </c>
      <c r="W302" t="s">
        <v>108</v>
      </c>
      <c r="X302" t="s">
        <v>109</v>
      </c>
      <c r="Z302" t="s">
        <v>110</v>
      </c>
      <c r="AB302">
        <v>5.3</v>
      </c>
      <c r="AD302">
        <v>3.9</v>
      </c>
      <c r="AF302">
        <v>9.1999999999999993</v>
      </c>
      <c r="AG302" t="s">
        <v>140</v>
      </c>
      <c r="AX302" t="s">
        <v>128</v>
      </c>
      <c r="AY302" t="s">
        <v>128</v>
      </c>
      <c r="AZ302" t="s">
        <v>129</v>
      </c>
      <c r="BC302">
        <v>4</v>
      </c>
      <c r="BH302" t="s">
        <v>118</v>
      </c>
      <c r="CC302" t="s">
        <v>120</v>
      </c>
      <c r="CR302" t="s">
        <v>329</v>
      </c>
      <c r="CS302">
        <v>72795</v>
      </c>
      <c r="CT302" t="s">
        <v>330</v>
      </c>
      <c r="CU302" t="s">
        <v>331</v>
      </c>
      <c r="CV302">
        <v>2004</v>
      </c>
    </row>
    <row r="303" spans="1:100" x14ac:dyDescent="0.35">
      <c r="A303">
        <v>38641940</v>
      </c>
      <c r="B303" t="s">
        <v>298</v>
      </c>
      <c r="D303" t="s">
        <v>135</v>
      </c>
      <c r="K303" t="s">
        <v>136</v>
      </c>
      <c r="L303" t="s">
        <v>137</v>
      </c>
      <c r="M303" t="s">
        <v>104</v>
      </c>
      <c r="N303" t="s">
        <v>105</v>
      </c>
      <c r="V303" t="s">
        <v>107</v>
      </c>
      <c r="W303" t="s">
        <v>108</v>
      </c>
      <c r="X303" t="s">
        <v>109</v>
      </c>
      <c r="Y303">
        <v>6</v>
      </c>
      <c r="Z303" t="s">
        <v>139</v>
      </c>
      <c r="AB303">
        <v>10.6</v>
      </c>
      <c r="AD303">
        <v>9</v>
      </c>
      <c r="AF303">
        <v>12.4</v>
      </c>
      <c r="AG303" t="s">
        <v>111</v>
      </c>
      <c r="AX303" t="s">
        <v>128</v>
      </c>
      <c r="AY303" t="s">
        <v>128</v>
      </c>
      <c r="AZ303" t="s">
        <v>129</v>
      </c>
      <c r="BC303">
        <v>3</v>
      </c>
      <c r="BH303" t="s">
        <v>118</v>
      </c>
      <c r="CC303" t="s">
        <v>120</v>
      </c>
      <c r="CR303" t="s">
        <v>144</v>
      </c>
      <c r="CS303">
        <v>69216</v>
      </c>
      <c r="CT303" t="s">
        <v>145</v>
      </c>
      <c r="CU303" t="s">
        <v>146</v>
      </c>
      <c r="CV303">
        <v>1995</v>
      </c>
    </row>
    <row r="304" spans="1:100" x14ac:dyDescent="0.35">
      <c r="A304">
        <v>38641940</v>
      </c>
      <c r="B304" t="s">
        <v>298</v>
      </c>
      <c r="D304" t="s">
        <v>135</v>
      </c>
      <c r="F304">
        <v>53.8</v>
      </c>
      <c r="K304" t="s">
        <v>378</v>
      </c>
      <c r="L304" t="s">
        <v>379</v>
      </c>
      <c r="M304" t="s">
        <v>104</v>
      </c>
      <c r="N304" t="s">
        <v>105</v>
      </c>
      <c r="R304">
        <v>35</v>
      </c>
      <c r="T304">
        <v>38</v>
      </c>
      <c r="U304" t="s">
        <v>106</v>
      </c>
      <c r="V304" t="s">
        <v>167</v>
      </c>
      <c r="W304" t="s">
        <v>108</v>
      </c>
      <c r="X304" t="s">
        <v>109</v>
      </c>
      <c r="Y304">
        <v>7</v>
      </c>
      <c r="Z304" t="s">
        <v>139</v>
      </c>
      <c r="AB304">
        <v>4524</v>
      </c>
      <c r="AD304">
        <v>3757</v>
      </c>
      <c r="AF304">
        <v>4920</v>
      </c>
      <c r="AG304" t="s">
        <v>111</v>
      </c>
      <c r="AX304" t="s">
        <v>128</v>
      </c>
      <c r="AY304" t="s">
        <v>128</v>
      </c>
      <c r="AZ304" t="s">
        <v>129</v>
      </c>
      <c r="BC304">
        <v>2</v>
      </c>
      <c r="BH304" t="s">
        <v>118</v>
      </c>
      <c r="BJ304">
        <v>48</v>
      </c>
      <c r="BO304" t="s">
        <v>130</v>
      </c>
      <c r="BQ304">
        <v>2</v>
      </c>
      <c r="BV304" t="s">
        <v>118</v>
      </c>
      <c r="CC304" t="s">
        <v>120</v>
      </c>
      <c r="CR304" t="s">
        <v>380</v>
      </c>
      <c r="CS304">
        <v>173863</v>
      </c>
      <c r="CT304" t="s">
        <v>381</v>
      </c>
      <c r="CU304" t="s">
        <v>382</v>
      </c>
      <c r="CV304">
        <v>2015</v>
      </c>
    </row>
    <row r="305" spans="1:100" x14ac:dyDescent="0.35">
      <c r="A305">
        <v>38641940</v>
      </c>
      <c r="B305" t="s">
        <v>298</v>
      </c>
      <c r="D305" t="s">
        <v>135</v>
      </c>
      <c r="F305">
        <v>53.8</v>
      </c>
      <c r="K305" t="s">
        <v>378</v>
      </c>
      <c r="L305" t="s">
        <v>379</v>
      </c>
      <c r="M305" t="s">
        <v>104</v>
      </c>
      <c r="N305" t="s">
        <v>105</v>
      </c>
      <c r="R305">
        <v>35</v>
      </c>
      <c r="T305">
        <v>38</v>
      </c>
      <c r="U305" t="s">
        <v>106</v>
      </c>
      <c r="V305" t="s">
        <v>167</v>
      </c>
      <c r="W305" t="s">
        <v>108</v>
      </c>
      <c r="X305" t="s">
        <v>109</v>
      </c>
      <c r="Y305">
        <v>7</v>
      </c>
      <c r="Z305" t="s">
        <v>139</v>
      </c>
      <c r="AB305">
        <v>5092</v>
      </c>
      <c r="AD305">
        <v>4498</v>
      </c>
      <c r="AF305">
        <v>6100</v>
      </c>
      <c r="AG305" t="s">
        <v>111</v>
      </c>
      <c r="AX305" t="s">
        <v>128</v>
      </c>
      <c r="AY305" t="s">
        <v>128</v>
      </c>
      <c r="AZ305" t="s">
        <v>129</v>
      </c>
      <c r="BC305">
        <v>1</v>
      </c>
      <c r="BH305" t="s">
        <v>118</v>
      </c>
      <c r="BJ305">
        <v>48</v>
      </c>
      <c r="BO305" t="s">
        <v>130</v>
      </c>
      <c r="BQ305">
        <v>2</v>
      </c>
      <c r="BV305" t="s">
        <v>118</v>
      </c>
      <c r="CC305" t="s">
        <v>120</v>
      </c>
      <c r="CR305" t="s">
        <v>380</v>
      </c>
      <c r="CS305">
        <v>173863</v>
      </c>
      <c r="CT305" t="s">
        <v>381</v>
      </c>
      <c r="CU305" t="s">
        <v>382</v>
      </c>
      <c r="CV305">
        <v>2015</v>
      </c>
    </row>
    <row r="306" spans="1:100" x14ac:dyDescent="0.35">
      <c r="A306">
        <v>38641940</v>
      </c>
      <c r="B306" t="s">
        <v>298</v>
      </c>
      <c r="D306" t="s">
        <v>101</v>
      </c>
      <c r="F306">
        <v>74.7</v>
      </c>
      <c r="K306" t="s">
        <v>386</v>
      </c>
      <c r="L306" t="s">
        <v>387</v>
      </c>
      <c r="M306" t="s">
        <v>104</v>
      </c>
      <c r="N306" t="s">
        <v>105</v>
      </c>
      <c r="R306">
        <v>29</v>
      </c>
      <c r="T306">
        <v>30</v>
      </c>
      <c r="U306" t="s">
        <v>294</v>
      </c>
      <c r="V306" t="s">
        <v>167</v>
      </c>
      <c r="W306" t="s">
        <v>108</v>
      </c>
      <c r="X306" t="s">
        <v>109</v>
      </c>
      <c r="Y306">
        <v>16</v>
      </c>
      <c r="Z306" t="s">
        <v>139</v>
      </c>
      <c r="AB306">
        <v>13.2</v>
      </c>
      <c r="AD306">
        <v>11.57</v>
      </c>
      <c r="AF306">
        <v>15.05</v>
      </c>
      <c r="AG306" t="s">
        <v>111</v>
      </c>
      <c r="AX306" t="s">
        <v>128</v>
      </c>
      <c r="AY306" t="s">
        <v>128</v>
      </c>
      <c r="AZ306" t="s">
        <v>129</v>
      </c>
      <c r="BC306">
        <v>2</v>
      </c>
      <c r="BH306" t="s">
        <v>118</v>
      </c>
      <c r="BJ306">
        <v>48</v>
      </c>
      <c r="BO306" t="s">
        <v>130</v>
      </c>
      <c r="BQ306">
        <v>2</v>
      </c>
      <c r="BV306" t="s">
        <v>118</v>
      </c>
      <c r="CC306" t="s">
        <v>120</v>
      </c>
      <c r="CR306" t="s">
        <v>388</v>
      </c>
      <c r="CS306">
        <v>161310</v>
      </c>
      <c r="CT306" t="s">
        <v>389</v>
      </c>
      <c r="CU306" t="s">
        <v>390</v>
      </c>
      <c r="CV306">
        <v>2013</v>
      </c>
    </row>
    <row r="307" spans="1:100" x14ac:dyDescent="0.35">
      <c r="A307">
        <v>38641940</v>
      </c>
      <c r="B307" t="s">
        <v>298</v>
      </c>
      <c r="D307" t="s">
        <v>164</v>
      </c>
      <c r="K307" t="s">
        <v>165</v>
      </c>
      <c r="L307" t="s">
        <v>166</v>
      </c>
      <c r="M307" t="s">
        <v>104</v>
      </c>
      <c r="N307" t="s">
        <v>105</v>
      </c>
      <c r="P307">
        <v>25</v>
      </c>
      <c r="U307" t="s">
        <v>106</v>
      </c>
      <c r="V307" t="s">
        <v>167</v>
      </c>
      <c r="W307" t="s">
        <v>108</v>
      </c>
      <c r="X307" t="s">
        <v>109</v>
      </c>
      <c r="Y307" t="s">
        <v>168</v>
      </c>
      <c r="Z307" t="s">
        <v>139</v>
      </c>
      <c r="AB307">
        <v>8.9</v>
      </c>
      <c r="AD307">
        <v>8.6</v>
      </c>
      <c r="AF307">
        <v>9.1999999999999993</v>
      </c>
      <c r="AG307" t="s">
        <v>140</v>
      </c>
      <c r="AX307" t="s">
        <v>128</v>
      </c>
      <c r="AY307" t="s">
        <v>128</v>
      </c>
      <c r="AZ307" t="s">
        <v>129</v>
      </c>
      <c r="BC307">
        <v>4</v>
      </c>
      <c r="BH307" t="s">
        <v>118</v>
      </c>
      <c r="BJ307">
        <v>96</v>
      </c>
      <c r="BO307" t="s">
        <v>130</v>
      </c>
      <c r="BQ307">
        <v>4</v>
      </c>
      <c r="BV307" t="s">
        <v>118</v>
      </c>
      <c r="CC307" t="s">
        <v>120</v>
      </c>
      <c r="CR307" t="s">
        <v>169</v>
      </c>
      <c r="CS307">
        <v>96918</v>
      </c>
      <c r="CT307" t="s">
        <v>170</v>
      </c>
      <c r="CU307" t="s">
        <v>171</v>
      </c>
      <c r="CV307">
        <v>2004</v>
      </c>
    </row>
    <row r="308" spans="1:100" x14ac:dyDescent="0.35">
      <c r="A308">
        <v>38641940</v>
      </c>
      <c r="B308" t="s">
        <v>298</v>
      </c>
      <c r="D308" t="s">
        <v>164</v>
      </c>
      <c r="K308" t="s">
        <v>165</v>
      </c>
      <c r="L308" t="s">
        <v>166</v>
      </c>
      <c r="M308" t="s">
        <v>104</v>
      </c>
      <c r="N308" t="s">
        <v>105</v>
      </c>
      <c r="P308">
        <v>25</v>
      </c>
      <c r="U308" t="s">
        <v>106</v>
      </c>
      <c r="V308" t="s">
        <v>167</v>
      </c>
      <c r="W308" t="s">
        <v>108</v>
      </c>
      <c r="X308" t="s">
        <v>109</v>
      </c>
      <c r="Y308" t="s">
        <v>168</v>
      </c>
      <c r="Z308" t="s">
        <v>139</v>
      </c>
      <c r="AB308">
        <v>9</v>
      </c>
      <c r="AD308">
        <v>8.6999999999999993</v>
      </c>
      <c r="AF308">
        <v>9.4</v>
      </c>
      <c r="AG308" t="s">
        <v>140</v>
      </c>
      <c r="AX308" t="s">
        <v>128</v>
      </c>
      <c r="AY308" t="s">
        <v>128</v>
      </c>
      <c r="AZ308" t="s">
        <v>129</v>
      </c>
      <c r="BC308">
        <v>1</v>
      </c>
      <c r="BH308" t="s">
        <v>118</v>
      </c>
      <c r="BJ308">
        <v>96</v>
      </c>
      <c r="BO308" t="s">
        <v>130</v>
      </c>
      <c r="BQ308">
        <v>4</v>
      </c>
      <c r="BV308" t="s">
        <v>118</v>
      </c>
      <c r="CC308" t="s">
        <v>120</v>
      </c>
      <c r="CR308" t="s">
        <v>169</v>
      </c>
      <c r="CS308">
        <v>96918</v>
      </c>
      <c r="CT308" t="s">
        <v>170</v>
      </c>
      <c r="CU308" t="s">
        <v>171</v>
      </c>
      <c r="CV308">
        <v>2004</v>
      </c>
    </row>
    <row r="309" spans="1:100" x14ac:dyDescent="0.35">
      <c r="A309">
        <v>38641940</v>
      </c>
      <c r="B309" t="s">
        <v>298</v>
      </c>
      <c r="D309" t="s">
        <v>135</v>
      </c>
      <c r="F309">
        <v>60.5</v>
      </c>
      <c r="K309" t="s">
        <v>244</v>
      </c>
      <c r="L309" t="s">
        <v>245</v>
      </c>
      <c r="M309" t="s">
        <v>104</v>
      </c>
      <c r="N309" t="s">
        <v>105</v>
      </c>
      <c r="P309">
        <v>25</v>
      </c>
      <c r="U309" t="s">
        <v>106</v>
      </c>
      <c r="V309" t="s">
        <v>107</v>
      </c>
      <c r="W309" t="s">
        <v>108</v>
      </c>
      <c r="X309" t="s">
        <v>109</v>
      </c>
      <c r="Y309" t="s">
        <v>138</v>
      </c>
      <c r="Z309" t="s">
        <v>139</v>
      </c>
      <c r="AA309" t="s">
        <v>116</v>
      </c>
      <c r="AB309">
        <v>466</v>
      </c>
      <c r="AG309" t="s">
        <v>140</v>
      </c>
      <c r="AX309" t="s">
        <v>128</v>
      </c>
      <c r="AY309" t="s">
        <v>128</v>
      </c>
      <c r="AZ309" t="s">
        <v>129</v>
      </c>
      <c r="BC309">
        <v>1</v>
      </c>
      <c r="BH309" t="s">
        <v>118</v>
      </c>
      <c r="BJ309">
        <v>48</v>
      </c>
      <c r="BO309" t="s">
        <v>130</v>
      </c>
      <c r="BQ309">
        <v>2</v>
      </c>
      <c r="BV309" t="s">
        <v>118</v>
      </c>
      <c r="CC309" t="s">
        <v>120</v>
      </c>
      <c r="CR309" t="s">
        <v>141</v>
      </c>
      <c r="CS309">
        <v>71857</v>
      </c>
      <c r="CT309" t="s">
        <v>142</v>
      </c>
      <c r="CU309" t="s">
        <v>143</v>
      </c>
      <c r="CV309">
        <v>1999</v>
      </c>
    </row>
    <row r="310" spans="1:100" x14ac:dyDescent="0.35">
      <c r="A310">
        <v>38641940</v>
      </c>
      <c r="B310" t="s">
        <v>298</v>
      </c>
      <c r="D310" t="s">
        <v>135</v>
      </c>
      <c r="F310">
        <v>60.5</v>
      </c>
      <c r="K310" t="s">
        <v>244</v>
      </c>
      <c r="L310" t="s">
        <v>245</v>
      </c>
      <c r="M310" t="s">
        <v>104</v>
      </c>
      <c r="N310" t="s">
        <v>105</v>
      </c>
      <c r="P310">
        <v>25</v>
      </c>
      <c r="U310" t="s">
        <v>106</v>
      </c>
      <c r="V310" t="s">
        <v>107</v>
      </c>
      <c r="W310" t="s">
        <v>108</v>
      </c>
      <c r="X310" t="s">
        <v>109</v>
      </c>
      <c r="Y310" t="s">
        <v>138</v>
      </c>
      <c r="Z310" t="s">
        <v>139</v>
      </c>
      <c r="AA310" t="s">
        <v>116</v>
      </c>
      <c r="AB310">
        <v>466</v>
      </c>
      <c r="AG310" t="s">
        <v>140</v>
      </c>
      <c r="AX310" t="s">
        <v>128</v>
      </c>
      <c r="AY310" t="s">
        <v>128</v>
      </c>
      <c r="AZ310" t="s">
        <v>129</v>
      </c>
      <c r="BC310">
        <v>2</v>
      </c>
      <c r="BH310" t="s">
        <v>118</v>
      </c>
      <c r="BJ310">
        <v>48</v>
      </c>
      <c r="BO310" t="s">
        <v>130</v>
      </c>
      <c r="BQ310">
        <v>2</v>
      </c>
      <c r="BV310" t="s">
        <v>118</v>
      </c>
      <c r="CC310" t="s">
        <v>120</v>
      </c>
      <c r="CR310" t="s">
        <v>141</v>
      </c>
      <c r="CS310">
        <v>71857</v>
      </c>
      <c r="CT310" t="s">
        <v>142</v>
      </c>
      <c r="CU310" t="s">
        <v>143</v>
      </c>
      <c r="CV310">
        <v>1999</v>
      </c>
    </row>
    <row r="311" spans="1:100" x14ac:dyDescent="0.35">
      <c r="A311">
        <v>38641940</v>
      </c>
      <c r="B311" t="s">
        <v>298</v>
      </c>
      <c r="D311" t="s">
        <v>101</v>
      </c>
      <c r="K311" t="s">
        <v>325</v>
      </c>
      <c r="L311" t="s">
        <v>180</v>
      </c>
      <c r="M311" t="s">
        <v>104</v>
      </c>
      <c r="N311" t="s">
        <v>105</v>
      </c>
      <c r="P311">
        <v>25</v>
      </c>
      <c r="U311" t="s">
        <v>294</v>
      </c>
      <c r="V311" t="s">
        <v>233</v>
      </c>
      <c r="W311" t="s">
        <v>108</v>
      </c>
      <c r="X311" t="s">
        <v>234</v>
      </c>
      <c r="Y311">
        <v>6</v>
      </c>
      <c r="Z311" t="s">
        <v>139</v>
      </c>
      <c r="AB311">
        <v>7.1689999999999996</v>
      </c>
      <c r="AG311" t="s">
        <v>111</v>
      </c>
      <c r="AX311" t="s">
        <v>128</v>
      </c>
      <c r="AY311" t="s">
        <v>128</v>
      </c>
      <c r="AZ311" t="s">
        <v>129</v>
      </c>
      <c r="BC311">
        <v>4</v>
      </c>
      <c r="BH311" t="s">
        <v>118</v>
      </c>
      <c r="BJ311">
        <v>96</v>
      </c>
      <c r="BO311" t="s">
        <v>130</v>
      </c>
      <c r="BQ311">
        <v>4</v>
      </c>
      <c r="BV311" t="s">
        <v>118</v>
      </c>
      <c r="CC311" t="s">
        <v>120</v>
      </c>
      <c r="CR311" t="s">
        <v>315</v>
      </c>
      <c r="CS311">
        <v>117666</v>
      </c>
      <c r="CT311" t="s">
        <v>321</v>
      </c>
      <c r="CU311" t="s">
        <v>322</v>
      </c>
      <c r="CV311">
        <v>2009</v>
      </c>
    </row>
    <row r="312" spans="1:100" x14ac:dyDescent="0.35">
      <c r="A312">
        <v>38641940</v>
      </c>
      <c r="B312" t="s">
        <v>298</v>
      </c>
      <c r="D312" t="s">
        <v>135</v>
      </c>
      <c r="K312" t="s">
        <v>391</v>
      </c>
      <c r="L312" t="s">
        <v>392</v>
      </c>
      <c r="M312" t="s">
        <v>104</v>
      </c>
      <c r="N312" t="s">
        <v>105</v>
      </c>
      <c r="P312">
        <v>25</v>
      </c>
      <c r="U312" t="s">
        <v>106</v>
      </c>
      <c r="V312" t="s">
        <v>167</v>
      </c>
      <c r="W312" t="s">
        <v>108</v>
      </c>
      <c r="X312" t="s">
        <v>109</v>
      </c>
      <c r="Y312">
        <v>10</v>
      </c>
      <c r="Z312" t="s">
        <v>139</v>
      </c>
      <c r="AB312">
        <v>5.84</v>
      </c>
      <c r="AD312">
        <v>5.59</v>
      </c>
      <c r="AF312">
        <v>6.1</v>
      </c>
      <c r="AG312" t="s">
        <v>140</v>
      </c>
      <c r="AX312" t="s">
        <v>128</v>
      </c>
      <c r="AY312" t="s">
        <v>128</v>
      </c>
      <c r="AZ312" t="s">
        <v>129</v>
      </c>
      <c r="BC312">
        <v>4</v>
      </c>
      <c r="BH312" t="s">
        <v>118</v>
      </c>
      <c r="BJ312">
        <v>96</v>
      </c>
      <c r="BO312" t="s">
        <v>130</v>
      </c>
      <c r="BQ312">
        <v>4</v>
      </c>
      <c r="BV312" t="s">
        <v>118</v>
      </c>
      <c r="CC312" t="s">
        <v>120</v>
      </c>
      <c r="CR312" t="s">
        <v>375</v>
      </c>
      <c r="CS312">
        <v>170766</v>
      </c>
      <c r="CT312" t="s">
        <v>376</v>
      </c>
      <c r="CU312" t="s">
        <v>377</v>
      </c>
      <c r="CV312">
        <v>2014</v>
      </c>
    </row>
    <row r="313" spans="1:100" x14ac:dyDescent="0.35">
      <c r="A313">
        <v>38641940</v>
      </c>
      <c r="B313" t="s">
        <v>298</v>
      </c>
      <c r="D313" t="s">
        <v>101</v>
      </c>
      <c r="F313">
        <v>50.2</v>
      </c>
      <c r="K313" t="s">
        <v>378</v>
      </c>
      <c r="L313" t="s">
        <v>379</v>
      </c>
      <c r="M313" t="s">
        <v>104</v>
      </c>
      <c r="N313" t="s">
        <v>198</v>
      </c>
      <c r="V313" t="s">
        <v>167</v>
      </c>
      <c r="W313" t="s">
        <v>108</v>
      </c>
      <c r="X313" t="s">
        <v>109</v>
      </c>
      <c r="Y313">
        <v>6</v>
      </c>
      <c r="Z313" t="s">
        <v>139</v>
      </c>
      <c r="AB313">
        <v>2.08</v>
      </c>
      <c r="AD313">
        <v>1.63</v>
      </c>
      <c r="AF313">
        <v>2.39</v>
      </c>
      <c r="AG313" t="s">
        <v>111</v>
      </c>
      <c r="AX313" t="s">
        <v>128</v>
      </c>
      <c r="AY313" t="s">
        <v>128</v>
      </c>
      <c r="AZ313" t="s">
        <v>129</v>
      </c>
      <c r="BC313">
        <v>7</v>
      </c>
      <c r="BH313" t="s">
        <v>118</v>
      </c>
      <c r="BJ313">
        <v>16</v>
      </c>
      <c r="BO313" t="s">
        <v>118</v>
      </c>
      <c r="BQ313">
        <v>16</v>
      </c>
      <c r="BV313" t="s">
        <v>118</v>
      </c>
      <c r="CC313" t="s">
        <v>120</v>
      </c>
      <c r="CR313" t="s">
        <v>337</v>
      </c>
      <c r="CS313">
        <v>161728</v>
      </c>
      <c r="CT313" t="s">
        <v>338</v>
      </c>
      <c r="CU313" t="s">
        <v>339</v>
      </c>
      <c r="CV313">
        <v>2010</v>
      </c>
    </row>
    <row r="314" spans="1:100" x14ac:dyDescent="0.35">
      <c r="A314">
        <v>38641940</v>
      </c>
      <c r="B314" t="s">
        <v>298</v>
      </c>
      <c r="D314" t="s">
        <v>101</v>
      </c>
      <c r="F314">
        <v>50.2</v>
      </c>
      <c r="K314" t="s">
        <v>378</v>
      </c>
      <c r="L314" t="s">
        <v>379</v>
      </c>
      <c r="M314" t="s">
        <v>104</v>
      </c>
      <c r="N314" t="s">
        <v>198</v>
      </c>
      <c r="V314" t="s">
        <v>167</v>
      </c>
      <c r="W314" t="s">
        <v>108</v>
      </c>
      <c r="X314" t="s">
        <v>109</v>
      </c>
      <c r="Y314">
        <v>6</v>
      </c>
      <c r="Z314" t="s">
        <v>139</v>
      </c>
      <c r="AB314">
        <v>2.66</v>
      </c>
      <c r="AD314">
        <v>2.37</v>
      </c>
      <c r="AF314">
        <v>3.06</v>
      </c>
      <c r="AG314" t="s">
        <v>111</v>
      </c>
      <c r="AX314" t="s">
        <v>128</v>
      </c>
      <c r="AY314" t="s">
        <v>128</v>
      </c>
      <c r="AZ314" t="s">
        <v>129</v>
      </c>
      <c r="BC314">
        <v>1</v>
      </c>
      <c r="BH314" t="s">
        <v>118</v>
      </c>
      <c r="BJ314">
        <v>16</v>
      </c>
      <c r="BO314" t="s">
        <v>118</v>
      </c>
      <c r="BQ314">
        <v>16</v>
      </c>
      <c r="BV314" t="s">
        <v>118</v>
      </c>
      <c r="CC314" t="s">
        <v>120</v>
      </c>
      <c r="CR314" t="s">
        <v>337</v>
      </c>
      <c r="CS314">
        <v>161728</v>
      </c>
      <c r="CT314" t="s">
        <v>338</v>
      </c>
      <c r="CU314" t="s">
        <v>339</v>
      </c>
      <c r="CV314">
        <v>2010</v>
      </c>
    </row>
    <row r="315" spans="1:100" x14ac:dyDescent="0.35">
      <c r="A315">
        <v>38641940</v>
      </c>
      <c r="B315" t="s">
        <v>298</v>
      </c>
      <c r="D315" t="s">
        <v>101</v>
      </c>
      <c r="F315">
        <v>50.2</v>
      </c>
      <c r="K315" t="s">
        <v>378</v>
      </c>
      <c r="L315" t="s">
        <v>379</v>
      </c>
      <c r="M315" t="s">
        <v>104</v>
      </c>
      <c r="N315" t="s">
        <v>198</v>
      </c>
      <c r="V315" t="s">
        <v>167</v>
      </c>
      <c r="W315" t="s">
        <v>108</v>
      </c>
      <c r="X315" t="s">
        <v>109</v>
      </c>
      <c r="Y315">
        <v>6</v>
      </c>
      <c r="Z315" t="s">
        <v>139</v>
      </c>
      <c r="AB315">
        <v>1.95</v>
      </c>
      <c r="AD315">
        <v>1.65</v>
      </c>
      <c r="AF315">
        <v>2.21</v>
      </c>
      <c r="AG315" t="s">
        <v>111</v>
      </c>
      <c r="AX315" t="s">
        <v>128</v>
      </c>
      <c r="AY315" t="s">
        <v>128</v>
      </c>
      <c r="AZ315" t="s">
        <v>129</v>
      </c>
      <c r="BC315">
        <v>15</v>
      </c>
      <c r="BH315" t="s">
        <v>118</v>
      </c>
      <c r="BJ315">
        <v>16</v>
      </c>
      <c r="BO315" t="s">
        <v>118</v>
      </c>
      <c r="BQ315">
        <v>16</v>
      </c>
      <c r="BV315" t="s">
        <v>118</v>
      </c>
      <c r="CC315" t="s">
        <v>120</v>
      </c>
      <c r="CR315" t="s">
        <v>337</v>
      </c>
      <c r="CS315">
        <v>161728</v>
      </c>
      <c r="CT315" t="s">
        <v>338</v>
      </c>
      <c r="CU315" t="s">
        <v>339</v>
      </c>
      <c r="CV315">
        <v>2010</v>
      </c>
    </row>
    <row r="316" spans="1:100" x14ac:dyDescent="0.35">
      <c r="A316">
        <v>38641940</v>
      </c>
      <c r="B316" t="s">
        <v>298</v>
      </c>
      <c r="D316" t="s">
        <v>101</v>
      </c>
      <c r="F316">
        <v>36</v>
      </c>
      <c r="K316" t="s">
        <v>393</v>
      </c>
      <c r="L316" t="s">
        <v>394</v>
      </c>
      <c r="M316" t="s">
        <v>104</v>
      </c>
      <c r="N316" t="s">
        <v>105</v>
      </c>
      <c r="P316">
        <v>25</v>
      </c>
      <c r="U316" t="s">
        <v>106</v>
      </c>
      <c r="V316" t="s">
        <v>107</v>
      </c>
      <c r="W316" t="s">
        <v>108</v>
      </c>
      <c r="X316" t="s">
        <v>109</v>
      </c>
      <c r="Y316" t="s">
        <v>138</v>
      </c>
      <c r="Z316" t="s">
        <v>139</v>
      </c>
      <c r="AA316" t="s">
        <v>116</v>
      </c>
      <c r="AB316">
        <v>400</v>
      </c>
      <c r="AG316" t="s">
        <v>140</v>
      </c>
      <c r="AX316" t="s">
        <v>128</v>
      </c>
      <c r="AY316" t="s">
        <v>128</v>
      </c>
      <c r="AZ316" t="s">
        <v>129</v>
      </c>
      <c r="BC316">
        <v>2</v>
      </c>
      <c r="BH316" t="s">
        <v>118</v>
      </c>
      <c r="BJ316">
        <v>48</v>
      </c>
      <c r="BO316" t="s">
        <v>130</v>
      </c>
      <c r="BQ316">
        <v>2</v>
      </c>
      <c r="BV316" t="s">
        <v>118</v>
      </c>
      <c r="CC316" t="s">
        <v>120</v>
      </c>
      <c r="CR316" t="s">
        <v>141</v>
      </c>
      <c r="CS316">
        <v>71857</v>
      </c>
      <c r="CT316" t="s">
        <v>142</v>
      </c>
      <c r="CU316" t="s">
        <v>143</v>
      </c>
      <c r="CV316">
        <v>1999</v>
      </c>
    </row>
    <row r="317" spans="1:100" x14ac:dyDescent="0.35">
      <c r="A317">
        <v>38641940</v>
      </c>
      <c r="B317" t="s">
        <v>298</v>
      </c>
      <c r="D317" t="s">
        <v>101</v>
      </c>
      <c r="F317">
        <v>48</v>
      </c>
      <c r="K317" t="s">
        <v>354</v>
      </c>
      <c r="L317" t="s">
        <v>355</v>
      </c>
      <c r="M317" t="s">
        <v>104</v>
      </c>
      <c r="N317" t="s">
        <v>105</v>
      </c>
      <c r="R317">
        <v>26</v>
      </c>
      <c r="T317">
        <v>27</v>
      </c>
      <c r="U317" t="s">
        <v>106</v>
      </c>
      <c r="V317" t="s">
        <v>107</v>
      </c>
      <c r="W317" t="s">
        <v>108</v>
      </c>
      <c r="X317" t="s">
        <v>109</v>
      </c>
      <c r="Y317">
        <v>6</v>
      </c>
      <c r="Z317" t="s">
        <v>139</v>
      </c>
      <c r="AA317" t="s">
        <v>236</v>
      </c>
      <c r="AB317">
        <v>4</v>
      </c>
      <c r="AG317" t="s">
        <v>111</v>
      </c>
      <c r="AX317" t="s">
        <v>128</v>
      </c>
      <c r="AY317" t="s">
        <v>128</v>
      </c>
      <c r="AZ317" t="s">
        <v>129</v>
      </c>
      <c r="BC317">
        <v>2</v>
      </c>
      <c r="BH317" t="s">
        <v>118</v>
      </c>
      <c r="CC317" t="s">
        <v>120</v>
      </c>
      <c r="CR317" t="s">
        <v>365</v>
      </c>
      <c r="CS317">
        <v>98409</v>
      </c>
      <c r="CT317" t="s">
        <v>366</v>
      </c>
      <c r="CU317" t="s">
        <v>367</v>
      </c>
      <c r="CV317">
        <v>2003</v>
      </c>
    </row>
    <row r="318" spans="1:100" x14ac:dyDescent="0.35">
      <c r="A318">
        <v>38641940</v>
      </c>
      <c r="B318" t="s">
        <v>298</v>
      </c>
      <c r="D318" t="s">
        <v>101</v>
      </c>
      <c r="K318" t="s">
        <v>326</v>
      </c>
      <c r="L318" t="s">
        <v>327</v>
      </c>
      <c r="M318" t="s">
        <v>104</v>
      </c>
      <c r="N318" t="s">
        <v>105</v>
      </c>
      <c r="P318">
        <v>25</v>
      </c>
      <c r="U318" t="s">
        <v>294</v>
      </c>
      <c r="V318" t="s">
        <v>233</v>
      </c>
      <c r="W318" t="s">
        <v>108</v>
      </c>
      <c r="X318" t="s">
        <v>234</v>
      </c>
      <c r="Y318">
        <v>6</v>
      </c>
      <c r="Z318" t="s">
        <v>139</v>
      </c>
      <c r="AB318">
        <v>6.9</v>
      </c>
      <c r="AG318" t="s">
        <v>111</v>
      </c>
      <c r="AX318" t="s">
        <v>128</v>
      </c>
      <c r="AY318" t="s">
        <v>128</v>
      </c>
      <c r="AZ318" t="s">
        <v>129</v>
      </c>
      <c r="BC318">
        <v>4</v>
      </c>
      <c r="BH318" t="s">
        <v>118</v>
      </c>
      <c r="BJ318">
        <v>96</v>
      </c>
      <c r="BO318" t="s">
        <v>130</v>
      </c>
      <c r="BQ318">
        <v>4</v>
      </c>
      <c r="BV318" t="s">
        <v>118</v>
      </c>
      <c r="CC318" t="s">
        <v>120</v>
      </c>
      <c r="CR318" t="s">
        <v>315</v>
      </c>
      <c r="CS318">
        <v>117666</v>
      </c>
      <c r="CT318" t="s">
        <v>321</v>
      </c>
      <c r="CU318" t="s">
        <v>322</v>
      </c>
      <c r="CV318">
        <v>2009</v>
      </c>
    </row>
    <row r="319" spans="1:100" x14ac:dyDescent="0.35">
      <c r="A319">
        <v>38641940</v>
      </c>
      <c r="B319" t="s">
        <v>298</v>
      </c>
      <c r="D319" t="s">
        <v>101</v>
      </c>
      <c r="F319">
        <v>36</v>
      </c>
      <c r="K319" t="s">
        <v>393</v>
      </c>
      <c r="L319" t="s">
        <v>394</v>
      </c>
      <c r="M319" t="s">
        <v>104</v>
      </c>
      <c r="N319" t="s">
        <v>105</v>
      </c>
      <c r="P319">
        <v>25</v>
      </c>
      <c r="U319" t="s">
        <v>106</v>
      </c>
      <c r="V319" t="s">
        <v>107</v>
      </c>
      <c r="W319" t="s">
        <v>108</v>
      </c>
      <c r="X319" t="s">
        <v>109</v>
      </c>
      <c r="Y319" t="s">
        <v>138</v>
      </c>
      <c r="Z319" t="s">
        <v>139</v>
      </c>
      <c r="AA319" t="s">
        <v>116</v>
      </c>
      <c r="AB319">
        <v>400</v>
      </c>
      <c r="AG319" t="s">
        <v>140</v>
      </c>
      <c r="AX319" t="s">
        <v>128</v>
      </c>
      <c r="AY319" t="s">
        <v>128</v>
      </c>
      <c r="AZ319" t="s">
        <v>129</v>
      </c>
      <c r="BC319">
        <v>1</v>
      </c>
      <c r="BH319" t="s">
        <v>118</v>
      </c>
      <c r="BJ319">
        <v>48</v>
      </c>
      <c r="BO319" t="s">
        <v>130</v>
      </c>
      <c r="BQ319">
        <v>2</v>
      </c>
      <c r="BV319" t="s">
        <v>118</v>
      </c>
      <c r="CC319" t="s">
        <v>120</v>
      </c>
      <c r="CR319" t="s">
        <v>141</v>
      </c>
      <c r="CS319">
        <v>71857</v>
      </c>
      <c r="CT319" t="s">
        <v>142</v>
      </c>
      <c r="CU319" t="s">
        <v>143</v>
      </c>
      <c r="CV319">
        <v>1999</v>
      </c>
    </row>
    <row r="320" spans="1:100" x14ac:dyDescent="0.35">
      <c r="A320">
        <v>38641940</v>
      </c>
      <c r="B320" t="s">
        <v>298</v>
      </c>
      <c r="D320" t="s">
        <v>101</v>
      </c>
      <c r="F320">
        <v>48</v>
      </c>
      <c r="K320" t="s">
        <v>354</v>
      </c>
      <c r="L320" t="s">
        <v>355</v>
      </c>
      <c r="M320" t="s">
        <v>104</v>
      </c>
      <c r="N320" t="s">
        <v>105</v>
      </c>
      <c r="R320">
        <v>26</v>
      </c>
      <c r="T320">
        <v>27</v>
      </c>
      <c r="U320" t="s">
        <v>106</v>
      </c>
      <c r="V320" t="s">
        <v>107</v>
      </c>
      <c r="W320" t="s">
        <v>108</v>
      </c>
      <c r="X320" t="s">
        <v>109</v>
      </c>
      <c r="Y320">
        <v>6</v>
      </c>
      <c r="Z320" t="s">
        <v>139</v>
      </c>
      <c r="AC320" t="s">
        <v>116</v>
      </c>
      <c r="AD320">
        <v>4</v>
      </c>
      <c r="AE320" t="s">
        <v>117</v>
      </c>
      <c r="AF320">
        <v>5</v>
      </c>
      <c r="AG320" t="s">
        <v>111</v>
      </c>
      <c r="AX320" t="s">
        <v>128</v>
      </c>
      <c r="AY320" t="s">
        <v>128</v>
      </c>
      <c r="AZ320" t="s">
        <v>129</v>
      </c>
      <c r="BC320">
        <v>1</v>
      </c>
      <c r="BH320" t="s">
        <v>118</v>
      </c>
      <c r="CC320" t="s">
        <v>120</v>
      </c>
      <c r="CR320" t="s">
        <v>365</v>
      </c>
      <c r="CS320">
        <v>98409</v>
      </c>
      <c r="CT320" t="s">
        <v>366</v>
      </c>
      <c r="CU320" t="s">
        <v>367</v>
      </c>
      <c r="CV320">
        <v>2003</v>
      </c>
    </row>
    <row r="321" spans="1:100" x14ac:dyDescent="0.35">
      <c r="A321">
        <v>38641940</v>
      </c>
      <c r="B321" t="s">
        <v>298</v>
      </c>
      <c r="D321" t="s">
        <v>135</v>
      </c>
      <c r="F321">
        <v>36</v>
      </c>
      <c r="K321" t="s">
        <v>244</v>
      </c>
      <c r="L321" t="s">
        <v>245</v>
      </c>
      <c r="M321" t="s">
        <v>104</v>
      </c>
      <c r="N321" t="s">
        <v>105</v>
      </c>
      <c r="P321">
        <v>25</v>
      </c>
      <c r="U321" t="s">
        <v>106</v>
      </c>
      <c r="V321" t="s">
        <v>107</v>
      </c>
      <c r="W321" t="s">
        <v>108</v>
      </c>
      <c r="X321" t="s">
        <v>109</v>
      </c>
      <c r="Y321" t="s">
        <v>138</v>
      </c>
      <c r="Z321" t="s">
        <v>139</v>
      </c>
      <c r="AA321" t="s">
        <v>116</v>
      </c>
      <c r="AB321">
        <v>494</v>
      </c>
      <c r="AG321" t="s">
        <v>140</v>
      </c>
      <c r="AX321" t="s">
        <v>128</v>
      </c>
      <c r="AY321" t="s">
        <v>128</v>
      </c>
      <c r="AZ321" t="s">
        <v>129</v>
      </c>
      <c r="BC321">
        <v>1</v>
      </c>
      <c r="BH321" t="s">
        <v>118</v>
      </c>
      <c r="BJ321">
        <v>48</v>
      </c>
      <c r="BO321" t="s">
        <v>130</v>
      </c>
      <c r="BQ321">
        <v>2</v>
      </c>
      <c r="BV321" t="s">
        <v>118</v>
      </c>
      <c r="CC321" t="s">
        <v>120</v>
      </c>
      <c r="CR321" t="s">
        <v>141</v>
      </c>
      <c r="CS321">
        <v>71857</v>
      </c>
      <c r="CT321" t="s">
        <v>142</v>
      </c>
      <c r="CU321" t="s">
        <v>143</v>
      </c>
      <c r="CV321">
        <v>1999</v>
      </c>
    </row>
    <row r="322" spans="1:100" x14ac:dyDescent="0.35">
      <c r="A322">
        <v>38641940</v>
      </c>
      <c r="B322" t="s">
        <v>298</v>
      </c>
      <c r="D322" t="s">
        <v>135</v>
      </c>
      <c r="F322">
        <v>36</v>
      </c>
      <c r="K322" t="s">
        <v>395</v>
      </c>
      <c r="L322" t="s">
        <v>396</v>
      </c>
      <c r="M322" t="s">
        <v>104</v>
      </c>
      <c r="N322" t="s">
        <v>105</v>
      </c>
      <c r="P322">
        <v>25</v>
      </c>
      <c r="U322" t="s">
        <v>106</v>
      </c>
      <c r="V322" t="s">
        <v>107</v>
      </c>
      <c r="W322" t="s">
        <v>108</v>
      </c>
      <c r="X322" t="s">
        <v>109</v>
      </c>
      <c r="Y322" t="s">
        <v>138</v>
      </c>
      <c r="Z322" t="s">
        <v>139</v>
      </c>
      <c r="AA322" t="s">
        <v>116</v>
      </c>
      <c r="AB322">
        <v>427</v>
      </c>
      <c r="AG322" t="s">
        <v>140</v>
      </c>
      <c r="AX322" t="s">
        <v>128</v>
      </c>
      <c r="AY322" t="s">
        <v>128</v>
      </c>
      <c r="AZ322" t="s">
        <v>129</v>
      </c>
      <c r="BC322">
        <v>2</v>
      </c>
      <c r="BH322" t="s">
        <v>118</v>
      </c>
      <c r="BJ322">
        <v>48</v>
      </c>
      <c r="BO322" t="s">
        <v>130</v>
      </c>
      <c r="BQ322">
        <v>2</v>
      </c>
      <c r="BV322" t="s">
        <v>118</v>
      </c>
      <c r="CC322" t="s">
        <v>120</v>
      </c>
      <c r="CR322" t="s">
        <v>141</v>
      </c>
      <c r="CS322">
        <v>71857</v>
      </c>
      <c r="CT322" t="s">
        <v>142</v>
      </c>
      <c r="CU322" t="s">
        <v>143</v>
      </c>
      <c r="CV322">
        <v>1999</v>
      </c>
    </row>
    <row r="323" spans="1:100" x14ac:dyDescent="0.35">
      <c r="A323">
        <v>38641940</v>
      </c>
      <c r="B323" t="s">
        <v>298</v>
      </c>
      <c r="D323" t="s">
        <v>135</v>
      </c>
      <c r="F323">
        <v>36</v>
      </c>
      <c r="K323" t="s">
        <v>395</v>
      </c>
      <c r="L323" t="s">
        <v>396</v>
      </c>
      <c r="M323" t="s">
        <v>104</v>
      </c>
      <c r="N323" t="s">
        <v>105</v>
      </c>
      <c r="P323">
        <v>25</v>
      </c>
      <c r="U323" t="s">
        <v>106</v>
      </c>
      <c r="V323" t="s">
        <v>107</v>
      </c>
      <c r="W323" t="s">
        <v>108</v>
      </c>
      <c r="X323" t="s">
        <v>109</v>
      </c>
      <c r="Y323" t="s">
        <v>138</v>
      </c>
      <c r="Z323" t="s">
        <v>139</v>
      </c>
      <c r="AA323" t="s">
        <v>116</v>
      </c>
      <c r="AB323">
        <v>427</v>
      </c>
      <c r="AG323" t="s">
        <v>140</v>
      </c>
      <c r="AX323" t="s">
        <v>128</v>
      </c>
      <c r="AY323" t="s">
        <v>128</v>
      </c>
      <c r="AZ323" t="s">
        <v>129</v>
      </c>
      <c r="BC323">
        <v>1</v>
      </c>
      <c r="BH323" t="s">
        <v>118</v>
      </c>
      <c r="BJ323">
        <v>48</v>
      </c>
      <c r="BO323" t="s">
        <v>130</v>
      </c>
      <c r="BQ323">
        <v>2</v>
      </c>
      <c r="BV323" t="s">
        <v>118</v>
      </c>
      <c r="CC323" t="s">
        <v>120</v>
      </c>
      <c r="CR323" t="s">
        <v>141</v>
      </c>
      <c r="CS323">
        <v>71857</v>
      </c>
      <c r="CT323" t="s">
        <v>142</v>
      </c>
      <c r="CU323" t="s">
        <v>143</v>
      </c>
      <c r="CV323">
        <v>1999</v>
      </c>
    </row>
    <row r="324" spans="1:100" x14ac:dyDescent="0.35">
      <c r="A324">
        <v>38641940</v>
      </c>
      <c r="B324" t="s">
        <v>298</v>
      </c>
      <c r="D324" t="s">
        <v>135</v>
      </c>
      <c r="F324">
        <v>36</v>
      </c>
      <c r="K324" t="s">
        <v>244</v>
      </c>
      <c r="L324" t="s">
        <v>245</v>
      </c>
      <c r="M324" t="s">
        <v>104</v>
      </c>
      <c r="N324" t="s">
        <v>105</v>
      </c>
      <c r="P324">
        <v>25</v>
      </c>
      <c r="U324" t="s">
        <v>106</v>
      </c>
      <c r="V324" t="s">
        <v>107</v>
      </c>
      <c r="W324" t="s">
        <v>108</v>
      </c>
      <c r="X324" t="s">
        <v>109</v>
      </c>
      <c r="Y324" t="s">
        <v>138</v>
      </c>
      <c r="Z324" t="s">
        <v>139</v>
      </c>
      <c r="AA324" t="s">
        <v>116</v>
      </c>
      <c r="AB324">
        <v>494</v>
      </c>
      <c r="AG324" t="s">
        <v>140</v>
      </c>
      <c r="AX324" t="s">
        <v>128</v>
      </c>
      <c r="AY324" t="s">
        <v>128</v>
      </c>
      <c r="AZ324" t="s">
        <v>129</v>
      </c>
      <c r="BC324">
        <v>2</v>
      </c>
      <c r="BH324" t="s">
        <v>118</v>
      </c>
      <c r="BJ324">
        <v>48</v>
      </c>
      <c r="BO324" t="s">
        <v>130</v>
      </c>
      <c r="BQ324">
        <v>2</v>
      </c>
      <c r="BV324" t="s">
        <v>118</v>
      </c>
      <c r="CC324" t="s">
        <v>120</v>
      </c>
      <c r="CR324" t="s">
        <v>141</v>
      </c>
      <c r="CS324">
        <v>71857</v>
      </c>
      <c r="CT324" t="s">
        <v>142</v>
      </c>
      <c r="CU324" t="s">
        <v>143</v>
      </c>
      <c r="CV324">
        <v>1999</v>
      </c>
    </row>
    <row r="325" spans="1:100" x14ac:dyDescent="0.35">
      <c r="A325">
        <v>38641940</v>
      </c>
      <c r="B325" t="s">
        <v>298</v>
      </c>
      <c r="D325" t="s">
        <v>135</v>
      </c>
      <c r="E325" t="s">
        <v>236</v>
      </c>
      <c r="F325">
        <v>51</v>
      </c>
      <c r="K325" t="s">
        <v>299</v>
      </c>
      <c r="L325" t="s">
        <v>245</v>
      </c>
      <c r="M325" t="s">
        <v>104</v>
      </c>
      <c r="N325" t="s">
        <v>198</v>
      </c>
      <c r="R325">
        <v>31</v>
      </c>
      <c r="T325">
        <v>33</v>
      </c>
      <c r="U325" t="s">
        <v>106</v>
      </c>
      <c r="V325" t="s">
        <v>107</v>
      </c>
      <c r="W325" t="s">
        <v>254</v>
      </c>
      <c r="X325" t="s">
        <v>109</v>
      </c>
      <c r="Y325">
        <v>8</v>
      </c>
      <c r="Z325" t="s">
        <v>139</v>
      </c>
      <c r="AB325">
        <v>39.5</v>
      </c>
      <c r="AD325">
        <v>19.7</v>
      </c>
      <c r="AF325">
        <v>59.4</v>
      </c>
      <c r="AG325" t="s">
        <v>111</v>
      </c>
      <c r="AX325" t="s">
        <v>128</v>
      </c>
      <c r="AY325" t="s">
        <v>128</v>
      </c>
      <c r="AZ325" t="s">
        <v>129</v>
      </c>
      <c r="BC325">
        <v>4</v>
      </c>
      <c r="BH325" t="s">
        <v>118</v>
      </c>
      <c r="BJ325">
        <v>96</v>
      </c>
      <c r="BO325" t="s">
        <v>130</v>
      </c>
      <c r="BQ325">
        <v>4</v>
      </c>
      <c r="BV325" t="s">
        <v>118</v>
      </c>
      <c r="CC325" t="s">
        <v>120</v>
      </c>
      <c r="CR325" t="s">
        <v>302</v>
      </c>
      <c r="CS325">
        <v>178800</v>
      </c>
      <c r="CT325" t="s">
        <v>303</v>
      </c>
      <c r="CU325" t="s">
        <v>304</v>
      </c>
      <c r="CV325">
        <v>2017</v>
      </c>
    </row>
    <row r="326" spans="1:100" x14ac:dyDescent="0.35">
      <c r="A326">
        <v>38641940</v>
      </c>
      <c r="B326" t="s">
        <v>298</v>
      </c>
      <c r="D326" t="s">
        <v>101</v>
      </c>
      <c r="F326">
        <v>50.2</v>
      </c>
      <c r="K326" t="s">
        <v>397</v>
      </c>
      <c r="L326" t="s">
        <v>398</v>
      </c>
      <c r="M326" t="s">
        <v>104</v>
      </c>
      <c r="N326" t="s">
        <v>198</v>
      </c>
      <c r="V326" t="s">
        <v>167</v>
      </c>
      <c r="W326" t="s">
        <v>108</v>
      </c>
      <c r="X326" t="s">
        <v>109</v>
      </c>
      <c r="Y326">
        <v>6</v>
      </c>
      <c r="Z326" t="s">
        <v>139</v>
      </c>
      <c r="AB326">
        <v>1.33</v>
      </c>
      <c r="AD326">
        <v>1.1599999999999999</v>
      </c>
      <c r="AF326">
        <v>1.48</v>
      </c>
      <c r="AG326" t="s">
        <v>111</v>
      </c>
      <c r="AX326" t="s">
        <v>128</v>
      </c>
      <c r="AY326" t="s">
        <v>128</v>
      </c>
      <c r="AZ326" t="s">
        <v>129</v>
      </c>
      <c r="BC326">
        <v>15</v>
      </c>
      <c r="BH326" t="s">
        <v>118</v>
      </c>
      <c r="BJ326">
        <v>16</v>
      </c>
      <c r="BO326" t="s">
        <v>118</v>
      </c>
      <c r="BQ326">
        <v>16</v>
      </c>
      <c r="BV326" t="s">
        <v>118</v>
      </c>
      <c r="CC326" t="s">
        <v>120</v>
      </c>
      <c r="CR326" t="s">
        <v>337</v>
      </c>
      <c r="CS326">
        <v>161728</v>
      </c>
      <c r="CT326" t="s">
        <v>338</v>
      </c>
      <c r="CU326" t="s">
        <v>339</v>
      </c>
      <c r="CV326">
        <v>2010</v>
      </c>
    </row>
    <row r="327" spans="1:100" x14ac:dyDescent="0.35">
      <c r="A327">
        <v>38641940</v>
      </c>
      <c r="B327" t="s">
        <v>298</v>
      </c>
      <c r="D327" t="s">
        <v>101</v>
      </c>
      <c r="F327">
        <v>50.2</v>
      </c>
      <c r="K327" t="s">
        <v>397</v>
      </c>
      <c r="L327" t="s">
        <v>398</v>
      </c>
      <c r="M327" t="s">
        <v>104</v>
      </c>
      <c r="N327" t="s">
        <v>198</v>
      </c>
      <c r="V327" t="s">
        <v>167</v>
      </c>
      <c r="W327" t="s">
        <v>108</v>
      </c>
      <c r="X327" t="s">
        <v>109</v>
      </c>
      <c r="Y327">
        <v>6</v>
      </c>
      <c r="Z327" t="s">
        <v>139</v>
      </c>
      <c r="AB327">
        <v>2.11</v>
      </c>
      <c r="AD327">
        <v>2.0099999999999998</v>
      </c>
      <c r="AF327">
        <v>2.2799999999999998</v>
      </c>
      <c r="AG327" t="s">
        <v>111</v>
      </c>
      <c r="AX327" t="s">
        <v>128</v>
      </c>
      <c r="AY327" t="s">
        <v>128</v>
      </c>
      <c r="AZ327" t="s">
        <v>129</v>
      </c>
      <c r="BC327">
        <v>1</v>
      </c>
      <c r="BH327" t="s">
        <v>118</v>
      </c>
      <c r="BJ327">
        <v>16</v>
      </c>
      <c r="BO327" t="s">
        <v>118</v>
      </c>
      <c r="BQ327">
        <v>16</v>
      </c>
      <c r="BV327" t="s">
        <v>118</v>
      </c>
      <c r="CC327" t="s">
        <v>120</v>
      </c>
      <c r="CR327" t="s">
        <v>337</v>
      </c>
      <c r="CS327">
        <v>161728</v>
      </c>
      <c r="CT327" t="s">
        <v>338</v>
      </c>
      <c r="CU327" t="s">
        <v>339</v>
      </c>
      <c r="CV327">
        <v>2010</v>
      </c>
    </row>
    <row r="328" spans="1:100" x14ac:dyDescent="0.35">
      <c r="A328">
        <v>38641940</v>
      </c>
      <c r="B328" t="s">
        <v>298</v>
      </c>
      <c r="C328" t="s">
        <v>134</v>
      </c>
      <c r="D328" t="s">
        <v>101</v>
      </c>
      <c r="K328" t="s">
        <v>159</v>
      </c>
      <c r="L328" t="s">
        <v>160</v>
      </c>
      <c r="M328" t="s">
        <v>104</v>
      </c>
      <c r="N328" t="s">
        <v>105</v>
      </c>
      <c r="P328">
        <v>4</v>
      </c>
      <c r="U328" t="s">
        <v>118</v>
      </c>
      <c r="V328" t="s">
        <v>107</v>
      </c>
      <c r="W328" t="s">
        <v>108</v>
      </c>
      <c r="X328" t="s">
        <v>109</v>
      </c>
      <c r="Y328">
        <v>14</v>
      </c>
      <c r="Z328" t="s">
        <v>139</v>
      </c>
      <c r="AB328">
        <v>30</v>
      </c>
      <c r="AD328">
        <v>29</v>
      </c>
      <c r="AF328">
        <v>31</v>
      </c>
      <c r="AG328" t="s">
        <v>111</v>
      </c>
      <c r="AX328" t="s">
        <v>128</v>
      </c>
      <c r="AY328" t="s">
        <v>128</v>
      </c>
      <c r="AZ328" t="s">
        <v>129</v>
      </c>
      <c r="BC328">
        <v>3</v>
      </c>
      <c r="BH328" t="s">
        <v>118</v>
      </c>
      <c r="BJ328">
        <v>96</v>
      </c>
      <c r="BO328" t="s">
        <v>130</v>
      </c>
      <c r="BQ328">
        <v>4</v>
      </c>
      <c r="BV328" t="s">
        <v>118</v>
      </c>
      <c r="CC328" t="s">
        <v>120</v>
      </c>
      <c r="CR328" t="s">
        <v>344</v>
      </c>
      <c r="CS328">
        <v>170769</v>
      </c>
      <c r="CT328" t="s">
        <v>345</v>
      </c>
      <c r="CU328" t="s">
        <v>346</v>
      </c>
      <c r="CV328">
        <v>2013</v>
      </c>
    </row>
    <row r="329" spans="1:100" x14ac:dyDescent="0.35">
      <c r="A329">
        <v>38641940</v>
      </c>
      <c r="B329" t="s">
        <v>298</v>
      </c>
      <c r="D329" t="s">
        <v>164</v>
      </c>
      <c r="K329" t="s">
        <v>165</v>
      </c>
      <c r="L329" t="s">
        <v>166</v>
      </c>
      <c r="M329" t="s">
        <v>104</v>
      </c>
      <c r="N329" t="s">
        <v>105</v>
      </c>
      <c r="P329">
        <v>25</v>
      </c>
      <c r="U329" t="s">
        <v>106</v>
      </c>
      <c r="V329" t="s">
        <v>167</v>
      </c>
      <c r="W329" t="s">
        <v>108</v>
      </c>
      <c r="X329" t="s">
        <v>109</v>
      </c>
      <c r="Y329" t="s">
        <v>168</v>
      </c>
      <c r="Z329" t="s">
        <v>139</v>
      </c>
      <c r="AA329" t="s">
        <v>116</v>
      </c>
      <c r="AB329">
        <v>17.899999999999999</v>
      </c>
      <c r="AG329" t="s">
        <v>140</v>
      </c>
      <c r="AX329" t="s">
        <v>128</v>
      </c>
      <c r="AY329" t="s">
        <v>128</v>
      </c>
      <c r="AZ329" t="s">
        <v>129</v>
      </c>
      <c r="BC329">
        <v>1</v>
      </c>
      <c r="BH329" t="s">
        <v>118</v>
      </c>
      <c r="BJ329">
        <v>96</v>
      </c>
      <c r="BO329" t="s">
        <v>130</v>
      </c>
      <c r="BQ329">
        <v>4</v>
      </c>
      <c r="BV329" t="s">
        <v>118</v>
      </c>
      <c r="CC329" t="s">
        <v>120</v>
      </c>
      <c r="CR329" t="s">
        <v>169</v>
      </c>
      <c r="CS329">
        <v>96918</v>
      </c>
      <c r="CT329" t="s">
        <v>170</v>
      </c>
      <c r="CU329" t="s">
        <v>171</v>
      </c>
      <c r="CV329">
        <v>2004</v>
      </c>
    </row>
    <row r="330" spans="1:100" x14ac:dyDescent="0.35">
      <c r="A330">
        <v>38641940</v>
      </c>
      <c r="B330" t="s">
        <v>298</v>
      </c>
      <c r="C330" t="s">
        <v>134</v>
      </c>
      <c r="D330" t="s">
        <v>101</v>
      </c>
      <c r="K330" t="s">
        <v>159</v>
      </c>
      <c r="L330" t="s">
        <v>160</v>
      </c>
      <c r="M330" t="s">
        <v>104</v>
      </c>
      <c r="N330" t="s">
        <v>105</v>
      </c>
      <c r="P330">
        <v>4</v>
      </c>
      <c r="U330" t="s">
        <v>118</v>
      </c>
      <c r="V330" t="s">
        <v>107</v>
      </c>
      <c r="W330" t="s">
        <v>108</v>
      </c>
      <c r="X330" t="s">
        <v>109</v>
      </c>
      <c r="Y330">
        <v>14</v>
      </c>
      <c r="Z330" t="s">
        <v>139</v>
      </c>
      <c r="AB330">
        <v>32.9</v>
      </c>
      <c r="AD330">
        <v>31.8</v>
      </c>
      <c r="AF330">
        <v>34.9</v>
      </c>
      <c r="AG330" t="s">
        <v>111</v>
      </c>
      <c r="AX330" t="s">
        <v>128</v>
      </c>
      <c r="AY330" t="s">
        <v>128</v>
      </c>
      <c r="AZ330" t="s">
        <v>129</v>
      </c>
      <c r="BC330">
        <v>2</v>
      </c>
      <c r="BH330" t="s">
        <v>118</v>
      </c>
      <c r="BJ330">
        <v>96</v>
      </c>
      <c r="BO330" t="s">
        <v>130</v>
      </c>
      <c r="BQ330">
        <v>4</v>
      </c>
      <c r="BV330" t="s">
        <v>118</v>
      </c>
      <c r="CC330" t="s">
        <v>120</v>
      </c>
      <c r="CR330" t="s">
        <v>344</v>
      </c>
      <c r="CS330">
        <v>170769</v>
      </c>
      <c r="CT330" t="s">
        <v>345</v>
      </c>
      <c r="CU330" t="s">
        <v>346</v>
      </c>
      <c r="CV330">
        <v>2013</v>
      </c>
    </row>
    <row r="331" spans="1:100" x14ac:dyDescent="0.35">
      <c r="A331">
        <v>38641940</v>
      </c>
      <c r="B331" t="s">
        <v>298</v>
      </c>
      <c r="D331" t="s">
        <v>164</v>
      </c>
      <c r="K331" t="s">
        <v>165</v>
      </c>
      <c r="L331" t="s">
        <v>166</v>
      </c>
      <c r="M331" t="s">
        <v>104</v>
      </c>
      <c r="N331" t="s">
        <v>105</v>
      </c>
      <c r="P331">
        <v>25</v>
      </c>
      <c r="U331" t="s">
        <v>106</v>
      </c>
      <c r="V331" t="s">
        <v>167</v>
      </c>
      <c r="W331" t="s">
        <v>108</v>
      </c>
      <c r="X331" t="s">
        <v>109</v>
      </c>
      <c r="Y331" t="s">
        <v>168</v>
      </c>
      <c r="Z331" t="s">
        <v>139</v>
      </c>
      <c r="AA331" t="s">
        <v>116</v>
      </c>
      <c r="AB331">
        <v>17.899999999999999</v>
      </c>
      <c r="AG331" t="s">
        <v>140</v>
      </c>
      <c r="AX331" t="s">
        <v>128</v>
      </c>
      <c r="AY331" t="s">
        <v>128</v>
      </c>
      <c r="AZ331" t="s">
        <v>129</v>
      </c>
      <c r="BC331">
        <v>4</v>
      </c>
      <c r="BH331" t="s">
        <v>118</v>
      </c>
      <c r="BJ331">
        <v>96</v>
      </c>
      <c r="BO331" t="s">
        <v>130</v>
      </c>
      <c r="BQ331">
        <v>4</v>
      </c>
      <c r="BV331" t="s">
        <v>118</v>
      </c>
      <c r="CC331" t="s">
        <v>120</v>
      </c>
      <c r="CR331" t="s">
        <v>169</v>
      </c>
      <c r="CS331">
        <v>96918</v>
      </c>
      <c r="CT331" t="s">
        <v>170</v>
      </c>
      <c r="CU331" t="s">
        <v>171</v>
      </c>
      <c r="CV331">
        <v>2004</v>
      </c>
    </row>
    <row r="332" spans="1:100" x14ac:dyDescent="0.35">
      <c r="A332">
        <v>38641940</v>
      </c>
      <c r="B332" t="s">
        <v>298</v>
      </c>
      <c r="D332" t="s">
        <v>101</v>
      </c>
      <c r="F332">
        <v>29.7</v>
      </c>
      <c r="K332" t="s">
        <v>373</v>
      </c>
      <c r="L332" t="s">
        <v>374</v>
      </c>
      <c r="M332" t="s">
        <v>104</v>
      </c>
      <c r="N332" t="s">
        <v>105</v>
      </c>
      <c r="P332">
        <v>25</v>
      </c>
      <c r="U332" t="s">
        <v>294</v>
      </c>
      <c r="V332" t="s">
        <v>167</v>
      </c>
      <c r="W332" t="s">
        <v>108</v>
      </c>
      <c r="X332" t="s">
        <v>109</v>
      </c>
      <c r="Y332" t="s">
        <v>383</v>
      </c>
      <c r="Z332" t="s">
        <v>139</v>
      </c>
      <c r="AB332">
        <v>2.0499999999999998</v>
      </c>
      <c r="AD332">
        <v>1.9</v>
      </c>
      <c r="AF332">
        <v>2.2000000000000002</v>
      </c>
      <c r="AG332" t="s">
        <v>140</v>
      </c>
      <c r="AX332" t="s">
        <v>128</v>
      </c>
      <c r="AY332" t="s">
        <v>128</v>
      </c>
      <c r="AZ332" t="s">
        <v>129</v>
      </c>
      <c r="BC332">
        <v>4</v>
      </c>
      <c r="BH332" t="s">
        <v>118</v>
      </c>
      <c r="BJ332">
        <v>96</v>
      </c>
      <c r="BO332" t="s">
        <v>130</v>
      </c>
      <c r="BQ332">
        <v>4</v>
      </c>
      <c r="BV332" t="s">
        <v>118</v>
      </c>
      <c r="CC332" t="s">
        <v>120</v>
      </c>
      <c r="CR332" t="s">
        <v>375</v>
      </c>
      <c r="CS332">
        <v>161774</v>
      </c>
      <c r="CT332" t="s">
        <v>384</v>
      </c>
      <c r="CU332" t="s">
        <v>385</v>
      </c>
      <c r="CV332">
        <v>2011</v>
      </c>
    </row>
    <row r="333" spans="1:100" x14ac:dyDescent="0.35">
      <c r="A333">
        <v>38641940</v>
      </c>
      <c r="B333" t="s">
        <v>298</v>
      </c>
      <c r="D333" t="s">
        <v>101</v>
      </c>
      <c r="F333">
        <v>36</v>
      </c>
      <c r="K333" t="s">
        <v>136</v>
      </c>
      <c r="L333" t="s">
        <v>137</v>
      </c>
      <c r="M333" t="s">
        <v>104</v>
      </c>
      <c r="N333" t="s">
        <v>105</v>
      </c>
      <c r="P333">
        <v>25</v>
      </c>
      <c r="U333" t="s">
        <v>106</v>
      </c>
      <c r="V333" t="s">
        <v>107</v>
      </c>
      <c r="W333" t="s">
        <v>108</v>
      </c>
      <c r="X333" t="s">
        <v>109</v>
      </c>
      <c r="Y333" t="s">
        <v>138</v>
      </c>
      <c r="Z333" t="s">
        <v>139</v>
      </c>
      <c r="AB333">
        <v>3.1</v>
      </c>
      <c r="AD333">
        <v>2.8</v>
      </c>
      <c r="AF333">
        <v>3.4</v>
      </c>
      <c r="AG333" t="s">
        <v>140</v>
      </c>
      <c r="AX333" t="s">
        <v>128</v>
      </c>
      <c r="AY333" t="s">
        <v>128</v>
      </c>
      <c r="AZ333" t="s">
        <v>129</v>
      </c>
      <c r="BC333">
        <v>1</v>
      </c>
      <c r="BH333" t="s">
        <v>118</v>
      </c>
      <c r="BJ333">
        <v>48</v>
      </c>
      <c r="BO333" t="s">
        <v>130</v>
      </c>
      <c r="BQ333">
        <v>2</v>
      </c>
      <c r="BV333" t="s">
        <v>118</v>
      </c>
      <c r="CC333" t="s">
        <v>120</v>
      </c>
      <c r="CR333" t="s">
        <v>141</v>
      </c>
      <c r="CS333">
        <v>71857</v>
      </c>
      <c r="CT333" t="s">
        <v>142</v>
      </c>
      <c r="CU333" t="s">
        <v>143</v>
      </c>
      <c r="CV333">
        <v>1999</v>
      </c>
    </row>
    <row r="334" spans="1:100" x14ac:dyDescent="0.35">
      <c r="A334">
        <v>38641940</v>
      </c>
      <c r="B334" t="s">
        <v>298</v>
      </c>
      <c r="D334" t="s">
        <v>101</v>
      </c>
      <c r="K334" t="s">
        <v>323</v>
      </c>
      <c r="L334" t="s">
        <v>324</v>
      </c>
      <c r="M334" t="s">
        <v>104</v>
      </c>
      <c r="N334" t="s">
        <v>105</v>
      </c>
      <c r="P334">
        <v>25</v>
      </c>
      <c r="U334" t="s">
        <v>294</v>
      </c>
      <c r="V334" t="s">
        <v>107</v>
      </c>
      <c r="W334" t="s">
        <v>108</v>
      </c>
      <c r="X334" t="s">
        <v>109</v>
      </c>
      <c r="Z334" t="s">
        <v>139</v>
      </c>
      <c r="AB334">
        <v>2.4140000000000001</v>
      </c>
      <c r="AG334" t="s">
        <v>111</v>
      </c>
      <c r="AX334" t="s">
        <v>128</v>
      </c>
      <c r="AY334" t="s">
        <v>128</v>
      </c>
      <c r="AZ334" t="s">
        <v>129</v>
      </c>
      <c r="BC334">
        <v>4</v>
      </c>
      <c r="BH334" t="s">
        <v>118</v>
      </c>
      <c r="BJ334">
        <v>96</v>
      </c>
      <c r="BO334" t="s">
        <v>130</v>
      </c>
      <c r="BQ334">
        <v>4</v>
      </c>
      <c r="BV334" t="s">
        <v>118</v>
      </c>
      <c r="CC334" t="s">
        <v>120</v>
      </c>
      <c r="CR334" t="s">
        <v>315</v>
      </c>
      <c r="CS334">
        <v>117668</v>
      </c>
      <c r="CT334" t="s">
        <v>316</v>
      </c>
      <c r="CU334" t="s">
        <v>317</v>
      </c>
      <c r="CV334">
        <v>2009</v>
      </c>
    </row>
    <row r="335" spans="1:100" x14ac:dyDescent="0.35">
      <c r="A335">
        <v>38641940</v>
      </c>
      <c r="B335" t="s">
        <v>298</v>
      </c>
      <c r="D335" t="s">
        <v>101</v>
      </c>
      <c r="K335" t="s">
        <v>318</v>
      </c>
      <c r="L335" t="s">
        <v>319</v>
      </c>
      <c r="M335" t="s">
        <v>104</v>
      </c>
      <c r="N335" t="s">
        <v>105</v>
      </c>
      <c r="P335">
        <v>25</v>
      </c>
      <c r="U335" t="s">
        <v>294</v>
      </c>
      <c r="V335" t="s">
        <v>233</v>
      </c>
      <c r="W335" t="s">
        <v>108</v>
      </c>
      <c r="X335" t="s">
        <v>234</v>
      </c>
      <c r="Y335">
        <v>6</v>
      </c>
      <c r="Z335" t="s">
        <v>139</v>
      </c>
      <c r="AB335">
        <v>7.3029999999999999</v>
      </c>
      <c r="AG335" t="s">
        <v>111</v>
      </c>
      <c r="AX335" t="s">
        <v>128</v>
      </c>
      <c r="AY335" t="s">
        <v>128</v>
      </c>
      <c r="AZ335" t="s">
        <v>129</v>
      </c>
      <c r="BC335">
        <v>4</v>
      </c>
      <c r="BH335" t="s">
        <v>118</v>
      </c>
      <c r="BJ335">
        <v>96</v>
      </c>
      <c r="BO335" t="s">
        <v>130</v>
      </c>
      <c r="BQ335">
        <v>4</v>
      </c>
      <c r="BV335" t="s">
        <v>118</v>
      </c>
      <c r="CC335" t="s">
        <v>120</v>
      </c>
      <c r="CR335" t="s">
        <v>315</v>
      </c>
      <c r="CS335">
        <v>117666</v>
      </c>
      <c r="CT335" t="s">
        <v>321</v>
      </c>
      <c r="CU335" t="s">
        <v>322</v>
      </c>
      <c r="CV335">
        <v>2009</v>
      </c>
    </row>
    <row r="336" spans="1:100" x14ac:dyDescent="0.35">
      <c r="A336">
        <v>38641940</v>
      </c>
      <c r="B336" t="s">
        <v>298</v>
      </c>
      <c r="D336" t="s">
        <v>101</v>
      </c>
      <c r="F336">
        <v>36</v>
      </c>
      <c r="K336" t="s">
        <v>393</v>
      </c>
      <c r="L336" t="s">
        <v>394</v>
      </c>
      <c r="M336" t="s">
        <v>104</v>
      </c>
      <c r="N336" t="s">
        <v>105</v>
      </c>
      <c r="P336">
        <v>25</v>
      </c>
      <c r="U336" t="s">
        <v>106</v>
      </c>
      <c r="V336" t="s">
        <v>107</v>
      </c>
      <c r="W336" t="s">
        <v>108</v>
      </c>
      <c r="X336" t="s">
        <v>109</v>
      </c>
      <c r="Y336" t="s">
        <v>138</v>
      </c>
      <c r="Z336" t="s">
        <v>139</v>
      </c>
      <c r="AB336">
        <v>4.5999999999999996</v>
      </c>
      <c r="AD336">
        <v>4.0999999999999996</v>
      </c>
      <c r="AF336">
        <v>5.2</v>
      </c>
      <c r="AG336" t="s">
        <v>140</v>
      </c>
      <c r="AX336" t="s">
        <v>128</v>
      </c>
      <c r="AY336" t="s">
        <v>128</v>
      </c>
      <c r="AZ336" t="s">
        <v>129</v>
      </c>
      <c r="BC336">
        <v>1</v>
      </c>
      <c r="BH336" t="s">
        <v>118</v>
      </c>
      <c r="BJ336">
        <v>48</v>
      </c>
      <c r="BO336" t="s">
        <v>130</v>
      </c>
      <c r="BQ336">
        <v>2</v>
      </c>
      <c r="BV336" t="s">
        <v>118</v>
      </c>
      <c r="CC336" t="s">
        <v>120</v>
      </c>
      <c r="CR336" t="s">
        <v>141</v>
      </c>
      <c r="CS336">
        <v>71857</v>
      </c>
      <c r="CT336" t="s">
        <v>142</v>
      </c>
      <c r="CU336" t="s">
        <v>143</v>
      </c>
      <c r="CV336">
        <v>1999</v>
      </c>
    </row>
    <row r="337" spans="1:100" x14ac:dyDescent="0.35">
      <c r="A337">
        <v>38641940</v>
      </c>
      <c r="B337" t="s">
        <v>298</v>
      </c>
      <c r="D337" t="s">
        <v>101</v>
      </c>
      <c r="F337">
        <v>36</v>
      </c>
      <c r="K337" t="s">
        <v>393</v>
      </c>
      <c r="L337" t="s">
        <v>394</v>
      </c>
      <c r="M337" t="s">
        <v>104</v>
      </c>
      <c r="N337" t="s">
        <v>105</v>
      </c>
      <c r="P337">
        <v>25</v>
      </c>
      <c r="U337" t="s">
        <v>106</v>
      </c>
      <c r="V337" t="s">
        <v>107</v>
      </c>
      <c r="W337" t="s">
        <v>108</v>
      </c>
      <c r="X337" t="s">
        <v>109</v>
      </c>
      <c r="Y337" t="s">
        <v>138</v>
      </c>
      <c r="Z337" t="s">
        <v>139</v>
      </c>
      <c r="AB337">
        <v>3</v>
      </c>
      <c r="AD337">
        <v>2.8</v>
      </c>
      <c r="AF337">
        <v>3.2</v>
      </c>
      <c r="AG337" t="s">
        <v>140</v>
      </c>
      <c r="AX337" t="s">
        <v>128</v>
      </c>
      <c r="AY337" t="s">
        <v>128</v>
      </c>
      <c r="AZ337" t="s">
        <v>129</v>
      </c>
      <c r="BC337">
        <v>2</v>
      </c>
      <c r="BH337" t="s">
        <v>118</v>
      </c>
      <c r="BJ337">
        <v>48</v>
      </c>
      <c r="BO337" t="s">
        <v>130</v>
      </c>
      <c r="BQ337">
        <v>2</v>
      </c>
      <c r="BV337" t="s">
        <v>118</v>
      </c>
      <c r="CC337" t="s">
        <v>120</v>
      </c>
      <c r="CR337" t="s">
        <v>141</v>
      </c>
      <c r="CS337">
        <v>71857</v>
      </c>
      <c r="CT337" t="s">
        <v>142</v>
      </c>
      <c r="CU337" t="s">
        <v>143</v>
      </c>
      <c r="CV337">
        <v>1999</v>
      </c>
    </row>
    <row r="338" spans="1:100" x14ac:dyDescent="0.35">
      <c r="A338">
        <v>38641940</v>
      </c>
      <c r="B338" t="s">
        <v>298</v>
      </c>
      <c r="D338" t="s">
        <v>135</v>
      </c>
      <c r="F338">
        <v>36</v>
      </c>
      <c r="K338" t="s">
        <v>395</v>
      </c>
      <c r="L338" t="s">
        <v>396</v>
      </c>
      <c r="M338" t="s">
        <v>104</v>
      </c>
      <c r="N338" t="s">
        <v>105</v>
      </c>
      <c r="P338">
        <v>25</v>
      </c>
      <c r="U338" t="s">
        <v>106</v>
      </c>
      <c r="V338" t="s">
        <v>107</v>
      </c>
      <c r="W338" t="s">
        <v>108</v>
      </c>
      <c r="X338" t="s">
        <v>109</v>
      </c>
      <c r="Y338" t="s">
        <v>138</v>
      </c>
      <c r="Z338" t="s">
        <v>139</v>
      </c>
      <c r="AB338">
        <v>6.3</v>
      </c>
      <c r="AD338">
        <v>5.6</v>
      </c>
      <c r="AF338">
        <v>7.1</v>
      </c>
      <c r="AG338" t="s">
        <v>140</v>
      </c>
      <c r="AX338" t="s">
        <v>128</v>
      </c>
      <c r="AY338" t="s">
        <v>128</v>
      </c>
      <c r="AZ338" t="s">
        <v>129</v>
      </c>
      <c r="BC338">
        <v>2</v>
      </c>
      <c r="BH338" t="s">
        <v>118</v>
      </c>
      <c r="BJ338">
        <v>48</v>
      </c>
      <c r="BO338" t="s">
        <v>130</v>
      </c>
      <c r="BQ338">
        <v>2</v>
      </c>
      <c r="BV338" t="s">
        <v>118</v>
      </c>
      <c r="CC338" t="s">
        <v>120</v>
      </c>
      <c r="CR338" t="s">
        <v>141</v>
      </c>
      <c r="CS338">
        <v>71857</v>
      </c>
      <c r="CT338" t="s">
        <v>142</v>
      </c>
      <c r="CU338" t="s">
        <v>143</v>
      </c>
      <c r="CV338">
        <v>1999</v>
      </c>
    </row>
    <row r="339" spans="1:100" x14ac:dyDescent="0.35">
      <c r="A339">
        <v>38641940</v>
      </c>
      <c r="B339" t="s">
        <v>298</v>
      </c>
      <c r="D339" t="s">
        <v>135</v>
      </c>
      <c r="F339">
        <v>36</v>
      </c>
      <c r="K339" t="s">
        <v>395</v>
      </c>
      <c r="L339" t="s">
        <v>396</v>
      </c>
      <c r="M339" t="s">
        <v>104</v>
      </c>
      <c r="N339" t="s">
        <v>105</v>
      </c>
      <c r="P339">
        <v>25</v>
      </c>
      <c r="U339" t="s">
        <v>106</v>
      </c>
      <c r="V339" t="s">
        <v>107</v>
      </c>
      <c r="W339" t="s">
        <v>108</v>
      </c>
      <c r="X339" t="s">
        <v>109</v>
      </c>
      <c r="Y339" t="s">
        <v>138</v>
      </c>
      <c r="Z339" t="s">
        <v>139</v>
      </c>
      <c r="AB339">
        <v>8.6</v>
      </c>
      <c r="AD339">
        <v>7.8</v>
      </c>
      <c r="AF339">
        <v>9.5</v>
      </c>
      <c r="AG339" t="s">
        <v>140</v>
      </c>
      <c r="AX339" t="s">
        <v>128</v>
      </c>
      <c r="AY339" t="s">
        <v>128</v>
      </c>
      <c r="AZ339" t="s">
        <v>129</v>
      </c>
      <c r="BC339">
        <v>1</v>
      </c>
      <c r="BH339" t="s">
        <v>118</v>
      </c>
      <c r="BJ339">
        <v>48</v>
      </c>
      <c r="BO339" t="s">
        <v>130</v>
      </c>
      <c r="BQ339">
        <v>2</v>
      </c>
      <c r="BV339" t="s">
        <v>118</v>
      </c>
      <c r="CC339" t="s">
        <v>120</v>
      </c>
      <c r="CR339" t="s">
        <v>141</v>
      </c>
      <c r="CS339">
        <v>71857</v>
      </c>
      <c r="CT339" t="s">
        <v>142</v>
      </c>
      <c r="CU339" t="s">
        <v>143</v>
      </c>
      <c r="CV339">
        <v>1999</v>
      </c>
    </row>
    <row r="340" spans="1:100" x14ac:dyDescent="0.35">
      <c r="A340">
        <v>38641940</v>
      </c>
      <c r="B340" t="s">
        <v>298</v>
      </c>
      <c r="D340" t="s">
        <v>135</v>
      </c>
      <c r="F340">
        <v>60.5</v>
      </c>
      <c r="K340" t="s">
        <v>136</v>
      </c>
      <c r="L340" t="s">
        <v>137</v>
      </c>
      <c r="M340" t="s">
        <v>104</v>
      </c>
      <c r="N340" t="s">
        <v>105</v>
      </c>
      <c r="P340">
        <v>25</v>
      </c>
      <c r="U340" t="s">
        <v>106</v>
      </c>
      <c r="V340" t="s">
        <v>107</v>
      </c>
      <c r="W340" t="s">
        <v>108</v>
      </c>
      <c r="X340" t="s">
        <v>109</v>
      </c>
      <c r="Y340" t="s">
        <v>138</v>
      </c>
      <c r="Z340" t="s">
        <v>139</v>
      </c>
      <c r="AA340" t="s">
        <v>116</v>
      </c>
      <c r="AB340">
        <v>343</v>
      </c>
      <c r="AG340" t="s">
        <v>140</v>
      </c>
      <c r="AX340" t="s">
        <v>128</v>
      </c>
      <c r="AY340" t="s">
        <v>128</v>
      </c>
      <c r="AZ340" t="s">
        <v>129</v>
      </c>
      <c r="BC340">
        <v>2</v>
      </c>
      <c r="BH340" t="s">
        <v>118</v>
      </c>
      <c r="BJ340">
        <v>48</v>
      </c>
      <c r="BO340" t="s">
        <v>130</v>
      </c>
      <c r="BQ340">
        <v>2</v>
      </c>
      <c r="BV340" t="s">
        <v>118</v>
      </c>
      <c r="CC340" t="s">
        <v>120</v>
      </c>
      <c r="CR340" t="s">
        <v>141</v>
      </c>
      <c r="CS340">
        <v>71857</v>
      </c>
      <c r="CT340" t="s">
        <v>142</v>
      </c>
      <c r="CU340" t="s">
        <v>143</v>
      </c>
      <c r="CV340">
        <v>1999</v>
      </c>
    </row>
    <row r="341" spans="1:100" x14ac:dyDescent="0.35">
      <c r="A341">
        <v>38641940</v>
      </c>
      <c r="B341" t="s">
        <v>298</v>
      </c>
      <c r="C341" t="s">
        <v>134</v>
      </c>
      <c r="D341" t="s">
        <v>101</v>
      </c>
      <c r="K341" t="s">
        <v>179</v>
      </c>
      <c r="L341" t="s">
        <v>180</v>
      </c>
      <c r="M341" t="s">
        <v>104</v>
      </c>
      <c r="N341" t="s">
        <v>105</v>
      </c>
      <c r="P341">
        <v>4</v>
      </c>
      <c r="U341" t="s">
        <v>118</v>
      </c>
      <c r="V341" t="s">
        <v>107</v>
      </c>
      <c r="W341" t="s">
        <v>108</v>
      </c>
      <c r="X341" t="s">
        <v>109</v>
      </c>
      <c r="Y341">
        <v>14</v>
      </c>
      <c r="Z341" t="s">
        <v>139</v>
      </c>
      <c r="AB341">
        <v>35.9</v>
      </c>
      <c r="AD341">
        <v>33.799999999999997</v>
      </c>
      <c r="AF341">
        <v>38.299999999999997</v>
      </c>
      <c r="AG341" t="s">
        <v>111</v>
      </c>
      <c r="AX341" t="s">
        <v>128</v>
      </c>
      <c r="AY341" t="s">
        <v>128</v>
      </c>
      <c r="AZ341" t="s">
        <v>129</v>
      </c>
      <c r="BC341">
        <v>2</v>
      </c>
      <c r="BH341" t="s">
        <v>118</v>
      </c>
      <c r="BJ341">
        <v>96</v>
      </c>
      <c r="BO341" t="s">
        <v>130</v>
      </c>
      <c r="BQ341">
        <v>4</v>
      </c>
      <c r="BV341" t="s">
        <v>118</v>
      </c>
      <c r="CC341" t="s">
        <v>120</v>
      </c>
      <c r="CR341" t="s">
        <v>344</v>
      </c>
      <c r="CS341">
        <v>170769</v>
      </c>
      <c r="CT341" t="s">
        <v>345</v>
      </c>
      <c r="CU341" t="s">
        <v>346</v>
      </c>
      <c r="CV341">
        <v>2013</v>
      </c>
    </row>
    <row r="342" spans="1:100" x14ac:dyDescent="0.35">
      <c r="A342">
        <v>38641940</v>
      </c>
      <c r="B342" t="s">
        <v>298</v>
      </c>
      <c r="C342" t="s">
        <v>134</v>
      </c>
      <c r="D342" t="s">
        <v>101</v>
      </c>
      <c r="K342" t="s">
        <v>179</v>
      </c>
      <c r="L342" t="s">
        <v>180</v>
      </c>
      <c r="M342" t="s">
        <v>104</v>
      </c>
      <c r="N342" t="s">
        <v>105</v>
      </c>
      <c r="P342">
        <v>4</v>
      </c>
      <c r="U342" t="s">
        <v>118</v>
      </c>
      <c r="V342" t="s">
        <v>107</v>
      </c>
      <c r="W342" t="s">
        <v>108</v>
      </c>
      <c r="X342" t="s">
        <v>109</v>
      </c>
      <c r="Y342">
        <v>14</v>
      </c>
      <c r="Z342" t="s">
        <v>139</v>
      </c>
      <c r="AB342">
        <v>25.7</v>
      </c>
      <c r="AD342">
        <v>25.3</v>
      </c>
      <c r="AF342">
        <v>26</v>
      </c>
      <c r="AG342" t="s">
        <v>111</v>
      </c>
      <c r="AX342" t="s">
        <v>128</v>
      </c>
      <c r="AY342" t="s">
        <v>128</v>
      </c>
      <c r="AZ342" t="s">
        <v>129</v>
      </c>
      <c r="BC342">
        <v>4</v>
      </c>
      <c r="BH342" t="s">
        <v>118</v>
      </c>
      <c r="BJ342">
        <v>96</v>
      </c>
      <c r="BO342" t="s">
        <v>130</v>
      </c>
      <c r="BQ342">
        <v>4</v>
      </c>
      <c r="BV342" t="s">
        <v>118</v>
      </c>
      <c r="CC342" t="s">
        <v>120</v>
      </c>
      <c r="CR342" t="s">
        <v>344</v>
      </c>
      <c r="CS342">
        <v>170769</v>
      </c>
      <c r="CT342" t="s">
        <v>345</v>
      </c>
      <c r="CU342" t="s">
        <v>346</v>
      </c>
      <c r="CV342">
        <v>2013</v>
      </c>
    </row>
    <row r="343" spans="1:100" x14ac:dyDescent="0.35">
      <c r="A343">
        <v>38641940</v>
      </c>
      <c r="B343" t="s">
        <v>298</v>
      </c>
      <c r="C343" t="s">
        <v>134</v>
      </c>
      <c r="D343" t="s">
        <v>101</v>
      </c>
      <c r="K343" t="s">
        <v>179</v>
      </c>
      <c r="L343" t="s">
        <v>180</v>
      </c>
      <c r="M343" t="s">
        <v>104</v>
      </c>
      <c r="N343" t="s">
        <v>105</v>
      </c>
      <c r="P343">
        <v>4</v>
      </c>
      <c r="U343" t="s">
        <v>118</v>
      </c>
      <c r="V343" t="s">
        <v>107</v>
      </c>
      <c r="W343" t="s">
        <v>108</v>
      </c>
      <c r="X343" t="s">
        <v>109</v>
      </c>
      <c r="Y343">
        <v>14</v>
      </c>
      <c r="Z343" t="s">
        <v>139</v>
      </c>
      <c r="AB343">
        <v>28.8</v>
      </c>
      <c r="AD343">
        <v>28.5</v>
      </c>
      <c r="AF343">
        <v>29.1</v>
      </c>
      <c r="AG343" t="s">
        <v>111</v>
      </c>
      <c r="AX343" t="s">
        <v>128</v>
      </c>
      <c r="AY343" t="s">
        <v>128</v>
      </c>
      <c r="AZ343" t="s">
        <v>129</v>
      </c>
      <c r="BC343">
        <v>3</v>
      </c>
      <c r="BH343" t="s">
        <v>118</v>
      </c>
      <c r="BJ343">
        <v>96</v>
      </c>
      <c r="BO343" t="s">
        <v>130</v>
      </c>
      <c r="BQ343">
        <v>4</v>
      </c>
      <c r="BV343" t="s">
        <v>118</v>
      </c>
      <c r="CC343" t="s">
        <v>120</v>
      </c>
      <c r="CR343" t="s">
        <v>344</v>
      </c>
      <c r="CS343">
        <v>170769</v>
      </c>
      <c r="CT343" t="s">
        <v>345</v>
      </c>
      <c r="CU343" t="s">
        <v>346</v>
      </c>
      <c r="CV343">
        <v>2013</v>
      </c>
    </row>
    <row r="344" spans="1:100" x14ac:dyDescent="0.35">
      <c r="A344">
        <v>38641940</v>
      </c>
      <c r="B344" t="s">
        <v>298</v>
      </c>
      <c r="D344" t="s">
        <v>101</v>
      </c>
      <c r="F344">
        <v>41</v>
      </c>
      <c r="K344" t="s">
        <v>399</v>
      </c>
      <c r="L344" t="s">
        <v>400</v>
      </c>
      <c r="M344" t="s">
        <v>104</v>
      </c>
      <c r="N344" t="s">
        <v>105</v>
      </c>
      <c r="R344">
        <v>26</v>
      </c>
      <c r="T344">
        <v>30</v>
      </c>
      <c r="U344" t="s">
        <v>106</v>
      </c>
      <c r="V344" t="s">
        <v>107</v>
      </c>
      <c r="W344" t="s">
        <v>108</v>
      </c>
      <c r="X344" t="s">
        <v>109</v>
      </c>
      <c r="Y344">
        <v>6</v>
      </c>
      <c r="Z344" t="s">
        <v>139</v>
      </c>
      <c r="AB344">
        <v>1.91</v>
      </c>
      <c r="AD344">
        <v>0.78</v>
      </c>
      <c r="AF344">
        <v>3.04</v>
      </c>
      <c r="AG344" t="s">
        <v>140</v>
      </c>
      <c r="AX344" t="s">
        <v>128</v>
      </c>
      <c r="AY344" t="s">
        <v>128</v>
      </c>
      <c r="AZ344" t="s">
        <v>129</v>
      </c>
      <c r="BC344">
        <v>10</v>
      </c>
      <c r="BH344" t="s">
        <v>118</v>
      </c>
      <c r="BJ344">
        <v>15</v>
      </c>
      <c r="BO344" t="s">
        <v>118</v>
      </c>
      <c r="BQ344">
        <v>15</v>
      </c>
      <c r="BV344" t="s">
        <v>118</v>
      </c>
      <c r="CC344" t="s">
        <v>120</v>
      </c>
      <c r="CR344" t="s">
        <v>401</v>
      </c>
      <c r="CS344">
        <v>161702</v>
      </c>
      <c r="CT344" t="s">
        <v>402</v>
      </c>
      <c r="CU344" t="s">
        <v>403</v>
      </c>
      <c r="CV344">
        <v>2013</v>
      </c>
    </row>
    <row r="345" spans="1:100" x14ac:dyDescent="0.35">
      <c r="A345">
        <v>38641940</v>
      </c>
      <c r="B345" t="s">
        <v>298</v>
      </c>
      <c r="D345" t="s">
        <v>101</v>
      </c>
      <c r="F345">
        <v>41</v>
      </c>
      <c r="K345" t="s">
        <v>399</v>
      </c>
      <c r="L345" t="s">
        <v>400</v>
      </c>
      <c r="M345" t="s">
        <v>104</v>
      </c>
      <c r="N345" t="s">
        <v>105</v>
      </c>
      <c r="R345">
        <v>26</v>
      </c>
      <c r="T345">
        <v>30</v>
      </c>
      <c r="U345" t="s">
        <v>106</v>
      </c>
      <c r="V345" t="s">
        <v>107</v>
      </c>
      <c r="W345" t="s">
        <v>108</v>
      </c>
      <c r="X345" t="s">
        <v>109</v>
      </c>
      <c r="Y345">
        <v>6</v>
      </c>
      <c r="Z345" t="s">
        <v>139</v>
      </c>
      <c r="AB345">
        <v>3.39</v>
      </c>
      <c r="AD345">
        <v>2.33</v>
      </c>
      <c r="AF345">
        <v>5.65</v>
      </c>
      <c r="AG345" t="s">
        <v>140</v>
      </c>
      <c r="AX345" t="s">
        <v>128</v>
      </c>
      <c r="AY345" t="s">
        <v>128</v>
      </c>
      <c r="AZ345" t="s">
        <v>129</v>
      </c>
      <c r="BC345">
        <v>4</v>
      </c>
      <c r="BH345" t="s">
        <v>118</v>
      </c>
      <c r="BJ345">
        <v>15</v>
      </c>
      <c r="BO345" t="s">
        <v>118</v>
      </c>
      <c r="BQ345">
        <v>15</v>
      </c>
      <c r="BV345" t="s">
        <v>118</v>
      </c>
      <c r="CC345" t="s">
        <v>120</v>
      </c>
      <c r="CR345" t="s">
        <v>401</v>
      </c>
      <c r="CS345">
        <v>161702</v>
      </c>
      <c r="CT345" t="s">
        <v>402</v>
      </c>
      <c r="CU345" t="s">
        <v>403</v>
      </c>
      <c r="CV345">
        <v>2013</v>
      </c>
    </row>
    <row r="346" spans="1:100" x14ac:dyDescent="0.35">
      <c r="A346">
        <v>38641940</v>
      </c>
      <c r="B346" t="s">
        <v>298</v>
      </c>
      <c r="D346" t="s">
        <v>164</v>
      </c>
      <c r="F346">
        <v>41.5</v>
      </c>
      <c r="K346" t="s">
        <v>371</v>
      </c>
      <c r="L346" t="s">
        <v>372</v>
      </c>
      <c r="M346" t="s">
        <v>104</v>
      </c>
      <c r="N346" t="s">
        <v>105</v>
      </c>
      <c r="P346">
        <v>25</v>
      </c>
      <c r="U346" t="s">
        <v>106</v>
      </c>
      <c r="V346" t="s">
        <v>107</v>
      </c>
      <c r="W346" t="s">
        <v>108</v>
      </c>
      <c r="X346" t="s">
        <v>109</v>
      </c>
      <c r="Y346">
        <v>3</v>
      </c>
      <c r="Z346" t="s">
        <v>139</v>
      </c>
      <c r="AB346">
        <v>3.54</v>
      </c>
      <c r="AG346" t="s">
        <v>140</v>
      </c>
      <c r="AX346" t="s">
        <v>128</v>
      </c>
      <c r="AY346" t="s">
        <v>128</v>
      </c>
      <c r="AZ346" t="s">
        <v>129</v>
      </c>
      <c r="BC346">
        <v>5</v>
      </c>
      <c r="BH346" t="s">
        <v>118</v>
      </c>
      <c r="BJ346">
        <v>5</v>
      </c>
      <c r="BO346" t="s">
        <v>118</v>
      </c>
      <c r="BQ346">
        <v>5</v>
      </c>
      <c r="BV346" t="s">
        <v>118</v>
      </c>
      <c r="CC346" t="s">
        <v>120</v>
      </c>
      <c r="CR346" t="s">
        <v>362</v>
      </c>
      <c r="CS346">
        <v>178780</v>
      </c>
      <c r="CT346" t="s">
        <v>363</v>
      </c>
      <c r="CU346" t="s">
        <v>364</v>
      </c>
      <c r="CV346">
        <v>2017</v>
      </c>
    </row>
    <row r="347" spans="1:100" x14ac:dyDescent="0.35">
      <c r="A347">
        <v>38641940</v>
      </c>
      <c r="B347" t="s">
        <v>298</v>
      </c>
      <c r="D347" t="s">
        <v>135</v>
      </c>
      <c r="E347" t="s">
        <v>236</v>
      </c>
      <c r="F347">
        <v>51</v>
      </c>
      <c r="K347" t="s">
        <v>305</v>
      </c>
      <c r="L347" t="s">
        <v>306</v>
      </c>
      <c r="M347" t="s">
        <v>104</v>
      </c>
      <c r="N347" t="s">
        <v>198</v>
      </c>
      <c r="P347">
        <v>25</v>
      </c>
      <c r="U347" t="s">
        <v>106</v>
      </c>
      <c r="V347" t="s">
        <v>167</v>
      </c>
      <c r="W347" t="s">
        <v>254</v>
      </c>
      <c r="X347" t="s">
        <v>109</v>
      </c>
      <c r="Y347">
        <v>5</v>
      </c>
      <c r="Z347" t="s">
        <v>139</v>
      </c>
      <c r="AB347">
        <v>18.29</v>
      </c>
      <c r="AD347">
        <v>14.93</v>
      </c>
      <c r="AF347">
        <v>21.65</v>
      </c>
      <c r="AG347" t="s">
        <v>111</v>
      </c>
      <c r="AX347" t="s">
        <v>128</v>
      </c>
      <c r="AY347" t="s">
        <v>128</v>
      </c>
      <c r="AZ347" t="s">
        <v>129</v>
      </c>
      <c r="BC347">
        <v>4</v>
      </c>
      <c r="BH347" t="s">
        <v>118</v>
      </c>
      <c r="BJ347">
        <v>96</v>
      </c>
      <c r="BO347" t="s">
        <v>130</v>
      </c>
      <c r="BQ347">
        <v>4</v>
      </c>
      <c r="BV347" t="s">
        <v>118</v>
      </c>
      <c r="CC347" t="s">
        <v>120</v>
      </c>
      <c r="CR347" t="s">
        <v>309</v>
      </c>
      <c r="CS347">
        <v>178964</v>
      </c>
      <c r="CT347" t="s">
        <v>310</v>
      </c>
      <c r="CU347" t="s">
        <v>311</v>
      </c>
      <c r="CV347">
        <v>2017</v>
      </c>
    </row>
    <row r="348" spans="1:100" x14ac:dyDescent="0.35">
      <c r="A348">
        <v>38641940</v>
      </c>
      <c r="B348" t="s">
        <v>298</v>
      </c>
      <c r="D348" t="s">
        <v>164</v>
      </c>
      <c r="F348">
        <v>41.5</v>
      </c>
      <c r="K348" t="s">
        <v>371</v>
      </c>
      <c r="L348" t="s">
        <v>372</v>
      </c>
      <c r="M348" t="s">
        <v>104</v>
      </c>
      <c r="N348" t="s">
        <v>105</v>
      </c>
      <c r="P348">
        <v>25</v>
      </c>
      <c r="U348" t="s">
        <v>106</v>
      </c>
      <c r="V348" t="s">
        <v>107</v>
      </c>
      <c r="W348" t="s">
        <v>108</v>
      </c>
      <c r="X348" t="s">
        <v>109</v>
      </c>
      <c r="Y348">
        <v>6</v>
      </c>
      <c r="Z348" t="s">
        <v>139</v>
      </c>
      <c r="AB348">
        <v>6.5</v>
      </c>
      <c r="AG348" t="s">
        <v>140</v>
      </c>
      <c r="AX348" t="s">
        <v>128</v>
      </c>
      <c r="AY348" t="s">
        <v>128</v>
      </c>
      <c r="AZ348" t="s">
        <v>129</v>
      </c>
      <c r="BC348">
        <v>5</v>
      </c>
      <c r="BH348" t="s">
        <v>118</v>
      </c>
      <c r="BJ348">
        <v>5</v>
      </c>
      <c r="BO348" t="s">
        <v>118</v>
      </c>
      <c r="BQ348">
        <v>5</v>
      </c>
      <c r="BV348" t="s">
        <v>118</v>
      </c>
      <c r="CC348" t="s">
        <v>120</v>
      </c>
      <c r="CR348" t="s">
        <v>362</v>
      </c>
      <c r="CS348">
        <v>178780</v>
      </c>
      <c r="CT348" t="s">
        <v>363</v>
      </c>
      <c r="CU348" t="s">
        <v>364</v>
      </c>
      <c r="CV348">
        <v>2017</v>
      </c>
    </row>
    <row r="349" spans="1:100" x14ac:dyDescent="0.35">
      <c r="A349">
        <v>38641940</v>
      </c>
      <c r="B349" t="s">
        <v>298</v>
      </c>
      <c r="D349" t="s">
        <v>164</v>
      </c>
      <c r="K349" t="s">
        <v>165</v>
      </c>
      <c r="L349" t="s">
        <v>166</v>
      </c>
      <c r="M349" t="s">
        <v>104</v>
      </c>
      <c r="N349" t="s">
        <v>105</v>
      </c>
      <c r="P349">
        <v>25</v>
      </c>
      <c r="U349" t="s">
        <v>106</v>
      </c>
      <c r="V349" t="s">
        <v>167</v>
      </c>
      <c r="W349" t="s">
        <v>108</v>
      </c>
      <c r="X349" t="s">
        <v>109</v>
      </c>
      <c r="Y349" t="s">
        <v>168</v>
      </c>
      <c r="Z349" t="s">
        <v>139</v>
      </c>
      <c r="AB349">
        <v>2.2000000000000002</v>
      </c>
      <c r="AD349">
        <v>2.1</v>
      </c>
      <c r="AF349">
        <v>2.4</v>
      </c>
      <c r="AG349" t="s">
        <v>140</v>
      </c>
      <c r="AX349" t="s">
        <v>128</v>
      </c>
      <c r="AY349" t="s">
        <v>128</v>
      </c>
      <c r="AZ349" t="s">
        <v>129</v>
      </c>
      <c r="BC349">
        <v>4</v>
      </c>
      <c r="BH349" t="s">
        <v>118</v>
      </c>
      <c r="BJ349">
        <v>96</v>
      </c>
      <c r="BO349" t="s">
        <v>130</v>
      </c>
      <c r="BQ349">
        <v>4</v>
      </c>
      <c r="BV349" t="s">
        <v>118</v>
      </c>
      <c r="CC349" t="s">
        <v>120</v>
      </c>
      <c r="CR349" t="s">
        <v>169</v>
      </c>
      <c r="CS349">
        <v>96918</v>
      </c>
      <c r="CT349" t="s">
        <v>170</v>
      </c>
      <c r="CU349" t="s">
        <v>171</v>
      </c>
      <c r="CV349">
        <v>2004</v>
      </c>
    </row>
    <row r="350" spans="1:100" x14ac:dyDescent="0.35">
      <c r="A350">
        <v>38641940</v>
      </c>
      <c r="B350" t="s">
        <v>298</v>
      </c>
      <c r="D350" t="s">
        <v>135</v>
      </c>
      <c r="K350" t="s">
        <v>136</v>
      </c>
      <c r="L350" t="s">
        <v>137</v>
      </c>
      <c r="M350" t="s">
        <v>104</v>
      </c>
      <c r="N350" t="s">
        <v>105</v>
      </c>
      <c r="V350" t="s">
        <v>107</v>
      </c>
      <c r="W350" t="s">
        <v>108</v>
      </c>
      <c r="X350" t="s">
        <v>109</v>
      </c>
      <c r="Y350">
        <v>6</v>
      </c>
      <c r="Z350" t="s">
        <v>139</v>
      </c>
      <c r="AB350">
        <v>11.6</v>
      </c>
      <c r="AD350">
        <v>10.3</v>
      </c>
      <c r="AF350">
        <v>13.1</v>
      </c>
      <c r="AG350" t="s">
        <v>111</v>
      </c>
      <c r="AX350" t="s">
        <v>128</v>
      </c>
      <c r="AY350" t="s">
        <v>128</v>
      </c>
      <c r="AZ350" t="s">
        <v>129</v>
      </c>
      <c r="BC350">
        <v>2</v>
      </c>
      <c r="BH350" t="s">
        <v>118</v>
      </c>
      <c r="CC350" t="s">
        <v>120</v>
      </c>
      <c r="CR350" t="s">
        <v>144</v>
      </c>
      <c r="CS350">
        <v>69216</v>
      </c>
      <c r="CT350" t="s">
        <v>145</v>
      </c>
      <c r="CU350" t="s">
        <v>146</v>
      </c>
      <c r="CV350">
        <v>1995</v>
      </c>
    </row>
    <row r="351" spans="1:100" x14ac:dyDescent="0.35">
      <c r="A351">
        <v>38641940</v>
      </c>
      <c r="B351" t="s">
        <v>298</v>
      </c>
      <c r="D351" t="s">
        <v>101</v>
      </c>
      <c r="K351" t="s">
        <v>404</v>
      </c>
      <c r="L351" t="s">
        <v>405</v>
      </c>
      <c r="M351" t="s">
        <v>104</v>
      </c>
      <c r="N351" t="s">
        <v>105</v>
      </c>
      <c r="P351">
        <v>25</v>
      </c>
      <c r="U351" t="s">
        <v>294</v>
      </c>
      <c r="V351" t="s">
        <v>107</v>
      </c>
      <c r="W351" t="s">
        <v>108</v>
      </c>
      <c r="X351" t="s">
        <v>109</v>
      </c>
      <c r="Z351" t="s">
        <v>139</v>
      </c>
      <c r="AB351">
        <v>1.5</v>
      </c>
      <c r="AG351" t="s">
        <v>111</v>
      </c>
      <c r="AX351" t="s">
        <v>128</v>
      </c>
      <c r="AY351" t="s">
        <v>128</v>
      </c>
      <c r="AZ351" t="s">
        <v>129</v>
      </c>
      <c r="BC351">
        <v>4</v>
      </c>
      <c r="BH351" t="s">
        <v>118</v>
      </c>
      <c r="BJ351">
        <v>96</v>
      </c>
      <c r="BO351" t="s">
        <v>130</v>
      </c>
      <c r="BQ351">
        <v>4</v>
      </c>
      <c r="BV351" t="s">
        <v>118</v>
      </c>
      <c r="CC351" t="s">
        <v>120</v>
      </c>
      <c r="CR351" t="s">
        <v>315</v>
      </c>
      <c r="CS351">
        <v>117668</v>
      </c>
      <c r="CT351" t="s">
        <v>316</v>
      </c>
      <c r="CU351" t="s">
        <v>317</v>
      </c>
      <c r="CV351">
        <v>2009</v>
      </c>
    </row>
    <row r="352" spans="1:100" x14ac:dyDescent="0.35">
      <c r="A352">
        <v>38641940</v>
      </c>
      <c r="B352" t="s">
        <v>298</v>
      </c>
      <c r="D352" t="s">
        <v>135</v>
      </c>
      <c r="E352" t="s">
        <v>236</v>
      </c>
      <c r="F352">
        <v>51</v>
      </c>
      <c r="K352" t="s">
        <v>299</v>
      </c>
      <c r="L352" t="s">
        <v>245</v>
      </c>
      <c r="M352" t="s">
        <v>104</v>
      </c>
      <c r="N352" t="s">
        <v>198</v>
      </c>
      <c r="P352">
        <v>25</v>
      </c>
      <c r="U352" t="s">
        <v>106</v>
      </c>
      <c r="V352" t="s">
        <v>107</v>
      </c>
      <c r="W352" t="s">
        <v>254</v>
      </c>
      <c r="X352" t="s">
        <v>109</v>
      </c>
      <c r="Y352">
        <v>6</v>
      </c>
      <c r="Z352" t="s">
        <v>139</v>
      </c>
      <c r="AB352">
        <v>12.2</v>
      </c>
      <c r="AD352">
        <v>11.8</v>
      </c>
      <c r="AF352">
        <v>12.6</v>
      </c>
      <c r="AG352" t="s">
        <v>111</v>
      </c>
      <c r="AX352" t="s">
        <v>128</v>
      </c>
      <c r="AY352" t="s">
        <v>128</v>
      </c>
      <c r="AZ352" t="s">
        <v>129</v>
      </c>
      <c r="BC352">
        <v>4</v>
      </c>
      <c r="BH352" t="s">
        <v>118</v>
      </c>
      <c r="BJ352">
        <v>96</v>
      </c>
      <c r="BO352" t="s">
        <v>130</v>
      </c>
      <c r="BQ352">
        <v>4</v>
      </c>
      <c r="BV352" t="s">
        <v>118</v>
      </c>
      <c r="CC352" t="s">
        <v>120</v>
      </c>
      <c r="CR352" t="s">
        <v>302</v>
      </c>
      <c r="CS352">
        <v>178800</v>
      </c>
      <c r="CT352" t="s">
        <v>303</v>
      </c>
      <c r="CU352" t="s">
        <v>304</v>
      </c>
      <c r="CV352">
        <v>2017</v>
      </c>
    </row>
    <row r="353" spans="1:100" x14ac:dyDescent="0.35">
      <c r="A353">
        <v>38641940</v>
      </c>
      <c r="B353" t="s">
        <v>298</v>
      </c>
      <c r="D353" t="s">
        <v>164</v>
      </c>
      <c r="K353" t="s">
        <v>165</v>
      </c>
      <c r="L353" t="s">
        <v>166</v>
      </c>
      <c r="M353" t="s">
        <v>104</v>
      </c>
      <c r="N353" t="s">
        <v>105</v>
      </c>
      <c r="P353">
        <v>25</v>
      </c>
      <c r="U353" t="s">
        <v>106</v>
      </c>
      <c r="V353" t="s">
        <v>167</v>
      </c>
      <c r="W353" t="s">
        <v>108</v>
      </c>
      <c r="X353" t="s">
        <v>109</v>
      </c>
      <c r="Y353" t="s">
        <v>168</v>
      </c>
      <c r="Z353" t="s">
        <v>139</v>
      </c>
      <c r="AB353">
        <v>2.2999999999999998</v>
      </c>
      <c r="AD353">
        <v>2.2000000000000002</v>
      </c>
      <c r="AF353">
        <v>2.4</v>
      </c>
      <c r="AG353" t="s">
        <v>140</v>
      </c>
      <c r="AX353" t="s">
        <v>128</v>
      </c>
      <c r="AY353" t="s">
        <v>128</v>
      </c>
      <c r="AZ353" t="s">
        <v>129</v>
      </c>
      <c r="BC353">
        <v>1</v>
      </c>
      <c r="BH353" t="s">
        <v>118</v>
      </c>
      <c r="BJ353">
        <v>96</v>
      </c>
      <c r="BO353" t="s">
        <v>130</v>
      </c>
      <c r="BQ353">
        <v>4</v>
      </c>
      <c r="BV353" t="s">
        <v>118</v>
      </c>
      <c r="CC353" t="s">
        <v>120</v>
      </c>
      <c r="CR353" t="s">
        <v>169</v>
      </c>
      <c r="CS353">
        <v>96918</v>
      </c>
      <c r="CT353" t="s">
        <v>170</v>
      </c>
      <c r="CU353" t="s">
        <v>171</v>
      </c>
      <c r="CV353">
        <v>2004</v>
      </c>
    </row>
    <row r="354" spans="1:100" x14ac:dyDescent="0.35">
      <c r="A354">
        <v>38641940</v>
      </c>
      <c r="B354" t="s">
        <v>298</v>
      </c>
      <c r="D354" t="s">
        <v>101</v>
      </c>
      <c r="F354">
        <v>48</v>
      </c>
      <c r="K354" t="s">
        <v>354</v>
      </c>
      <c r="L354" t="s">
        <v>355</v>
      </c>
      <c r="M354" t="s">
        <v>104</v>
      </c>
      <c r="N354" t="s">
        <v>105</v>
      </c>
      <c r="R354">
        <v>25</v>
      </c>
      <c r="T354">
        <v>26</v>
      </c>
      <c r="U354" t="s">
        <v>106</v>
      </c>
      <c r="V354" t="s">
        <v>107</v>
      </c>
      <c r="W354" t="s">
        <v>108</v>
      </c>
      <c r="X354" t="s">
        <v>109</v>
      </c>
      <c r="Y354">
        <v>6</v>
      </c>
      <c r="Z354" t="s">
        <v>110</v>
      </c>
      <c r="AB354">
        <v>3.62</v>
      </c>
      <c r="AD354">
        <v>3.28</v>
      </c>
      <c r="AF354">
        <v>5.0199999999999996</v>
      </c>
      <c r="AG354" t="s">
        <v>111</v>
      </c>
      <c r="AX354" t="s">
        <v>128</v>
      </c>
      <c r="AY354" t="s">
        <v>128</v>
      </c>
      <c r="AZ354" t="s">
        <v>129</v>
      </c>
      <c r="BC354">
        <v>2</v>
      </c>
      <c r="BH354" t="s">
        <v>118</v>
      </c>
      <c r="CC354" t="s">
        <v>120</v>
      </c>
      <c r="CR354" t="s">
        <v>356</v>
      </c>
      <c r="CS354">
        <v>71969</v>
      </c>
      <c r="CT354" t="s">
        <v>357</v>
      </c>
      <c r="CU354" t="s">
        <v>358</v>
      </c>
      <c r="CV354">
        <v>2003</v>
      </c>
    </row>
    <row r="355" spans="1:100" x14ac:dyDescent="0.35">
      <c r="A355">
        <v>38641940</v>
      </c>
      <c r="B355" t="s">
        <v>298</v>
      </c>
      <c r="D355" t="s">
        <v>135</v>
      </c>
      <c r="F355">
        <v>60.5</v>
      </c>
      <c r="K355" t="s">
        <v>395</v>
      </c>
      <c r="L355" t="s">
        <v>396</v>
      </c>
      <c r="M355" t="s">
        <v>104</v>
      </c>
      <c r="N355" t="s">
        <v>105</v>
      </c>
      <c r="P355">
        <v>25</v>
      </c>
      <c r="U355" t="s">
        <v>106</v>
      </c>
      <c r="V355" t="s">
        <v>107</v>
      </c>
      <c r="W355" t="s">
        <v>108</v>
      </c>
      <c r="X355" t="s">
        <v>109</v>
      </c>
      <c r="Y355" t="s">
        <v>138</v>
      </c>
      <c r="Z355" t="s">
        <v>139</v>
      </c>
      <c r="AA355" t="s">
        <v>116</v>
      </c>
      <c r="AB355">
        <v>373</v>
      </c>
      <c r="AG355" t="s">
        <v>140</v>
      </c>
      <c r="AX355" t="s">
        <v>128</v>
      </c>
      <c r="AY355" t="s">
        <v>128</v>
      </c>
      <c r="AZ355" t="s">
        <v>129</v>
      </c>
      <c r="BC355">
        <v>1</v>
      </c>
      <c r="BH355" t="s">
        <v>118</v>
      </c>
      <c r="BJ355">
        <v>48</v>
      </c>
      <c r="BO355" t="s">
        <v>130</v>
      </c>
      <c r="BQ355">
        <v>2</v>
      </c>
      <c r="BV355" t="s">
        <v>118</v>
      </c>
      <c r="CC355" t="s">
        <v>120</v>
      </c>
      <c r="CR355" t="s">
        <v>141</v>
      </c>
      <c r="CS355">
        <v>71857</v>
      </c>
      <c r="CT355" t="s">
        <v>142</v>
      </c>
      <c r="CU355" t="s">
        <v>143</v>
      </c>
      <c r="CV355">
        <v>1999</v>
      </c>
    </row>
    <row r="356" spans="1:100" x14ac:dyDescent="0.35">
      <c r="A356">
        <v>38641940</v>
      </c>
      <c r="B356" t="s">
        <v>298</v>
      </c>
      <c r="D356" t="s">
        <v>164</v>
      </c>
      <c r="K356" t="s">
        <v>165</v>
      </c>
      <c r="L356" t="s">
        <v>166</v>
      </c>
      <c r="M356" t="s">
        <v>104</v>
      </c>
      <c r="N356" t="s">
        <v>105</v>
      </c>
      <c r="P356">
        <v>25</v>
      </c>
      <c r="U356" t="s">
        <v>106</v>
      </c>
      <c r="V356" t="s">
        <v>167</v>
      </c>
      <c r="W356" t="s">
        <v>108</v>
      </c>
      <c r="X356" t="s">
        <v>109</v>
      </c>
      <c r="Y356" t="s">
        <v>168</v>
      </c>
      <c r="Z356" t="s">
        <v>139</v>
      </c>
      <c r="AB356">
        <v>2</v>
      </c>
      <c r="AD356">
        <v>1.9</v>
      </c>
      <c r="AF356">
        <v>2.2000000000000002</v>
      </c>
      <c r="AG356" t="s">
        <v>140</v>
      </c>
      <c r="AX356" t="s">
        <v>128</v>
      </c>
      <c r="AY356" t="s">
        <v>128</v>
      </c>
      <c r="AZ356" t="s">
        <v>129</v>
      </c>
      <c r="BC356">
        <v>4</v>
      </c>
      <c r="BH356" t="s">
        <v>118</v>
      </c>
      <c r="BJ356">
        <v>96</v>
      </c>
      <c r="BO356" t="s">
        <v>130</v>
      </c>
      <c r="BQ356">
        <v>4</v>
      </c>
      <c r="BV356" t="s">
        <v>118</v>
      </c>
      <c r="CC356" t="s">
        <v>120</v>
      </c>
      <c r="CR356" t="s">
        <v>169</v>
      </c>
      <c r="CS356">
        <v>96918</v>
      </c>
      <c r="CT356" t="s">
        <v>170</v>
      </c>
      <c r="CU356" t="s">
        <v>171</v>
      </c>
      <c r="CV356">
        <v>2004</v>
      </c>
    </row>
    <row r="357" spans="1:100" x14ac:dyDescent="0.35">
      <c r="A357">
        <v>38641940</v>
      </c>
      <c r="B357" t="s">
        <v>298</v>
      </c>
      <c r="D357" t="s">
        <v>135</v>
      </c>
      <c r="F357">
        <v>60.5</v>
      </c>
      <c r="K357" t="s">
        <v>395</v>
      </c>
      <c r="L357" t="s">
        <v>396</v>
      </c>
      <c r="M357" t="s">
        <v>104</v>
      </c>
      <c r="N357" t="s">
        <v>105</v>
      </c>
      <c r="P357">
        <v>25</v>
      </c>
      <c r="U357" t="s">
        <v>106</v>
      </c>
      <c r="V357" t="s">
        <v>107</v>
      </c>
      <c r="W357" t="s">
        <v>108</v>
      </c>
      <c r="X357" t="s">
        <v>109</v>
      </c>
      <c r="Y357" t="s">
        <v>138</v>
      </c>
      <c r="Z357" t="s">
        <v>139</v>
      </c>
      <c r="AA357" t="s">
        <v>116</v>
      </c>
      <c r="AB357">
        <v>373</v>
      </c>
      <c r="AG357" t="s">
        <v>140</v>
      </c>
      <c r="AX357" t="s">
        <v>128</v>
      </c>
      <c r="AY357" t="s">
        <v>128</v>
      </c>
      <c r="AZ357" t="s">
        <v>129</v>
      </c>
      <c r="BC357">
        <v>2</v>
      </c>
      <c r="BH357" t="s">
        <v>118</v>
      </c>
      <c r="BJ357">
        <v>48</v>
      </c>
      <c r="BO357" t="s">
        <v>130</v>
      </c>
      <c r="BQ357">
        <v>2</v>
      </c>
      <c r="BV357" t="s">
        <v>118</v>
      </c>
      <c r="CC357" t="s">
        <v>120</v>
      </c>
      <c r="CR357" t="s">
        <v>141</v>
      </c>
      <c r="CS357">
        <v>71857</v>
      </c>
      <c r="CT357" t="s">
        <v>142</v>
      </c>
      <c r="CU357" t="s">
        <v>143</v>
      </c>
      <c r="CV357">
        <v>1999</v>
      </c>
    </row>
    <row r="358" spans="1:100" x14ac:dyDescent="0.35">
      <c r="A358">
        <v>38641940</v>
      </c>
      <c r="B358" t="s">
        <v>298</v>
      </c>
      <c r="D358" t="s">
        <v>164</v>
      </c>
      <c r="K358" t="s">
        <v>165</v>
      </c>
      <c r="L358" t="s">
        <v>166</v>
      </c>
      <c r="M358" t="s">
        <v>104</v>
      </c>
      <c r="N358" t="s">
        <v>105</v>
      </c>
      <c r="P358">
        <v>25</v>
      </c>
      <c r="U358" t="s">
        <v>106</v>
      </c>
      <c r="V358" t="s">
        <v>167</v>
      </c>
      <c r="W358" t="s">
        <v>108</v>
      </c>
      <c r="X358" t="s">
        <v>109</v>
      </c>
      <c r="Y358" t="s">
        <v>168</v>
      </c>
      <c r="Z358" t="s">
        <v>139</v>
      </c>
      <c r="AB358">
        <v>2</v>
      </c>
      <c r="AD358">
        <v>1.9</v>
      </c>
      <c r="AF358">
        <v>2.2000000000000002</v>
      </c>
      <c r="AG358" t="s">
        <v>140</v>
      </c>
      <c r="AX358" t="s">
        <v>128</v>
      </c>
      <c r="AY358" t="s">
        <v>128</v>
      </c>
      <c r="AZ358" t="s">
        <v>129</v>
      </c>
      <c r="BC358">
        <v>1</v>
      </c>
      <c r="BH358" t="s">
        <v>118</v>
      </c>
      <c r="BJ358">
        <v>96</v>
      </c>
      <c r="BO358" t="s">
        <v>130</v>
      </c>
      <c r="BQ358">
        <v>4</v>
      </c>
      <c r="BV358" t="s">
        <v>118</v>
      </c>
      <c r="CC358" t="s">
        <v>120</v>
      </c>
      <c r="CR358" t="s">
        <v>169</v>
      </c>
      <c r="CS358">
        <v>96918</v>
      </c>
      <c r="CT358" t="s">
        <v>170</v>
      </c>
      <c r="CU358" t="s">
        <v>171</v>
      </c>
      <c r="CV358">
        <v>2004</v>
      </c>
    </row>
    <row r="359" spans="1:100" x14ac:dyDescent="0.35">
      <c r="A359">
        <v>38641940</v>
      </c>
      <c r="B359" t="s">
        <v>298</v>
      </c>
      <c r="D359" t="s">
        <v>101</v>
      </c>
      <c r="F359">
        <v>25.2</v>
      </c>
      <c r="K359" t="s">
        <v>231</v>
      </c>
      <c r="L359" t="s">
        <v>232</v>
      </c>
      <c r="M359" t="s">
        <v>104</v>
      </c>
      <c r="N359" t="s">
        <v>105</v>
      </c>
      <c r="P359">
        <v>25</v>
      </c>
      <c r="U359" t="s">
        <v>206</v>
      </c>
      <c r="V359" t="s">
        <v>107</v>
      </c>
      <c r="W359" t="s">
        <v>108</v>
      </c>
      <c r="X359" t="s">
        <v>109</v>
      </c>
      <c r="Y359">
        <v>6</v>
      </c>
      <c r="Z359" t="s">
        <v>139</v>
      </c>
      <c r="AB359">
        <v>1.35</v>
      </c>
      <c r="AG359" t="s">
        <v>111</v>
      </c>
      <c r="AX359" t="s">
        <v>128</v>
      </c>
      <c r="AY359" t="s">
        <v>128</v>
      </c>
      <c r="AZ359" t="s">
        <v>129</v>
      </c>
      <c r="BC359">
        <v>16</v>
      </c>
      <c r="BH359" t="s">
        <v>118</v>
      </c>
      <c r="CC359" t="s">
        <v>120</v>
      </c>
      <c r="CR359" t="s">
        <v>237</v>
      </c>
      <c r="CS359">
        <v>80961</v>
      </c>
      <c r="CT359" t="s">
        <v>342</v>
      </c>
      <c r="CU359" t="s">
        <v>343</v>
      </c>
      <c r="CV359">
        <v>2005</v>
      </c>
    </row>
    <row r="360" spans="1:100" x14ac:dyDescent="0.35">
      <c r="A360">
        <v>38641940</v>
      </c>
      <c r="B360" t="s">
        <v>298</v>
      </c>
      <c r="D360" t="s">
        <v>101</v>
      </c>
      <c r="F360">
        <v>48</v>
      </c>
      <c r="K360" t="s">
        <v>354</v>
      </c>
      <c r="L360" t="s">
        <v>355</v>
      </c>
      <c r="M360" t="s">
        <v>104</v>
      </c>
      <c r="N360" t="s">
        <v>105</v>
      </c>
      <c r="R360">
        <v>25</v>
      </c>
      <c r="T360">
        <v>26</v>
      </c>
      <c r="U360" t="s">
        <v>106</v>
      </c>
      <c r="V360" t="s">
        <v>107</v>
      </c>
      <c r="W360" t="s">
        <v>108</v>
      </c>
      <c r="X360" t="s">
        <v>109</v>
      </c>
      <c r="Y360">
        <v>6</v>
      </c>
      <c r="Z360" t="s">
        <v>110</v>
      </c>
      <c r="AB360">
        <v>2.64</v>
      </c>
      <c r="AD360">
        <v>2.19</v>
      </c>
      <c r="AF360">
        <v>2.84</v>
      </c>
      <c r="AG360" t="s">
        <v>111</v>
      </c>
      <c r="AX360" t="s">
        <v>128</v>
      </c>
      <c r="AY360" t="s">
        <v>128</v>
      </c>
      <c r="AZ360" t="s">
        <v>129</v>
      </c>
      <c r="BC360">
        <v>4</v>
      </c>
      <c r="BH360" t="s">
        <v>118</v>
      </c>
      <c r="CC360" t="s">
        <v>120</v>
      </c>
      <c r="CR360" t="s">
        <v>356</v>
      </c>
      <c r="CS360">
        <v>71969</v>
      </c>
      <c r="CT360" t="s">
        <v>357</v>
      </c>
      <c r="CU360" t="s">
        <v>358</v>
      </c>
      <c r="CV360">
        <v>2003</v>
      </c>
    </row>
    <row r="361" spans="1:100" x14ac:dyDescent="0.35">
      <c r="A361">
        <v>38641940</v>
      </c>
      <c r="B361" t="s">
        <v>298</v>
      </c>
      <c r="D361" t="s">
        <v>101</v>
      </c>
      <c r="F361">
        <v>29.7</v>
      </c>
      <c r="K361" t="s">
        <v>406</v>
      </c>
      <c r="L361" t="s">
        <v>407</v>
      </c>
      <c r="M361" t="s">
        <v>104</v>
      </c>
      <c r="N361" t="s">
        <v>105</v>
      </c>
      <c r="P361">
        <v>25</v>
      </c>
      <c r="U361" t="s">
        <v>294</v>
      </c>
      <c r="V361" t="s">
        <v>167</v>
      </c>
      <c r="W361" t="s">
        <v>108</v>
      </c>
      <c r="X361" t="s">
        <v>109</v>
      </c>
      <c r="Y361" t="s">
        <v>383</v>
      </c>
      <c r="Z361" t="s">
        <v>139</v>
      </c>
      <c r="AB361">
        <v>2.5</v>
      </c>
      <c r="AD361">
        <v>2.38</v>
      </c>
      <c r="AF361">
        <v>2.63</v>
      </c>
      <c r="AG361" t="s">
        <v>140</v>
      </c>
      <c r="AX361" t="s">
        <v>128</v>
      </c>
      <c r="AY361" t="s">
        <v>128</v>
      </c>
      <c r="AZ361" t="s">
        <v>129</v>
      </c>
      <c r="BC361">
        <v>4</v>
      </c>
      <c r="BH361" t="s">
        <v>118</v>
      </c>
      <c r="BJ361">
        <v>96</v>
      </c>
      <c r="BO361" t="s">
        <v>130</v>
      </c>
      <c r="BQ361">
        <v>4</v>
      </c>
      <c r="BV361" t="s">
        <v>118</v>
      </c>
      <c r="CC361" t="s">
        <v>120</v>
      </c>
      <c r="CR361" t="s">
        <v>375</v>
      </c>
      <c r="CS361">
        <v>161774</v>
      </c>
      <c r="CT361" t="s">
        <v>384</v>
      </c>
      <c r="CU361" t="s">
        <v>385</v>
      </c>
      <c r="CV361">
        <v>2011</v>
      </c>
    </row>
    <row r="362" spans="1:100" x14ac:dyDescent="0.35">
      <c r="A362">
        <v>38641940</v>
      </c>
      <c r="B362" t="s">
        <v>298</v>
      </c>
      <c r="D362" t="s">
        <v>101</v>
      </c>
      <c r="K362" t="s">
        <v>165</v>
      </c>
      <c r="L362" t="s">
        <v>166</v>
      </c>
      <c r="M362" t="s">
        <v>104</v>
      </c>
      <c r="N362" t="s">
        <v>307</v>
      </c>
      <c r="R362">
        <v>8</v>
      </c>
      <c r="T362">
        <v>10</v>
      </c>
      <c r="U362" t="s">
        <v>106</v>
      </c>
      <c r="V362" t="s">
        <v>107</v>
      </c>
      <c r="W362" t="s">
        <v>108</v>
      </c>
      <c r="X362" t="s">
        <v>109</v>
      </c>
      <c r="Z362" t="s">
        <v>110</v>
      </c>
      <c r="AB362">
        <v>4.0999999999999996</v>
      </c>
      <c r="AD362">
        <v>3.4</v>
      </c>
      <c r="AF362">
        <v>6.4</v>
      </c>
      <c r="AG362" t="s">
        <v>140</v>
      </c>
      <c r="AX362" t="s">
        <v>128</v>
      </c>
      <c r="AY362" t="s">
        <v>128</v>
      </c>
      <c r="AZ362" t="s">
        <v>129</v>
      </c>
      <c r="BC362">
        <v>4</v>
      </c>
      <c r="BH362" t="s">
        <v>118</v>
      </c>
      <c r="CC362" t="s">
        <v>120</v>
      </c>
      <c r="CR362" t="s">
        <v>329</v>
      </c>
      <c r="CS362">
        <v>72795</v>
      </c>
      <c r="CT362" t="s">
        <v>330</v>
      </c>
      <c r="CU362" t="s">
        <v>331</v>
      </c>
      <c r="CV362">
        <v>2004</v>
      </c>
    </row>
    <row r="363" spans="1:100" x14ac:dyDescent="0.35">
      <c r="A363">
        <v>38641940</v>
      </c>
      <c r="B363" t="s">
        <v>298</v>
      </c>
      <c r="D363" t="s">
        <v>101</v>
      </c>
      <c r="F363">
        <v>48</v>
      </c>
      <c r="K363" t="s">
        <v>354</v>
      </c>
      <c r="L363" t="s">
        <v>355</v>
      </c>
      <c r="M363" t="s">
        <v>104</v>
      </c>
      <c r="N363" t="s">
        <v>105</v>
      </c>
      <c r="R363">
        <v>26</v>
      </c>
      <c r="T363">
        <v>27</v>
      </c>
      <c r="U363" t="s">
        <v>106</v>
      </c>
      <c r="V363" t="s">
        <v>107</v>
      </c>
      <c r="W363" t="s">
        <v>108</v>
      </c>
      <c r="X363" t="s">
        <v>109</v>
      </c>
      <c r="Y363">
        <v>6</v>
      </c>
      <c r="Z363" t="s">
        <v>139</v>
      </c>
      <c r="AC363" t="s">
        <v>116</v>
      </c>
      <c r="AD363">
        <v>2</v>
      </c>
      <c r="AE363" t="s">
        <v>117</v>
      </c>
      <c r="AF363">
        <v>4</v>
      </c>
      <c r="AG363" t="s">
        <v>111</v>
      </c>
      <c r="AX363" t="s">
        <v>128</v>
      </c>
      <c r="AY363" t="s">
        <v>128</v>
      </c>
      <c r="AZ363" t="s">
        <v>129</v>
      </c>
      <c r="BC363">
        <v>3</v>
      </c>
      <c r="BH363" t="s">
        <v>118</v>
      </c>
      <c r="CC363" t="s">
        <v>120</v>
      </c>
      <c r="CR363" t="s">
        <v>365</v>
      </c>
      <c r="CS363">
        <v>98409</v>
      </c>
      <c r="CT363" t="s">
        <v>366</v>
      </c>
      <c r="CU363" t="s">
        <v>367</v>
      </c>
      <c r="CV363">
        <v>2003</v>
      </c>
    </row>
    <row r="364" spans="1:100" x14ac:dyDescent="0.35">
      <c r="A364">
        <v>38641940</v>
      </c>
      <c r="B364" t="s">
        <v>298</v>
      </c>
      <c r="D364" t="s">
        <v>101</v>
      </c>
      <c r="K364" t="s">
        <v>165</v>
      </c>
      <c r="L364" t="s">
        <v>166</v>
      </c>
      <c r="M364" t="s">
        <v>104</v>
      </c>
      <c r="N364" t="s">
        <v>198</v>
      </c>
      <c r="P364">
        <v>25</v>
      </c>
      <c r="U364" t="s">
        <v>106</v>
      </c>
      <c r="V364" t="s">
        <v>233</v>
      </c>
      <c r="W364" t="s">
        <v>108</v>
      </c>
      <c r="X364" t="s">
        <v>234</v>
      </c>
      <c r="Y364">
        <v>6</v>
      </c>
      <c r="Z364" t="s">
        <v>139</v>
      </c>
      <c r="AB364">
        <v>4.34</v>
      </c>
      <c r="AD364">
        <v>3.05</v>
      </c>
      <c r="AF364">
        <v>6.02</v>
      </c>
      <c r="AG364" t="s">
        <v>140</v>
      </c>
      <c r="AX364" t="s">
        <v>128</v>
      </c>
      <c r="AY364" t="s">
        <v>128</v>
      </c>
      <c r="AZ364" t="s">
        <v>129</v>
      </c>
      <c r="BC364">
        <v>4</v>
      </c>
      <c r="BH364" t="s">
        <v>118</v>
      </c>
      <c r="CC364" t="s">
        <v>120</v>
      </c>
      <c r="CR364" t="s">
        <v>332</v>
      </c>
      <c r="CS364">
        <v>75187</v>
      </c>
      <c r="CT364" t="s">
        <v>333</v>
      </c>
      <c r="CU364" t="s">
        <v>334</v>
      </c>
      <c r="CV364">
        <v>2004</v>
      </c>
    </row>
    <row r="365" spans="1:100" x14ac:dyDescent="0.35">
      <c r="A365">
        <v>38641940</v>
      </c>
      <c r="B365" t="s">
        <v>298</v>
      </c>
      <c r="D365" t="s">
        <v>135</v>
      </c>
      <c r="F365">
        <v>36</v>
      </c>
      <c r="K365" t="s">
        <v>136</v>
      </c>
      <c r="L365" t="s">
        <v>137</v>
      </c>
      <c r="M365" t="s">
        <v>104</v>
      </c>
      <c r="N365" t="s">
        <v>105</v>
      </c>
      <c r="P365">
        <v>25</v>
      </c>
      <c r="U365" t="s">
        <v>106</v>
      </c>
      <c r="V365" t="s">
        <v>107</v>
      </c>
      <c r="W365" t="s">
        <v>108</v>
      </c>
      <c r="X365" t="s">
        <v>109</v>
      </c>
      <c r="Y365" t="s">
        <v>138</v>
      </c>
      <c r="Z365" t="s">
        <v>139</v>
      </c>
      <c r="AB365">
        <v>328</v>
      </c>
      <c r="AD365">
        <v>296</v>
      </c>
      <c r="AF365">
        <v>363</v>
      </c>
      <c r="AG365" t="s">
        <v>140</v>
      </c>
      <c r="AX365" t="s">
        <v>128</v>
      </c>
      <c r="AY365" t="s">
        <v>128</v>
      </c>
      <c r="AZ365" t="s">
        <v>129</v>
      </c>
      <c r="BC365">
        <v>2</v>
      </c>
      <c r="BH365" t="s">
        <v>118</v>
      </c>
      <c r="BJ365">
        <v>48</v>
      </c>
      <c r="BO365" t="s">
        <v>130</v>
      </c>
      <c r="BQ365">
        <v>2</v>
      </c>
      <c r="BV365" t="s">
        <v>118</v>
      </c>
      <c r="CC365" t="s">
        <v>120</v>
      </c>
      <c r="CR365" t="s">
        <v>141</v>
      </c>
      <c r="CS365">
        <v>71857</v>
      </c>
      <c r="CT365" t="s">
        <v>142</v>
      </c>
      <c r="CU365" t="s">
        <v>143</v>
      </c>
      <c r="CV365">
        <v>1999</v>
      </c>
    </row>
    <row r="366" spans="1:100" x14ac:dyDescent="0.35">
      <c r="A366">
        <v>38641940</v>
      </c>
      <c r="B366" t="s">
        <v>298</v>
      </c>
      <c r="D366" t="s">
        <v>135</v>
      </c>
      <c r="F366">
        <v>36</v>
      </c>
      <c r="K366" t="s">
        <v>136</v>
      </c>
      <c r="L366" t="s">
        <v>137</v>
      </c>
      <c r="M366" t="s">
        <v>104</v>
      </c>
      <c r="N366" t="s">
        <v>105</v>
      </c>
      <c r="P366">
        <v>25</v>
      </c>
      <c r="U366" t="s">
        <v>106</v>
      </c>
      <c r="V366" t="s">
        <v>107</v>
      </c>
      <c r="W366" t="s">
        <v>108</v>
      </c>
      <c r="X366" t="s">
        <v>109</v>
      </c>
      <c r="Y366" t="s">
        <v>138</v>
      </c>
      <c r="Z366" t="s">
        <v>139</v>
      </c>
      <c r="AB366">
        <v>333</v>
      </c>
      <c r="AD366">
        <v>305</v>
      </c>
      <c r="AF366">
        <v>363</v>
      </c>
      <c r="AG366" t="s">
        <v>140</v>
      </c>
      <c r="AX366" t="s">
        <v>128</v>
      </c>
      <c r="AY366" t="s">
        <v>128</v>
      </c>
      <c r="AZ366" t="s">
        <v>129</v>
      </c>
      <c r="BC366">
        <v>1</v>
      </c>
      <c r="BH366" t="s">
        <v>118</v>
      </c>
      <c r="BJ366">
        <v>48</v>
      </c>
      <c r="BO366" t="s">
        <v>130</v>
      </c>
      <c r="BQ366">
        <v>2</v>
      </c>
      <c r="BV366" t="s">
        <v>118</v>
      </c>
      <c r="CC366" t="s">
        <v>120</v>
      </c>
      <c r="CR366" t="s">
        <v>141</v>
      </c>
      <c r="CS366">
        <v>71857</v>
      </c>
      <c r="CT366" t="s">
        <v>142</v>
      </c>
      <c r="CU366" t="s">
        <v>143</v>
      </c>
      <c r="CV366">
        <v>1999</v>
      </c>
    </row>
    <row r="367" spans="1:100" x14ac:dyDescent="0.35">
      <c r="A367">
        <v>38641940</v>
      </c>
      <c r="B367" t="s">
        <v>298</v>
      </c>
      <c r="C367" t="s">
        <v>408</v>
      </c>
      <c r="D367" t="s">
        <v>164</v>
      </c>
      <c r="F367">
        <v>48</v>
      </c>
      <c r="K367" t="s">
        <v>386</v>
      </c>
      <c r="L367" t="s">
        <v>387</v>
      </c>
      <c r="M367" t="s">
        <v>104</v>
      </c>
      <c r="N367" t="s">
        <v>198</v>
      </c>
      <c r="P367">
        <v>36</v>
      </c>
      <c r="U367" t="s">
        <v>106</v>
      </c>
      <c r="V367" t="s">
        <v>107</v>
      </c>
      <c r="W367" t="s">
        <v>108</v>
      </c>
      <c r="X367" t="s">
        <v>109</v>
      </c>
      <c r="Y367">
        <v>11</v>
      </c>
      <c r="Z367" t="s">
        <v>139</v>
      </c>
      <c r="AB367">
        <v>85.96</v>
      </c>
      <c r="AD367">
        <v>65.02</v>
      </c>
      <c r="AF367">
        <v>113.66</v>
      </c>
      <c r="AG367" t="s">
        <v>111</v>
      </c>
      <c r="AX367" t="s">
        <v>128</v>
      </c>
      <c r="AY367" t="s">
        <v>128</v>
      </c>
      <c r="AZ367" t="s">
        <v>129</v>
      </c>
      <c r="BC367">
        <v>2</v>
      </c>
      <c r="BH367" t="s">
        <v>118</v>
      </c>
      <c r="BJ367">
        <v>96</v>
      </c>
      <c r="BO367" t="s">
        <v>130</v>
      </c>
      <c r="BQ367">
        <v>4</v>
      </c>
      <c r="BV367" t="s">
        <v>118</v>
      </c>
      <c r="CC367" t="s">
        <v>120</v>
      </c>
      <c r="CR367" t="s">
        <v>409</v>
      </c>
      <c r="CS367">
        <v>179135</v>
      </c>
      <c r="CT367" t="s">
        <v>410</v>
      </c>
      <c r="CU367" t="s">
        <v>411</v>
      </c>
      <c r="CV367">
        <v>2016</v>
      </c>
    </row>
    <row r="368" spans="1:100" x14ac:dyDescent="0.35">
      <c r="A368">
        <v>38641940</v>
      </c>
      <c r="B368" t="s">
        <v>298</v>
      </c>
      <c r="C368" t="s">
        <v>408</v>
      </c>
      <c r="D368" t="s">
        <v>164</v>
      </c>
      <c r="F368">
        <v>48</v>
      </c>
      <c r="K368" t="s">
        <v>386</v>
      </c>
      <c r="L368" t="s">
        <v>387</v>
      </c>
      <c r="M368" t="s">
        <v>104</v>
      </c>
      <c r="N368" t="s">
        <v>198</v>
      </c>
      <c r="P368">
        <v>36</v>
      </c>
      <c r="U368" t="s">
        <v>106</v>
      </c>
      <c r="V368" t="s">
        <v>107</v>
      </c>
      <c r="W368" t="s">
        <v>108</v>
      </c>
      <c r="X368" t="s">
        <v>109</v>
      </c>
      <c r="Y368">
        <v>11</v>
      </c>
      <c r="Z368" t="s">
        <v>139</v>
      </c>
      <c r="AB368">
        <v>89.44</v>
      </c>
      <c r="AD368">
        <v>82.68</v>
      </c>
      <c r="AF368">
        <v>96.36</v>
      </c>
      <c r="AG368" t="s">
        <v>111</v>
      </c>
      <c r="AX368" t="s">
        <v>128</v>
      </c>
      <c r="AY368" t="s">
        <v>128</v>
      </c>
      <c r="AZ368" t="s">
        <v>129</v>
      </c>
      <c r="BC368">
        <v>1</v>
      </c>
      <c r="BH368" t="s">
        <v>118</v>
      </c>
      <c r="BJ368">
        <v>96</v>
      </c>
      <c r="BO368" t="s">
        <v>130</v>
      </c>
      <c r="BQ368">
        <v>4</v>
      </c>
      <c r="BV368" t="s">
        <v>118</v>
      </c>
      <c r="CC368" t="s">
        <v>120</v>
      </c>
      <c r="CR368" t="s">
        <v>409</v>
      </c>
      <c r="CS368">
        <v>179135</v>
      </c>
      <c r="CT368" t="s">
        <v>410</v>
      </c>
      <c r="CU368" t="s">
        <v>411</v>
      </c>
      <c r="CV368">
        <v>2016</v>
      </c>
    </row>
    <row r="369" spans="1:100" x14ac:dyDescent="0.35">
      <c r="A369">
        <v>38641940</v>
      </c>
      <c r="B369" t="s">
        <v>298</v>
      </c>
      <c r="C369" t="s">
        <v>408</v>
      </c>
      <c r="D369" t="s">
        <v>164</v>
      </c>
      <c r="F369">
        <v>48</v>
      </c>
      <c r="K369" t="s">
        <v>386</v>
      </c>
      <c r="L369" t="s">
        <v>387</v>
      </c>
      <c r="M369" t="s">
        <v>104</v>
      </c>
      <c r="N369" t="s">
        <v>198</v>
      </c>
      <c r="P369">
        <v>36</v>
      </c>
      <c r="U369" t="s">
        <v>106</v>
      </c>
      <c r="V369" t="s">
        <v>107</v>
      </c>
      <c r="W369" t="s">
        <v>108</v>
      </c>
      <c r="X369" t="s">
        <v>109</v>
      </c>
      <c r="Y369">
        <v>11</v>
      </c>
      <c r="Z369" t="s">
        <v>139</v>
      </c>
      <c r="AB369">
        <v>78.180000000000007</v>
      </c>
      <c r="AD369">
        <v>75.77</v>
      </c>
      <c r="AF369">
        <v>81.22</v>
      </c>
      <c r="AG369" t="s">
        <v>111</v>
      </c>
      <c r="AX369" t="s">
        <v>128</v>
      </c>
      <c r="AY369" t="s">
        <v>128</v>
      </c>
      <c r="AZ369" t="s">
        <v>129</v>
      </c>
      <c r="BC369">
        <v>4</v>
      </c>
      <c r="BH369" t="s">
        <v>118</v>
      </c>
      <c r="BJ369">
        <v>96</v>
      </c>
      <c r="BO369" t="s">
        <v>130</v>
      </c>
      <c r="BQ369">
        <v>4</v>
      </c>
      <c r="BV369" t="s">
        <v>118</v>
      </c>
      <c r="CC369" t="s">
        <v>120</v>
      </c>
      <c r="CR369" t="s">
        <v>409</v>
      </c>
      <c r="CS369">
        <v>179135</v>
      </c>
      <c r="CT369" t="s">
        <v>410</v>
      </c>
      <c r="CU369" t="s">
        <v>411</v>
      </c>
      <c r="CV369">
        <v>2016</v>
      </c>
    </row>
    <row r="370" spans="1:100" x14ac:dyDescent="0.35">
      <c r="A370">
        <v>38641940</v>
      </c>
      <c r="B370" t="s">
        <v>298</v>
      </c>
      <c r="C370" t="s">
        <v>408</v>
      </c>
      <c r="D370" t="s">
        <v>164</v>
      </c>
      <c r="F370">
        <v>48</v>
      </c>
      <c r="K370" t="s">
        <v>386</v>
      </c>
      <c r="L370" t="s">
        <v>387</v>
      </c>
      <c r="M370" t="s">
        <v>104</v>
      </c>
      <c r="N370" t="s">
        <v>198</v>
      </c>
      <c r="P370">
        <v>36</v>
      </c>
      <c r="U370" t="s">
        <v>106</v>
      </c>
      <c r="V370" t="s">
        <v>107</v>
      </c>
      <c r="W370" t="s">
        <v>108</v>
      </c>
      <c r="X370" t="s">
        <v>109</v>
      </c>
      <c r="Y370">
        <v>11</v>
      </c>
      <c r="Z370" t="s">
        <v>139</v>
      </c>
      <c r="AB370">
        <v>82.08</v>
      </c>
      <c r="AD370">
        <v>80.16</v>
      </c>
      <c r="AF370">
        <v>92.2</v>
      </c>
      <c r="AG370" t="s">
        <v>111</v>
      </c>
      <c r="AX370" t="s">
        <v>128</v>
      </c>
      <c r="AY370" t="s">
        <v>128</v>
      </c>
      <c r="AZ370" t="s">
        <v>129</v>
      </c>
      <c r="BC370">
        <v>3</v>
      </c>
      <c r="BH370" t="s">
        <v>118</v>
      </c>
      <c r="BJ370">
        <v>96</v>
      </c>
      <c r="BO370" t="s">
        <v>130</v>
      </c>
      <c r="BQ370">
        <v>4</v>
      </c>
      <c r="BV370" t="s">
        <v>118</v>
      </c>
      <c r="CC370" t="s">
        <v>120</v>
      </c>
      <c r="CR370" t="s">
        <v>409</v>
      </c>
      <c r="CS370">
        <v>179135</v>
      </c>
      <c r="CT370" t="s">
        <v>410</v>
      </c>
      <c r="CU370" t="s">
        <v>411</v>
      </c>
      <c r="CV370">
        <v>2016</v>
      </c>
    </row>
    <row r="371" spans="1:100" x14ac:dyDescent="0.35">
      <c r="A371">
        <v>38641940</v>
      </c>
      <c r="B371" t="s">
        <v>298</v>
      </c>
      <c r="D371" t="s">
        <v>101</v>
      </c>
      <c r="F371">
        <v>60.5</v>
      </c>
      <c r="K371" t="s">
        <v>393</v>
      </c>
      <c r="L371" t="s">
        <v>394</v>
      </c>
      <c r="M371" t="s">
        <v>104</v>
      </c>
      <c r="N371" t="s">
        <v>105</v>
      </c>
      <c r="P371">
        <v>25</v>
      </c>
      <c r="U371" t="s">
        <v>106</v>
      </c>
      <c r="V371" t="s">
        <v>107</v>
      </c>
      <c r="W371" t="s">
        <v>108</v>
      </c>
      <c r="X371" t="s">
        <v>109</v>
      </c>
      <c r="Y371" t="s">
        <v>138</v>
      </c>
      <c r="Z371" t="s">
        <v>139</v>
      </c>
      <c r="AA371" t="s">
        <v>116</v>
      </c>
      <c r="AB371">
        <v>400</v>
      </c>
      <c r="AG371" t="s">
        <v>140</v>
      </c>
      <c r="AX371" t="s">
        <v>128</v>
      </c>
      <c r="AY371" t="s">
        <v>128</v>
      </c>
      <c r="AZ371" t="s">
        <v>129</v>
      </c>
      <c r="BC371">
        <v>2</v>
      </c>
      <c r="BH371" t="s">
        <v>118</v>
      </c>
      <c r="BJ371">
        <v>48</v>
      </c>
      <c r="BO371" t="s">
        <v>130</v>
      </c>
      <c r="BQ371">
        <v>2</v>
      </c>
      <c r="BV371" t="s">
        <v>118</v>
      </c>
      <c r="CC371" t="s">
        <v>120</v>
      </c>
      <c r="CR371" t="s">
        <v>141</v>
      </c>
      <c r="CS371">
        <v>71857</v>
      </c>
      <c r="CT371" t="s">
        <v>142</v>
      </c>
      <c r="CU371" t="s">
        <v>143</v>
      </c>
      <c r="CV371">
        <v>1999</v>
      </c>
    </row>
    <row r="372" spans="1:100" x14ac:dyDescent="0.35">
      <c r="A372">
        <v>38641940</v>
      </c>
      <c r="B372" t="s">
        <v>298</v>
      </c>
      <c r="D372" t="s">
        <v>101</v>
      </c>
      <c r="F372">
        <v>60.5</v>
      </c>
      <c r="K372" t="s">
        <v>393</v>
      </c>
      <c r="L372" t="s">
        <v>394</v>
      </c>
      <c r="M372" t="s">
        <v>104</v>
      </c>
      <c r="N372" t="s">
        <v>105</v>
      </c>
      <c r="P372">
        <v>25</v>
      </c>
      <c r="U372" t="s">
        <v>106</v>
      </c>
      <c r="V372" t="s">
        <v>107</v>
      </c>
      <c r="W372" t="s">
        <v>108</v>
      </c>
      <c r="X372" t="s">
        <v>109</v>
      </c>
      <c r="Y372" t="s">
        <v>138</v>
      </c>
      <c r="Z372" t="s">
        <v>139</v>
      </c>
      <c r="AA372" t="s">
        <v>116</v>
      </c>
      <c r="AB372">
        <v>400</v>
      </c>
      <c r="AG372" t="s">
        <v>140</v>
      </c>
      <c r="AX372" t="s">
        <v>128</v>
      </c>
      <c r="AY372" t="s">
        <v>128</v>
      </c>
      <c r="AZ372" t="s">
        <v>129</v>
      </c>
      <c r="BC372">
        <v>1</v>
      </c>
      <c r="BH372" t="s">
        <v>118</v>
      </c>
      <c r="BJ372">
        <v>48</v>
      </c>
      <c r="BO372" t="s">
        <v>130</v>
      </c>
      <c r="BQ372">
        <v>2</v>
      </c>
      <c r="BV372" t="s">
        <v>118</v>
      </c>
      <c r="CC372" t="s">
        <v>120</v>
      </c>
      <c r="CR372" t="s">
        <v>141</v>
      </c>
      <c r="CS372">
        <v>71857</v>
      </c>
      <c r="CT372" t="s">
        <v>142</v>
      </c>
      <c r="CU372" t="s">
        <v>143</v>
      </c>
      <c r="CV372">
        <v>1999</v>
      </c>
    </row>
    <row r="373" spans="1:100" x14ac:dyDescent="0.35">
      <c r="A373">
        <v>38641940</v>
      </c>
      <c r="B373" t="s">
        <v>298</v>
      </c>
      <c r="D373" t="s">
        <v>101</v>
      </c>
      <c r="K373" t="s">
        <v>318</v>
      </c>
      <c r="L373" t="s">
        <v>319</v>
      </c>
      <c r="M373" t="s">
        <v>104</v>
      </c>
      <c r="N373" t="s">
        <v>105</v>
      </c>
      <c r="P373">
        <v>25</v>
      </c>
      <c r="U373" t="s">
        <v>294</v>
      </c>
      <c r="V373" t="s">
        <v>107</v>
      </c>
      <c r="W373" t="s">
        <v>108</v>
      </c>
      <c r="X373" t="s">
        <v>109</v>
      </c>
      <c r="Z373" t="s">
        <v>139</v>
      </c>
      <c r="AB373">
        <v>2.0640000000000001</v>
      </c>
      <c r="AD373">
        <v>1.835</v>
      </c>
      <c r="AF373">
        <v>2.2850000000000001</v>
      </c>
      <c r="AG373" t="s">
        <v>111</v>
      </c>
      <c r="AX373" t="s">
        <v>128</v>
      </c>
      <c r="AY373" t="s">
        <v>128</v>
      </c>
      <c r="AZ373" t="s">
        <v>129</v>
      </c>
      <c r="BC373">
        <v>4</v>
      </c>
      <c r="BH373" t="s">
        <v>118</v>
      </c>
      <c r="BJ373">
        <v>96</v>
      </c>
      <c r="BO373" t="s">
        <v>130</v>
      </c>
      <c r="BQ373">
        <v>4</v>
      </c>
      <c r="BV373" t="s">
        <v>118</v>
      </c>
      <c r="CC373" t="s">
        <v>120</v>
      </c>
      <c r="CR373" t="s">
        <v>315</v>
      </c>
      <c r="CS373">
        <v>117668</v>
      </c>
      <c r="CT373" t="s">
        <v>316</v>
      </c>
      <c r="CU373" t="s">
        <v>317</v>
      </c>
      <c r="CV373">
        <v>2009</v>
      </c>
    </row>
    <row r="374" spans="1:100" x14ac:dyDescent="0.35">
      <c r="A374">
        <v>38641940</v>
      </c>
      <c r="B374" t="s">
        <v>298</v>
      </c>
      <c r="D374" t="s">
        <v>135</v>
      </c>
      <c r="K374" t="s">
        <v>165</v>
      </c>
      <c r="L374" t="s">
        <v>166</v>
      </c>
      <c r="M374" t="s">
        <v>104</v>
      </c>
      <c r="N374" t="s">
        <v>105</v>
      </c>
      <c r="P374">
        <v>25</v>
      </c>
      <c r="U374" t="s">
        <v>106</v>
      </c>
      <c r="V374" t="s">
        <v>167</v>
      </c>
      <c r="W374" t="s">
        <v>108</v>
      </c>
      <c r="X374" t="s">
        <v>109</v>
      </c>
      <c r="Y374">
        <v>10</v>
      </c>
      <c r="Z374" t="s">
        <v>139</v>
      </c>
      <c r="AB374">
        <v>8.26</v>
      </c>
      <c r="AD374">
        <v>8.0399999999999991</v>
      </c>
      <c r="AF374">
        <v>8.49</v>
      </c>
      <c r="AG374" t="s">
        <v>140</v>
      </c>
      <c r="AX374" t="s">
        <v>128</v>
      </c>
      <c r="AY374" t="s">
        <v>128</v>
      </c>
      <c r="AZ374" t="s">
        <v>129</v>
      </c>
      <c r="BC374">
        <v>4</v>
      </c>
      <c r="BH374" t="s">
        <v>118</v>
      </c>
      <c r="BJ374">
        <v>96</v>
      </c>
      <c r="BO374" t="s">
        <v>130</v>
      </c>
      <c r="BQ374">
        <v>4</v>
      </c>
      <c r="BV374" t="s">
        <v>118</v>
      </c>
      <c r="CC374" t="s">
        <v>120</v>
      </c>
      <c r="CR374" t="s">
        <v>375</v>
      </c>
      <c r="CS374">
        <v>170766</v>
      </c>
      <c r="CT374" t="s">
        <v>376</v>
      </c>
      <c r="CU374" t="s">
        <v>377</v>
      </c>
      <c r="CV374">
        <v>2014</v>
      </c>
    </row>
    <row r="375" spans="1:100" x14ac:dyDescent="0.35">
      <c r="A375">
        <v>38641940</v>
      </c>
      <c r="B375" t="s">
        <v>298</v>
      </c>
      <c r="D375" t="s">
        <v>101</v>
      </c>
      <c r="F375">
        <v>48</v>
      </c>
      <c r="K375" t="s">
        <v>354</v>
      </c>
      <c r="L375" t="s">
        <v>355</v>
      </c>
      <c r="M375" t="s">
        <v>104</v>
      </c>
      <c r="N375" t="s">
        <v>105</v>
      </c>
      <c r="R375">
        <v>25</v>
      </c>
      <c r="T375">
        <v>26</v>
      </c>
      <c r="U375" t="s">
        <v>106</v>
      </c>
      <c r="V375" t="s">
        <v>107</v>
      </c>
      <c r="W375" t="s">
        <v>108</v>
      </c>
      <c r="X375" t="s">
        <v>109</v>
      </c>
      <c r="Y375">
        <v>6</v>
      </c>
      <c r="Z375" t="s">
        <v>110</v>
      </c>
      <c r="AB375">
        <v>4.78</v>
      </c>
      <c r="AD375">
        <v>4.2300000000000004</v>
      </c>
      <c r="AF375">
        <v>5.35</v>
      </c>
      <c r="AG375" t="s">
        <v>111</v>
      </c>
      <c r="AX375" t="s">
        <v>128</v>
      </c>
      <c r="AY375" t="s">
        <v>128</v>
      </c>
      <c r="AZ375" t="s">
        <v>129</v>
      </c>
      <c r="BC375">
        <v>1</v>
      </c>
      <c r="BH375" t="s">
        <v>118</v>
      </c>
      <c r="CC375" t="s">
        <v>120</v>
      </c>
      <c r="CR375" t="s">
        <v>356</v>
      </c>
      <c r="CS375">
        <v>71969</v>
      </c>
      <c r="CT375" t="s">
        <v>357</v>
      </c>
      <c r="CU375" t="s">
        <v>358</v>
      </c>
      <c r="CV375">
        <v>2003</v>
      </c>
    </row>
    <row r="376" spans="1:100" x14ac:dyDescent="0.35">
      <c r="A376">
        <v>38641940</v>
      </c>
      <c r="B376" t="s">
        <v>298</v>
      </c>
      <c r="D376" t="s">
        <v>101</v>
      </c>
      <c r="K376" t="s">
        <v>165</v>
      </c>
      <c r="L376" t="s">
        <v>166</v>
      </c>
      <c r="M376" t="s">
        <v>104</v>
      </c>
      <c r="N376" t="s">
        <v>198</v>
      </c>
      <c r="P376">
        <v>25</v>
      </c>
      <c r="U376" t="s">
        <v>106</v>
      </c>
      <c r="V376" t="s">
        <v>107</v>
      </c>
      <c r="W376" t="s">
        <v>108</v>
      </c>
      <c r="X376" t="s">
        <v>109</v>
      </c>
      <c r="Z376" t="s">
        <v>110</v>
      </c>
      <c r="AB376">
        <v>3.5</v>
      </c>
      <c r="AD376">
        <v>3</v>
      </c>
      <c r="AF376">
        <v>4.5999999999999996</v>
      </c>
      <c r="AG376" t="s">
        <v>140</v>
      </c>
      <c r="AX376" t="s">
        <v>128</v>
      </c>
      <c r="AY376" t="s">
        <v>128</v>
      </c>
      <c r="AZ376" t="s">
        <v>129</v>
      </c>
      <c r="BC376">
        <v>4</v>
      </c>
      <c r="BH376" t="s">
        <v>118</v>
      </c>
      <c r="CC376" t="s">
        <v>120</v>
      </c>
      <c r="CR376" t="s">
        <v>329</v>
      </c>
      <c r="CS376">
        <v>72795</v>
      </c>
      <c r="CT376" t="s">
        <v>330</v>
      </c>
      <c r="CU376" t="s">
        <v>331</v>
      </c>
      <c r="CV376">
        <v>2004</v>
      </c>
    </row>
    <row r="377" spans="1:100" x14ac:dyDescent="0.35">
      <c r="A377">
        <v>38641940</v>
      </c>
      <c r="B377" t="s">
        <v>298</v>
      </c>
      <c r="D377" t="s">
        <v>101</v>
      </c>
      <c r="F377">
        <v>50.2</v>
      </c>
      <c r="K377" t="s">
        <v>412</v>
      </c>
      <c r="L377" t="s">
        <v>413</v>
      </c>
      <c r="M377" t="s">
        <v>104</v>
      </c>
      <c r="N377" t="s">
        <v>198</v>
      </c>
      <c r="V377" t="s">
        <v>167</v>
      </c>
      <c r="W377" t="s">
        <v>108</v>
      </c>
      <c r="X377" t="s">
        <v>109</v>
      </c>
      <c r="Y377">
        <v>6</v>
      </c>
      <c r="Z377" t="s">
        <v>139</v>
      </c>
      <c r="AB377">
        <v>0.3</v>
      </c>
      <c r="AD377">
        <v>0.24</v>
      </c>
      <c r="AF377">
        <v>0.36</v>
      </c>
      <c r="AG377" t="s">
        <v>111</v>
      </c>
      <c r="AX377" t="s">
        <v>128</v>
      </c>
      <c r="AY377" t="s">
        <v>128</v>
      </c>
      <c r="AZ377" t="s">
        <v>129</v>
      </c>
      <c r="BC377">
        <v>15</v>
      </c>
      <c r="BH377" t="s">
        <v>118</v>
      </c>
      <c r="BJ377">
        <v>16</v>
      </c>
      <c r="BO377" t="s">
        <v>118</v>
      </c>
      <c r="BQ377">
        <v>16</v>
      </c>
      <c r="BV377" t="s">
        <v>118</v>
      </c>
      <c r="CC377" t="s">
        <v>120</v>
      </c>
      <c r="CR377" t="s">
        <v>337</v>
      </c>
      <c r="CS377">
        <v>161728</v>
      </c>
      <c r="CT377" t="s">
        <v>338</v>
      </c>
      <c r="CU377" t="s">
        <v>339</v>
      </c>
      <c r="CV377">
        <v>2010</v>
      </c>
    </row>
    <row r="378" spans="1:100" x14ac:dyDescent="0.35">
      <c r="A378">
        <v>38641940</v>
      </c>
      <c r="B378" t="s">
        <v>298</v>
      </c>
      <c r="D378" t="s">
        <v>164</v>
      </c>
      <c r="F378">
        <v>41.5</v>
      </c>
      <c r="K378" t="s">
        <v>371</v>
      </c>
      <c r="L378" t="s">
        <v>372</v>
      </c>
      <c r="M378" t="s">
        <v>104</v>
      </c>
      <c r="N378" t="s">
        <v>105</v>
      </c>
      <c r="P378">
        <v>25</v>
      </c>
      <c r="U378" t="s">
        <v>106</v>
      </c>
      <c r="V378" t="s">
        <v>107</v>
      </c>
      <c r="W378" t="s">
        <v>108</v>
      </c>
      <c r="X378" t="s">
        <v>109</v>
      </c>
      <c r="Y378">
        <v>3</v>
      </c>
      <c r="Z378" t="s">
        <v>139</v>
      </c>
      <c r="AB378">
        <v>4</v>
      </c>
      <c r="AG378" t="s">
        <v>140</v>
      </c>
      <c r="AX378" t="s">
        <v>128</v>
      </c>
      <c r="AY378" t="s">
        <v>128</v>
      </c>
      <c r="AZ378" t="s">
        <v>129</v>
      </c>
      <c r="BC378">
        <v>5</v>
      </c>
      <c r="BH378" t="s">
        <v>118</v>
      </c>
      <c r="BJ378">
        <v>5</v>
      </c>
      <c r="BO378" t="s">
        <v>118</v>
      </c>
      <c r="BQ378">
        <v>5</v>
      </c>
      <c r="BV378" t="s">
        <v>118</v>
      </c>
      <c r="CC378" t="s">
        <v>120</v>
      </c>
      <c r="CR378" t="s">
        <v>362</v>
      </c>
      <c r="CS378">
        <v>178780</v>
      </c>
      <c r="CT378" t="s">
        <v>363</v>
      </c>
      <c r="CU378" t="s">
        <v>364</v>
      </c>
      <c r="CV378">
        <v>2017</v>
      </c>
    </row>
    <row r="379" spans="1:100" x14ac:dyDescent="0.35">
      <c r="A379">
        <v>38641940</v>
      </c>
      <c r="B379" t="s">
        <v>298</v>
      </c>
      <c r="D379" t="s">
        <v>101</v>
      </c>
      <c r="F379">
        <v>50.2</v>
      </c>
      <c r="K379" t="s">
        <v>412</v>
      </c>
      <c r="L379" t="s">
        <v>413</v>
      </c>
      <c r="M379" t="s">
        <v>104</v>
      </c>
      <c r="N379" t="s">
        <v>198</v>
      </c>
      <c r="V379" t="s">
        <v>167</v>
      </c>
      <c r="W379" t="s">
        <v>108</v>
      </c>
      <c r="X379" t="s">
        <v>109</v>
      </c>
      <c r="Y379">
        <v>6</v>
      </c>
      <c r="Z379" t="s">
        <v>139</v>
      </c>
      <c r="AB379">
        <v>0.43</v>
      </c>
      <c r="AD379">
        <v>0.38</v>
      </c>
      <c r="AF379">
        <v>0.51</v>
      </c>
      <c r="AG379" t="s">
        <v>111</v>
      </c>
      <c r="AX379" t="s">
        <v>128</v>
      </c>
      <c r="AY379" t="s">
        <v>128</v>
      </c>
      <c r="AZ379" t="s">
        <v>129</v>
      </c>
      <c r="BC379">
        <v>1</v>
      </c>
      <c r="BH379" t="s">
        <v>118</v>
      </c>
      <c r="BJ379">
        <v>16</v>
      </c>
      <c r="BO379" t="s">
        <v>118</v>
      </c>
      <c r="BQ379">
        <v>16</v>
      </c>
      <c r="BV379" t="s">
        <v>118</v>
      </c>
      <c r="CC379" t="s">
        <v>120</v>
      </c>
      <c r="CR379" t="s">
        <v>337</v>
      </c>
      <c r="CS379">
        <v>161728</v>
      </c>
      <c r="CT379" t="s">
        <v>338</v>
      </c>
      <c r="CU379" t="s">
        <v>339</v>
      </c>
      <c r="CV379">
        <v>2010</v>
      </c>
    </row>
    <row r="380" spans="1:100" x14ac:dyDescent="0.35">
      <c r="A380">
        <v>38641940</v>
      </c>
      <c r="B380" t="s">
        <v>298</v>
      </c>
      <c r="D380" t="s">
        <v>101</v>
      </c>
      <c r="F380">
        <v>50.2</v>
      </c>
      <c r="K380" t="s">
        <v>412</v>
      </c>
      <c r="L380" t="s">
        <v>413</v>
      </c>
      <c r="M380" t="s">
        <v>104</v>
      </c>
      <c r="N380" t="s">
        <v>198</v>
      </c>
      <c r="V380" t="s">
        <v>167</v>
      </c>
      <c r="W380" t="s">
        <v>108</v>
      </c>
      <c r="X380" t="s">
        <v>109</v>
      </c>
      <c r="Y380">
        <v>6</v>
      </c>
      <c r="Z380" t="s">
        <v>139</v>
      </c>
      <c r="AB380">
        <v>0.32</v>
      </c>
      <c r="AD380">
        <v>0.26</v>
      </c>
      <c r="AF380">
        <v>0.38</v>
      </c>
      <c r="AG380" t="s">
        <v>111</v>
      </c>
      <c r="AX380" t="s">
        <v>128</v>
      </c>
      <c r="AY380" t="s">
        <v>128</v>
      </c>
      <c r="AZ380" t="s">
        <v>129</v>
      </c>
      <c r="BC380">
        <v>7</v>
      </c>
      <c r="BH380" t="s">
        <v>118</v>
      </c>
      <c r="BJ380">
        <v>16</v>
      </c>
      <c r="BO380" t="s">
        <v>118</v>
      </c>
      <c r="BQ380">
        <v>16</v>
      </c>
      <c r="BV380" t="s">
        <v>118</v>
      </c>
      <c r="CC380" t="s">
        <v>120</v>
      </c>
      <c r="CR380" t="s">
        <v>337</v>
      </c>
      <c r="CS380">
        <v>161728</v>
      </c>
      <c r="CT380" t="s">
        <v>338</v>
      </c>
      <c r="CU380" t="s">
        <v>339</v>
      </c>
      <c r="CV380">
        <v>2010</v>
      </c>
    </row>
    <row r="381" spans="1:100" x14ac:dyDescent="0.35">
      <c r="A381">
        <v>38641940</v>
      </c>
      <c r="B381" t="s">
        <v>298</v>
      </c>
      <c r="D381" t="s">
        <v>135</v>
      </c>
      <c r="F381">
        <v>74.7</v>
      </c>
      <c r="K381" t="s">
        <v>196</v>
      </c>
      <c r="L381" t="s">
        <v>197</v>
      </c>
      <c r="M381" t="s">
        <v>104</v>
      </c>
      <c r="N381" t="s">
        <v>198</v>
      </c>
      <c r="P381">
        <v>25</v>
      </c>
      <c r="U381" t="s">
        <v>106</v>
      </c>
      <c r="V381" t="s">
        <v>107</v>
      </c>
      <c r="W381" t="s">
        <v>108</v>
      </c>
      <c r="X381" t="s">
        <v>109</v>
      </c>
      <c r="Y381">
        <v>23</v>
      </c>
      <c r="Z381" t="s">
        <v>139</v>
      </c>
      <c r="AB381">
        <v>3.86</v>
      </c>
      <c r="AD381">
        <v>3.6</v>
      </c>
      <c r="AF381">
        <v>4.1100000000000003</v>
      </c>
      <c r="AG381" t="s">
        <v>140</v>
      </c>
      <c r="AX381" t="s">
        <v>128</v>
      </c>
      <c r="AY381" t="s">
        <v>128</v>
      </c>
      <c r="AZ381" t="s">
        <v>129</v>
      </c>
      <c r="BC381">
        <v>2</v>
      </c>
      <c r="BH381" t="s">
        <v>118</v>
      </c>
      <c r="BJ381">
        <v>96</v>
      </c>
      <c r="BO381" t="s">
        <v>130</v>
      </c>
      <c r="BQ381">
        <v>4</v>
      </c>
      <c r="BV381" t="s">
        <v>118</v>
      </c>
      <c r="CC381" t="s">
        <v>120</v>
      </c>
      <c r="CR381" t="s">
        <v>202</v>
      </c>
      <c r="CS381">
        <v>178898</v>
      </c>
      <c r="CT381" t="s">
        <v>203</v>
      </c>
      <c r="CU381" t="s">
        <v>204</v>
      </c>
      <c r="CV381">
        <v>2016</v>
      </c>
    </row>
    <row r="382" spans="1:100" x14ac:dyDescent="0.35">
      <c r="A382">
        <v>38641940</v>
      </c>
      <c r="B382" t="s">
        <v>298</v>
      </c>
      <c r="D382" t="s">
        <v>135</v>
      </c>
      <c r="F382">
        <v>74.7</v>
      </c>
      <c r="K382" t="s">
        <v>196</v>
      </c>
      <c r="L382" t="s">
        <v>197</v>
      </c>
      <c r="M382" t="s">
        <v>104</v>
      </c>
      <c r="N382" t="s">
        <v>198</v>
      </c>
      <c r="P382">
        <v>25</v>
      </c>
      <c r="U382" t="s">
        <v>106</v>
      </c>
      <c r="V382" t="s">
        <v>107</v>
      </c>
      <c r="W382" t="s">
        <v>108</v>
      </c>
      <c r="X382" t="s">
        <v>109</v>
      </c>
      <c r="Y382">
        <v>23</v>
      </c>
      <c r="Z382" t="s">
        <v>139</v>
      </c>
      <c r="AB382">
        <v>3.28</v>
      </c>
      <c r="AD382">
        <v>3.03</v>
      </c>
      <c r="AF382">
        <v>3.46</v>
      </c>
      <c r="AG382" t="s">
        <v>140</v>
      </c>
      <c r="AX382" t="s">
        <v>128</v>
      </c>
      <c r="AY382" t="s">
        <v>128</v>
      </c>
      <c r="AZ382" t="s">
        <v>129</v>
      </c>
      <c r="BC382">
        <v>3</v>
      </c>
      <c r="BH382" t="s">
        <v>118</v>
      </c>
      <c r="BJ382">
        <v>96</v>
      </c>
      <c r="BO382" t="s">
        <v>130</v>
      </c>
      <c r="BQ382">
        <v>4</v>
      </c>
      <c r="BV382" t="s">
        <v>118</v>
      </c>
      <c r="CC382" t="s">
        <v>120</v>
      </c>
      <c r="CR382" t="s">
        <v>202</v>
      </c>
      <c r="CS382">
        <v>178898</v>
      </c>
      <c r="CT382" t="s">
        <v>203</v>
      </c>
      <c r="CU382" t="s">
        <v>204</v>
      </c>
      <c r="CV382">
        <v>2016</v>
      </c>
    </row>
    <row r="383" spans="1:100" x14ac:dyDescent="0.35">
      <c r="A383">
        <v>38641940</v>
      </c>
      <c r="B383" t="s">
        <v>298</v>
      </c>
      <c r="D383" t="s">
        <v>135</v>
      </c>
      <c r="K383" t="s">
        <v>244</v>
      </c>
      <c r="L383" t="s">
        <v>245</v>
      </c>
      <c r="M383" t="s">
        <v>104</v>
      </c>
      <c r="N383" t="s">
        <v>359</v>
      </c>
      <c r="V383" t="s">
        <v>107</v>
      </c>
      <c r="W383" t="s">
        <v>108</v>
      </c>
      <c r="X383" t="s">
        <v>109</v>
      </c>
      <c r="Y383">
        <v>6</v>
      </c>
      <c r="Z383" t="s">
        <v>139</v>
      </c>
      <c r="AB383">
        <v>51.8</v>
      </c>
      <c r="AG383" t="s">
        <v>111</v>
      </c>
      <c r="AX383" t="s">
        <v>128</v>
      </c>
      <c r="AY383" t="s">
        <v>128</v>
      </c>
      <c r="AZ383" t="s">
        <v>129</v>
      </c>
      <c r="BC383">
        <v>2</v>
      </c>
      <c r="BH383" t="s">
        <v>118</v>
      </c>
      <c r="CC383" t="s">
        <v>120</v>
      </c>
      <c r="CR383" t="s">
        <v>144</v>
      </c>
      <c r="CS383">
        <v>69216</v>
      </c>
      <c r="CT383" t="s">
        <v>145</v>
      </c>
      <c r="CU383" t="s">
        <v>146</v>
      </c>
      <c r="CV383">
        <v>1995</v>
      </c>
    </row>
    <row r="384" spans="1:100" x14ac:dyDescent="0.35">
      <c r="A384">
        <v>38641940</v>
      </c>
      <c r="B384" t="s">
        <v>298</v>
      </c>
      <c r="D384" t="s">
        <v>135</v>
      </c>
      <c r="F384">
        <v>74.7</v>
      </c>
      <c r="K384" t="s">
        <v>196</v>
      </c>
      <c r="L384" t="s">
        <v>197</v>
      </c>
      <c r="M384" t="s">
        <v>104</v>
      </c>
      <c r="N384" t="s">
        <v>198</v>
      </c>
      <c r="P384">
        <v>25</v>
      </c>
      <c r="U384" t="s">
        <v>106</v>
      </c>
      <c r="V384" t="s">
        <v>107</v>
      </c>
      <c r="W384" t="s">
        <v>108</v>
      </c>
      <c r="X384" t="s">
        <v>109</v>
      </c>
      <c r="Y384">
        <v>23</v>
      </c>
      <c r="Z384" t="s">
        <v>139</v>
      </c>
      <c r="AB384">
        <v>3.26</v>
      </c>
      <c r="AD384">
        <v>3.04</v>
      </c>
      <c r="AF384">
        <v>3.43</v>
      </c>
      <c r="AG384" t="s">
        <v>140</v>
      </c>
      <c r="AX384" t="s">
        <v>128</v>
      </c>
      <c r="AY384" t="s">
        <v>128</v>
      </c>
      <c r="AZ384" t="s">
        <v>129</v>
      </c>
      <c r="BC384">
        <v>4</v>
      </c>
      <c r="BH384" t="s">
        <v>118</v>
      </c>
      <c r="BJ384">
        <v>96</v>
      </c>
      <c r="BO384" t="s">
        <v>130</v>
      </c>
      <c r="BQ384">
        <v>4</v>
      </c>
      <c r="BV384" t="s">
        <v>118</v>
      </c>
      <c r="CC384" t="s">
        <v>120</v>
      </c>
      <c r="CR384" t="s">
        <v>202</v>
      </c>
      <c r="CS384">
        <v>178898</v>
      </c>
      <c r="CT384" t="s">
        <v>203</v>
      </c>
      <c r="CU384" t="s">
        <v>204</v>
      </c>
      <c r="CV384">
        <v>2016</v>
      </c>
    </row>
    <row r="385" spans="1:100" x14ac:dyDescent="0.35">
      <c r="A385">
        <v>38641940</v>
      </c>
      <c r="B385" t="s">
        <v>298</v>
      </c>
      <c r="D385" t="s">
        <v>135</v>
      </c>
      <c r="F385">
        <v>74.7</v>
      </c>
      <c r="K385" t="s">
        <v>196</v>
      </c>
      <c r="L385" t="s">
        <v>197</v>
      </c>
      <c r="M385" t="s">
        <v>104</v>
      </c>
      <c r="N385" t="s">
        <v>198</v>
      </c>
      <c r="P385">
        <v>25</v>
      </c>
      <c r="U385" t="s">
        <v>106</v>
      </c>
      <c r="V385" t="s">
        <v>107</v>
      </c>
      <c r="W385" t="s">
        <v>108</v>
      </c>
      <c r="X385" t="s">
        <v>109</v>
      </c>
      <c r="Y385">
        <v>23</v>
      </c>
      <c r="Z385" t="s">
        <v>139</v>
      </c>
      <c r="AB385">
        <v>6.76</v>
      </c>
      <c r="AD385">
        <v>6.45</v>
      </c>
      <c r="AF385">
        <v>7.11</v>
      </c>
      <c r="AG385" t="s">
        <v>140</v>
      </c>
      <c r="AX385" t="s">
        <v>128</v>
      </c>
      <c r="AY385" t="s">
        <v>128</v>
      </c>
      <c r="AZ385" t="s">
        <v>129</v>
      </c>
      <c r="BC385">
        <v>1</v>
      </c>
      <c r="BH385" t="s">
        <v>118</v>
      </c>
      <c r="BJ385">
        <v>96</v>
      </c>
      <c r="BO385" t="s">
        <v>130</v>
      </c>
      <c r="BQ385">
        <v>4</v>
      </c>
      <c r="BV385" t="s">
        <v>118</v>
      </c>
      <c r="CC385" t="s">
        <v>120</v>
      </c>
      <c r="CR385" t="s">
        <v>202</v>
      </c>
      <c r="CS385">
        <v>178898</v>
      </c>
      <c r="CT385" t="s">
        <v>203</v>
      </c>
      <c r="CU385" t="s">
        <v>204</v>
      </c>
      <c r="CV385">
        <v>2016</v>
      </c>
    </row>
    <row r="386" spans="1:100" x14ac:dyDescent="0.35">
      <c r="A386">
        <v>38641940</v>
      </c>
      <c r="B386" t="s">
        <v>298</v>
      </c>
      <c r="D386" t="s">
        <v>164</v>
      </c>
      <c r="F386">
        <v>41.5</v>
      </c>
      <c r="K386" t="s">
        <v>360</v>
      </c>
      <c r="L386" t="s">
        <v>361</v>
      </c>
      <c r="M386" t="s">
        <v>104</v>
      </c>
      <c r="N386" t="s">
        <v>105</v>
      </c>
      <c r="P386">
        <v>25</v>
      </c>
      <c r="U386" t="s">
        <v>106</v>
      </c>
      <c r="V386" t="s">
        <v>167</v>
      </c>
      <c r="W386" t="s">
        <v>108</v>
      </c>
      <c r="X386" t="s">
        <v>109</v>
      </c>
      <c r="Y386">
        <v>9</v>
      </c>
      <c r="Z386" t="s">
        <v>139</v>
      </c>
      <c r="AB386">
        <v>4.25</v>
      </c>
      <c r="AG386" t="s">
        <v>140</v>
      </c>
      <c r="AX386" t="s">
        <v>128</v>
      </c>
      <c r="AY386" t="s">
        <v>128</v>
      </c>
      <c r="AZ386" t="s">
        <v>129</v>
      </c>
      <c r="BC386">
        <v>5</v>
      </c>
      <c r="BH386" t="s">
        <v>118</v>
      </c>
      <c r="BJ386">
        <v>5</v>
      </c>
      <c r="BO386" t="s">
        <v>118</v>
      </c>
      <c r="BQ386">
        <v>5</v>
      </c>
      <c r="BV386" t="s">
        <v>118</v>
      </c>
      <c r="CC386" t="s">
        <v>120</v>
      </c>
      <c r="CR386" t="s">
        <v>362</v>
      </c>
      <c r="CS386">
        <v>178780</v>
      </c>
      <c r="CT386" t="s">
        <v>363</v>
      </c>
      <c r="CU386" t="s">
        <v>364</v>
      </c>
      <c r="CV386">
        <v>2017</v>
      </c>
    </row>
    <row r="387" spans="1:100" x14ac:dyDescent="0.35">
      <c r="A387">
        <v>38641940</v>
      </c>
      <c r="B387" t="s">
        <v>298</v>
      </c>
      <c r="D387" t="s">
        <v>101</v>
      </c>
      <c r="F387">
        <v>41</v>
      </c>
      <c r="K387" t="s">
        <v>399</v>
      </c>
      <c r="L387" t="s">
        <v>400</v>
      </c>
      <c r="M387" t="s">
        <v>104</v>
      </c>
      <c r="N387" t="s">
        <v>105</v>
      </c>
      <c r="R387">
        <v>26</v>
      </c>
      <c r="T387">
        <v>30</v>
      </c>
      <c r="U387" t="s">
        <v>106</v>
      </c>
      <c r="V387" t="s">
        <v>107</v>
      </c>
      <c r="W387" t="s">
        <v>108</v>
      </c>
      <c r="X387" t="s">
        <v>109</v>
      </c>
      <c r="Y387">
        <v>6</v>
      </c>
      <c r="Z387" t="s">
        <v>139</v>
      </c>
      <c r="AB387">
        <v>3.76</v>
      </c>
      <c r="AD387">
        <v>2.5299999999999998</v>
      </c>
      <c r="AF387">
        <v>6.86</v>
      </c>
      <c r="AG387" t="s">
        <v>140</v>
      </c>
      <c r="AX387" t="s">
        <v>128</v>
      </c>
      <c r="AY387" t="s">
        <v>128</v>
      </c>
      <c r="AZ387" t="s">
        <v>129</v>
      </c>
      <c r="BC387">
        <v>4</v>
      </c>
      <c r="BH387" t="s">
        <v>118</v>
      </c>
      <c r="BJ387">
        <v>15</v>
      </c>
      <c r="BO387" t="s">
        <v>118</v>
      </c>
      <c r="BQ387">
        <v>15</v>
      </c>
      <c r="BV387" t="s">
        <v>118</v>
      </c>
      <c r="CC387" t="s">
        <v>120</v>
      </c>
      <c r="CR387" t="s">
        <v>401</v>
      </c>
      <c r="CS387">
        <v>161702</v>
      </c>
      <c r="CT387" t="s">
        <v>402</v>
      </c>
      <c r="CU387" t="s">
        <v>403</v>
      </c>
      <c r="CV387">
        <v>2013</v>
      </c>
    </row>
    <row r="388" spans="1:100" x14ac:dyDescent="0.35">
      <c r="A388">
        <v>38641940</v>
      </c>
      <c r="B388" t="s">
        <v>298</v>
      </c>
      <c r="D388" t="s">
        <v>101</v>
      </c>
      <c r="F388">
        <v>41</v>
      </c>
      <c r="K388" t="s">
        <v>399</v>
      </c>
      <c r="L388" t="s">
        <v>400</v>
      </c>
      <c r="M388" t="s">
        <v>104</v>
      </c>
      <c r="N388" t="s">
        <v>105</v>
      </c>
      <c r="R388">
        <v>26</v>
      </c>
      <c r="T388">
        <v>30</v>
      </c>
      <c r="U388" t="s">
        <v>106</v>
      </c>
      <c r="V388" t="s">
        <v>107</v>
      </c>
      <c r="W388" t="s">
        <v>108</v>
      </c>
      <c r="X388" t="s">
        <v>109</v>
      </c>
      <c r="Y388">
        <v>6</v>
      </c>
      <c r="Z388" t="s">
        <v>139</v>
      </c>
      <c r="AB388">
        <v>2.12</v>
      </c>
      <c r="AD388">
        <v>0.66</v>
      </c>
      <c r="AF388">
        <v>3.99</v>
      </c>
      <c r="AG388" t="s">
        <v>140</v>
      </c>
      <c r="AX388" t="s">
        <v>128</v>
      </c>
      <c r="AY388" t="s">
        <v>128</v>
      </c>
      <c r="AZ388" t="s">
        <v>129</v>
      </c>
      <c r="BC388">
        <v>10</v>
      </c>
      <c r="BH388" t="s">
        <v>118</v>
      </c>
      <c r="BJ388">
        <v>15</v>
      </c>
      <c r="BO388" t="s">
        <v>118</v>
      </c>
      <c r="BQ388">
        <v>15</v>
      </c>
      <c r="BV388" t="s">
        <v>118</v>
      </c>
      <c r="CC388" t="s">
        <v>120</v>
      </c>
      <c r="CR388" t="s">
        <v>401</v>
      </c>
      <c r="CS388">
        <v>161702</v>
      </c>
      <c r="CT388" t="s">
        <v>402</v>
      </c>
      <c r="CU388" t="s">
        <v>403</v>
      </c>
      <c r="CV388">
        <v>2013</v>
      </c>
    </row>
    <row r="389" spans="1:100" x14ac:dyDescent="0.35">
      <c r="A389">
        <v>38641940</v>
      </c>
      <c r="B389" t="s">
        <v>298</v>
      </c>
      <c r="D389" t="s">
        <v>101</v>
      </c>
      <c r="F389">
        <v>50.2</v>
      </c>
      <c r="K389" t="s">
        <v>397</v>
      </c>
      <c r="L389" t="s">
        <v>398</v>
      </c>
      <c r="M389" t="s">
        <v>104</v>
      </c>
      <c r="N389" t="s">
        <v>198</v>
      </c>
      <c r="V389" t="s">
        <v>167</v>
      </c>
      <c r="W389" t="s">
        <v>108</v>
      </c>
      <c r="X389" t="s">
        <v>109</v>
      </c>
      <c r="Y389">
        <v>6</v>
      </c>
      <c r="Z389" t="s">
        <v>139</v>
      </c>
      <c r="AB389">
        <v>1.4</v>
      </c>
      <c r="AD389">
        <v>0.95</v>
      </c>
      <c r="AF389">
        <v>1.78</v>
      </c>
      <c r="AG389" t="s">
        <v>111</v>
      </c>
      <c r="AX389" t="s">
        <v>128</v>
      </c>
      <c r="AY389" t="s">
        <v>128</v>
      </c>
      <c r="AZ389" t="s">
        <v>129</v>
      </c>
      <c r="BC389">
        <v>7</v>
      </c>
      <c r="BH389" t="s">
        <v>118</v>
      </c>
      <c r="BJ389">
        <v>16</v>
      </c>
      <c r="BO389" t="s">
        <v>118</v>
      </c>
      <c r="BQ389">
        <v>16</v>
      </c>
      <c r="BV389" t="s">
        <v>118</v>
      </c>
      <c r="CC389" t="s">
        <v>120</v>
      </c>
      <c r="CR389" t="s">
        <v>337</v>
      </c>
      <c r="CS389">
        <v>161728</v>
      </c>
      <c r="CT389" t="s">
        <v>338</v>
      </c>
      <c r="CU389" t="s">
        <v>339</v>
      </c>
      <c r="CV389">
        <v>2010</v>
      </c>
    </row>
    <row r="390" spans="1:100" x14ac:dyDescent="0.35">
      <c r="A390">
        <v>38641940</v>
      </c>
      <c r="B390" t="s">
        <v>298</v>
      </c>
      <c r="D390" t="s">
        <v>101</v>
      </c>
      <c r="F390">
        <v>29.7</v>
      </c>
      <c r="K390" t="s">
        <v>391</v>
      </c>
      <c r="L390" t="s">
        <v>392</v>
      </c>
      <c r="M390" t="s">
        <v>104</v>
      </c>
      <c r="N390" t="s">
        <v>105</v>
      </c>
      <c r="P390">
        <v>25</v>
      </c>
      <c r="U390" t="s">
        <v>294</v>
      </c>
      <c r="V390" t="s">
        <v>167</v>
      </c>
      <c r="W390" t="s">
        <v>108</v>
      </c>
      <c r="X390" t="s">
        <v>109</v>
      </c>
      <c r="Y390" t="s">
        <v>383</v>
      </c>
      <c r="Z390" t="s">
        <v>139</v>
      </c>
      <c r="AB390">
        <v>4.21</v>
      </c>
      <c r="AD390">
        <v>4.08</v>
      </c>
      <c r="AF390">
        <v>4.33</v>
      </c>
      <c r="AG390" t="s">
        <v>140</v>
      </c>
      <c r="AX390" t="s">
        <v>128</v>
      </c>
      <c r="AY390" t="s">
        <v>128</v>
      </c>
      <c r="AZ390" t="s">
        <v>129</v>
      </c>
      <c r="BC390">
        <v>4</v>
      </c>
      <c r="BH390" t="s">
        <v>118</v>
      </c>
      <c r="BJ390">
        <v>96</v>
      </c>
      <c r="BO390" t="s">
        <v>130</v>
      </c>
      <c r="BQ390">
        <v>4</v>
      </c>
      <c r="BV390" t="s">
        <v>118</v>
      </c>
      <c r="CC390" t="s">
        <v>120</v>
      </c>
      <c r="CR390" t="s">
        <v>375</v>
      </c>
      <c r="CS390">
        <v>161774</v>
      </c>
      <c r="CT390" t="s">
        <v>384</v>
      </c>
      <c r="CU390" t="s">
        <v>385</v>
      </c>
      <c r="CV390">
        <v>2011</v>
      </c>
    </row>
    <row r="391" spans="1:100" x14ac:dyDescent="0.35">
      <c r="A391">
        <v>38641940</v>
      </c>
      <c r="B391" t="s">
        <v>298</v>
      </c>
      <c r="D391" t="s">
        <v>101</v>
      </c>
      <c r="F391">
        <v>36</v>
      </c>
      <c r="K391" t="s">
        <v>386</v>
      </c>
      <c r="L391" t="s">
        <v>387</v>
      </c>
      <c r="M391" t="s">
        <v>104</v>
      </c>
      <c r="N391" t="s">
        <v>105</v>
      </c>
      <c r="P391">
        <v>25</v>
      </c>
      <c r="U391" t="s">
        <v>106</v>
      </c>
      <c r="V391" t="s">
        <v>107</v>
      </c>
      <c r="W391" t="s">
        <v>108</v>
      </c>
      <c r="X391" t="s">
        <v>109</v>
      </c>
      <c r="Y391">
        <v>8</v>
      </c>
      <c r="Z391" t="s">
        <v>139</v>
      </c>
      <c r="AB391">
        <v>72.8</v>
      </c>
      <c r="AD391">
        <v>71.599999999999994</v>
      </c>
      <c r="AF391">
        <v>73.900000000000006</v>
      </c>
      <c r="AG391" t="s">
        <v>140</v>
      </c>
      <c r="AX391" t="s">
        <v>128</v>
      </c>
      <c r="AY391" t="s">
        <v>128</v>
      </c>
      <c r="AZ391" t="s">
        <v>129</v>
      </c>
      <c r="BC391">
        <v>4</v>
      </c>
      <c r="BH391" t="s">
        <v>118</v>
      </c>
      <c r="BJ391">
        <v>96</v>
      </c>
      <c r="BO391" t="s">
        <v>130</v>
      </c>
      <c r="BQ391">
        <v>4</v>
      </c>
      <c r="BV391" t="s">
        <v>118</v>
      </c>
      <c r="CC391" t="s">
        <v>120</v>
      </c>
      <c r="CR391" t="s">
        <v>414</v>
      </c>
      <c r="CS391">
        <v>170154</v>
      </c>
      <c r="CT391" t="s">
        <v>415</v>
      </c>
      <c r="CU391" t="s">
        <v>416</v>
      </c>
      <c r="CV391">
        <v>2014</v>
      </c>
    </row>
    <row r="392" spans="1:100" x14ac:dyDescent="0.35">
      <c r="A392">
        <v>38641940</v>
      </c>
      <c r="B392" t="s">
        <v>298</v>
      </c>
      <c r="D392" t="s">
        <v>212</v>
      </c>
      <c r="E392" t="s">
        <v>236</v>
      </c>
      <c r="F392">
        <v>51</v>
      </c>
      <c r="K392" t="s">
        <v>299</v>
      </c>
      <c r="L392" t="s">
        <v>245</v>
      </c>
      <c r="M392" t="s">
        <v>104</v>
      </c>
      <c r="N392" t="s">
        <v>198</v>
      </c>
      <c r="P392">
        <v>25</v>
      </c>
      <c r="U392" t="s">
        <v>106</v>
      </c>
      <c r="V392" t="s">
        <v>107</v>
      </c>
      <c r="W392" t="s">
        <v>254</v>
      </c>
      <c r="X392" t="s">
        <v>109</v>
      </c>
      <c r="Y392">
        <v>6</v>
      </c>
      <c r="Z392" t="s">
        <v>139</v>
      </c>
      <c r="AB392">
        <v>10.4</v>
      </c>
      <c r="AD392">
        <v>10.1</v>
      </c>
      <c r="AF392">
        <v>10.7</v>
      </c>
      <c r="AG392" t="s">
        <v>111</v>
      </c>
      <c r="AX392" t="s">
        <v>128</v>
      </c>
      <c r="AY392" t="s">
        <v>128</v>
      </c>
      <c r="AZ392" t="s">
        <v>129</v>
      </c>
      <c r="BC392">
        <v>4</v>
      </c>
      <c r="BH392" t="s">
        <v>118</v>
      </c>
      <c r="BJ392">
        <v>96</v>
      </c>
      <c r="BO392" t="s">
        <v>130</v>
      </c>
      <c r="BQ392">
        <v>4</v>
      </c>
      <c r="BV392" t="s">
        <v>118</v>
      </c>
      <c r="CC392" t="s">
        <v>120</v>
      </c>
      <c r="CR392" t="s">
        <v>302</v>
      </c>
      <c r="CS392">
        <v>178800</v>
      </c>
      <c r="CT392" t="s">
        <v>303</v>
      </c>
      <c r="CU392" t="s">
        <v>304</v>
      </c>
      <c r="CV392">
        <v>2017</v>
      </c>
    </row>
    <row r="393" spans="1:100" x14ac:dyDescent="0.35">
      <c r="A393">
        <v>38641940</v>
      </c>
      <c r="B393" t="s">
        <v>298</v>
      </c>
      <c r="D393" t="s">
        <v>101</v>
      </c>
      <c r="F393">
        <v>36</v>
      </c>
      <c r="K393" t="s">
        <v>386</v>
      </c>
      <c r="L393" t="s">
        <v>387</v>
      </c>
      <c r="M393" t="s">
        <v>104</v>
      </c>
      <c r="N393" t="s">
        <v>105</v>
      </c>
      <c r="P393">
        <v>25</v>
      </c>
      <c r="U393" t="s">
        <v>106</v>
      </c>
      <c r="V393" t="s">
        <v>107</v>
      </c>
      <c r="W393" t="s">
        <v>108</v>
      </c>
      <c r="X393" t="s">
        <v>109</v>
      </c>
      <c r="Y393">
        <v>7</v>
      </c>
      <c r="Z393" t="s">
        <v>139</v>
      </c>
      <c r="AB393">
        <v>19.399999999999999</v>
      </c>
      <c r="AD393">
        <v>18.899999999999999</v>
      </c>
      <c r="AF393">
        <v>19.899999999999999</v>
      </c>
      <c r="AG393" t="s">
        <v>140</v>
      </c>
      <c r="AX393" t="s">
        <v>128</v>
      </c>
      <c r="AY393" t="s">
        <v>128</v>
      </c>
      <c r="AZ393" t="s">
        <v>129</v>
      </c>
      <c r="BC393">
        <v>4</v>
      </c>
      <c r="BH393" t="s">
        <v>118</v>
      </c>
      <c r="BJ393">
        <v>96</v>
      </c>
      <c r="BO393" t="s">
        <v>130</v>
      </c>
      <c r="BQ393">
        <v>4</v>
      </c>
      <c r="BV393" t="s">
        <v>118</v>
      </c>
      <c r="CC393" t="s">
        <v>120</v>
      </c>
      <c r="CR393" t="s">
        <v>414</v>
      </c>
      <c r="CS393">
        <v>170154</v>
      </c>
      <c r="CT393" t="s">
        <v>415</v>
      </c>
      <c r="CU393" t="s">
        <v>416</v>
      </c>
      <c r="CV393">
        <v>2014</v>
      </c>
    </row>
    <row r="394" spans="1:100" x14ac:dyDescent="0.35">
      <c r="A394">
        <v>38641940</v>
      </c>
      <c r="B394" t="s">
        <v>298</v>
      </c>
      <c r="D394" t="s">
        <v>101</v>
      </c>
      <c r="F394">
        <v>50.2</v>
      </c>
      <c r="K394" t="s">
        <v>417</v>
      </c>
      <c r="L394" t="s">
        <v>418</v>
      </c>
      <c r="M394" t="s">
        <v>104</v>
      </c>
      <c r="N394" t="s">
        <v>198</v>
      </c>
      <c r="V394" t="s">
        <v>167</v>
      </c>
      <c r="W394" t="s">
        <v>108</v>
      </c>
      <c r="X394" t="s">
        <v>109</v>
      </c>
      <c r="Y394">
        <v>6</v>
      </c>
      <c r="Z394" t="s">
        <v>139</v>
      </c>
      <c r="AB394">
        <v>1.85</v>
      </c>
      <c r="AD394">
        <v>1.4</v>
      </c>
      <c r="AF394">
        <v>2.17</v>
      </c>
      <c r="AG394" t="s">
        <v>111</v>
      </c>
      <c r="AX394" t="s">
        <v>128</v>
      </c>
      <c r="AY394" t="s">
        <v>128</v>
      </c>
      <c r="AZ394" t="s">
        <v>129</v>
      </c>
      <c r="BC394">
        <v>7</v>
      </c>
      <c r="BH394" t="s">
        <v>118</v>
      </c>
      <c r="BJ394">
        <v>16</v>
      </c>
      <c r="BO394" t="s">
        <v>118</v>
      </c>
      <c r="BQ394">
        <v>16</v>
      </c>
      <c r="BV394" t="s">
        <v>118</v>
      </c>
      <c r="CC394" t="s">
        <v>120</v>
      </c>
      <c r="CR394" t="s">
        <v>337</v>
      </c>
      <c r="CS394">
        <v>161728</v>
      </c>
      <c r="CT394" t="s">
        <v>338</v>
      </c>
      <c r="CU394" t="s">
        <v>339</v>
      </c>
      <c r="CV394">
        <v>2010</v>
      </c>
    </row>
    <row r="395" spans="1:100" x14ac:dyDescent="0.35">
      <c r="A395">
        <v>38641940</v>
      </c>
      <c r="B395" t="s">
        <v>298</v>
      </c>
      <c r="D395" t="s">
        <v>101</v>
      </c>
      <c r="F395">
        <v>50.2</v>
      </c>
      <c r="K395" t="s">
        <v>417</v>
      </c>
      <c r="L395" t="s">
        <v>418</v>
      </c>
      <c r="M395" t="s">
        <v>104</v>
      </c>
      <c r="N395" t="s">
        <v>198</v>
      </c>
      <c r="V395" t="s">
        <v>167</v>
      </c>
      <c r="W395" t="s">
        <v>108</v>
      </c>
      <c r="X395" t="s">
        <v>109</v>
      </c>
      <c r="Y395">
        <v>6</v>
      </c>
      <c r="Z395" t="s">
        <v>139</v>
      </c>
      <c r="AB395">
        <v>1.55</v>
      </c>
      <c r="AD395">
        <v>1.1499999999999999</v>
      </c>
      <c r="AF395">
        <v>1.87</v>
      </c>
      <c r="AG395" t="s">
        <v>111</v>
      </c>
      <c r="AX395" t="s">
        <v>128</v>
      </c>
      <c r="AY395" t="s">
        <v>128</v>
      </c>
      <c r="AZ395" t="s">
        <v>129</v>
      </c>
      <c r="BC395">
        <v>15</v>
      </c>
      <c r="BH395" t="s">
        <v>118</v>
      </c>
      <c r="BJ395">
        <v>16</v>
      </c>
      <c r="BO395" t="s">
        <v>118</v>
      </c>
      <c r="BQ395">
        <v>16</v>
      </c>
      <c r="BV395" t="s">
        <v>118</v>
      </c>
      <c r="CC395" t="s">
        <v>120</v>
      </c>
      <c r="CR395" t="s">
        <v>337</v>
      </c>
      <c r="CS395">
        <v>161728</v>
      </c>
      <c r="CT395" t="s">
        <v>338</v>
      </c>
      <c r="CU395" t="s">
        <v>339</v>
      </c>
      <c r="CV395">
        <v>2010</v>
      </c>
    </row>
    <row r="396" spans="1:100" x14ac:dyDescent="0.35">
      <c r="A396">
        <v>38641940</v>
      </c>
      <c r="B396" t="s">
        <v>298</v>
      </c>
      <c r="D396" t="s">
        <v>135</v>
      </c>
      <c r="K396" t="s">
        <v>406</v>
      </c>
      <c r="L396" t="s">
        <v>407</v>
      </c>
      <c r="M396" t="s">
        <v>104</v>
      </c>
      <c r="N396" t="s">
        <v>105</v>
      </c>
      <c r="P396">
        <v>25</v>
      </c>
      <c r="U396" t="s">
        <v>106</v>
      </c>
      <c r="V396" t="s">
        <v>167</v>
      </c>
      <c r="W396" t="s">
        <v>108</v>
      </c>
      <c r="X396" t="s">
        <v>109</v>
      </c>
      <c r="Y396">
        <v>10</v>
      </c>
      <c r="Z396" t="s">
        <v>139</v>
      </c>
      <c r="AB396">
        <v>4.37</v>
      </c>
      <c r="AD396">
        <v>4.17</v>
      </c>
      <c r="AF396">
        <v>4.62</v>
      </c>
      <c r="AG396" t="s">
        <v>140</v>
      </c>
      <c r="AX396" t="s">
        <v>128</v>
      </c>
      <c r="AY396" t="s">
        <v>128</v>
      </c>
      <c r="AZ396" t="s">
        <v>129</v>
      </c>
      <c r="BC396">
        <v>4</v>
      </c>
      <c r="BH396" t="s">
        <v>118</v>
      </c>
      <c r="BJ396">
        <v>96</v>
      </c>
      <c r="BO396" t="s">
        <v>130</v>
      </c>
      <c r="BQ396">
        <v>4</v>
      </c>
      <c r="BV396" t="s">
        <v>118</v>
      </c>
      <c r="CC396" t="s">
        <v>120</v>
      </c>
      <c r="CR396" t="s">
        <v>375</v>
      </c>
      <c r="CS396">
        <v>170766</v>
      </c>
      <c r="CT396" t="s">
        <v>376</v>
      </c>
      <c r="CU396" t="s">
        <v>377</v>
      </c>
      <c r="CV396">
        <v>2014</v>
      </c>
    </row>
    <row r="397" spans="1:100" x14ac:dyDescent="0.35">
      <c r="A397">
        <v>38641940</v>
      </c>
      <c r="B397" t="s">
        <v>298</v>
      </c>
      <c r="D397" t="s">
        <v>135</v>
      </c>
      <c r="F397">
        <v>74.7</v>
      </c>
      <c r="K397" t="s">
        <v>196</v>
      </c>
      <c r="L397" t="s">
        <v>197</v>
      </c>
      <c r="M397" t="s">
        <v>104</v>
      </c>
      <c r="N397" t="s">
        <v>198</v>
      </c>
      <c r="P397">
        <v>36</v>
      </c>
      <c r="U397" t="s">
        <v>106</v>
      </c>
      <c r="V397" t="s">
        <v>107</v>
      </c>
      <c r="W397" t="s">
        <v>108</v>
      </c>
      <c r="X397" t="s">
        <v>109</v>
      </c>
      <c r="Y397">
        <v>7</v>
      </c>
      <c r="Z397" t="s">
        <v>139</v>
      </c>
      <c r="AB397">
        <v>9.61</v>
      </c>
      <c r="AD397">
        <v>8.92</v>
      </c>
      <c r="AF397">
        <v>11.45</v>
      </c>
      <c r="AG397" t="s">
        <v>140</v>
      </c>
      <c r="AX397" t="s">
        <v>128</v>
      </c>
      <c r="AY397" t="s">
        <v>128</v>
      </c>
      <c r="AZ397" t="s">
        <v>129</v>
      </c>
      <c r="BC397">
        <v>3</v>
      </c>
      <c r="BH397" t="s">
        <v>118</v>
      </c>
      <c r="BJ397">
        <v>96</v>
      </c>
      <c r="BO397" t="s">
        <v>130</v>
      </c>
      <c r="BQ397">
        <v>4</v>
      </c>
      <c r="BV397" t="s">
        <v>118</v>
      </c>
      <c r="CC397" t="s">
        <v>120</v>
      </c>
      <c r="CR397" t="s">
        <v>202</v>
      </c>
      <c r="CS397">
        <v>178898</v>
      </c>
      <c r="CT397" t="s">
        <v>203</v>
      </c>
      <c r="CU397" t="s">
        <v>204</v>
      </c>
      <c r="CV397">
        <v>2016</v>
      </c>
    </row>
    <row r="398" spans="1:100" x14ac:dyDescent="0.35">
      <c r="A398">
        <v>38641940</v>
      </c>
      <c r="B398" t="s">
        <v>298</v>
      </c>
      <c r="D398" t="s">
        <v>135</v>
      </c>
      <c r="F398">
        <v>74.7</v>
      </c>
      <c r="K398" t="s">
        <v>196</v>
      </c>
      <c r="L398" t="s">
        <v>197</v>
      </c>
      <c r="M398" t="s">
        <v>104</v>
      </c>
      <c r="N398" t="s">
        <v>198</v>
      </c>
      <c r="P398">
        <v>25</v>
      </c>
      <c r="U398" t="s">
        <v>106</v>
      </c>
      <c r="V398" t="s">
        <v>107</v>
      </c>
      <c r="W398" t="s">
        <v>108</v>
      </c>
      <c r="X398" t="s">
        <v>109</v>
      </c>
      <c r="Y398">
        <v>23</v>
      </c>
      <c r="Z398" t="s">
        <v>139</v>
      </c>
      <c r="AB398">
        <v>8.5</v>
      </c>
      <c r="AD398">
        <v>7.92</v>
      </c>
      <c r="AF398">
        <v>9.75</v>
      </c>
      <c r="AG398" t="s">
        <v>140</v>
      </c>
      <c r="AX398" t="s">
        <v>128</v>
      </c>
      <c r="AY398" t="s">
        <v>128</v>
      </c>
      <c r="AZ398" t="s">
        <v>419</v>
      </c>
      <c r="BC398">
        <v>1</v>
      </c>
      <c r="BH398" t="s">
        <v>118</v>
      </c>
      <c r="BJ398">
        <v>96</v>
      </c>
      <c r="BO398" t="s">
        <v>130</v>
      </c>
      <c r="BQ398">
        <v>4</v>
      </c>
      <c r="BV398" t="s">
        <v>118</v>
      </c>
      <c r="CC398" t="s">
        <v>120</v>
      </c>
      <c r="CR398" t="s">
        <v>202</v>
      </c>
      <c r="CS398">
        <v>178898</v>
      </c>
      <c r="CT398" t="s">
        <v>203</v>
      </c>
      <c r="CU398" t="s">
        <v>204</v>
      </c>
      <c r="CV398">
        <v>2016</v>
      </c>
    </row>
    <row r="399" spans="1:100" x14ac:dyDescent="0.35">
      <c r="A399">
        <v>38641940</v>
      </c>
      <c r="B399" t="s">
        <v>298</v>
      </c>
      <c r="D399" t="s">
        <v>135</v>
      </c>
      <c r="F399">
        <v>74.7</v>
      </c>
      <c r="K399" t="s">
        <v>196</v>
      </c>
      <c r="L399" t="s">
        <v>197</v>
      </c>
      <c r="M399" t="s">
        <v>104</v>
      </c>
      <c r="N399" t="s">
        <v>198</v>
      </c>
      <c r="P399">
        <v>25</v>
      </c>
      <c r="U399" t="s">
        <v>106</v>
      </c>
      <c r="V399" t="s">
        <v>107</v>
      </c>
      <c r="W399" t="s">
        <v>108</v>
      </c>
      <c r="X399" t="s">
        <v>109</v>
      </c>
      <c r="Y399">
        <v>23</v>
      </c>
      <c r="Z399" t="s">
        <v>139</v>
      </c>
      <c r="AB399">
        <v>5.62</v>
      </c>
      <c r="AD399">
        <v>5.0599999999999996</v>
      </c>
      <c r="AF399">
        <v>6.79</v>
      </c>
      <c r="AG399" t="s">
        <v>140</v>
      </c>
      <c r="AX399" t="s">
        <v>128</v>
      </c>
      <c r="AY399" t="s">
        <v>128</v>
      </c>
      <c r="AZ399" t="s">
        <v>419</v>
      </c>
      <c r="BC399">
        <v>3</v>
      </c>
      <c r="BH399" t="s">
        <v>118</v>
      </c>
      <c r="BJ399">
        <v>96</v>
      </c>
      <c r="BO399" t="s">
        <v>130</v>
      </c>
      <c r="BQ399">
        <v>4</v>
      </c>
      <c r="BV399" t="s">
        <v>118</v>
      </c>
      <c r="CC399" t="s">
        <v>120</v>
      </c>
      <c r="CR399" t="s">
        <v>202</v>
      </c>
      <c r="CS399">
        <v>178898</v>
      </c>
      <c r="CT399" t="s">
        <v>203</v>
      </c>
      <c r="CU399" t="s">
        <v>204</v>
      </c>
      <c r="CV399">
        <v>2016</v>
      </c>
    </row>
    <row r="400" spans="1:100" x14ac:dyDescent="0.35">
      <c r="A400">
        <v>38641940</v>
      </c>
      <c r="B400" t="s">
        <v>298</v>
      </c>
      <c r="D400" t="s">
        <v>135</v>
      </c>
      <c r="F400">
        <v>74.7</v>
      </c>
      <c r="K400" t="s">
        <v>196</v>
      </c>
      <c r="L400" t="s">
        <v>197</v>
      </c>
      <c r="M400" t="s">
        <v>104</v>
      </c>
      <c r="N400" t="s">
        <v>198</v>
      </c>
      <c r="P400">
        <v>25</v>
      </c>
      <c r="U400" t="s">
        <v>106</v>
      </c>
      <c r="V400" t="s">
        <v>107</v>
      </c>
      <c r="W400" t="s">
        <v>108</v>
      </c>
      <c r="X400" t="s">
        <v>109</v>
      </c>
      <c r="Y400">
        <v>23</v>
      </c>
      <c r="Z400" t="s">
        <v>139</v>
      </c>
      <c r="AB400">
        <v>6.9</v>
      </c>
      <c r="AD400">
        <v>6.51</v>
      </c>
      <c r="AF400">
        <v>7.58</v>
      </c>
      <c r="AG400" t="s">
        <v>140</v>
      </c>
      <c r="AX400" t="s">
        <v>128</v>
      </c>
      <c r="AY400" t="s">
        <v>128</v>
      </c>
      <c r="AZ400" t="s">
        <v>419</v>
      </c>
      <c r="BC400">
        <v>2</v>
      </c>
      <c r="BH400" t="s">
        <v>118</v>
      </c>
      <c r="BJ400">
        <v>96</v>
      </c>
      <c r="BO400" t="s">
        <v>130</v>
      </c>
      <c r="BQ400">
        <v>4</v>
      </c>
      <c r="BV400" t="s">
        <v>118</v>
      </c>
      <c r="CC400" t="s">
        <v>120</v>
      </c>
      <c r="CR400" t="s">
        <v>202</v>
      </c>
      <c r="CS400">
        <v>178898</v>
      </c>
      <c r="CT400" t="s">
        <v>203</v>
      </c>
      <c r="CU400" t="s">
        <v>204</v>
      </c>
      <c r="CV400">
        <v>2016</v>
      </c>
    </row>
    <row r="401" spans="1:100" x14ac:dyDescent="0.35">
      <c r="A401">
        <v>38641940</v>
      </c>
      <c r="B401" t="s">
        <v>298</v>
      </c>
      <c r="D401" t="s">
        <v>135</v>
      </c>
      <c r="F401">
        <v>74.7</v>
      </c>
      <c r="K401" t="s">
        <v>196</v>
      </c>
      <c r="L401" t="s">
        <v>197</v>
      </c>
      <c r="M401" t="s">
        <v>104</v>
      </c>
      <c r="N401" t="s">
        <v>198</v>
      </c>
      <c r="P401">
        <v>36</v>
      </c>
      <c r="U401" t="s">
        <v>106</v>
      </c>
      <c r="V401" t="s">
        <v>107</v>
      </c>
      <c r="W401" t="s">
        <v>108</v>
      </c>
      <c r="X401" t="s">
        <v>109</v>
      </c>
      <c r="Y401">
        <v>7</v>
      </c>
      <c r="Z401" t="s">
        <v>139</v>
      </c>
      <c r="AB401">
        <v>10.16</v>
      </c>
      <c r="AD401">
        <v>9.4499999999999993</v>
      </c>
      <c r="AF401">
        <v>11.91</v>
      </c>
      <c r="AG401" t="s">
        <v>140</v>
      </c>
      <c r="AX401" t="s">
        <v>128</v>
      </c>
      <c r="AY401" t="s">
        <v>128</v>
      </c>
      <c r="AZ401" t="s">
        <v>419</v>
      </c>
      <c r="BC401">
        <v>4</v>
      </c>
      <c r="BH401" t="s">
        <v>118</v>
      </c>
      <c r="BJ401">
        <v>96</v>
      </c>
      <c r="BO401" t="s">
        <v>130</v>
      </c>
      <c r="BQ401">
        <v>4</v>
      </c>
      <c r="BV401" t="s">
        <v>118</v>
      </c>
      <c r="CC401" t="s">
        <v>120</v>
      </c>
      <c r="CR401" t="s">
        <v>202</v>
      </c>
      <c r="CS401">
        <v>178898</v>
      </c>
      <c r="CT401" t="s">
        <v>203</v>
      </c>
      <c r="CU401" t="s">
        <v>204</v>
      </c>
      <c r="CV401">
        <v>2016</v>
      </c>
    </row>
    <row r="402" spans="1:100" x14ac:dyDescent="0.35">
      <c r="A402">
        <v>38641940</v>
      </c>
      <c r="B402" t="s">
        <v>298</v>
      </c>
      <c r="D402" t="s">
        <v>135</v>
      </c>
      <c r="F402">
        <v>74.7</v>
      </c>
      <c r="K402" t="s">
        <v>196</v>
      </c>
      <c r="L402" t="s">
        <v>197</v>
      </c>
      <c r="M402" t="s">
        <v>104</v>
      </c>
      <c r="N402" t="s">
        <v>198</v>
      </c>
      <c r="P402">
        <v>36</v>
      </c>
      <c r="U402" t="s">
        <v>106</v>
      </c>
      <c r="V402" t="s">
        <v>107</v>
      </c>
      <c r="W402" t="s">
        <v>108</v>
      </c>
      <c r="X402" t="s">
        <v>109</v>
      </c>
      <c r="Y402">
        <v>7</v>
      </c>
      <c r="Z402" t="s">
        <v>139</v>
      </c>
      <c r="AB402">
        <v>11.78</v>
      </c>
      <c r="AD402">
        <v>10.43</v>
      </c>
      <c r="AF402">
        <v>19.75</v>
      </c>
      <c r="AG402" t="s">
        <v>140</v>
      </c>
      <c r="AX402" t="s">
        <v>128</v>
      </c>
      <c r="AY402" t="s">
        <v>128</v>
      </c>
      <c r="AZ402" t="s">
        <v>419</v>
      </c>
      <c r="BC402">
        <v>3</v>
      </c>
      <c r="BH402" t="s">
        <v>118</v>
      </c>
      <c r="BJ402">
        <v>96</v>
      </c>
      <c r="BO402" t="s">
        <v>130</v>
      </c>
      <c r="BQ402">
        <v>4</v>
      </c>
      <c r="BV402" t="s">
        <v>118</v>
      </c>
      <c r="CC402" t="s">
        <v>120</v>
      </c>
      <c r="CR402" t="s">
        <v>202</v>
      </c>
      <c r="CS402">
        <v>178898</v>
      </c>
      <c r="CT402" t="s">
        <v>203</v>
      </c>
      <c r="CU402" t="s">
        <v>204</v>
      </c>
      <c r="CV402">
        <v>2016</v>
      </c>
    </row>
    <row r="403" spans="1:100" x14ac:dyDescent="0.35">
      <c r="A403">
        <v>38641940</v>
      </c>
      <c r="B403" t="s">
        <v>298</v>
      </c>
      <c r="D403" t="s">
        <v>135</v>
      </c>
      <c r="F403">
        <v>74.7</v>
      </c>
      <c r="K403" t="s">
        <v>196</v>
      </c>
      <c r="L403" t="s">
        <v>197</v>
      </c>
      <c r="M403" t="s">
        <v>104</v>
      </c>
      <c r="N403" t="s">
        <v>198</v>
      </c>
      <c r="P403">
        <v>25</v>
      </c>
      <c r="U403" t="s">
        <v>106</v>
      </c>
      <c r="V403" t="s">
        <v>107</v>
      </c>
      <c r="W403" t="s">
        <v>108</v>
      </c>
      <c r="X403" t="s">
        <v>109</v>
      </c>
      <c r="Y403">
        <v>23</v>
      </c>
      <c r="Z403" t="s">
        <v>139</v>
      </c>
      <c r="AB403">
        <v>8.36</v>
      </c>
      <c r="AD403">
        <v>7.84</v>
      </c>
      <c r="AF403">
        <v>9.2200000000000006</v>
      </c>
      <c r="AG403" t="s">
        <v>140</v>
      </c>
      <c r="AX403" t="s">
        <v>128</v>
      </c>
      <c r="AY403" t="s">
        <v>128</v>
      </c>
      <c r="AZ403" t="s">
        <v>419</v>
      </c>
      <c r="BC403">
        <v>1</v>
      </c>
      <c r="BH403" t="s">
        <v>118</v>
      </c>
      <c r="BJ403">
        <v>96</v>
      </c>
      <c r="BO403" t="s">
        <v>130</v>
      </c>
      <c r="BQ403">
        <v>4</v>
      </c>
      <c r="BV403" t="s">
        <v>118</v>
      </c>
      <c r="CC403" t="s">
        <v>120</v>
      </c>
      <c r="CR403" t="s">
        <v>202</v>
      </c>
      <c r="CS403">
        <v>178898</v>
      </c>
      <c r="CT403" t="s">
        <v>203</v>
      </c>
      <c r="CU403" t="s">
        <v>204</v>
      </c>
      <c r="CV403">
        <v>2016</v>
      </c>
    </row>
    <row r="404" spans="1:100" x14ac:dyDescent="0.35">
      <c r="A404">
        <v>38641940</v>
      </c>
      <c r="B404" t="s">
        <v>298</v>
      </c>
      <c r="D404" t="s">
        <v>135</v>
      </c>
      <c r="F404">
        <v>74.7</v>
      </c>
      <c r="K404" t="s">
        <v>196</v>
      </c>
      <c r="L404" t="s">
        <v>197</v>
      </c>
      <c r="M404" t="s">
        <v>104</v>
      </c>
      <c r="N404" t="s">
        <v>198</v>
      </c>
      <c r="P404">
        <v>25</v>
      </c>
      <c r="U404" t="s">
        <v>106</v>
      </c>
      <c r="V404" t="s">
        <v>107</v>
      </c>
      <c r="W404" t="s">
        <v>108</v>
      </c>
      <c r="X404" t="s">
        <v>109</v>
      </c>
      <c r="Y404">
        <v>23</v>
      </c>
      <c r="Z404" t="s">
        <v>139</v>
      </c>
      <c r="AB404">
        <v>3.74</v>
      </c>
      <c r="AD404">
        <v>3.54</v>
      </c>
      <c r="AF404">
        <v>4.09</v>
      </c>
      <c r="AG404" t="s">
        <v>140</v>
      </c>
      <c r="AX404" t="s">
        <v>128</v>
      </c>
      <c r="AY404" t="s">
        <v>128</v>
      </c>
      <c r="AZ404" t="s">
        <v>419</v>
      </c>
      <c r="BC404">
        <v>4</v>
      </c>
      <c r="BH404" t="s">
        <v>118</v>
      </c>
      <c r="BJ404">
        <v>96</v>
      </c>
      <c r="BO404" t="s">
        <v>130</v>
      </c>
      <c r="BQ404">
        <v>4</v>
      </c>
      <c r="BV404" t="s">
        <v>118</v>
      </c>
      <c r="CC404" t="s">
        <v>120</v>
      </c>
      <c r="CR404" t="s">
        <v>202</v>
      </c>
      <c r="CS404">
        <v>178898</v>
      </c>
      <c r="CT404" t="s">
        <v>203</v>
      </c>
      <c r="CU404" t="s">
        <v>204</v>
      </c>
      <c r="CV404">
        <v>2016</v>
      </c>
    </row>
    <row r="405" spans="1:100" x14ac:dyDescent="0.35">
      <c r="A405">
        <v>38641940</v>
      </c>
      <c r="B405" t="s">
        <v>298</v>
      </c>
      <c r="D405" t="s">
        <v>135</v>
      </c>
      <c r="F405">
        <v>74.7</v>
      </c>
      <c r="K405" t="s">
        <v>196</v>
      </c>
      <c r="L405" t="s">
        <v>197</v>
      </c>
      <c r="M405" t="s">
        <v>104</v>
      </c>
      <c r="N405" t="s">
        <v>198</v>
      </c>
      <c r="P405">
        <v>25</v>
      </c>
      <c r="U405" t="s">
        <v>106</v>
      </c>
      <c r="V405" t="s">
        <v>107</v>
      </c>
      <c r="W405" t="s">
        <v>108</v>
      </c>
      <c r="X405" t="s">
        <v>109</v>
      </c>
      <c r="Y405">
        <v>23</v>
      </c>
      <c r="Z405" t="s">
        <v>139</v>
      </c>
      <c r="AB405">
        <v>3.84</v>
      </c>
      <c r="AD405">
        <v>3.63</v>
      </c>
      <c r="AF405">
        <v>4.25</v>
      </c>
      <c r="AG405" t="s">
        <v>140</v>
      </c>
      <c r="AX405" t="s">
        <v>128</v>
      </c>
      <c r="AY405" t="s">
        <v>128</v>
      </c>
      <c r="AZ405" t="s">
        <v>419</v>
      </c>
      <c r="BC405">
        <v>3</v>
      </c>
      <c r="BH405" t="s">
        <v>118</v>
      </c>
      <c r="BJ405">
        <v>96</v>
      </c>
      <c r="BO405" t="s">
        <v>130</v>
      </c>
      <c r="BQ405">
        <v>4</v>
      </c>
      <c r="BV405" t="s">
        <v>118</v>
      </c>
      <c r="CC405" t="s">
        <v>120</v>
      </c>
      <c r="CR405" t="s">
        <v>202</v>
      </c>
      <c r="CS405">
        <v>178898</v>
      </c>
      <c r="CT405" t="s">
        <v>203</v>
      </c>
      <c r="CU405" t="s">
        <v>204</v>
      </c>
      <c r="CV405">
        <v>2016</v>
      </c>
    </row>
    <row r="406" spans="1:100" x14ac:dyDescent="0.35">
      <c r="A406">
        <v>38641940</v>
      </c>
      <c r="B406" t="s">
        <v>298</v>
      </c>
      <c r="D406" t="s">
        <v>135</v>
      </c>
      <c r="F406">
        <v>74.7</v>
      </c>
      <c r="K406" t="s">
        <v>196</v>
      </c>
      <c r="L406" t="s">
        <v>197</v>
      </c>
      <c r="M406" t="s">
        <v>104</v>
      </c>
      <c r="N406" t="s">
        <v>198</v>
      </c>
      <c r="P406">
        <v>25</v>
      </c>
      <c r="U406" t="s">
        <v>106</v>
      </c>
      <c r="V406" t="s">
        <v>107</v>
      </c>
      <c r="W406" t="s">
        <v>108</v>
      </c>
      <c r="X406" t="s">
        <v>109</v>
      </c>
      <c r="Y406">
        <v>23</v>
      </c>
      <c r="Z406" t="s">
        <v>139</v>
      </c>
      <c r="AB406">
        <v>5.15</v>
      </c>
      <c r="AD406">
        <v>4.78</v>
      </c>
      <c r="AF406">
        <v>5.81</v>
      </c>
      <c r="AG406" t="s">
        <v>140</v>
      </c>
      <c r="AX406" t="s">
        <v>128</v>
      </c>
      <c r="AY406" t="s">
        <v>128</v>
      </c>
      <c r="AZ406" t="s">
        <v>419</v>
      </c>
      <c r="BC406">
        <v>2</v>
      </c>
      <c r="BH406" t="s">
        <v>118</v>
      </c>
      <c r="BJ406">
        <v>96</v>
      </c>
      <c r="BO406" t="s">
        <v>130</v>
      </c>
      <c r="BQ406">
        <v>4</v>
      </c>
      <c r="BV406" t="s">
        <v>118</v>
      </c>
      <c r="CC406" t="s">
        <v>120</v>
      </c>
      <c r="CR406" t="s">
        <v>202</v>
      </c>
      <c r="CS406">
        <v>178898</v>
      </c>
      <c r="CT406" t="s">
        <v>203</v>
      </c>
      <c r="CU406" t="s">
        <v>204</v>
      </c>
      <c r="CV406">
        <v>2016</v>
      </c>
    </row>
    <row r="407" spans="1:100" x14ac:dyDescent="0.35">
      <c r="A407">
        <v>38641940</v>
      </c>
      <c r="B407" t="s">
        <v>298</v>
      </c>
      <c r="D407" t="s">
        <v>135</v>
      </c>
      <c r="E407" t="s">
        <v>236</v>
      </c>
      <c r="F407">
        <v>51</v>
      </c>
      <c r="K407" t="s">
        <v>299</v>
      </c>
      <c r="L407" t="s">
        <v>245</v>
      </c>
      <c r="M407" t="s">
        <v>104</v>
      </c>
      <c r="N407" t="s">
        <v>198</v>
      </c>
      <c r="P407">
        <v>25</v>
      </c>
      <c r="U407" t="s">
        <v>106</v>
      </c>
      <c r="V407" t="s">
        <v>107</v>
      </c>
      <c r="W407" t="s">
        <v>254</v>
      </c>
      <c r="X407" t="s">
        <v>109</v>
      </c>
      <c r="Y407">
        <v>6</v>
      </c>
      <c r="Z407" t="s">
        <v>139</v>
      </c>
      <c r="AB407">
        <v>13</v>
      </c>
      <c r="AG407" t="s">
        <v>111</v>
      </c>
      <c r="AX407" t="s">
        <v>128</v>
      </c>
      <c r="AY407" t="s">
        <v>128</v>
      </c>
      <c r="AZ407" t="s">
        <v>183</v>
      </c>
      <c r="BC407">
        <v>4</v>
      </c>
      <c r="BH407" t="s">
        <v>118</v>
      </c>
      <c r="BJ407">
        <v>96</v>
      </c>
      <c r="BO407" t="s">
        <v>130</v>
      </c>
      <c r="BQ407">
        <v>4</v>
      </c>
      <c r="BV407" t="s">
        <v>118</v>
      </c>
      <c r="CC407" t="s">
        <v>120</v>
      </c>
      <c r="CR407" t="s">
        <v>302</v>
      </c>
      <c r="CS407">
        <v>178800</v>
      </c>
      <c r="CT407" t="s">
        <v>303</v>
      </c>
      <c r="CU407" t="s">
        <v>304</v>
      </c>
      <c r="CV407">
        <v>2017</v>
      </c>
    </row>
    <row r="408" spans="1:100" x14ac:dyDescent="0.35">
      <c r="A408">
        <v>38641940</v>
      </c>
      <c r="B408" t="s">
        <v>298</v>
      </c>
      <c r="D408" t="s">
        <v>135</v>
      </c>
      <c r="E408" t="s">
        <v>236</v>
      </c>
      <c r="F408">
        <v>51</v>
      </c>
      <c r="K408" t="s">
        <v>299</v>
      </c>
      <c r="L408" t="s">
        <v>245</v>
      </c>
      <c r="M408" t="s">
        <v>104</v>
      </c>
      <c r="N408" t="s">
        <v>198</v>
      </c>
      <c r="P408">
        <v>25</v>
      </c>
      <c r="U408" t="s">
        <v>106</v>
      </c>
      <c r="V408" t="s">
        <v>107</v>
      </c>
      <c r="W408" t="s">
        <v>254</v>
      </c>
      <c r="X408" t="s">
        <v>109</v>
      </c>
      <c r="Y408">
        <v>6</v>
      </c>
      <c r="Z408" t="s">
        <v>139</v>
      </c>
      <c r="AB408">
        <v>13</v>
      </c>
      <c r="AG408" t="s">
        <v>111</v>
      </c>
      <c r="AX408" t="s">
        <v>112</v>
      </c>
      <c r="AY408" t="s">
        <v>308</v>
      </c>
      <c r="AZ408" t="s">
        <v>183</v>
      </c>
      <c r="BC408">
        <v>4</v>
      </c>
      <c r="BH408" t="s">
        <v>118</v>
      </c>
      <c r="BJ408">
        <v>96</v>
      </c>
      <c r="BO408" t="s">
        <v>130</v>
      </c>
      <c r="BQ408">
        <v>4</v>
      </c>
      <c r="BV408" t="s">
        <v>118</v>
      </c>
      <c r="CC408" t="s">
        <v>120</v>
      </c>
      <c r="CR408" t="s">
        <v>302</v>
      </c>
      <c r="CS408">
        <v>178800</v>
      </c>
      <c r="CT408" t="s">
        <v>303</v>
      </c>
      <c r="CU408" t="s">
        <v>304</v>
      </c>
      <c r="CV408">
        <v>2017</v>
      </c>
    </row>
    <row r="409" spans="1:100" x14ac:dyDescent="0.35">
      <c r="A409">
        <v>38641940</v>
      </c>
      <c r="B409" t="s">
        <v>298</v>
      </c>
      <c r="D409" t="s">
        <v>135</v>
      </c>
      <c r="E409" t="s">
        <v>236</v>
      </c>
      <c r="F409">
        <v>51</v>
      </c>
      <c r="K409" t="s">
        <v>299</v>
      </c>
      <c r="L409" t="s">
        <v>245</v>
      </c>
      <c r="M409" t="s">
        <v>104</v>
      </c>
      <c r="N409" t="s">
        <v>198</v>
      </c>
      <c r="P409">
        <v>25</v>
      </c>
      <c r="U409" t="s">
        <v>106</v>
      </c>
      <c r="V409" t="s">
        <v>107</v>
      </c>
      <c r="W409" t="s">
        <v>254</v>
      </c>
      <c r="X409" t="s">
        <v>109</v>
      </c>
      <c r="Y409">
        <v>6</v>
      </c>
      <c r="Z409" t="s">
        <v>139</v>
      </c>
      <c r="AB409">
        <v>9.1</v>
      </c>
      <c r="AG409" t="s">
        <v>111</v>
      </c>
      <c r="AX409" t="s">
        <v>207</v>
      </c>
      <c r="AY409" t="s">
        <v>278</v>
      </c>
      <c r="AZ409" t="s">
        <v>183</v>
      </c>
      <c r="BA409" t="s">
        <v>184</v>
      </c>
      <c r="BC409">
        <v>4</v>
      </c>
      <c r="BH409" t="s">
        <v>118</v>
      </c>
      <c r="BJ409">
        <v>96</v>
      </c>
      <c r="BO409" t="s">
        <v>130</v>
      </c>
      <c r="BQ409">
        <v>4</v>
      </c>
      <c r="BV409" t="s">
        <v>118</v>
      </c>
      <c r="CC409" t="s">
        <v>120</v>
      </c>
      <c r="CR409" t="s">
        <v>302</v>
      </c>
      <c r="CS409">
        <v>178800</v>
      </c>
      <c r="CT409" t="s">
        <v>303</v>
      </c>
      <c r="CU409" t="s">
        <v>304</v>
      </c>
      <c r="CV409">
        <v>2017</v>
      </c>
    </row>
    <row r="410" spans="1:100" x14ac:dyDescent="0.35">
      <c r="A410">
        <v>38641940</v>
      </c>
      <c r="B410" t="s">
        <v>298</v>
      </c>
      <c r="D410" t="s">
        <v>101</v>
      </c>
      <c r="F410">
        <v>25.2</v>
      </c>
      <c r="K410" t="s">
        <v>231</v>
      </c>
      <c r="L410" t="s">
        <v>232</v>
      </c>
      <c r="M410" t="s">
        <v>104</v>
      </c>
      <c r="N410" t="s">
        <v>105</v>
      </c>
      <c r="P410">
        <v>25</v>
      </c>
      <c r="U410" t="s">
        <v>206</v>
      </c>
      <c r="V410" t="s">
        <v>107</v>
      </c>
      <c r="W410" t="s">
        <v>108</v>
      </c>
      <c r="X410" t="s">
        <v>109</v>
      </c>
      <c r="Y410">
        <v>6</v>
      </c>
      <c r="Z410" t="s">
        <v>139</v>
      </c>
      <c r="AB410">
        <v>5</v>
      </c>
      <c r="AG410" t="s">
        <v>111</v>
      </c>
      <c r="AX410" t="s">
        <v>128</v>
      </c>
      <c r="AY410" t="s">
        <v>241</v>
      </c>
      <c r="AZ410" t="s">
        <v>183</v>
      </c>
      <c r="BC410">
        <v>16</v>
      </c>
      <c r="BH410" t="s">
        <v>118</v>
      </c>
      <c r="CC410" t="s">
        <v>120</v>
      </c>
      <c r="CR410" t="s">
        <v>237</v>
      </c>
      <c r="CS410">
        <v>80961</v>
      </c>
      <c r="CT410" t="s">
        <v>342</v>
      </c>
      <c r="CU410" t="s">
        <v>343</v>
      </c>
      <c r="CV410">
        <v>2005</v>
      </c>
    </row>
    <row r="411" spans="1:100" x14ac:dyDescent="0.35">
      <c r="A411">
        <v>38641940</v>
      </c>
      <c r="B411" t="s">
        <v>298</v>
      </c>
      <c r="D411" t="s">
        <v>101</v>
      </c>
      <c r="F411">
        <v>29.7</v>
      </c>
      <c r="K411" t="s">
        <v>406</v>
      </c>
      <c r="L411" t="s">
        <v>407</v>
      </c>
      <c r="M411" t="s">
        <v>104</v>
      </c>
      <c r="N411" t="s">
        <v>105</v>
      </c>
      <c r="P411">
        <v>25</v>
      </c>
      <c r="U411" t="s">
        <v>294</v>
      </c>
      <c r="V411" t="s">
        <v>167</v>
      </c>
      <c r="W411" t="s">
        <v>108</v>
      </c>
      <c r="X411" t="s">
        <v>109</v>
      </c>
      <c r="Y411" t="s">
        <v>383</v>
      </c>
      <c r="Z411" t="s">
        <v>139</v>
      </c>
      <c r="AB411">
        <v>2.1</v>
      </c>
      <c r="AG411" t="s">
        <v>140</v>
      </c>
      <c r="AX411" t="s">
        <v>128</v>
      </c>
      <c r="AY411" t="s">
        <v>128</v>
      </c>
      <c r="AZ411" t="s">
        <v>183</v>
      </c>
      <c r="BC411">
        <v>4</v>
      </c>
      <c r="BH411" t="s">
        <v>118</v>
      </c>
      <c r="BJ411">
        <v>96</v>
      </c>
      <c r="BO411" t="s">
        <v>130</v>
      </c>
      <c r="BQ411">
        <v>4</v>
      </c>
      <c r="BV411" t="s">
        <v>118</v>
      </c>
      <c r="CC411" t="s">
        <v>120</v>
      </c>
      <c r="CR411" t="s">
        <v>375</v>
      </c>
      <c r="CS411">
        <v>161774</v>
      </c>
      <c r="CT411" t="s">
        <v>384</v>
      </c>
      <c r="CU411" t="s">
        <v>385</v>
      </c>
      <c r="CV411">
        <v>2011</v>
      </c>
    </row>
    <row r="412" spans="1:100" x14ac:dyDescent="0.35">
      <c r="A412">
        <v>38641940</v>
      </c>
      <c r="B412" t="s">
        <v>298</v>
      </c>
      <c r="D412" t="s">
        <v>101</v>
      </c>
      <c r="F412">
        <v>2</v>
      </c>
      <c r="K412" t="s">
        <v>420</v>
      </c>
      <c r="L412" t="s">
        <v>421</v>
      </c>
      <c r="M412" t="s">
        <v>104</v>
      </c>
      <c r="N412" t="s">
        <v>198</v>
      </c>
      <c r="V412" t="s">
        <v>167</v>
      </c>
      <c r="W412" t="s">
        <v>108</v>
      </c>
      <c r="X412" t="s">
        <v>109</v>
      </c>
      <c r="Y412">
        <v>4</v>
      </c>
      <c r="Z412" t="s">
        <v>139</v>
      </c>
      <c r="AB412">
        <v>2.9199999999999999E-3</v>
      </c>
      <c r="AG412" t="s">
        <v>111</v>
      </c>
      <c r="AX412" t="s">
        <v>228</v>
      </c>
      <c r="AY412" t="s">
        <v>422</v>
      </c>
      <c r="AZ412" t="s">
        <v>183</v>
      </c>
      <c r="BC412">
        <v>0.20830000000000001</v>
      </c>
      <c r="BH412" t="s">
        <v>118</v>
      </c>
      <c r="BJ412">
        <v>5</v>
      </c>
      <c r="BO412" t="s">
        <v>130</v>
      </c>
      <c r="BQ412">
        <v>0.20830000000000001</v>
      </c>
      <c r="BV412" t="s">
        <v>118</v>
      </c>
      <c r="CC412" t="s">
        <v>120</v>
      </c>
      <c r="CR412" t="s">
        <v>423</v>
      </c>
      <c r="CS412">
        <v>174114</v>
      </c>
      <c r="CT412" t="s">
        <v>424</v>
      </c>
      <c r="CU412" t="s">
        <v>425</v>
      </c>
      <c r="CV412">
        <v>2016</v>
      </c>
    </row>
    <row r="413" spans="1:100" x14ac:dyDescent="0.35">
      <c r="A413">
        <v>38641940</v>
      </c>
      <c r="B413" t="s">
        <v>298</v>
      </c>
      <c r="D413" t="s">
        <v>101</v>
      </c>
      <c r="F413">
        <v>2</v>
      </c>
      <c r="K413" t="s">
        <v>420</v>
      </c>
      <c r="L413" t="s">
        <v>421</v>
      </c>
      <c r="M413" t="s">
        <v>104</v>
      </c>
      <c r="N413" t="s">
        <v>198</v>
      </c>
      <c r="V413" t="s">
        <v>167</v>
      </c>
      <c r="W413" t="s">
        <v>108</v>
      </c>
      <c r="X413" t="s">
        <v>109</v>
      </c>
      <c r="Y413">
        <v>4</v>
      </c>
      <c r="Z413" t="s">
        <v>139</v>
      </c>
      <c r="AB413">
        <v>1.4599999999999999E-3</v>
      </c>
      <c r="AG413" t="s">
        <v>111</v>
      </c>
      <c r="AX413" t="s">
        <v>228</v>
      </c>
      <c r="AY413" t="s">
        <v>426</v>
      </c>
      <c r="AZ413" t="s">
        <v>183</v>
      </c>
      <c r="BC413">
        <v>1.3899999999999999E-2</v>
      </c>
      <c r="BH413" t="s">
        <v>118</v>
      </c>
      <c r="BJ413">
        <v>5</v>
      </c>
      <c r="BO413" t="s">
        <v>130</v>
      </c>
      <c r="BQ413">
        <v>0.20830000000000001</v>
      </c>
      <c r="BV413" t="s">
        <v>118</v>
      </c>
      <c r="CC413" t="s">
        <v>120</v>
      </c>
      <c r="CR413" t="s">
        <v>423</v>
      </c>
      <c r="CS413">
        <v>174114</v>
      </c>
      <c r="CT413" t="s">
        <v>424</v>
      </c>
      <c r="CU413" t="s">
        <v>425</v>
      </c>
      <c r="CV413">
        <v>2016</v>
      </c>
    </row>
    <row r="414" spans="1:100" x14ac:dyDescent="0.35">
      <c r="A414">
        <v>38641940</v>
      </c>
      <c r="B414" t="s">
        <v>298</v>
      </c>
      <c r="D414" t="s">
        <v>101</v>
      </c>
      <c r="F414">
        <v>53.8</v>
      </c>
      <c r="K414" t="s">
        <v>427</v>
      </c>
      <c r="L414" t="s">
        <v>428</v>
      </c>
      <c r="M414" t="s">
        <v>104</v>
      </c>
      <c r="N414" t="s">
        <v>198</v>
      </c>
      <c r="R414">
        <v>11</v>
      </c>
      <c r="T414">
        <v>18</v>
      </c>
      <c r="U414" t="s">
        <v>118</v>
      </c>
      <c r="V414" t="s">
        <v>107</v>
      </c>
      <c r="W414" t="s">
        <v>108</v>
      </c>
      <c r="X414" t="s">
        <v>109</v>
      </c>
      <c r="Y414">
        <v>4</v>
      </c>
      <c r="Z414" t="s">
        <v>139</v>
      </c>
      <c r="AB414">
        <v>2.5</v>
      </c>
      <c r="AG414" t="s">
        <v>140</v>
      </c>
      <c r="AX414" t="s">
        <v>128</v>
      </c>
      <c r="AY414" t="s">
        <v>241</v>
      </c>
      <c r="AZ414" t="s">
        <v>183</v>
      </c>
      <c r="BC414">
        <v>71</v>
      </c>
      <c r="BH414" t="s">
        <v>118</v>
      </c>
      <c r="BJ414">
        <v>12</v>
      </c>
      <c r="BO414" t="s">
        <v>118</v>
      </c>
      <c r="BQ414">
        <v>12</v>
      </c>
      <c r="BV414" t="s">
        <v>118</v>
      </c>
      <c r="CC414" t="s">
        <v>120</v>
      </c>
      <c r="CR414" t="s">
        <v>429</v>
      </c>
      <c r="CS414">
        <v>178992</v>
      </c>
      <c r="CT414" t="s">
        <v>430</v>
      </c>
      <c r="CU414" t="s">
        <v>431</v>
      </c>
      <c r="CV414">
        <v>2017</v>
      </c>
    </row>
    <row r="415" spans="1:100" x14ac:dyDescent="0.35">
      <c r="A415">
        <v>38641940</v>
      </c>
      <c r="B415" t="s">
        <v>298</v>
      </c>
      <c r="D415" t="s">
        <v>101</v>
      </c>
      <c r="F415">
        <v>41.5</v>
      </c>
      <c r="K415" t="s">
        <v>371</v>
      </c>
      <c r="L415" t="s">
        <v>372</v>
      </c>
      <c r="M415" t="s">
        <v>104</v>
      </c>
      <c r="N415" t="s">
        <v>105</v>
      </c>
      <c r="V415" t="s">
        <v>167</v>
      </c>
      <c r="W415" t="s">
        <v>108</v>
      </c>
      <c r="X415" t="s">
        <v>109</v>
      </c>
      <c r="Y415">
        <v>3</v>
      </c>
      <c r="Z415" t="s">
        <v>139</v>
      </c>
      <c r="AB415">
        <v>6.5</v>
      </c>
      <c r="AG415" t="s">
        <v>140</v>
      </c>
      <c r="AX415" t="s">
        <v>228</v>
      </c>
      <c r="AY415" t="s">
        <v>240</v>
      </c>
      <c r="AZ415" t="s">
        <v>183</v>
      </c>
      <c r="BC415">
        <v>21</v>
      </c>
      <c r="BH415" t="s">
        <v>118</v>
      </c>
      <c r="BJ415">
        <v>21</v>
      </c>
      <c r="BO415" t="s">
        <v>118</v>
      </c>
      <c r="BQ415">
        <v>21</v>
      </c>
      <c r="BV415" t="s">
        <v>118</v>
      </c>
      <c r="CC415" t="s">
        <v>120</v>
      </c>
      <c r="CR415" t="s">
        <v>362</v>
      </c>
      <c r="CS415">
        <v>178869</v>
      </c>
      <c r="CT415" t="s">
        <v>432</v>
      </c>
      <c r="CU415" t="s">
        <v>433</v>
      </c>
      <c r="CV415">
        <v>2017</v>
      </c>
    </row>
    <row r="416" spans="1:100" x14ac:dyDescent="0.35">
      <c r="A416">
        <v>38641940</v>
      </c>
      <c r="B416" t="s">
        <v>298</v>
      </c>
      <c r="D416" t="s">
        <v>135</v>
      </c>
      <c r="K416" t="s">
        <v>165</v>
      </c>
      <c r="L416" t="s">
        <v>166</v>
      </c>
      <c r="M416" t="s">
        <v>104</v>
      </c>
      <c r="N416" t="s">
        <v>105</v>
      </c>
      <c r="P416">
        <v>25</v>
      </c>
      <c r="U416" t="s">
        <v>106</v>
      </c>
      <c r="V416" t="s">
        <v>167</v>
      </c>
      <c r="W416" t="s">
        <v>108</v>
      </c>
      <c r="X416" t="s">
        <v>109</v>
      </c>
      <c r="Y416">
        <v>10</v>
      </c>
      <c r="Z416" t="s">
        <v>139</v>
      </c>
      <c r="AB416">
        <v>7.03</v>
      </c>
      <c r="AG416" t="s">
        <v>140</v>
      </c>
      <c r="AX416" t="s">
        <v>128</v>
      </c>
      <c r="AY416" t="s">
        <v>128</v>
      </c>
      <c r="AZ416" t="s">
        <v>183</v>
      </c>
      <c r="BC416">
        <v>4</v>
      </c>
      <c r="BH416" t="s">
        <v>118</v>
      </c>
      <c r="BJ416">
        <v>96</v>
      </c>
      <c r="BO416" t="s">
        <v>130</v>
      </c>
      <c r="BQ416">
        <v>4</v>
      </c>
      <c r="BV416" t="s">
        <v>118</v>
      </c>
      <c r="CC416" t="s">
        <v>120</v>
      </c>
      <c r="CR416" t="s">
        <v>375</v>
      </c>
      <c r="CS416">
        <v>170766</v>
      </c>
      <c r="CT416" t="s">
        <v>376</v>
      </c>
      <c r="CU416" t="s">
        <v>377</v>
      </c>
      <c r="CV416">
        <v>2014</v>
      </c>
    </row>
    <row r="417" spans="1:100" x14ac:dyDescent="0.35">
      <c r="A417">
        <v>38641940</v>
      </c>
      <c r="B417" t="s">
        <v>298</v>
      </c>
      <c r="D417" t="s">
        <v>135</v>
      </c>
      <c r="F417">
        <v>74.7</v>
      </c>
      <c r="K417" t="s">
        <v>196</v>
      </c>
      <c r="L417" t="s">
        <v>197</v>
      </c>
      <c r="M417" t="s">
        <v>104</v>
      </c>
      <c r="N417" t="s">
        <v>198</v>
      </c>
      <c r="P417">
        <v>25</v>
      </c>
      <c r="U417" t="s">
        <v>106</v>
      </c>
      <c r="V417" t="s">
        <v>107</v>
      </c>
      <c r="W417" t="s">
        <v>108</v>
      </c>
      <c r="X417" t="s">
        <v>109</v>
      </c>
      <c r="Y417">
        <v>23</v>
      </c>
      <c r="Z417" t="s">
        <v>139</v>
      </c>
      <c r="AB417">
        <v>0.37</v>
      </c>
      <c r="AG417" t="s">
        <v>140</v>
      </c>
      <c r="AX417" t="s">
        <v>207</v>
      </c>
      <c r="AY417" t="s">
        <v>208</v>
      </c>
      <c r="AZ417" t="s">
        <v>183</v>
      </c>
      <c r="BA417" t="s">
        <v>184</v>
      </c>
      <c r="BC417">
        <v>4</v>
      </c>
      <c r="BH417" t="s">
        <v>118</v>
      </c>
      <c r="BJ417">
        <v>96</v>
      </c>
      <c r="BO417" t="s">
        <v>130</v>
      </c>
      <c r="BQ417">
        <v>4</v>
      </c>
      <c r="BV417" t="s">
        <v>118</v>
      </c>
      <c r="CC417" t="s">
        <v>120</v>
      </c>
      <c r="CR417" t="s">
        <v>202</v>
      </c>
      <c r="CS417">
        <v>178898</v>
      </c>
      <c r="CT417" t="s">
        <v>203</v>
      </c>
      <c r="CU417" t="s">
        <v>204</v>
      </c>
      <c r="CV417">
        <v>2016</v>
      </c>
    </row>
    <row r="418" spans="1:100" x14ac:dyDescent="0.35">
      <c r="A418">
        <v>38641940</v>
      </c>
      <c r="B418" t="s">
        <v>298</v>
      </c>
      <c r="D418" t="s">
        <v>135</v>
      </c>
      <c r="F418">
        <v>74.7</v>
      </c>
      <c r="K418" t="s">
        <v>196</v>
      </c>
      <c r="L418" t="s">
        <v>197</v>
      </c>
      <c r="M418" t="s">
        <v>104</v>
      </c>
      <c r="N418" t="s">
        <v>198</v>
      </c>
      <c r="P418">
        <v>25</v>
      </c>
      <c r="U418" t="s">
        <v>106</v>
      </c>
      <c r="V418" t="s">
        <v>107</v>
      </c>
      <c r="W418" t="s">
        <v>108</v>
      </c>
      <c r="X418" t="s">
        <v>109</v>
      </c>
      <c r="Y418">
        <v>23</v>
      </c>
      <c r="Z418" t="s">
        <v>139</v>
      </c>
      <c r="AB418">
        <v>6.9999999999999999E-4</v>
      </c>
      <c r="AG418" t="s">
        <v>140</v>
      </c>
      <c r="AX418" t="s">
        <v>112</v>
      </c>
      <c r="AY418" t="s">
        <v>206</v>
      </c>
      <c r="AZ418" t="s">
        <v>183</v>
      </c>
      <c r="BC418">
        <v>4</v>
      </c>
      <c r="BH418" t="s">
        <v>118</v>
      </c>
      <c r="BJ418">
        <v>96</v>
      </c>
      <c r="BO418" t="s">
        <v>130</v>
      </c>
      <c r="BQ418">
        <v>4</v>
      </c>
      <c r="BV418" t="s">
        <v>118</v>
      </c>
      <c r="CC418" t="s">
        <v>120</v>
      </c>
      <c r="CR418" t="s">
        <v>202</v>
      </c>
      <c r="CS418">
        <v>178898</v>
      </c>
      <c r="CT418" t="s">
        <v>203</v>
      </c>
      <c r="CU418" t="s">
        <v>204</v>
      </c>
      <c r="CV418">
        <v>2016</v>
      </c>
    </row>
    <row r="419" spans="1:100" x14ac:dyDescent="0.35">
      <c r="A419">
        <v>38641940</v>
      </c>
      <c r="B419" t="s">
        <v>298</v>
      </c>
      <c r="D419" t="s">
        <v>101</v>
      </c>
      <c r="F419">
        <v>53.8</v>
      </c>
      <c r="K419" t="s">
        <v>434</v>
      </c>
      <c r="L419" t="s">
        <v>435</v>
      </c>
      <c r="M419" t="s">
        <v>104</v>
      </c>
      <c r="N419" t="s">
        <v>198</v>
      </c>
      <c r="P419">
        <v>14</v>
      </c>
      <c r="U419" t="s">
        <v>149</v>
      </c>
      <c r="V419" t="s">
        <v>107</v>
      </c>
      <c r="W419" t="s">
        <v>108</v>
      </c>
      <c r="X419" t="s">
        <v>109</v>
      </c>
      <c r="Y419">
        <v>2</v>
      </c>
      <c r="Z419" t="s">
        <v>139</v>
      </c>
      <c r="AB419">
        <v>3</v>
      </c>
      <c r="AG419" t="s">
        <v>140</v>
      </c>
      <c r="AX419" t="s">
        <v>199</v>
      </c>
      <c r="AY419" t="s">
        <v>436</v>
      </c>
      <c r="AZ419" t="s">
        <v>183</v>
      </c>
      <c r="BA419" t="s">
        <v>275</v>
      </c>
      <c r="BC419">
        <v>14</v>
      </c>
      <c r="BH419" t="s">
        <v>118</v>
      </c>
      <c r="BJ419">
        <v>14</v>
      </c>
      <c r="BO419" t="s">
        <v>118</v>
      </c>
      <c r="BQ419">
        <v>14</v>
      </c>
      <c r="BV419" t="s">
        <v>118</v>
      </c>
      <c r="CC419" t="s">
        <v>120</v>
      </c>
      <c r="CR419" t="s">
        <v>437</v>
      </c>
      <c r="CS419">
        <v>178994</v>
      </c>
      <c r="CT419" t="s">
        <v>438</v>
      </c>
      <c r="CU419" t="s">
        <v>439</v>
      </c>
      <c r="CV419">
        <v>2016</v>
      </c>
    </row>
    <row r="420" spans="1:100" x14ac:dyDescent="0.35">
      <c r="A420">
        <v>38641940</v>
      </c>
      <c r="B420" t="s">
        <v>298</v>
      </c>
      <c r="D420" t="s">
        <v>135</v>
      </c>
      <c r="F420">
        <v>74.7</v>
      </c>
      <c r="K420" t="s">
        <v>196</v>
      </c>
      <c r="L420" t="s">
        <v>197</v>
      </c>
      <c r="M420" t="s">
        <v>104</v>
      </c>
      <c r="N420" t="s">
        <v>198</v>
      </c>
      <c r="P420">
        <v>25</v>
      </c>
      <c r="U420" t="s">
        <v>106</v>
      </c>
      <c r="V420" t="s">
        <v>107</v>
      </c>
      <c r="W420" t="s">
        <v>108</v>
      </c>
      <c r="X420" t="s">
        <v>109</v>
      </c>
      <c r="Y420">
        <v>23</v>
      </c>
      <c r="Z420" t="s">
        <v>139</v>
      </c>
      <c r="AB420">
        <v>2.96</v>
      </c>
      <c r="AG420" t="s">
        <v>140</v>
      </c>
      <c r="AX420" t="s">
        <v>199</v>
      </c>
      <c r="AY420" t="s">
        <v>200</v>
      </c>
      <c r="AZ420" t="s">
        <v>183</v>
      </c>
      <c r="BA420" t="s">
        <v>201</v>
      </c>
      <c r="BC420">
        <v>4</v>
      </c>
      <c r="BH420" t="s">
        <v>118</v>
      </c>
      <c r="BJ420">
        <v>96</v>
      </c>
      <c r="BO420" t="s">
        <v>130</v>
      </c>
      <c r="BQ420">
        <v>4</v>
      </c>
      <c r="BV420" t="s">
        <v>118</v>
      </c>
      <c r="CC420" t="s">
        <v>120</v>
      </c>
      <c r="CR420" t="s">
        <v>202</v>
      </c>
      <c r="CS420">
        <v>178898</v>
      </c>
      <c r="CT420" t="s">
        <v>203</v>
      </c>
      <c r="CU420" t="s">
        <v>204</v>
      </c>
      <c r="CV420">
        <v>2016</v>
      </c>
    </row>
    <row r="421" spans="1:100" x14ac:dyDescent="0.35">
      <c r="A421">
        <v>38641940</v>
      </c>
      <c r="B421" t="s">
        <v>298</v>
      </c>
      <c r="D421" t="s">
        <v>135</v>
      </c>
      <c r="F421">
        <v>50.2</v>
      </c>
      <c r="K421" t="s">
        <v>397</v>
      </c>
      <c r="L421" t="s">
        <v>398</v>
      </c>
      <c r="M421" t="s">
        <v>104</v>
      </c>
      <c r="N421" t="s">
        <v>198</v>
      </c>
      <c r="V421" t="s">
        <v>107</v>
      </c>
      <c r="W421" t="s">
        <v>108</v>
      </c>
      <c r="X421" t="s">
        <v>109</v>
      </c>
      <c r="Y421">
        <v>2</v>
      </c>
      <c r="Z421" t="s">
        <v>139</v>
      </c>
      <c r="AB421">
        <v>0.96</v>
      </c>
      <c r="AG421" t="s">
        <v>111</v>
      </c>
      <c r="AX421" t="s">
        <v>207</v>
      </c>
      <c r="AY421" t="s">
        <v>440</v>
      </c>
      <c r="AZ421" t="s">
        <v>183</v>
      </c>
      <c r="BA421" t="s">
        <v>184</v>
      </c>
      <c r="BB421" t="s">
        <v>116</v>
      </c>
      <c r="BC421">
        <v>43</v>
      </c>
      <c r="BH421" t="s">
        <v>118</v>
      </c>
      <c r="CC421" t="s">
        <v>120</v>
      </c>
      <c r="CR421" t="s">
        <v>441</v>
      </c>
      <c r="CS421">
        <v>96423</v>
      </c>
      <c r="CT421" t="s">
        <v>442</v>
      </c>
      <c r="CU421" t="s">
        <v>443</v>
      </c>
      <c r="CV421">
        <v>2005</v>
      </c>
    </row>
    <row r="422" spans="1:100" x14ac:dyDescent="0.35">
      <c r="A422">
        <v>38641940</v>
      </c>
      <c r="B422" t="s">
        <v>298</v>
      </c>
      <c r="D422" t="s">
        <v>135</v>
      </c>
      <c r="E422" t="s">
        <v>236</v>
      </c>
      <c r="F422">
        <v>51</v>
      </c>
      <c r="K422" t="s">
        <v>299</v>
      </c>
      <c r="L422" t="s">
        <v>245</v>
      </c>
      <c r="M422" t="s">
        <v>104</v>
      </c>
      <c r="N422" t="s">
        <v>198</v>
      </c>
      <c r="R422">
        <v>31</v>
      </c>
      <c r="T422">
        <v>33</v>
      </c>
      <c r="U422" t="s">
        <v>106</v>
      </c>
      <c r="V422" t="s">
        <v>107</v>
      </c>
      <c r="W422" t="s">
        <v>254</v>
      </c>
      <c r="X422" t="s">
        <v>109</v>
      </c>
      <c r="Y422">
        <v>8</v>
      </c>
      <c r="Z422" t="s">
        <v>139</v>
      </c>
      <c r="AB422">
        <v>35</v>
      </c>
      <c r="AG422" t="s">
        <v>111</v>
      </c>
      <c r="AX422" t="s">
        <v>128</v>
      </c>
      <c r="AY422" t="s">
        <v>128</v>
      </c>
      <c r="AZ422" t="s">
        <v>183</v>
      </c>
      <c r="BC422">
        <v>4</v>
      </c>
      <c r="BH422" t="s">
        <v>118</v>
      </c>
      <c r="BJ422">
        <v>96</v>
      </c>
      <c r="BO422" t="s">
        <v>130</v>
      </c>
      <c r="BQ422">
        <v>4</v>
      </c>
      <c r="BV422" t="s">
        <v>118</v>
      </c>
      <c r="CC422" t="s">
        <v>120</v>
      </c>
      <c r="CR422" t="s">
        <v>302</v>
      </c>
      <c r="CS422">
        <v>178800</v>
      </c>
      <c r="CT422" t="s">
        <v>303</v>
      </c>
      <c r="CU422" t="s">
        <v>304</v>
      </c>
      <c r="CV422">
        <v>2017</v>
      </c>
    </row>
    <row r="423" spans="1:100" x14ac:dyDescent="0.35">
      <c r="A423">
        <v>38641940</v>
      </c>
      <c r="B423" t="s">
        <v>298</v>
      </c>
      <c r="D423" t="s">
        <v>101</v>
      </c>
      <c r="F423">
        <v>29.7</v>
      </c>
      <c r="K423" t="s">
        <v>391</v>
      </c>
      <c r="L423" t="s">
        <v>392</v>
      </c>
      <c r="M423" t="s">
        <v>104</v>
      </c>
      <c r="N423" t="s">
        <v>105</v>
      </c>
      <c r="P423">
        <v>25</v>
      </c>
      <c r="U423" t="s">
        <v>294</v>
      </c>
      <c r="V423" t="s">
        <v>167</v>
      </c>
      <c r="W423" t="s">
        <v>108</v>
      </c>
      <c r="X423" t="s">
        <v>109</v>
      </c>
      <c r="Y423" t="s">
        <v>383</v>
      </c>
      <c r="Z423" t="s">
        <v>139</v>
      </c>
      <c r="AB423">
        <v>3.95</v>
      </c>
      <c r="AG423" t="s">
        <v>140</v>
      </c>
      <c r="AX423" t="s">
        <v>128</v>
      </c>
      <c r="AY423" t="s">
        <v>128</v>
      </c>
      <c r="AZ423" t="s">
        <v>183</v>
      </c>
      <c r="BC423">
        <v>4</v>
      </c>
      <c r="BH423" t="s">
        <v>118</v>
      </c>
      <c r="BJ423">
        <v>96</v>
      </c>
      <c r="BO423" t="s">
        <v>130</v>
      </c>
      <c r="BQ423">
        <v>4</v>
      </c>
      <c r="BV423" t="s">
        <v>118</v>
      </c>
      <c r="CC423" t="s">
        <v>120</v>
      </c>
      <c r="CR423" t="s">
        <v>375</v>
      </c>
      <c r="CS423">
        <v>161774</v>
      </c>
      <c r="CT423" t="s">
        <v>384</v>
      </c>
      <c r="CU423" t="s">
        <v>385</v>
      </c>
      <c r="CV423">
        <v>2011</v>
      </c>
    </row>
    <row r="424" spans="1:100" x14ac:dyDescent="0.35">
      <c r="A424">
        <v>38641940</v>
      </c>
      <c r="B424" t="s">
        <v>298</v>
      </c>
      <c r="D424" t="s">
        <v>101</v>
      </c>
      <c r="K424" t="s">
        <v>444</v>
      </c>
      <c r="L424" t="s">
        <v>445</v>
      </c>
      <c r="M424" t="s">
        <v>104</v>
      </c>
      <c r="N424" t="s">
        <v>105</v>
      </c>
      <c r="R424">
        <v>34</v>
      </c>
      <c r="T424">
        <v>35</v>
      </c>
      <c r="U424" t="s">
        <v>106</v>
      </c>
      <c r="V424" t="s">
        <v>107</v>
      </c>
      <c r="W424" t="s">
        <v>108</v>
      </c>
      <c r="X424" t="s">
        <v>109</v>
      </c>
      <c r="Y424">
        <v>3</v>
      </c>
      <c r="Z424" t="s">
        <v>139</v>
      </c>
      <c r="AB424">
        <v>1</v>
      </c>
      <c r="AG424" t="s">
        <v>140</v>
      </c>
      <c r="AX424" t="s">
        <v>181</v>
      </c>
      <c r="AY424" t="s">
        <v>193</v>
      </c>
      <c r="AZ424" t="s">
        <v>183</v>
      </c>
      <c r="BA424" t="s">
        <v>184</v>
      </c>
      <c r="BC424">
        <v>10</v>
      </c>
      <c r="BH424" t="s">
        <v>118</v>
      </c>
      <c r="BJ424">
        <v>10</v>
      </c>
      <c r="BO424" t="s">
        <v>118</v>
      </c>
      <c r="BQ424">
        <v>10</v>
      </c>
      <c r="BV424" t="s">
        <v>118</v>
      </c>
      <c r="CC424" t="s">
        <v>120</v>
      </c>
      <c r="CR424" t="s">
        <v>446</v>
      </c>
      <c r="CS424">
        <v>179053</v>
      </c>
      <c r="CT424" t="s">
        <v>447</v>
      </c>
      <c r="CU424" t="s">
        <v>448</v>
      </c>
      <c r="CV424">
        <v>2016</v>
      </c>
    </row>
    <row r="425" spans="1:100" x14ac:dyDescent="0.35">
      <c r="A425">
        <v>38641940</v>
      </c>
      <c r="B425" t="s">
        <v>298</v>
      </c>
      <c r="D425" t="s">
        <v>101</v>
      </c>
      <c r="K425" t="s">
        <v>444</v>
      </c>
      <c r="L425" t="s">
        <v>445</v>
      </c>
      <c r="M425" t="s">
        <v>104</v>
      </c>
      <c r="N425" t="s">
        <v>105</v>
      </c>
      <c r="R425">
        <v>34</v>
      </c>
      <c r="T425">
        <v>35</v>
      </c>
      <c r="U425" t="s">
        <v>106</v>
      </c>
      <c r="V425" t="s">
        <v>107</v>
      </c>
      <c r="W425" t="s">
        <v>108</v>
      </c>
      <c r="X425" t="s">
        <v>109</v>
      </c>
      <c r="Y425">
        <v>3</v>
      </c>
      <c r="Z425" t="s">
        <v>139</v>
      </c>
      <c r="AB425">
        <v>1</v>
      </c>
      <c r="AG425" t="s">
        <v>140</v>
      </c>
      <c r="AX425" t="s">
        <v>279</v>
      </c>
      <c r="AY425" t="s">
        <v>449</v>
      </c>
      <c r="AZ425" t="s">
        <v>183</v>
      </c>
      <c r="BA425" t="s">
        <v>184</v>
      </c>
      <c r="BC425">
        <v>10</v>
      </c>
      <c r="BH425" t="s">
        <v>118</v>
      </c>
      <c r="BJ425">
        <v>10</v>
      </c>
      <c r="BO425" t="s">
        <v>118</v>
      </c>
      <c r="BQ425">
        <v>10</v>
      </c>
      <c r="BV425" t="s">
        <v>118</v>
      </c>
      <c r="CC425" t="s">
        <v>120</v>
      </c>
      <c r="CR425" t="s">
        <v>446</v>
      </c>
      <c r="CS425">
        <v>179053</v>
      </c>
      <c r="CT425" t="s">
        <v>447</v>
      </c>
      <c r="CU425" t="s">
        <v>448</v>
      </c>
      <c r="CV425">
        <v>2016</v>
      </c>
    </row>
    <row r="426" spans="1:100" x14ac:dyDescent="0.35">
      <c r="A426">
        <v>38641940</v>
      </c>
      <c r="B426" t="s">
        <v>298</v>
      </c>
      <c r="D426" t="s">
        <v>135</v>
      </c>
      <c r="E426" t="s">
        <v>236</v>
      </c>
      <c r="F426">
        <v>51</v>
      </c>
      <c r="K426" t="s">
        <v>299</v>
      </c>
      <c r="L426" t="s">
        <v>245</v>
      </c>
      <c r="M426" t="s">
        <v>104</v>
      </c>
      <c r="N426" t="s">
        <v>198</v>
      </c>
      <c r="P426">
        <v>25</v>
      </c>
      <c r="U426" t="s">
        <v>106</v>
      </c>
      <c r="V426" t="s">
        <v>107</v>
      </c>
      <c r="W426" t="s">
        <v>254</v>
      </c>
      <c r="X426" t="s">
        <v>109</v>
      </c>
      <c r="Y426">
        <v>6</v>
      </c>
      <c r="Z426" t="s">
        <v>139</v>
      </c>
      <c r="AB426">
        <v>12</v>
      </c>
      <c r="AG426" t="s">
        <v>111</v>
      </c>
      <c r="AX426" t="s">
        <v>128</v>
      </c>
      <c r="AY426" t="s">
        <v>128</v>
      </c>
      <c r="AZ426" t="s">
        <v>183</v>
      </c>
      <c r="BC426">
        <v>4</v>
      </c>
      <c r="BH426" t="s">
        <v>118</v>
      </c>
      <c r="BJ426">
        <v>96</v>
      </c>
      <c r="BO426" t="s">
        <v>130</v>
      </c>
      <c r="BQ426">
        <v>4</v>
      </c>
      <c r="BV426" t="s">
        <v>118</v>
      </c>
      <c r="CC426" t="s">
        <v>120</v>
      </c>
      <c r="CR426" t="s">
        <v>302</v>
      </c>
      <c r="CS426">
        <v>178800</v>
      </c>
      <c r="CT426" t="s">
        <v>303</v>
      </c>
      <c r="CU426" t="s">
        <v>304</v>
      </c>
      <c r="CV426">
        <v>2017</v>
      </c>
    </row>
    <row r="427" spans="1:100" x14ac:dyDescent="0.35">
      <c r="A427">
        <v>38641940</v>
      </c>
      <c r="B427" t="s">
        <v>298</v>
      </c>
      <c r="D427" t="s">
        <v>135</v>
      </c>
      <c r="E427" t="s">
        <v>236</v>
      </c>
      <c r="F427">
        <v>51</v>
      </c>
      <c r="K427" t="s">
        <v>299</v>
      </c>
      <c r="L427" t="s">
        <v>245</v>
      </c>
      <c r="M427" t="s">
        <v>104</v>
      </c>
      <c r="N427" t="s">
        <v>198</v>
      </c>
      <c r="P427">
        <v>25</v>
      </c>
      <c r="U427" t="s">
        <v>106</v>
      </c>
      <c r="V427" t="s">
        <v>107</v>
      </c>
      <c r="W427" t="s">
        <v>254</v>
      </c>
      <c r="X427" t="s">
        <v>109</v>
      </c>
      <c r="Y427">
        <v>6</v>
      </c>
      <c r="Z427" t="s">
        <v>139</v>
      </c>
      <c r="AB427">
        <v>2.2000000000000002</v>
      </c>
      <c r="AG427" t="s">
        <v>111</v>
      </c>
      <c r="AX427" t="s">
        <v>207</v>
      </c>
      <c r="AY427" t="s">
        <v>278</v>
      </c>
      <c r="AZ427" t="s">
        <v>183</v>
      </c>
      <c r="BA427" t="s">
        <v>184</v>
      </c>
      <c r="BC427">
        <v>4</v>
      </c>
      <c r="BH427" t="s">
        <v>118</v>
      </c>
      <c r="BJ427">
        <v>96</v>
      </c>
      <c r="BO427" t="s">
        <v>130</v>
      </c>
      <c r="BQ427">
        <v>4</v>
      </c>
      <c r="BV427" t="s">
        <v>118</v>
      </c>
      <c r="CC427" t="s">
        <v>120</v>
      </c>
      <c r="CR427" t="s">
        <v>302</v>
      </c>
      <c r="CS427">
        <v>178800</v>
      </c>
      <c r="CT427" t="s">
        <v>303</v>
      </c>
      <c r="CU427" t="s">
        <v>304</v>
      </c>
      <c r="CV427">
        <v>2017</v>
      </c>
    </row>
    <row r="428" spans="1:100" x14ac:dyDescent="0.35">
      <c r="A428">
        <v>38641940</v>
      </c>
      <c r="B428" t="s">
        <v>298</v>
      </c>
      <c r="D428" t="s">
        <v>135</v>
      </c>
      <c r="E428" t="s">
        <v>236</v>
      </c>
      <c r="F428">
        <v>51</v>
      </c>
      <c r="K428" t="s">
        <v>299</v>
      </c>
      <c r="L428" t="s">
        <v>245</v>
      </c>
      <c r="M428" t="s">
        <v>104</v>
      </c>
      <c r="N428" t="s">
        <v>198</v>
      </c>
      <c r="P428">
        <v>25</v>
      </c>
      <c r="U428" t="s">
        <v>106</v>
      </c>
      <c r="V428" t="s">
        <v>107</v>
      </c>
      <c r="W428" t="s">
        <v>254</v>
      </c>
      <c r="X428" t="s">
        <v>109</v>
      </c>
      <c r="Y428">
        <v>6</v>
      </c>
      <c r="Z428" t="s">
        <v>139</v>
      </c>
      <c r="AB428">
        <v>9</v>
      </c>
      <c r="AG428" t="s">
        <v>111</v>
      </c>
      <c r="AX428" t="s">
        <v>112</v>
      </c>
      <c r="AY428" t="s">
        <v>308</v>
      </c>
      <c r="AZ428" t="s">
        <v>183</v>
      </c>
      <c r="BC428">
        <v>4</v>
      </c>
      <c r="BH428" t="s">
        <v>118</v>
      </c>
      <c r="BJ428">
        <v>96</v>
      </c>
      <c r="BO428" t="s">
        <v>130</v>
      </c>
      <c r="BQ428">
        <v>4</v>
      </c>
      <c r="BV428" t="s">
        <v>118</v>
      </c>
      <c r="CC428" t="s">
        <v>120</v>
      </c>
      <c r="CR428" t="s">
        <v>302</v>
      </c>
      <c r="CS428">
        <v>178800</v>
      </c>
      <c r="CT428" t="s">
        <v>303</v>
      </c>
      <c r="CU428" t="s">
        <v>304</v>
      </c>
      <c r="CV428">
        <v>2017</v>
      </c>
    </row>
    <row r="429" spans="1:100" x14ac:dyDescent="0.35">
      <c r="A429">
        <v>38641940</v>
      </c>
      <c r="B429" t="s">
        <v>298</v>
      </c>
      <c r="D429" t="s">
        <v>101</v>
      </c>
      <c r="K429" t="s">
        <v>360</v>
      </c>
      <c r="L429" t="s">
        <v>361</v>
      </c>
      <c r="M429" t="s">
        <v>104</v>
      </c>
      <c r="N429" t="s">
        <v>105</v>
      </c>
      <c r="P429">
        <v>25</v>
      </c>
      <c r="U429" t="s">
        <v>206</v>
      </c>
      <c r="V429" t="s">
        <v>107</v>
      </c>
      <c r="W429" t="s">
        <v>108</v>
      </c>
      <c r="X429" t="s">
        <v>109</v>
      </c>
      <c r="Y429">
        <v>3</v>
      </c>
      <c r="Z429" t="s">
        <v>139</v>
      </c>
      <c r="AB429">
        <v>4</v>
      </c>
      <c r="AG429" t="s">
        <v>140</v>
      </c>
      <c r="AX429" t="s">
        <v>450</v>
      </c>
      <c r="AY429" t="s">
        <v>451</v>
      </c>
      <c r="AZ429" t="s">
        <v>183</v>
      </c>
      <c r="BA429" t="s">
        <v>184</v>
      </c>
      <c r="BC429">
        <v>61</v>
      </c>
      <c r="BH429" t="s">
        <v>118</v>
      </c>
      <c r="BJ429">
        <v>61</v>
      </c>
      <c r="BO429" t="s">
        <v>118</v>
      </c>
      <c r="BQ429">
        <v>61</v>
      </c>
      <c r="BV429" t="s">
        <v>118</v>
      </c>
      <c r="CC429" t="s">
        <v>120</v>
      </c>
      <c r="CR429" t="s">
        <v>452</v>
      </c>
      <c r="CS429">
        <v>178817</v>
      </c>
      <c r="CT429" t="s">
        <v>453</v>
      </c>
      <c r="CU429" t="s">
        <v>454</v>
      </c>
      <c r="CV429">
        <v>2017</v>
      </c>
    </row>
    <row r="430" spans="1:100" x14ac:dyDescent="0.35">
      <c r="A430">
        <v>38641940</v>
      </c>
      <c r="B430" t="s">
        <v>298</v>
      </c>
      <c r="D430" t="s">
        <v>135</v>
      </c>
      <c r="K430" t="s">
        <v>406</v>
      </c>
      <c r="L430" t="s">
        <v>407</v>
      </c>
      <c r="M430" t="s">
        <v>104</v>
      </c>
      <c r="N430" t="s">
        <v>105</v>
      </c>
      <c r="P430">
        <v>25</v>
      </c>
      <c r="U430" t="s">
        <v>106</v>
      </c>
      <c r="V430" t="s">
        <v>167</v>
      </c>
      <c r="W430" t="s">
        <v>108</v>
      </c>
      <c r="X430" t="s">
        <v>109</v>
      </c>
      <c r="Y430">
        <v>10</v>
      </c>
      <c r="Z430" t="s">
        <v>139</v>
      </c>
      <c r="AB430">
        <v>2.85</v>
      </c>
      <c r="AD430">
        <v>2.5499999999999998</v>
      </c>
      <c r="AF430">
        <v>3.09</v>
      </c>
      <c r="AG430" t="s">
        <v>140</v>
      </c>
      <c r="AX430" t="s">
        <v>128</v>
      </c>
      <c r="AY430" t="s">
        <v>128</v>
      </c>
      <c r="AZ430" t="s">
        <v>183</v>
      </c>
      <c r="BC430">
        <v>4</v>
      </c>
      <c r="BH430" t="s">
        <v>118</v>
      </c>
      <c r="BJ430">
        <v>96</v>
      </c>
      <c r="BO430" t="s">
        <v>130</v>
      </c>
      <c r="BQ430">
        <v>4</v>
      </c>
      <c r="BV430" t="s">
        <v>118</v>
      </c>
      <c r="CC430" t="s">
        <v>120</v>
      </c>
      <c r="CR430" t="s">
        <v>375</v>
      </c>
      <c r="CS430">
        <v>170766</v>
      </c>
      <c r="CT430" t="s">
        <v>376</v>
      </c>
      <c r="CU430" t="s">
        <v>377</v>
      </c>
      <c r="CV430">
        <v>2014</v>
      </c>
    </row>
    <row r="431" spans="1:100" x14ac:dyDescent="0.35">
      <c r="A431">
        <v>38641940</v>
      </c>
      <c r="B431" t="s">
        <v>298</v>
      </c>
      <c r="D431" t="s">
        <v>135</v>
      </c>
      <c r="F431">
        <v>74.7</v>
      </c>
      <c r="K431" t="s">
        <v>196</v>
      </c>
      <c r="L431" t="s">
        <v>197</v>
      </c>
      <c r="M431" t="s">
        <v>104</v>
      </c>
      <c r="N431" t="s">
        <v>198</v>
      </c>
      <c r="P431">
        <v>36</v>
      </c>
      <c r="U431" t="s">
        <v>106</v>
      </c>
      <c r="V431" t="s">
        <v>107</v>
      </c>
      <c r="W431" t="s">
        <v>108</v>
      </c>
      <c r="X431" t="s">
        <v>109</v>
      </c>
      <c r="Y431">
        <v>7</v>
      </c>
      <c r="Z431" t="s">
        <v>139</v>
      </c>
      <c r="AB431">
        <v>5.18</v>
      </c>
      <c r="AG431" t="s">
        <v>140</v>
      </c>
      <c r="AX431" t="s">
        <v>228</v>
      </c>
      <c r="AY431" t="s">
        <v>229</v>
      </c>
      <c r="AZ431" t="s">
        <v>183</v>
      </c>
      <c r="BC431">
        <v>4</v>
      </c>
      <c r="BH431" t="s">
        <v>118</v>
      </c>
      <c r="BJ431">
        <v>96</v>
      </c>
      <c r="BO431" t="s">
        <v>130</v>
      </c>
      <c r="BQ431">
        <v>4</v>
      </c>
      <c r="BV431" t="s">
        <v>118</v>
      </c>
      <c r="CC431" t="s">
        <v>120</v>
      </c>
      <c r="CR431" t="s">
        <v>202</v>
      </c>
      <c r="CS431">
        <v>178898</v>
      </c>
      <c r="CT431" t="s">
        <v>203</v>
      </c>
      <c r="CU431" t="s">
        <v>204</v>
      </c>
      <c r="CV431">
        <v>2016</v>
      </c>
    </row>
    <row r="432" spans="1:100" x14ac:dyDescent="0.35">
      <c r="A432">
        <v>38641940</v>
      </c>
      <c r="B432" t="s">
        <v>298</v>
      </c>
      <c r="D432" t="s">
        <v>101</v>
      </c>
      <c r="F432">
        <v>74.7</v>
      </c>
      <c r="K432" t="s">
        <v>386</v>
      </c>
      <c r="L432" t="s">
        <v>387</v>
      </c>
      <c r="M432" t="s">
        <v>104</v>
      </c>
      <c r="N432" t="s">
        <v>455</v>
      </c>
      <c r="V432" t="s">
        <v>167</v>
      </c>
      <c r="W432" t="s">
        <v>108</v>
      </c>
      <c r="X432" t="s">
        <v>109</v>
      </c>
      <c r="Y432">
        <v>2</v>
      </c>
      <c r="Z432" t="s">
        <v>110</v>
      </c>
      <c r="AB432">
        <v>20</v>
      </c>
      <c r="AG432" t="s">
        <v>111</v>
      </c>
      <c r="AX432" t="s">
        <v>268</v>
      </c>
      <c r="AY432" t="s">
        <v>456</v>
      </c>
      <c r="AZ432" t="s">
        <v>183</v>
      </c>
      <c r="BA432" t="s">
        <v>457</v>
      </c>
      <c r="BC432">
        <v>2</v>
      </c>
      <c r="BH432" t="s">
        <v>118</v>
      </c>
      <c r="BJ432">
        <v>48</v>
      </c>
      <c r="BO432" t="s">
        <v>130</v>
      </c>
      <c r="BQ432">
        <v>2</v>
      </c>
      <c r="BV432" t="s">
        <v>118</v>
      </c>
      <c r="CC432" t="s">
        <v>120</v>
      </c>
      <c r="CR432" t="s">
        <v>458</v>
      </c>
      <c r="CS432">
        <v>173880</v>
      </c>
      <c r="CT432" t="s">
        <v>459</v>
      </c>
      <c r="CU432" t="s">
        <v>460</v>
      </c>
      <c r="CV432">
        <v>2015</v>
      </c>
    </row>
    <row r="433" spans="1:100" x14ac:dyDescent="0.35">
      <c r="A433">
        <v>38641940</v>
      </c>
      <c r="B433" t="s">
        <v>298</v>
      </c>
      <c r="D433" t="s">
        <v>135</v>
      </c>
      <c r="F433">
        <v>74.7</v>
      </c>
      <c r="K433" t="s">
        <v>196</v>
      </c>
      <c r="L433" t="s">
        <v>197</v>
      </c>
      <c r="M433" t="s">
        <v>104</v>
      </c>
      <c r="N433" t="s">
        <v>198</v>
      </c>
      <c r="P433">
        <v>36</v>
      </c>
      <c r="U433" t="s">
        <v>106</v>
      </c>
      <c r="V433" t="s">
        <v>107</v>
      </c>
      <c r="W433" t="s">
        <v>108</v>
      </c>
      <c r="X433" t="s">
        <v>109</v>
      </c>
      <c r="Y433">
        <v>7</v>
      </c>
      <c r="Z433" t="s">
        <v>139</v>
      </c>
      <c r="AB433">
        <v>2.2200000000000002</v>
      </c>
      <c r="AG433" t="s">
        <v>140</v>
      </c>
      <c r="AX433" t="s">
        <v>199</v>
      </c>
      <c r="AY433" t="s">
        <v>200</v>
      </c>
      <c r="AZ433" t="s">
        <v>183</v>
      </c>
      <c r="BA433" t="s">
        <v>201</v>
      </c>
      <c r="BC433">
        <v>4</v>
      </c>
      <c r="BH433" t="s">
        <v>118</v>
      </c>
      <c r="BJ433">
        <v>96</v>
      </c>
      <c r="BO433" t="s">
        <v>130</v>
      </c>
      <c r="BQ433">
        <v>4</v>
      </c>
      <c r="BV433" t="s">
        <v>118</v>
      </c>
      <c r="CC433" t="s">
        <v>120</v>
      </c>
      <c r="CR433" t="s">
        <v>202</v>
      </c>
      <c r="CS433">
        <v>178898</v>
      </c>
      <c r="CT433" t="s">
        <v>203</v>
      </c>
      <c r="CU433" t="s">
        <v>204</v>
      </c>
      <c r="CV433">
        <v>2016</v>
      </c>
    </row>
    <row r="434" spans="1:100" x14ac:dyDescent="0.35">
      <c r="A434">
        <v>38641940</v>
      </c>
      <c r="B434" t="s">
        <v>298</v>
      </c>
      <c r="D434" t="s">
        <v>135</v>
      </c>
      <c r="K434" t="s">
        <v>373</v>
      </c>
      <c r="L434" t="s">
        <v>374</v>
      </c>
      <c r="M434" t="s">
        <v>104</v>
      </c>
      <c r="N434" t="s">
        <v>105</v>
      </c>
      <c r="P434">
        <v>25</v>
      </c>
      <c r="U434" t="s">
        <v>106</v>
      </c>
      <c r="V434" t="s">
        <v>167</v>
      </c>
      <c r="W434" t="s">
        <v>108</v>
      </c>
      <c r="X434" t="s">
        <v>109</v>
      </c>
      <c r="Y434">
        <v>10</v>
      </c>
      <c r="Z434" t="s">
        <v>139</v>
      </c>
      <c r="AB434">
        <v>4.55</v>
      </c>
      <c r="AG434" t="s">
        <v>140</v>
      </c>
      <c r="AX434" t="s">
        <v>128</v>
      </c>
      <c r="AY434" t="s">
        <v>128</v>
      </c>
      <c r="AZ434" t="s">
        <v>183</v>
      </c>
      <c r="BC434">
        <v>4</v>
      </c>
      <c r="BH434" t="s">
        <v>118</v>
      </c>
      <c r="BJ434">
        <v>96</v>
      </c>
      <c r="BO434" t="s">
        <v>130</v>
      </c>
      <c r="BQ434">
        <v>4</v>
      </c>
      <c r="BV434" t="s">
        <v>118</v>
      </c>
      <c r="CC434" t="s">
        <v>120</v>
      </c>
      <c r="CR434" t="s">
        <v>375</v>
      </c>
      <c r="CS434">
        <v>170766</v>
      </c>
      <c r="CT434" t="s">
        <v>376</v>
      </c>
      <c r="CU434" t="s">
        <v>377</v>
      </c>
      <c r="CV434">
        <v>2014</v>
      </c>
    </row>
    <row r="435" spans="1:100" x14ac:dyDescent="0.35">
      <c r="A435">
        <v>38641940</v>
      </c>
      <c r="B435" t="s">
        <v>298</v>
      </c>
      <c r="D435" t="s">
        <v>101</v>
      </c>
      <c r="F435">
        <v>41.5</v>
      </c>
      <c r="K435" t="s">
        <v>360</v>
      </c>
      <c r="L435" t="s">
        <v>361</v>
      </c>
      <c r="M435" t="s">
        <v>104</v>
      </c>
      <c r="N435" t="s">
        <v>105</v>
      </c>
      <c r="V435" t="s">
        <v>107</v>
      </c>
      <c r="W435" t="s">
        <v>108</v>
      </c>
      <c r="X435" t="s">
        <v>109</v>
      </c>
      <c r="Y435">
        <v>3</v>
      </c>
      <c r="Z435" t="s">
        <v>139</v>
      </c>
      <c r="AB435">
        <v>4</v>
      </c>
      <c r="AG435" t="s">
        <v>140</v>
      </c>
      <c r="AX435" t="s">
        <v>112</v>
      </c>
      <c r="AY435" t="s">
        <v>235</v>
      </c>
      <c r="AZ435" t="s">
        <v>183</v>
      </c>
      <c r="BD435" t="s">
        <v>116</v>
      </c>
      <c r="BE435">
        <v>22</v>
      </c>
      <c r="BF435" t="s">
        <v>117</v>
      </c>
      <c r="BG435">
        <v>27</v>
      </c>
      <c r="BH435" t="s">
        <v>118</v>
      </c>
      <c r="BK435" t="s">
        <v>116</v>
      </c>
      <c r="BL435">
        <v>22</v>
      </c>
      <c r="BM435" t="s">
        <v>117</v>
      </c>
      <c r="BN435">
        <v>27</v>
      </c>
      <c r="BO435" t="s">
        <v>118</v>
      </c>
      <c r="BR435" t="s">
        <v>116</v>
      </c>
      <c r="BS435">
        <v>22</v>
      </c>
      <c r="BT435" t="s">
        <v>117</v>
      </c>
      <c r="BU435">
        <v>27</v>
      </c>
      <c r="BV435" t="s">
        <v>118</v>
      </c>
      <c r="CC435" t="s">
        <v>120</v>
      </c>
      <c r="CR435" t="s">
        <v>461</v>
      </c>
      <c r="CS435">
        <v>178889</v>
      </c>
      <c r="CT435" t="s">
        <v>462</v>
      </c>
      <c r="CU435" t="s">
        <v>463</v>
      </c>
      <c r="CV435">
        <v>2017</v>
      </c>
    </row>
    <row r="436" spans="1:100" x14ac:dyDescent="0.35">
      <c r="A436">
        <v>38641940</v>
      </c>
      <c r="B436" t="s">
        <v>298</v>
      </c>
      <c r="C436" t="s">
        <v>408</v>
      </c>
      <c r="D436" t="s">
        <v>164</v>
      </c>
      <c r="F436">
        <v>48</v>
      </c>
      <c r="K436" t="s">
        <v>386</v>
      </c>
      <c r="L436" t="s">
        <v>387</v>
      </c>
      <c r="M436" t="s">
        <v>104</v>
      </c>
      <c r="N436" t="s">
        <v>198</v>
      </c>
      <c r="P436">
        <v>36</v>
      </c>
      <c r="U436" t="s">
        <v>106</v>
      </c>
      <c r="V436" t="s">
        <v>107</v>
      </c>
      <c r="W436" t="s">
        <v>108</v>
      </c>
      <c r="X436" t="s">
        <v>109</v>
      </c>
      <c r="Y436">
        <v>3</v>
      </c>
      <c r="Z436" t="s">
        <v>139</v>
      </c>
      <c r="AB436">
        <v>3.91</v>
      </c>
      <c r="AG436" t="s">
        <v>111</v>
      </c>
      <c r="AX436" t="s">
        <v>273</v>
      </c>
      <c r="AY436" t="s">
        <v>277</v>
      </c>
      <c r="AZ436" t="s">
        <v>183</v>
      </c>
      <c r="BA436" t="s">
        <v>464</v>
      </c>
      <c r="BC436">
        <v>4</v>
      </c>
      <c r="BH436" t="s">
        <v>118</v>
      </c>
      <c r="BJ436">
        <v>96</v>
      </c>
      <c r="BO436" t="s">
        <v>130</v>
      </c>
      <c r="BQ436">
        <v>4</v>
      </c>
      <c r="BV436" t="s">
        <v>118</v>
      </c>
      <c r="CC436" t="s">
        <v>120</v>
      </c>
      <c r="CR436" t="s">
        <v>409</v>
      </c>
      <c r="CS436">
        <v>179135</v>
      </c>
      <c r="CT436" t="s">
        <v>410</v>
      </c>
      <c r="CU436" t="s">
        <v>411</v>
      </c>
      <c r="CV436">
        <v>2016</v>
      </c>
    </row>
    <row r="437" spans="1:100" x14ac:dyDescent="0.35">
      <c r="A437">
        <v>38641940</v>
      </c>
      <c r="B437" t="s">
        <v>298</v>
      </c>
      <c r="C437" t="s">
        <v>408</v>
      </c>
      <c r="D437" t="s">
        <v>164</v>
      </c>
      <c r="F437">
        <v>48</v>
      </c>
      <c r="K437" t="s">
        <v>386</v>
      </c>
      <c r="L437" t="s">
        <v>387</v>
      </c>
      <c r="M437" t="s">
        <v>104</v>
      </c>
      <c r="N437" t="s">
        <v>198</v>
      </c>
      <c r="P437">
        <v>36</v>
      </c>
      <c r="U437" t="s">
        <v>106</v>
      </c>
      <c r="V437" t="s">
        <v>107</v>
      </c>
      <c r="W437" t="s">
        <v>108</v>
      </c>
      <c r="X437" t="s">
        <v>109</v>
      </c>
      <c r="Y437">
        <v>3</v>
      </c>
      <c r="Z437" t="s">
        <v>139</v>
      </c>
      <c r="AB437">
        <v>3.91</v>
      </c>
      <c r="AG437" t="s">
        <v>111</v>
      </c>
      <c r="AX437" t="s">
        <v>273</v>
      </c>
      <c r="AY437" t="s">
        <v>277</v>
      </c>
      <c r="AZ437" t="s">
        <v>183</v>
      </c>
      <c r="BA437" t="s">
        <v>464</v>
      </c>
      <c r="BC437">
        <v>4</v>
      </c>
      <c r="BH437" t="s">
        <v>118</v>
      </c>
      <c r="BJ437">
        <v>96</v>
      </c>
      <c r="BO437" t="s">
        <v>130</v>
      </c>
      <c r="BQ437">
        <v>4</v>
      </c>
      <c r="BV437" t="s">
        <v>118</v>
      </c>
      <c r="CC437" t="s">
        <v>120</v>
      </c>
      <c r="CR437" t="s">
        <v>409</v>
      </c>
      <c r="CS437">
        <v>179135</v>
      </c>
      <c r="CT437" t="s">
        <v>410</v>
      </c>
      <c r="CU437" t="s">
        <v>411</v>
      </c>
      <c r="CV437">
        <v>2016</v>
      </c>
    </row>
    <row r="438" spans="1:100" x14ac:dyDescent="0.35">
      <c r="A438">
        <v>38641940</v>
      </c>
      <c r="B438" t="s">
        <v>298</v>
      </c>
      <c r="C438" t="s">
        <v>408</v>
      </c>
      <c r="D438" t="s">
        <v>164</v>
      </c>
      <c r="F438">
        <v>48</v>
      </c>
      <c r="K438" t="s">
        <v>386</v>
      </c>
      <c r="L438" t="s">
        <v>387</v>
      </c>
      <c r="M438" t="s">
        <v>104</v>
      </c>
      <c r="N438" t="s">
        <v>198</v>
      </c>
      <c r="P438">
        <v>36</v>
      </c>
      <c r="U438" t="s">
        <v>106</v>
      </c>
      <c r="V438" t="s">
        <v>107</v>
      </c>
      <c r="W438" t="s">
        <v>108</v>
      </c>
      <c r="X438" t="s">
        <v>109</v>
      </c>
      <c r="Y438">
        <v>3</v>
      </c>
      <c r="Z438" t="s">
        <v>139</v>
      </c>
      <c r="AB438">
        <v>3.91</v>
      </c>
      <c r="AG438" t="s">
        <v>111</v>
      </c>
      <c r="AX438" t="s">
        <v>273</v>
      </c>
      <c r="AY438" t="s">
        <v>277</v>
      </c>
      <c r="AZ438" t="s">
        <v>183</v>
      </c>
      <c r="BA438" t="s">
        <v>464</v>
      </c>
      <c r="BC438">
        <v>4</v>
      </c>
      <c r="BH438" t="s">
        <v>118</v>
      </c>
      <c r="BJ438">
        <v>96</v>
      </c>
      <c r="BO438" t="s">
        <v>130</v>
      </c>
      <c r="BQ438">
        <v>4</v>
      </c>
      <c r="BV438" t="s">
        <v>118</v>
      </c>
      <c r="CC438" t="s">
        <v>120</v>
      </c>
      <c r="CR438" t="s">
        <v>409</v>
      </c>
      <c r="CS438">
        <v>179135</v>
      </c>
      <c r="CT438" t="s">
        <v>410</v>
      </c>
      <c r="CU438" t="s">
        <v>411</v>
      </c>
      <c r="CV438">
        <v>2016</v>
      </c>
    </row>
    <row r="439" spans="1:100" x14ac:dyDescent="0.35">
      <c r="A439">
        <v>38641940</v>
      </c>
      <c r="B439" t="s">
        <v>298</v>
      </c>
      <c r="C439" t="s">
        <v>408</v>
      </c>
      <c r="D439" t="s">
        <v>164</v>
      </c>
      <c r="F439">
        <v>48</v>
      </c>
      <c r="K439" t="s">
        <v>386</v>
      </c>
      <c r="L439" t="s">
        <v>387</v>
      </c>
      <c r="M439" t="s">
        <v>104</v>
      </c>
      <c r="N439" t="s">
        <v>198</v>
      </c>
      <c r="P439">
        <v>36</v>
      </c>
      <c r="U439" t="s">
        <v>106</v>
      </c>
      <c r="V439" t="s">
        <v>107</v>
      </c>
      <c r="W439" t="s">
        <v>108</v>
      </c>
      <c r="X439" t="s">
        <v>109</v>
      </c>
      <c r="Y439">
        <v>3</v>
      </c>
      <c r="Z439" t="s">
        <v>139</v>
      </c>
      <c r="AB439">
        <v>7.82</v>
      </c>
      <c r="AG439" t="s">
        <v>111</v>
      </c>
      <c r="AX439" t="s">
        <v>273</v>
      </c>
      <c r="AY439" t="s">
        <v>277</v>
      </c>
      <c r="AZ439" t="s">
        <v>183</v>
      </c>
      <c r="BA439" t="s">
        <v>464</v>
      </c>
      <c r="BC439">
        <v>4</v>
      </c>
      <c r="BH439" t="s">
        <v>118</v>
      </c>
      <c r="BJ439">
        <v>96</v>
      </c>
      <c r="BO439" t="s">
        <v>130</v>
      </c>
      <c r="BQ439">
        <v>4</v>
      </c>
      <c r="BV439" t="s">
        <v>118</v>
      </c>
      <c r="CC439" t="s">
        <v>120</v>
      </c>
      <c r="CR439" t="s">
        <v>409</v>
      </c>
      <c r="CS439">
        <v>179135</v>
      </c>
      <c r="CT439" t="s">
        <v>410</v>
      </c>
      <c r="CU439" t="s">
        <v>411</v>
      </c>
      <c r="CV439">
        <v>2016</v>
      </c>
    </row>
    <row r="440" spans="1:100" x14ac:dyDescent="0.35">
      <c r="A440">
        <v>38641940</v>
      </c>
      <c r="B440" t="s">
        <v>298</v>
      </c>
      <c r="C440" t="s">
        <v>408</v>
      </c>
      <c r="D440" t="s">
        <v>164</v>
      </c>
      <c r="F440">
        <v>48</v>
      </c>
      <c r="K440" t="s">
        <v>386</v>
      </c>
      <c r="L440" t="s">
        <v>387</v>
      </c>
      <c r="M440" t="s">
        <v>104</v>
      </c>
      <c r="N440" t="s">
        <v>198</v>
      </c>
      <c r="P440">
        <v>36</v>
      </c>
      <c r="U440" t="s">
        <v>106</v>
      </c>
      <c r="V440" t="s">
        <v>107</v>
      </c>
      <c r="W440" t="s">
        <v>108</v>
      </c>
      <c r="X440" t="s">
        <v>109</v>
      </c>
      <c r="Y440">
        <v>3</v>
      </c>
      <c r="Z440" t="s">
        <v>139</v>
      </c>
      <c r="AB440">
        <v>7.82</v>
      </c>
      <c r="AG440" t="s">
        <v>111</v>
      </c>
      <c r="AX440" t="s">
        <v>273</v>
      </c>
      <c r="AY440" t="s">
        <v>277</v>
      </c>
      <c r="AZ440" t="s">
        <v>183</v>
      </c>
      <c r="BA440" t="s">
        <v>464</v>
      </c>
      <c r="BC440">
        <v>4</v>
      </c>
      <c r="BH440" t="s">
        <v>118</v>
      </c>
      <c r="BJ440">
        <v>96</v>
      </c>
      <c r="BO440" t="s">
        <v>130</v>
      </c>
      <c r="BQ440">
        <v>4</v>
      </c>
      <c r="BV440" t="s">
        <v>118</v>
      </c>
      <c r="CC440" t="s">
        <v>120</v>
      </c>
      <c r="CR440" t="s">
        <v>409</v>
      </c>
      <c r="CS440">
        <v>179135</v>
      </c>
      <c r="CT440" t="s">
        <v>410</v>
      </c>
      <c r="CU440" t="s">
        <v>411</v>
      </c>
      <c r="CV440">
        <v>2016</v>
      </c>
    </row>
    <row r="441" spans="1:100" x14ac:dyDescent="0.35">
      <c r="A441">
        <v>38641940</v>
      </c>
      <c r="B441" t="s">
        <v>298</v>
      </c>
      <c r="C441" t="s">
        <v>408</v>
      </c>
      <c r="D441" t="s">
        <v>164</v>
      </c>
      <c r="F441">
        <v>48</v>
      </c>
      <c r="K441" t="s">
        <v>386</v>
      </c>
      <c r="L441" t="s">
        <v>387</v>
      </c>
      <c r="M441" t="s">
        <v>104</v>
      </c>
      <c r="N441" t="s">
        <v>198</v>
      </c>
      <c r="P441">
        <v>36</v>
      </c>
      <c r="U441" t="s">
        <v>106</v>
      </c>
      <c r="V441" t="s">
        <v>107</v>
      </c>
      <c r="W441" t="s">
        <v>108</v>
      </c>
      <c r="X441" t="s">
        <v>109</v>
      </c>
      <c r="Y441">
        <v>3</v>
      </c>
      <c r="Z441" t="s">
        <v>139</v>
      </c>
      <c r="AB441">
        <v>3.91</v>
      </c>
      <c r="AG441" t="s">
        <v>111</v>
      </c>
      <c r="AX441" t="s">
        <v>273</v>
      </c>
      <c r="AY441" t="s">
        <v>277</v>
      </c>
      <c r="AZ441" t="s">
        <v>183</v>
      </c>
      <c r="BA441" t="s">
        <v>464</v>
      </c>
      <c r="BC441">
        <v>4</v>
      </c>
      <c r="BH441" t="s">
        <v>118</v>
      </c>
      <c r="BJ441">
        <v>96</v>
      </c>
      <c r="BO441" t="s">
        <v>130</v>
      </c>
      <c r="BQ441">
        <v>4</v>
      </c>
      <c r="BV441" t="s">
        <v>118</v>
      </c>
      <c r="CC441" t="s">
        <v>120</v>
      </c>
      <c r="CR441" t="s">
        <v>409</v>
      </c>
      <c r="CS441">
        <v>179135</v>
      </c>
      <c r="CT441" t="s">
        <v>410</v>
      </c>
      <c r="CU441" t="s">
        <v>411</v>
      </c>
      <c r="CV441">
        <v>2016</v>
      </c>
    </row>
    <row r="442" spans="1:100" x14ac:dyDescent="0.35">
      <c r="A442">
        <v>38641940</v>
      </c>
      <c r="B442" t="s">
        <v>298</v>
      </c>
      <c r="D442" t="s">
        <v>101</v>
      </c>
      <c r="F442">
        <v>29.7</v>
      </c>
      <c r="K442" t="s">
        <v>165</v>
      </c>
      <c r="L442" t="s">
        <v>166</v>
      </c>
      <c r="M442" t="s">
        <v>104</v>
      </c>
      <c r="N442" t="s">
        <v>105</v>
      </c>
      <c r="P442">
        <v>25</v>
      </c>
      <c r="U442" t="s">
        <v>294</v>
      </c>
      <c r="V442" t="s">
        <v>167</v>
      </c>
      <c r="W442" t="s">
        <v>108</v>
      </c>
      <c r="X442" t="s">
        <v>109</v>
      </c>
      <c r="Y442" t="s">
        <v>383</v>
      </c>
      <c r="Z442" t="s">
        <v>139</v>
      </c>
      <c r="AB442">
        <v>3.68</v>
      </c>
      <c r="AG442" t="s">
        <v>140</v>
      </c>
      <c r="AX442" t="s">
        <v>128</v>
      </c>
      <c r="AY442" t="s">
        <v>128</v>
      </c>
      <c r="AZ442" t="s">
        <v>183</v>
      </c>
      <c r="BC442">
        <v>4</v>
      </c>
      <c r="BH442" t="s">
        <v>118</v>
      </c>
      <c r="BJ442">
        <v>96</v>
      </c>
      <c r="BO442" t="s">
        <v>130</v>
      </c>
      <c r="BQ442">
        <v>4</v>
      </c>
      <c r="BV442" t="s">
        <v>118</v>
      </c>
      <c r="CC442" t="s">
        <v>120</v>
      </c>
      <c r="CR442" t="s">
        <v>375</v>
      </c>
      <c r="CS442">
        <v>161774</v>
      </c>
      <c r="CT442" t="s">
        <v>384</v>
      </c>
      <c r="CU442" t="s">
        <v>385</v>
      </c>
      <c r="CV442">
        <v>2011</v>
      </c>
    </row>
    <row r="443" spans="1:100" x14ac:dyDescent="0.35">
      <c r="A443">
        <v>38641940</v>
      </c>
      <c r="B443" t="s">
        <v>298</v>
      </c>
      <c r="D443" t="s">
        <v>101</v>
      </c>
      <c r="F443">
        <v>25.2</v>
      </c>
      <c r="K443" t="s">
        <v>165</v>
      </c>
      <c r="L443" t="s">
        <v>166</v>
      </c>
      <c r="M443" t="s">
        <v>104</v>
      </c>
      <c r="N443" t="s">
        <v>105</v>
      </c>
      <c r="P443">
        <v>25</v>
      </c>
      <c r="U443" t="s">
        <v>206</v>
      </c>
      <c r="V443" t="s">
        <v>107</v>
      </c>
      <c r="W443" t="s">
        <v>108</v>
      </c>
      <c r="X443" t="s">
        <v>109</v>
      </c>
      <c r="Y443">
        <v>6</v>
      </c>
      <c r="Z443" t="s">
        <v>139</v>
      </c>
      <c r="AB443">
        <v>5</v>
      </c>
      <c r="AG443" t="s">
        <v>111</v>
      </c>
      <c r="AX443" t="s">
        <v>128</v>
      </c>
      <c r="AY443" t="s">
        <v>241</v>
      </c>
      <c r="AZ443" t="s">
        <v>183</v>
      </c>
      <c r="BC443">
        <v>16</v>
      </c>
      <c r="BH443" t="s">
        <v>118</v>
      </c>
      <c r="CC443" t="s">
        <v>120</v>
      </c>
      <c r="CR443" t="s">
        <v>237</v>
      </c>
      <c r="CS443">
        <v>80961</v>
      </c>
      <c r="CT443" t="s">
        <v>342</v>
      </c>
      <c r="CU443" t="s">
        <v>343</v>
      </c>
      <c r="CV443">
        <v>2005</v>
      </c>
    </row>
    <row r="444" spans="1:100" x14ac:dyDescent="0.35">
      <c r="A444">
        <v>38641940</v>
      </c>
      <c r="B444" t="s">
        <v>298</v>
      </c>
      <c r="D444" t="s">
        <v>101</v>
      </c>
      <c r="F444">
        <v>74.7</v>
      </c>
      <c r="K444" t="s">
        <v>386</v>
      </c>
      <c r="L444" t="s">
        <v>387</v>
      </c>
      <c r="M444" t="s">
        <v>104</v>
      </c>
      <c r="N444" t="s">
        <v>105</v>
      </c>
      <c r="R444">
        <v>29</v>
      </c>
      <c r="T444">
        <v>30</v>
      </c>
      <c r="U444" t="s">
        <v>294</v>
      </c>
      <c r="V444" t="s">
        <v>167</v>
      </c>
      <c r="W444" t="s">
        <v>108</v>
      </c>
      <c r="X444" t="s">
        <v>109</v>
      </c>
      <c r="Y444">
        <v>16</v>
      </c>
      <c r="Z444" t="s">
        <v>139</v>
      </c>
      <c r="AB444">
        <v>20</v>
      </c>
      <c r="AG444" t="s">
        <v>111</v>
      </c>
      <c r="AX444" t="s">
        <v>128</v>
      </c>
      <c r="AY444" t="s">
        <v>128</v>
      </c>
      <c r="AZ444" t="s">
        <v>183</v>
      </c>
      <c r="BC444">
        <v>2</v>
      </c>
      <c r="BH444" t="s">
        <v>118</v>
      </c>
      <c r="BJ444">
        <v>48</v>
      </c>
      <c r="BO444" t="s">
        <v>130</v>
      </c>
      <c r="BQ444">
        <v>2</v>
      </c>
      <c r="BV444" t="s">
        <v>118</v>
      </c>
      <c r="CC444" t="s">
        <v>120</v>
      </c>
      <c r="CR444" t="s">
        <v>388</v>
      </c>
      <c r="CS444">
        <v>161310</v>
      </c>
      <c r="CT444" t="s">
        <v>389</v>
      </c>
      <c r="CU444" t="s">
        <v>390</v>
      </c>
      <c r="CV444">
        <v>2013</v>
      </c>
    </row>
    <row r="445" spans="1:100" x14ac:dyDescent="0.35">
      <c r="A445">
        <v>38641940</v>
      </c>
      <c r="B445" t="s">
        <v>298</v>
      </c>
      <c r="D445" t="s">
        <v>101</v>
      </c>
      <c r="F445">
        <v>74.7</v>
      </c>
      <c r="K445" t="s">
        <v>386</v>
      </c>
      <c r="L445" t="s">
        <v>387</v>
      </c>
      <c r="M445" t="s">
        <v>104</v>
      </c>
      <c r="N445" t="s">
        <v>105</v>
      </c>
      <c r="R445">
        <v>29</v>
      </c>
      <c r="T445">
        <v>30</v>
      </c>
      <c r="U445" t="s">
        <v>294</v>
      </c>
      <c r="V445" t="s">
        <v>167</v>
      </c>
      <c r="W445" t="s">
        <v>108</v>
      </c>
      <c r="X445" t="s">
        <v>109</v>
      </c>
      <c r="Y445">
        <v>16</v>
      </c>
      <c r="Z445" t="s">
        <v>139</v>
      </c>
      <c r="AB445">
        <v>10</v>
      </c>
      <c r="AG445" t="s">
        <v>111</v>
      </c>
      <c r="AX445" t="s">
        <v>181</v>
      </c>
      <c r="AY445" t="s">
        <v>465</v>
      </c>
      <c r="AZ445" t="s">
        <v>183</v>
      </c>
      <c r="BA445" t="s">
        <v>184</v>
      </c>
      <c r="BC445">
        <v>2</v>
      </c>
      <c r="BH445" t="s">
        <v>118</v>
      </c>
      <c r="BJ445">
        <v>48</v>
      </c>
      <c r="BO445" t="s">
        <v>130</v>
      </c>
      <c r="BQ445">
        <v>2</v>
      </c>
      <c r="BV445" t="s">
        <v>118</v>
      </c>
      <c r="CC445" t="s">
        <v>120</v>
      </c>
      <c r="CR445" t="s">
        <v>388</v>
      </c>
      <c r="CS445">
        <v>161310</v>
      </c>
      <c r="CT445" t="s">
        <v>389</v>
      </c>
      <c r="CU445" t="s">
        <v>390</v>
      </c>
      <c r="CV445">
        <v>2013</v>
      </c>
    </row>
    <row r="446" spans="1:100" x14ac:dyDescent="0.35">
      <c r="A446">
        <v>38641940</v>
      </c>
      <c r="B446" t="s">
        <v>298</v>
      </c>
      <c r="D446" t="s">
        <v>101</v>
      </c>
      <c r="F446">
        <v>74.7</v>
      </c>
      <c r="K446" t="s">
        <v>386</v>
      </c>
      <c r="L446" t="s">
        <v>387</v>
      </c>
      <c r="M446" t="s">
        <v>104</v>
      </c>
      <c r="N446" t="s">
        <v>105</v>
      </c>
      <c r="R446">
        <v>29</v>
      </c>
      <c r="T446">
        <v>30</v>
      </c>
      <c r="U446" t="s">
        <v>294</v>
      </c>
      <c r="V446" t="s">
        <v>167</v>
      </c>
      <c r="W446" t="s">
        <v>108</v>
      </c>
      <c r="X446" t="s">
        <v>109</v>
      </c>
      <c r="Y446">
        <v>16</v>
      </c>
      <c r="Z446" t="s">
        <v>139</v>
      </c>
      <c r="AB446">
        <v>10</v>
      </c>
      <c r="AG446" t="s">
        <v>111</v>
      </c>
      <c r="AX446" t="s">
        <v>181</v>
      </c>
      <c r="AY446" t="s">
        <v>205</v>
      </c>
      <c r="AZ446" t="s">
        <v>183</v>
      </c>
      <c r="BA446" t="s">
        <v>184</v>
      </c>
      <c r="BC446">
        <v>2</v>
      </c>
      <c r="BH446" t="s">
        <v>118</v>
      </c>
      <c r="BJ446">
        <v>48</v>
      </c>
      <c r="BO446" t="s">
        <v>130</v>
      </c>
      <c r="BQ446">
        <v>2</v>
      </c>
      <c r="BV446" t="s">
        <v>118</v>
      </c>
      <c r="CC446" t="s">
        <v>120</v>
      </c>
      <c r="CR446" t="s">
        <v>388</v>
      </c>
      <c r="CS446">
        <v>161310</v>
      </c>
      <c r="CT446" t="s">
        <v>389</v>
      </c>
      <c r="CU446" t="s">
        <v>390</v>
      </c>
      <c r="CV446">
        <v>2013</v>
      </c>
    </row>
    <row r="447" spans="1:100" x14ac:dyDescent="0.35">
      <c r="A447">
        <v>38641940</v>
      </c>
      <c r="B447" t="s">
        <v>298</v>
      </c>
      <c r="D447" t="s">
        <v>101</v>
      </c>
      <c r="F447">
        <v>74.7</v>
      </c>
      <c r="K447" t="s">
        <v>386</v>
      </c>
      <c r="L447" t="s">
        <v>387</v>
      </c>
      <c r="M447" t="s">
        <v>104</v>
      </c>
      <c r="N447" t="s">
        <v>105</v>
      </c>
      <c r="R447">
        <v>29</v>
      </c>
      <c r="T447">
        <v>30</v>
      </c>
      <c r="U447" t="s">
        <v>294</v>
      </c>
      <c r="V447" t="s">
        <v>167</v>
      </c>
      <c r="W447" t="s">
        <v>108</v>
      </c>
      <c r="X447" t="s">
        <v>109</v>
      </c>
      <c r="Y447">
        <v>16</v>
      </c>
      <c r="Z447" t="s">
        <v>139</v>
      </c>
      <c r="AB447">
        <v>10</v>
      </c>
      <c r="AG447" t="s">
        <v>111</v>
      </c>
      <c r="AX447" t="s">
        <v>181</v>
      </c>
      <c r="AY447" t="s">
        <v>209</v>
      </c>
      <c r="AZ447" t="s">
        <v>183</v>
      </c>
      <c r="BA447" t="s">
        <v>184</v>
      </c>
      <c r="BC447">
        <v>2</v>
      </c>
      <c r="BH447" t="s">
        <v>118</v>
      </c>
      <c r="BJ447">
        <v>48</v>
      </c>
      <c r="BO447" t="s">
        <v>130</v>
      </c>
      <c r="BQ447">
        <v>2</v>
      </c>
      <c r="BV447" t="s">
        <v>118</v>
      </c>
      <c r="CC447" t="s">
        <v>120</v>
      </c>
      <c r="CR447" t="s">
        <v>388</v>
      </c>
      <c r="CS447">
        <v>161310</v>
      </c>
      <c r="CT447" t="s">
        <v>389</v>
      </c>
      <c r="CU447" t="s">
        <v>390</v>
      </c>
      <c r="CV447">
        <v>2013</v>
      </c>
    </row>
    <row r="448" spans="1:100" x14ac:dyDescent="0.35">
      <c r="A448">
        <v>38641940</v>
      </c>
      <c r="B448" t="s">
        <v>298</v>
      </c>
      <c r="D448" t="s">
        <v>101</v>
      </c>
      <c r="F448">
        <v>25.2</v>
      </c>
      <c r="K448" t="s">
        <v>165</v>
      </c>
      <c r="L448" t="s">
        <v>166</v>
      </c>
      <c r="M448" t="s">
        <v>104</v>
      </c>
      <c r="N448" t="s">
        <v>105</v>
      </c>
      <c r="P448">
        <v>25</v>
      </c>
      <c r="U448" t="s">
        <v>206</v>
      </c>
      <c r="V448" t="s">
        <v>107</v>
      </c>
      <c r="W448" t="s">
        <v>108</v>
      </c>
      <c r="X448" t="s">
        <v>109</v>
      </c>
      <c r="Y448">
        <v>6</v>
      </c>
      <c r="Z448" t="s">
        <v>139</v>
      </c>
      <c r="AB448">
        <v>5</v>
      </c>
      <c r="AG448" t="s">
        <v>111</v>
      </c>
      <c r="AX448" t="s">
        <v>128</v>
      </c>
      <c r="AY448" t="s">
        <v>241</v>
      </c>
      <c r="AZ448" t="s">
        <v>183</v>
      </c>
      <c r="BC448">
        <v>16</v>
      </c>
      <c r="BH448" t="s">
        <v>118</v>
      </c>
      <c r="CC448" t="s">
        <v>120</v>
      </c>
      <c r="CR448" t="s">
        <v>237</v>
      </c>
      <c r="CS448">
        <v>80961</v>
      </c>
      <c r="CT448" t="s">
        <v>342</v>
      </c>
      <c r="CU448" t="s">
        <v>343</v>
      </c>
      <c r="CV448">
        <v>2005</v>
      </c>
    </row>
    <row r="449" spans="1:100" x14ac:dyDescent="0.35">
      <c r="A449">
        <v>38641940</v>
      </c>
      <c r="B449" t="s">
        <v>298</v>
      </c>
      <c r="D449" t="s">
        <v>135</v>
      </c>
      <c r="K449" t="s">
        <v>391</v>
      </c>
      <c r="L449" t="s">
        <v>392</v>
      </c>
      <c r="M449" t="s">
        <v>104</v>
      </c>
      <c r="N449" t="s">
        <v>105</v>
      </c>
      <c r="P449">
        <v>25</v>
      </c>
      <c r="U449" t="s">
        <v>106</v>
      </c>
      <c r="V449" t="s">
        <v>167</v>
      </c>
      <c r="W449" t="s">
        <v>108</v>
      </c>
      <c r="X449" t="s">
        <v>109</v>
      </c>
      <c r="Y449">
        <v>10</v>
      </c>
      <c r="Z449" t="s">
        <v>139</v>
      </c>
      <c r="AB449">
        <v>5.2</v>
      </c>
      <c r="AG449" t="s">
        <v>140</v>
      </c>
      <c r="AX449" t="s">
        <v>128</v>
      </c>
      <c r="AY449" t="s">
        <v>128</v>
      </c>
      <c r="AZ449" t="s">
        <v>183</v>
      </c>
      <c r="BC449">
        <v>4</v>
      </c>
      <c r="BH449" t="s">
        <v>118</v>
      </c>
      <c r="BJ449">
        <v>96</v>
      </c>
      <c r="BO449" t="s">
        <v>130</v>
      </c>
      <c r="BQ449">
        <v>4</v>
      </c>
      <c r="BV449" t="s">
        <v>118</v>
      </c>
      <c r="CC449" t="s">
        <v>120</v>
      </c>
      <c r="CR449" t="s">
        <v>375</v>
      </c>
      <c r="CS449">
        <v>170766</v>
      </c>
      <c r="CT449" t="s">
        <v>376</v>
      </c>
      <c r="CU449" t="s">
        <v>377</v>
      </c>
      <c r="CV449">
        <v>2014</v>
      </c>
    </row>
    <row r="450" spans="1:100" x14ac:dyDescent="0.35">
      <c r="A450">
        <v>38641940</v>
      </c>
      <c r="B450" t="s">
        <v>298</v>
      </c>
      <c r="D450" t="s">
        <v>101</v>
      </c>
      <c r="F450">
        <v>41</v>
      </c>
      <c r="K450" t="s">
        <v>399</v>
      </c>
      <c r="L450" t="s">
        <v>400</v>
      </c>
      <c r="M450" t="s">
        <v>104</v>
      </c>
      <c r="N450" t="s">
        <v>105</v>
      </c>
      <c r="R450">
        <v>26</v>
      </c>
      <c r="T450">
        <v>30</v>
      </c>
      <c r="U450" t="s">
        <v>106</v>
      </c>
      <c r="V450" t="s">
        <v>107</v>
      </c>
      <c r="W450" t="s">
        <v>108</v>
      </c>
      <c r="X450" t="s">
        <v>109</v>
      </c>
      <c r="Y450">
        <v>4</v>
      </c>
      <c r="Z450" t="s">
        <v>139</v>
      </c>
      <c r="AB450">
        <v>2</v>
      </c>
      <c r="AG450" t="s">
        <v>140</v>
      </c>
      <c r="AX450" t="s">
        <v>273</v>
      </c>
      <c r="AY450" t="s">
        <v>466</v>
      </c>
      <c r="AZ450" t="s">
        <v>183</v>
      </c>
      <c r="BA450" t="s">
        <v>467</v>
      </c>
      <c r="BC450">
        <v>4</v>
      </c>
      <c r="BH450" t="s">
        <v>118</v>
      </c>
      <c r="BJ450">
        <v>96</v>
      </c>
      <c r="BO450" t="s">
        <v>130</v>
      </c>
      <c r="BQ450">
        <v>4</v>
      </c>
      <c r="BV450" t="s">
        <v>118</v>
      </c>
      <c r="CC450" t="s">
        <v>120</v>
      </c>
      <c r="CR450" t="s">
        <v>401</v>
      </c>
      <c r="CS450">
        <v>161702</v>
      </c>
      <c r="CT450" t="s">
        <v>402</v>
      </c>
      <c r="CU450" t="s">
        <v>403</v>
      </c>
      <c r="CV450">
        <v>2013</v>
      </c>
    </row>
    <row r="451" spans="1:100" x14ac:dyDescent="0.35">
      <c r="A451">
        <v>38641940</v>
      </c>
      <c r="B451" t="s">
        <v>298</v>
      </c>
      <c r="D451" t="s">
        <v>101</v>
      </c>
      <c r="F451">
        <v>41</v>
      </c>
      <c r="K451" t="s">
        <v>399</v>
      </c>
      <c r="L451" t="s">
        <v>400</v>
      </c>
      <c r="M451" t="s">
        <v>104</v>
      </c>
      <c r="N451" t="s">
        <v>105</v>
      </c>
      <c r="R451">
        <v>26</v>
      </c>
      <c r="T451">
        <v>30</v>
      </c>
      <c r="U451" t="s">
        <v>106</v>
      </c>
      <c r="V451" t="s">
        <v>107</v>
      </c>
      <c r="W451" t="s">
        <v>108</v>
      </c>
      <c r="X451" t="s">
        <v>109</v>
      </c>
      <c r="Y451">
        <v>4</v>
      </c>
      <c r="Z451" t="s">
        <v>139</v>
      </c>
      <c r="AB451">
        <v>2</v>
      </c>
      <c r="AG451" t="s">
        <v>140</v>
      </c>
      <c r="AX451" t="s">
        <v>273</v>
      </c>
      <c r="AY451" t="s">
        <v>466</v>
      </c>
      <c r="AZ451" t="s">
        <v>183</v>
      </c>
      <c r="BA451" t="s">
        <v>467</v>
      </c>
      <c r="BC451">
        <v>1</v>
      </c>
      <c r="BH451" t="s">
        <v>118</v>
      </c>
      <c r="BJ451">
        <v>96</v>
      </c>
      <c r="BO451" t="s">
        <v>130</v>
      </c>
      <c r="BQ451">
        <v>4</v>
      </c>
      <c r="BV451" t="s">
        <v>118</v>
      </c>
      <c r="CC451" t="s">
        <v>120</v>
      </c>
      <c r="CR451" t="s">
        <v>401</v>
      </c>
      <c r="CS451">
        <v>161702</v>
      </c>
      <c r="CT451" t="s">
        <v>402</v>
      </c>
      <c r="CU451" t="s">
        <v>403</v>
      </c>
      <c r="CV451">
        <v>2013</v>
      </c>
    </row>
    <row r="452" spans="1:100" x14ac:dyDescent="0.35">
      <c r="A452">
        <v>38641940</v>
      </c>
      <c r="B452" t="s">
        <v>298</v>
      </c>
      <c r="D452" t="s">
        <v>101</v>
      </c>
      <c r="F452">
        <v>41</v>
      </c>
      <c r="K452" t="s">
        <v>399</v>
      </c>
      <c r="L452" t="s">
        <v>400</v>
      </c>
      <c r="M452" t="s">
        <v>104</v>
      </c>
      <c r="N452" t="s">
        <v>105</v>
      </c>
      <c r="R452">
        <v>26</v>
      </c>
      <c r="T452">
        <v>30</v>
      </c>
      <c r="U452" t="s">
        <v>106</v>
      </c>
      <c r="V452" t="s">
        <v>107</v>
      </c>
      <c r="W452" t="s">
        <v>108</v>
      </c>
      <c r="X452" t="s">
        <v>109</v>
      </c>
      <c r="Y452">
        <v>4</v>
      </c>
      <c r="Z452" t="s">
        <v>139</v>
      </c>
      <c r="AB452">
        <v>2</v>
      </c>
      <c r="AG452" t="s">
        <v>140</v>
      </c>
      <c r="AX452" t="s">
        <v>273</v>
      </c>
      <c r="AY452" t="s">
        <v>466</v>
      </c>
      <c r="AZ452" t="s">
        <v>183</v>
      </c>
      <c r="BA452" t="s">
        <v>467</v>
      </c>
      <c r="BC452">
        <v>2</v>
      </c>
      <c r="BH452" t="s">
        <v>118</v>
      </c>
      <c r="BJ452">
        <v>96</v>
      </c>
      <c r="BO452" t="s">
        <v>130</v>
      </c>
      <c r="BQ452">
        <v>4</v>
      </c>
      <c r="BV452" t="s">
        <v>118</v>
      </c>
      <c r="CC452" t="s">
        <v>120</v>
      </c>
      <c r="CR452" t="s">
        <v>401</v>
      </c>
      <c r="CS452">
        <v>161702</v>
      </c>
      <c r="CT452" t="s">
        <v>402</v>
      </c>
      <c r="CU452" t="s">
        <v>403</v>
      </c>
      <c r="CV452">
        <v>2013</v>
      </c>
    </row>
    <row r="453" spans="1:100" x14ac:dyDescent="0.35">
      <c r="A453">
        <v>38641940</v>
      </c>
      <c r="B453" t="s">
        <v>298</v>
      </c>
      <c r="D453" t="s">
        <v>101</v>
      </c>
      <c r="F453">
        <v>41</v>
      </c>
      <c r="K453" t="s">
        <v>399</v>
      </c>
      <c r="L453" t="s">
        <v>400</v>
      </c>
      <c r="M453" t="s">
        <v>104</v>
      </c>
      <c r="N453" t="s">
        <v>105</v>
      </c>
      <c r="R453">
        <v>26</v>
      </c>
      <c r="T453">
        <v>30</v>
      </c>
      <c r="U453" t="s">
        <v>106</v>
      </c>
      <c r="V453" t="s">
        <v>107</v>
      </c>
      <c r="W453" t="s">
        <v>108</v>
      </c>
      <c r="X453" t="s">
        <v>109</v>
      </c>
      <c r="Y453">
        <v>4</v>
      </c>
      <c r="Z453" t="s">
        <v>139</v>
      </c>
      <c r="AB453">
        <v>2</v>
      </c>
      <c r="AG453" t="s">
        <v>140</v>
      </c>
      <c r="AX453" t="s">
        <v>273</v>
      </c>
      <c r="AY453" t="s">
        <v>466</v>
      </c>
      <c r="AZ453" t="s">
        <v>183</v>
      </c>
      <c r="BA453" t="s">
        <v>467</v>
      </c>
      <c r="BC453">
        <v>3</v>
      </c>
      <c r="BH453" t="s">
        <v>118</v>
      </c>
      <c r="BJ453">
        <v>96</v>
      </c>
      <c r="BO453" t="s">
        <v>130</v>
      </c>
      <c r="BQ453">
        <v>4</v>
      </c>
      <c r="BV453" t="s">
        <v>118</v>
      </c>
      <c r="CC453" t="s">
        <v>120</v>
      </c>
      <c r="CR453" t="s">
        <v>401</v>
      </c>
      <c r="CS453">
        <v>161702</v>
      </c>
      <c r="CT453" t="s">
        <v>402</v>
      </c>
      <c r="CU453" t="s">
        <v>403</v>
      </c>
      <c r="CV453">
        <v>2013</v>
      </c>
    </row>
    <row r="454" spans="1:100" x14ac:dyDescent="0.35">
      <c r="A454">
        <v>38641940</v>
      </c>
      <c r="B454" t="s">
        <v>298</v>
      </c>
      <c r="D454" t="s">
        <v>135</v>
      </c>
      <c r="E454" t="s">
        <v>236</v>
      </c>
      <c r="F454">
        <v>51</v>
      </c>
      <c r="K454" t="s">
        <v>299</v>
      </c>
      <c r="L454" t="s">
        <v>245</v>
      </c>
      <c r="M454" t="s">
        <v>104</v>
      </c>
      <c r="N454" t="s">
        <v>198</v>
      </c>
      <c r="R454">
        <v>31</v>
      </c>
      <c r="T454">
        <v>33</v>
      </c>
      <c r="U454" t="s">
        <v>106</v>
      </c>
      <c r="V454" t="s">
        <v>107</v>
      </c>
      <c r="W454" t="s">
        <v>254</v>
      </c>
      <c r="X454" t="s">
        <v>109</v>
      </c>
      <c r="Y454">
        <v>8</v>
      </c>
      <c r="Z454" t="s">
        <v>139</v>
      </c>
      <c r="AB454">
        <v>17</v>
      </c>
      <c r="AG454" t="s">
        <v>111</v>
      </c>
      <c r="AX454" t="s">
        <v>207</v>
      </c>
      <c r="AY454" t="s">
        <v>278</v>
      </c>
      <c r="AZ454" t="s">
        <v>183</v>
      </c>
      <c r="BA454" t="s">
        <v>184</v>
      </c>
      <c r="BC454">
        <v>4</v>
      </c>
      <c r="BH454" t="s">
        <v>118</v>
      </c>
      <c r="BJ454">
        <v>96</v>
      </c>
      <c r="BO454" t="s">
        <v>130</v>
      </c>
      <c r="BQ454">
        <v>4</v>
      </c>
      <c r="BV454" t="s">
        <v>118</v>
      </c>
      <c r="CC454" t="s">
        <v>120</v>
      </c>
      <c r="CR454" t="s">
        <v>302</v>
      </c>
      <c r="CS454">
        <v>178800</v>
      </c>
      <c r="CT454" t="s">
        <v>303</v>
      </c>
      <c r="CU454" t="s">
        <v>304</v>
      </c>
      <c r="CV454">
        <v>2017</v>
      </c>
    </row>
    <row r="455" spans="1:100" x14ac:dyDescent="0.35">
      <c r="A455">
        <v>38641940</v>
      </c>
      <c r="B455" t="s">
        <v>298</v>
      </c>
      <c r="D455" t="s">
        <v>101</v>
      </c>
      <c r="F455">
        <v>41.5</v>
      </c>
      <c r="K455" t="s">
        <v>371</v>
      </c>
      <c r="L455" t="s">
        <v>372</v>
      </c>
      <c r="M455" t="s">
        <v>104</v>
      </c>
      <c r="N455" t="s">
        <v>105</v>
      </c>
      <c r="V455" t="s">
        <v>167</v>
      </c>
      <c r="W455" t="s">
        <v>108</v>
      </c>
      <c r="X455" t="s">
        <v>109</v>
      </c>
      <c r="Y455">
        <v>3</v>
      </c>
      <c r="Z455" t="s">
        <v>139</v>
      </c>
      <c r="AB455">
        <v>6.5</v>
      </c>
      <c r="AG455" t="s">
        <v>140</v>
      </c>
      <c r="AX455" t="s">
        <v>228</v>
      </c>
      <c r="AY455" t="s">
        <v>422</v>
      </c>
      <c r="AZ455" t="s">
        <v>183</v>
      </c>
      <c r="BC455">
        <v>21</v>
      </c>
      <c r="BH455" t="s">
        <v>118</v>
      </c>
      <c r="BJ455">
        <v>21</v>
      </c>
      <c r="BO455" t="s">
        <v>118</v>
      </c>
      <c r="BQ455">
        <v>21</v>
      </c>
      <c r="BV455" t="s">
        <v>118</v>
      </c>
      <c r="CC455" t="s">
        <v>120</v>
      </c>
      <c r="CR455" t="s">
        <v>362</v>
      </c>
      <c r="CS455">
        <v>178869</v>
      </c>
      <c r="CT455" t="s">
        <v>432</v>
      </c>
      <c r="CU455" t="s">
        <v>433</v>
      </c>
      <c r="CV455">
        <v>2017</v>
      </c>
    </row>
    <row r="456" spans="1:100" x14ac:dyDescent="0.35">
      <c r="A456">
        <v>38641940</v>
      </c>
      <c r="B456" t="s">
        <v>298</v>
      </c>
      <c r="D456" t="s">
        <v>135</v>
      </c>
      <c r="F456">
        <v>50.2</v>
      </c>
      <c r="K456" t="s">
        <v>397</v>
      </c>
      <c r="L456" t="s">
        <v>398</v>
      </c>
      <c r="M456" t="s">
        <v>104</v>
      </c>
      <c r="N456" t="s">
        <v>198</v>
      </c>
      <c r="V456" t="s">
        <v>107</v>
      </c>
      <c r="W456" t="s">
        <v>108</v>
      </c>
      <c r="X456" t="s">
        <v>109</v>
      </c>
      <c r="Y456">
        <v>2</v>
      </c>
      <c r="Z456" t="s">
        <v>139</v>
      </c>
      <c r="AB456">
        <v>0.96</v>
      </c>
      <c r="AG456" t="s">
        <v>111</v>
      </c>
      <c r="AX456" t="s">
        <v>112</v>
      </c>
      <c r="AY456" t="s">
        <v>235</v>
      </c>
      <c r="AZ456" t="s">
        <v>183</v>
      </c>
      <c r="BA456" t="s">
        <v>115</v>
      </c>
      <c r="BB456" t="s">
        <v>236</v>
      </c>
      <c r="BC456">
        <v>30</v>
      </c>
      <c r="BH456" t="s">
        <v>118</v>
      </c>
      <c r="CC456" t="s">
        <v>120</v>
      </c>
      <c r="CR456" t="s">
        <v>441</v>
      </c>
      <c r="CS456">
        <v>96423</v>
      </c>
      <c r="CT456" t="s">
        <v>442</v>
      </c>
      <c r="CU456" t="s">
        <v>443</v>
      </c>
      <c r="CV456">
        <v>2005</v>
      </c>
    </row>
    <row r="457" spans="1:100" x14ac:dyDescent="0.35">
      <c r="A457">
        <v>38641940</v>
      </c>
      <c r="B457" t="s">
        <v>298</v>
      </c>
      <c r="D457" t="s">
        <v>164</v>
      </c>
      <c r="K457" t="s">
        <v>468</v>
      </c>
      <c r="L457" t="s">
        <v>469</v>
      </c>
      <c r="M457" t="s">
        <v>104</v>
      </c>
      <c r="N457" t="s">
        <v>105</v>
      </c>
      <c r="P457">
        <v>25</v>
      </c>
      <c r="U457" t="s">
        <v>106</v>
      </c>
      <c r="V457" t="s">
        <v>107</v>
      </c>
      <c r="W457" t="s">
        <v>108</v>
      </c>
      <c r="X457" t="s">
        <v>109</v>
      </c>
      <c r="Y457">
        <v>4</v>
      </c>
      <c r="Z457" t="s">
        <v>139</v>
      </c>
      <c r="AB457">
        <v>2.2999999999999998</v>
      </c>
      <c r="AG457" t="s">
        <v>111</v>
      </c>
      <c r="AX457" t="s">
        <v>112</v>
      </c>
      <c r="AY457" t="s">
        <v>206</v>
      </c>
      <c r="AZ457" t="s">
        <v>183</v>
      </c>
      <c r="BC457">
        <v>44</v>
      </c>
      <c r="BH457" t="s">
        <v>118</v>
      </c>
      <c r="BJ457">
        <v>44</v>
      </c>
      <c r="BO457" t="s">
        <v>118</v>
      </c>
      <c r="BQ457">
        <v>44</v>
      </c>
      <c r="BV457" t="s">
        <v>118</v>
      </c>
      <c r="CC457" t="s">
        <v>120</v>
      </c>
      <c r="CR457" t="s">
        <v>470</v>
      </c>
      <c r="CS457">
        <v>173390</v>
      </c>
      <c r="CT457" t="s">
        <v>471</v>
      </c>
      <c r="CU457" t="s">
        <v>472</v>
      </c>
      <c r="CV457">
        <v>2013</v>
      </c>
    </row>
    <row r="458" spans="1:100" x14ac:dyDescent="0.35">
      <c r="A458">
        <v>38641940</v>
      </c>
      <c r="B458" t="s">
        <v>298</v>
      </c>
      <c r="D458" t="s">
        <v>101</v>
      </c>
      <c r="F458">
        <v>41</v>
      </c>
      <c r="K458" t="s">
        <v>399</v>
      </c>
      <c r="L458" t="s">
        <v>400</v>
      </c>
      <c r="M458" t="s">
        <v>104</v>
      </c>
      <c r="N458" t="s">
        <v>105</v>
      </c>
      <c r="R458">
        <v>26</v>
      </c>
      <c r="T458">
        <v>30</v>
      </c>
      <c r="U458" t="s">
        <v>106</v>
      </c>
      <c r="V458" t="s">
        <v>107</v>
      </c>
      <c r="W458" t="s">
        <v>108</v>
      </c>
      <c r="X458" t="s">
        <v>109</v>
      </c>
      <c r="Y458">
        <v>4</v>
      </c>
      <c r="Z458" t="s">
        <v>139</v>
      </c>
      <c r="AB458">
        <v>2</v>
      </c>
      <c r="AG458" t="s">
        <v>140</v>
      </c>
      <c r="AX458" t="s">
        <v>273</v>
      </c>
      <c r="AY458" t="s">
        <v>466</v>
      </c>
      <c r="AZ458" t="s">
        <v>183</v>
      </c>
      <c r="BA458" t="s">
        <v>467</v>
      </c>
      <c r="BC458">
        <v>4</v>
      </c>
      <c r="BH458" t="s">
        <v>118</v>
      </c>
      <c r="BJ458">
        <v>96</v>
      </c>
      <c r="BO458" t="s">
        <v>130</v>
      </c>
      <c r="BQ458">
        <v>4</v>
      </c>
      <c r="BV458" t="s">
        <v>118</v>
      </c>
      <c r="CC458" t="s">
        <v>120</v>
      </c>
      <c r="CR458" t="s">
        <v>401</v>
      </c>
      <c r="CS458">
        <v>161702</v>
      </c>
      <c r="CT458" t="s">
        <v>402</v>
      </c>
      <c r="CU458" t="s">
        <v>403</v>
      </c>
      <c r="CV458">
        <v>2013</v>
      </c>
    </row>
    <row r="459" spans="1:100" x14ac:dyDescent="0.35">
      <c r="A459">
        <v>38641940</v>
      </c>
      <c r="B459" t="s">
        <v>298</v>
      </c>
      <c r="D459" t="s">
        <v>101</v>
      </c>
      <c r="F459">
        <v>29.7</v>
      </c>
      <c r="K459" t="s">
        <v>373</v>
      </c>
      <c r="L459" t="s">
        <v>374</v>
      </c>
      <c r="M459" t="s">
        <v>104</v>
      </c>
      <c r="N459" t="s">
        <v>105</v>
      </c>
      <c r="P459">
        <v>25</v>
      </c>
      <c r="U459" t="s">
        <v>294</v>
      </c>
      <c r="V459" t="s">
        <v>167</v>
      </c>
      <c r="W459" t="s">
        <v>108</v>
      </c>
      <c r="X459" t="s">
        <v>109</v>
      </c>
      <c r="Y459" t="s">
        <v>383</v>
      </c>
      <c r="Z459" t="s">
        <v>139</v>
      </c>
      <c r="AB459">
        <v>1.81</v>
      </c>
      <c r="AG459" t="s">
        <v>140</v>
      </c>
      <c r="AX459" t="s">
        <v>128</v>
      </c>
      <c r="AY459" t="s">
        <v>128</v>
      </c>
      <c r="AZ459" t="s">
        <v>183</v>
      </c>
      <c r="BC459">
        <v>4</v>
      </c>
      <c r="BH459" t="s">
        <v>118</v>
      </c>
      <c r="BJ459">
        <v>96</v>
      </c>
      <c r="BO459" t="s">
        <v>130</v>
      </c>
      <c r="BQ459">
        <v>4</v>
      </c>
      <c r="BV459" t="s">
        <v>118</v>
      </c>
      <c r="CC459" t="s">
        <v>120</v>
      </c>
      <c r="CR459" t="s">
        <v>375</v>
      </c>
      <c r="CS459">
        <v>161774</v>
      </c>
      <c r="CT459" t="s">
        <v>384</v>
      </c>
      <c r="CU459" t="s">
        <v>385</v>
      </c>
      <c r="CV459">
        <v>2011</v>
      </c>
    </row>
    <row r="460" spans="1:100" x14ac:dyDescent="0.35">
      <c r="A460">
        <v>38641940</v>
      </c>
      <c r="B460" t="s">
        <v>298</v>
      </c>
      <c r="D460" t="s">
        <v>101</v>
      </c>
      <c r="F460">
        <v>41</v>
      </c>
      <c r="K460" t="s">
        <v>399</v>
      </c>
      <c r="L460" t="s">
        <v>400</v>
      </c>
      <c r="M460" t="s">
        <v>104</v>
      </c>
      <c r="N460" t="s">
        <v>105</v>
      </c>
      <c r="R460">
        <v>26</v>
      </c>
      <c r="T460">
        <v>30</v>
      </c>
      <c r="U460" t="s">
        <v>106</v>
      </c>
      <c r="V460" t="s">
        <v>107</v>
      </c>
      <c r="W460" t="s">
        <v>108</v>
      </c>
      <c r="X460" t="s">
        <v>109</v>
      </c>
      <c r="Y460">
        <v>4</v>
      </c>
      <c r="Z460" t="s">
        <v>139</v>
      </c>
      <c r="AB460">
        <v>2</v>
      </c>
      <c r="AG460" t="s">
        <v>140</v>
      </c>
      <c r="AX460" t="s">
        <v>273</v>
      </c>
      <c r="AY460" t="s">
        <v>466</v>
      </c>
      <c r="AZ460" t="s">
        <v>183</v>
      </c>
      <c r="BA460" t="s">
        <v>467</v>
      </c>
      <c r="BC460">
        <v>3</v>
      </c>
      <c r="BH460" t="s">
        <v>118</v>
      </c>
      <c r="BJ460">
        <v>96</v>
      </c>
      <c r="BO460" t="s">
        <v>130</v>
      </c>
      <c r="BQ460">
        <v>4</v>
      </c>
      <c r="BV460" t="s">
        <v>118</v>
      </c>
      <c r="CC460" t="s">
        <v>120</v>
      </c>
      <c r="CR460" t="s">
        <v>401</v>
      </c>
      <c r="CS460">
        <v>161702</v>
      </c>
      <c r="CT460" t="s">
        <v>402</v>
      </c>
      <c r="CU460" t="s">
        <v>403</v>
      </c>
      <c r="CV460">
        <v>2013</v>
      </c>
    </row>
    <row r="461" spans="1:100" x14ac:dyDescent="0.35">
      <c r="A461">
        <v>38641940</v>
      </c>
      <c r="B461" t="s">
        <v>298</v>
      </c>
      <c r="D461" t="s">
        <v>135</v>
      </c>
      <c r="F461">
        <v>41</v>
      </c>
      <c r="K461" t="s">
        <v>434</v>
      </c>
      <c r="L461" t="s">
        <v>435</v>
      </c>
      <c r="M461" t="s">
        <v>104</v>
      </c>
      <c r="N461" t="s">
        <v>198</v>
      </c>
      <c r="O461" t="s">
        <v>236</v>
      </c>
      <c r="P461">
        <v>2</v>
      </c>
      <c r="U461" t="s">
        <v>473</v>
      </c>
      <c r="V461" t="s">
        <v>233</v>
      </c>
      <c r="W461" t="s">
        <v>108</v>
      </c>
      <c r="X461" t="s">
        <v>234</v>
      </c>
      <c r="Y461">
        <v>2</v>
      </c>
      <c r="Z461" t="s">
        <v>139</v>
      </c>
      <c r="AD461">
        <v>0.95</v>
      </c>
      <c r="AF461">
        <v>2.75</v>
      </c>
      <c r="AG461" t="s">
        <v>140</v>
      </c>
      <c r="AX461" t="s">
        <v>207</v>
      </c>
      <c r="AY461" t="s">
        <v>436</v>
      </c>
      <c r="AZ461" t="s">
        <v>183</v>
      </c>
      <c r="BA461" t="s">
        <v>184</v>
      </c>
      <c r="BC461">
        <v>34</v>
      </c>
      <c r="BH461" t="s">
        <v>118</v>
      </c>
      <c r="BJ461">
        <v>34</v>
      </c>
      <c r="BO461" t="s">
        <v>118</v>
      </c>
      <c r="BQ461">
        <v>34</v>
      </c>
      <c r="BV461" t="s">
        <v>118</v>
      </c>
      <c r="CC461" t="s">
        <v>120</v>
      </c>
      <c r="CR461" t="s">
        <v>474</v>
      </c>
      <c r="CS461">
        <v>170669</v>
      </c>
      <c r="CT461" t="s">
        <v>475</v>
      </c>
      <c r="CU461" t="s">
        <v>476</v>
      </c>
      <c r="CV461">
        <v>2015</v>
      </c>
    </row>
    <row r="462" spans="1:100" x14ac:dyDescent="0.35">
      <c r="A462">
        <v>38641940</v>
      </c>
      <c r="B462" t="s">
        <v>298</v>
      </c>
      <c r="D462" t="s">
        <v>101</v>
      </c>
      <c r="F462">
        <v>41</v>
      </c>
      <c r="K462" t="s">
        <v>399</v>
      </c>
      <c r="L462" t="s">
        <v>400</v>
      </c>
      <c r="M462" t="s">
        <v>104</v>
      </c>
      <c r="N462" t="s">
        <v>105</v>
      </c>
      <c r="R462">
        <v>26</v>
      </c>
      <c r="T462">
        <v>30</v>
      </c>
      <c r="U462" t="s">
        <v>106</v>
      </c>
      <c r="V462" t="s">
        <v>107</v>
      </c>
      <c r="W462" t="s">
        <v>108</v>
      </c>
      <c r="X462" t="s">
        <v>109</v>
      </c>
      <c r="Y462">
        <v>4</v>
      </c>
      <c r="Z462" t="s">
        <v>139</v>
      </c>
      <c r="AB462">
        <v>2</v>
      </c>
      <c r="AG462" t="s">
        <v>140</v>
      </c>
      <c r="AX462" t="s">
        <v>273</v>
      </c>
      <c r="AY462" t="s">
        <v>466</v>
      </c>
      <c r="AZ462" t="s">
        <v>183</v>
      </c>
      <c r="BA462" t="s">
        <v>467</v>
      </c>
      <c r="BC462">
        <v>2</v>
      </c>
      <c r="BH462" t="s">
        <v>118</v>
      </c>
      <c r="BJ462">
        <v>96</v>
      </c>
      <c r="BO462" t="s">
        <v>130</v>
      </c>
      <c r="BQ462">
        <v>4</v>
      </c>
      <c r="BV462" t="s">
        <v>118</v>
      </c>
      <c r="CC462" t="s">
        <v>120</v>
      </c>
      <c r="CR462" t="s">
        <v>401</v>
      </c>
      <c r="CS462">
        <v>161702</v>
      </c>
      <c r="CT462" t="s">
        <v>402</v>
      </c>
      <c r="CU462" t="s">
        <v>403</v>
      </c>
      <c r="CV462">
        <v>2013</v>
      </c>
    </row>
    <row r="463" spans="1:100" x14ac:dyDescent="0.35">
      <c r="A463">
        <v>38641940</v>
      </c>
      <c r="B463" t="s">
        <v>298</v>
      </c>
      <c r="C463" t="s">
        <v>134</v>
      </c>
      <c r="D463" t="s">
        <v>101</v>
      </c>
      <c r="K463" t="s">
        <v>179</v>
      </c>
      <c r="L463" t="s">
        <v>180</v>
      </c>
      <c r="M463" t="s">
        <v>104</v>
      </c>
      <c r="N463" t="s">
        <v>105</v>
      </c>
      <c r="P463">
        <v>4</v>
      </c>
      <c r="U463" t="s">
        <v>118</v>
      </c>
      <c r="V463" t="s">
        <v>107</v>
      </c>
      <c r="W463" t="s">
        <v>108</v>
      </c>
      <c r="X463" t="s">
        <v>109</v>
      </c>
      <c r="Y463">
        <v>10</v>
      </c>
      <c r="Z463" t="s">
        <v>139</v>
      </c>
      <c r="AB463">
        <v>0.1</v>
      </c>
      <c r="AG463" t="s">
        <v>111</v>
      </c>
      <c r="AX463" t="s">
        <v>181</v>
      </c>
      <c r="AY463" t="s">
        <v>477</v>
      </c>
      <c r="AZ463" t="s">
        <v>183</v>
      </c>
      <c r="BA463" t="s">
        <v>184</v>
      </c>
      <c r="BC463">
        <v>4</v>
      </c>
      <c r="BH463" t="s">
        <v>118</v>
      </c>
      <c r="BJ463">
        <v>96</v>
      </c>
      <c r="BO463" t="s">
        <v>130</v>
      </c>
      <c r="BQ463">
        <v>4</v>
      </c>
      <c r="BV463" t="s">
        <v>118</v>
      </c>
      <c r="CC463" t="s">
        <v>120</v>
      </c>
      <c r="CR463" t="s">
        <v>344</v>
      </c>
      <c r="CS463">
        <v>170769</v>
      </c>
      <c r="CT463" t="s">
        <v>345</v>
      </c>
      <c r="CU463" t="s">
        <v>346</v>
      </c>
      <c r="CV463">
        <v>2013</v>
      </c>
    </row>
    <row r="464" spans="1:100" x14ac:dyDescent="0.35">
      <c r="A464">
        <v>38641940</v>
      </c>
      <c r="B464" t="s">
        <v>298</v>
      </c>
      <c r="D464" t="s">
        <v>135</v>
      </c>
      <c r="F464">
        <v>50.2</v>
      </c>
      <c r="K464" t="s">
        <v>397</v>
      </c>
      <c r="L464" t="s">
        <v>398</v>
      </c>
      <c r="M464" t="s">
        <v>104</v>
      </c>
      <c r="N464" t="s">
        <v>198</v>
      </c>
      <c r="V464" t="s">
        <v>107</v>
      </c>
      <c r="W464" t="s">
        <v>108</v>
      </c>
      <c r="X464" t="s">
        <v>109</v>
      </c>
      <c r="Y464">
        <v>2</v>
      </c>
      <c r="Z464" t="s">
        <v>139</v>
      </c>
      <c r="AB464">
        <v>0.96</v>
      </c>
      <c r="AG464" t="s">
        <v>111</v>
      </c>
      <c r="AX464" t="s">
        <v>112</v>
      </c>
      <c r="AY464" t="s">
        <v>478</v>
      </c>
      <c r="AZ464" t="s">
        <v>183</v>
      </c>
      <c r="BB464" t="s">
        <v>236</v>
      </c>
      <c r="BC464">
        <v>34</v>
      </c>
      <c r="BH464" t="s">
        <v>118</v>
      </c>
      <c r="CC464" t="s">
        <v>120</v>
      </c>
      <c r="CR464" t="s">
        <v>441</v>
      </c>
      <c r="CS464">
        <v>96423</v>
      </c>
      <c r="CT464" t="s">
        <v>442</v>
      </c>
      <c r="CU464" t="s">
        <v>443</v>
      </c>
      <c r="CV464">
        <v>2005</v>
      </c>
    </row>
    <row r="465" spans="1:100" x14ac:dyDescent="0.35">
      <c r="A465">
        <v>38641940</v>
      </c>
      <c r="B465" t="s">
        <v>298</v>
      </c>
      <c r="D465" t="s">
        <v>135</v>
      </c>
      <c r="F465">
        <v>41</v>
      </c>
      <c r="K465" t="s">
        <v>434</v>
      </c>
      <c r="L465" t="s">
        <v>435</v>
      </c>
      <c r="M465" t="s">
        <v>104</v>
      </c>
      <c r="N465" t="s">
        <v>198</v>
      </c>
      <c r="O465" t="s">
        <v>236</v>
      </c>
      <c r="P465">
        <v>2</v>
      </c>
      <c r="U465" t="s">
        <v>473</v>
      </c>
      <c r="V465" t="s">
        <v>233</v>
      </c>
      <c r="W465" t="s">
        <v>108</v>
      </c>
      <c r="X465" t="s">
        <v>234</v>
      </c>
      <c r="Y465">
        <v>2</v>
      </c>
      <c r="Z465" t="s">
        <v>139</v>
      </c>
      <c r="AD465">
        <v>0.84</v>
      </c>
      <c r="AF465">
        <v>2.75</v>
      </c>
      <c r="AG465" t="s">
        <v>140</v>
      </c>
      <c r="AX465" t="s">
        <v>207</v>
      </c>
      <c r="AY465" t="s">
        <v>217</v>
      </c>
      <c r="AZ465" t="s">
        <v>183</v>
      </c>
      <c r="BA465" t="s">
        <v>184</v>
      </c>
      <c r="BC465">
        <v>34</v>
      </c>
      <c r="BH465" t="s">
        <v>118</v>
      </c>
      <c r="BJ465">
        <v>34</v>
      </c>
      <c r="BO465" t="s">
        <v>118</v>
      </c>
      <c r="BQ465">
        <v>34</v>
      </c>
      <c r="BV465" t="s">
        <v>118</v>
      </c>
      <c r="CC465" t="s">
        <v>120</v>
      </c>
      <c r="CR465" t="s">
        <v>474</v>
      </c>
      <c r="CS465">
        <v>170669</v>
      </c>
      <c r="CT465" t="s">
        <v>475</v>
      </c>
      <c r="CU465" t="s">
        <v>476</v>
      </c>
      <c r="CV465">
        <v>2015</v>
      </c>
    </row>
    <row r="466" spans="1:100" x14ac:dyDescent="0.35">
      <c r="A466">
        <v>38641940</v>
      </c>
      <c r="B466" t="s">
        <v>298</v>
      </c>
      <c r="D466" t="s">
        <v>101</v>
      </c>
      <c r="F466">
        <v>41.5</v>
      </c>
      <c r="K466" t="s">
        <v>360</v>
      </c>
      <c r="L466" t="s">
        <v>361</v>
      </c>
      <c r="M466" t="s">
        <v>104</v>
      </c>
      <c r="N466" t="s">
        <v>105</v>
      </c>
      <c r="V466" t="s">
        <v>107</v>
      </c>
      <c r="W466" t="s">
        <v>108</v>
      </c>
      <c r="X466" t="s">
        <v>109</v>
      </c>
      <c r="Y466">
        <v>3</v>
      </c>
      <c r="Z466" t="s">
        <v>139</v>
      </c>
      <c r="AB466">
        <v>4</v>
      </c>
      <c r="AG466" t="s">
        <v>140</v>
      </c>
      <c r="AX466" t="s">
        <v>207</v>
      </c>
      <c r="AY466" t="s">
        <v>440</v>
      </c>
      <c r="AZ466" t="s">
        <v>183</v>
      </c>
      <c r="BA466" t="s">
        <v>184</v>
      </c>
      <c r="BD466" t="s">
        <v>116</v>
      </c>
      <c r="BE466">
        <v>4</v>
      </c>
      <c r="BF466" t="s">
        <v>116</v>
      </c>
      <c r="BG466">
        <v>9</v>
      </c>
      <c r="BH466" t="s">
        <v>118</v>
      </c>
      <c r="BK466" t="s">
        <v>116</v>
      </c>
      <c r="BL466">
        <v>4</v>
      </c>
      <c r="BM466" t="s">
        <v>117</v>
      </c>
      <c r="BN466">
        <v>9</v>
      </c>
      <c r="BO466" t="s">
        <v>118</v>
      </c>
      <c r="BR466" t="s">
        <v>116</v>
      </c>
      <c r="BS466">
        <v>4</v>
      </c>
      <c r="BT466" t="s">
        <v>117</v>
      </c>
      <c r="BU466">
        <v>9</v>
      </c>
      <c r="BV466" t="s">
        <v>118</v>
      </c>
      <c r="CC466" t="s">
        <v>120</v>
      </c>
      <c r="CR466" t="s">
        <v>461</v>
      </c>
      <c r="CS466">
        <v>178889</v>
      </c>
      <c r="CT466" t="s">
        <v>462</v>
      </c>
      <c r="CU466" t="s">
        <v>463</v>
      </c>
      <c r="CV466">
        <v>2017</v>
      </c>
    </row>
    <row r="467" spans="1:100" x14ac:dyDescent="0.35">
      <c r="A467">
        <v>38641940</v>
      </c>
      <c r="B467" t="s">
        <v>298</v>
      </c>
      <c r="D467" t="s">
        <v>135</v>
      </c>
      <c r="E467" t="s">
        <v>236</v>
      </c>
      <c r="F467">
        <v>51</v>
      </c>
      <c r="K467" t="s">
        <v>299</v>
      </c>
      <c r="L467" t="s">
        <v>245</v>
      </c>
      <c r="M467" t="s">
        <v>104</v>
      </c>
      <c r="N467" t="s">
        <v>198</v>
      </c>
      <c r="R467">
        <v>39</v>
      </c>
      <c r="T467">
        <v>40</v>
      </c>
      <c r="U467" t="s">
        <v>106</v>
      </c>
      <c r="V467" t="s">
        <v>107</v>
      </c>
      <c r="W467" t="s">
        <v>254</v>
      </c>
      <c r="X467" t="s">
        <v>109</v>
      </c>
      <c r="Y467">
        <v>8</v>
      </c>
      <c r="Z467" t="s">
        <v>139</v>
      </c>
      <c r="AB467">
        <v>34</v>
      </c>
      <c r="AG467" t="s">
        <v>111</v>
      </c>
      <c r="AX467" t="s">
        <v>128</v>
      </c>
      <c r="AY467" t="s">
        <v>128</v>
      </c>
      <c r="AZ467" t="s">
        <v>183</v>
      </c>
      <c r="BC467">
        <v>4</v>
      </c>
      <c r="BH467" t="s">
        <v>118</v>
      </c>
      <c r="BJ467">
        <v>96</v>
      </c>
      <c r="BO467" t="s">
        <v>130</v>
      </c>
      <c r="BQ467">
        <v>4</v>
      </c>
      <c r="BV467" t="s">
        <v>118</v>
      </c>
      <c r="CC467" t="s">
        <v>120</v>
      </c>
      <c r="CR467" t="s">
        <v>302</v>
      </c>
      <c r="CS467">
        <v>178800</v>
      </c>
      <c r="CT467" t="s">
        <v>303</v>
      </c>
      <c r="CU467" t="s">
        <v>304</v>
      </c>
      <c r="CV467">
        <v>2017</v>
      </c>
    </row>
    <row r="468" spans="1:100" x14ac:dyDescent="0.35">
      <c r="A468">
        <v>38641940</v>
      </c>
      <c r="B468" t="s">
        <v>298</v>
      </c>
      <c r="D468" t="s">
        <v>135</v>
      </c>
      <c r="E468" t="s">
        <v>236</v>
      </c>
      <c r="F468">
        <v>51</v>
      </c>
      <c r="K468" t="s">
        <v>299</v>
      </c>
      <c r="L468" t="s">
        <v>245</v>
      </c>
      <c r="M468" t="s">
        <v>104</v>
      </c>
      <c r="N468" t="s">
        <v>198</v>
      </c>
      <c r="R468">
        <v>39</v>
      </c>
      <c r="T468">
        <v>40</v>
      </c>
      <c r="U468" t="s">
        <v>106</v>
      </c>
      <c r="V468" t="s">
        <v>107</v>
      </c>
      <c r="W468" t="s">
        <v>254</v>
      </c>
      <c r="X468" t="s">
        <v>109</v>
      </c>
      <c r="Y468">
        <v>8</v>
      </c>
      <c r="Z468" t="s">
        <v>139</v>
      </c>
      <c r="AB468">
        <v>32</v>
      </c>
      <c r="AG468" t="s">
        <v>111</v>
      </c>
      <c r="AX468" t="s">
        <v>112</v>
      </c>
      <c r="AY468" t="s">
        <v>235</v>
      </c>
      <c r="AZ468" t="s">
        <v>183</v>
      </c>
      <c r="BC468">
        <v>46</v>
      </c>
      <c r="BH468" t="s">
        <v>106</v>
      </c>
      <c r="BJ468">
        <v>96</v>
      </c>
      <c r="BO468" t="s">
        <v>130</v>
      </c>
      <c r="BQ468">
        <v>4</v>
      </c>
      <c r="BV468" t="s">
        <v>118</v>
      </c>
      <c r="CC468" t="s">
        <v>120</v>
      </c>
      <c r="CR468" t="s">
        <v>302</v>
      </c>
      <c r="CS468">
        <v>178800</v>
      </c>
      <c r="CT468" t="s">
        <v>303</v>
      </c>
      <c r="CU468" t="s">
        <v>304</v>
      </c>
      <c r="CV468">
        <v>2017</v>
      </c>
    </row>
    <row r="469" spans="1:100" x14ac:dyDescent="0.35">
      <c r="A469">
        <v>38641940</v>
      </c>
      <c r="B469" t="s">
        <v>298</v>
      </c>
      <c r="D469" t="s">
        <v>101</v>
      </c>
      <c r="F469">
        <v>41.5</v>
      </c>
      <c r="K469" t="s">
        <v>360</v>
      </c>
      <c r="L469" t="s">
        <v>361</v>
      </c>
      <c r="M469" t="s">
        <v>104</v>
      </c>
      <c r="N469" t="s">
        <v>105</v>
      </c>
      <c r="V469" t="s">
        <v>107</v>
      </c>
      <c r="W469" t="s">
        <v>108</v>
      </c>
      <c r="X469" t="s">
        <v>109</v>
      </c>
      <c r="Y469">
        <v>3</v>
      </c>
      <c r="Z469" t="s">
        <v>139</v>
      </c>
      <c r="AB469">
        <v>4</v>
      </c>
      <c r="AG469" t="s">
        <v>140</v>
      </c>
      <c r="AX469" t="s">
        <v>112</v>
      </c>
      <c r="AY469" t="s">
        <v>235</v>
      </c>
      <c r="AZ469" t="s">
        <v>183</v>
      </c>
      <c r="BD469" t="s">
        <v>116</v>
      </c>
      <c r="BE469">
        <v>13</v>
      </c>
      <c r="BF469" t="s">
        <v>117</v>
      </c>
      <c r="BG469">
        <v>18</v>
      </c>
      <c r="BH469" t="s">
        <v>118</v>
      </c>
      <c r="BK469" t="s">
        <v>116</v>
      </c>
      <c r="BL469">
        <v>13</v>
      </c>
      <c r="BM469" t="s">
        <v>117</v>
      </c>
      <c r="BN469">
        <v>18</v>
      </c>
      <c r="BO469" t="s">
        <v>118</v>
      </c>
      <c r="BR469" t="s">
        <v>116</v>
      </c>
      <c r="BS469">
        <v>13</v>
      </c>
      <c r="BT469" t="s">
        <v>117</v>
      </c>
      <c r="BU469">
        <v>18</v>
      </c>
      <c r="BV469" t="s">
        <v>118</v>
      </c>
      <c r="CC469" t="s">
        <v>120</v>
      </c>
      <c r="CR469" t="s">
        <v>461</v>
      </c>
      <c r="CS469">
        <v>178889</v>
      </c>
      <c r="CT469" t="s">
        <v>462</v>
      </c>
      <c r="CU469" t="s">
        <v>463</v>
      </c>
      <c r="CV469">
        <v>2017</v>
      </c>
    </row>
    <row r="470" spans="1:100" x14ac:dyDescent="0.35">
      <c r="A470">
        <v>38641940</v>
      </c>
      <c r="B470" t="s">
        <v>298</v>
      </c>
      <c r="D470" t="s">
        <v>101</v>
      </c>
      <c r="F470">
        <v>41.5</v>
      </c>
      <c r="K470" t="s">
        <v>360</v>
      </c>
      <c r="L470" t="s">
        <v>361</v>
      </c>
      <c r="M470" t="s">
        <v>104</v>
      </c>
      <c r="N470" t="s">
        <v>105</v>
      </c>
      <c r="V470" t="s">
        <v>107</v>
      </c>
      <c r="W470" t="s">
        <v>108</v>
      </c>
      <c r="X470" t="s">
        <v>109</v>
      </c>
      <c r="Y470">
        <v>3</v>
      </c>
      <c r="Z470" t="s">
        <v>139</v>
      </c>
      <c r="AB470">
        <v>4</v>
      </c>
      <c r="AG470" t="s">
        <v>140</v>
      </c>
      <c r="AX470" t="s">
        <v>207</v>
      </c>
      <c r="AY470" t="s">
        <v>440</v>
      </c>
      <c r="AZ470" t="s">
        <v>183</v>
      </c>
      <c r="BA470" t="s">
        <v>184</v>
      </c>
      <c r="BD470" t="s">
        <v>116</v>
      </c>
      <c r="BE470">
        <v>13</v>
      </c>
      <c r="BF470" t="s">
        <v>116</v>
      </c>
      <c r="BG470">
        <v>18</v>
      </c>
      <c r="BH470" t="s">
        <v>118</v>
      </c>
      <c r="BK470" t="s">
        <v>116</v>
      </c>
      <c r="BL470">
        <v>13</v>
      </c>
      <c r="BM470" t="s">
        <v>117</v>
      </c>
      <c r="BN470">
        <v>18</v>
      </c>
      <c r="BO470" t="s">
        <v>118</v>
      </c>
      <c r="BR470" t="s">
        <v>116</v>
      </c>
      <c r="BS470">
        <v>13</v>
      </c>
      <c r="BT470" t="s">
        <v>117</v>
      </c>
      <c r="BU470">
        <v>18</v>
      </c>
      <c r="BV470" t="s">
        <v>118</v>
      </c>
      <c r="CC470" t="s">
        <v>120</v>
      </c>
      <c r="CR470" t="s">
        <v>461</v>
      </c>
      <c r="CS470">
        <v>178889</v>
      </c>
      <c r="CT470" t="s">
        <v>462</v>
      </c>
      <c r="CU470" t="s">
        <v>463</v>
      </c>
      <c r="CV470">
        <v>2017</v>
      </c>
    </row>
    <row r="471" spans="1:100" x14ac:dyDescent="0.35">
      <c r="A471">
        <v>38641940</v>
      </c>
      <c r="B471" t="s">
        <v>298</v>
      </c>
      <c r="D471" t="s">
        <v>135</v>
      </c>
      <c r="E471" t="s">
        <v>236</v>
      </c>
      <c r="F471">
        <v>51</v>
      </c>
      <c r="K471" t="s">
        <v>305</v>
      </c>
      <c r="L471" t="s">
        <v>306</v>
      </c>
      <c r="M471" t="s">
        <v>104</v>
      </c>
      <c r="N471" t="s">
        <v>198</v>
      </c>
      <c r="P471">
        <v>25</v>
      </c>
      <c r="U471" t="s">
        <v>106</v>
      </c>
      <c r="V471" t="s">
        <v>167</v>
      </c>
      <c r="W471" t="s">
        <v>254</v>
      </c>
      <c r="X471" t="s">
        <v>109</v>
      </c>
      <c r="Y471">
        <v>5</v>
      </c>
      <c r="Z471" t="s">
        <v>139</v>
      </c>
      <c r="AB471">
        <v>4.2</v>
      </c>
      <c r="AG471" t="s">
        <v>111</v>
      </c>
      <c r="AX471" t="s">
        <v>207</v>
      </c>
      <c r="AY471" t="s">
        <v>278</v>
      </c>
      <c r="AZ471" t="s">
        <v>183</v>
      </c>
      <c r="BA471" t="s">
        <v>184</v>
      </c>
      <c r="BC471">
        <v>4</v>
      </c>
      <c r="BH471" t="s">
        <v>118</v>
      </c>
      <c r="BJ471">
        <v>96</v>
      </c>
      <c r="BO471" t="s">
        <v>130</v>
      </c>
      <c r="BQ471">
        <v>4</v>
      </c>
      <c r="BV471" t="s">
        <v>118</v>
      </c>
      <c r="CC471" t="s">
        <v>120</v>
      </c>
      <c r="CR471" t="s">
        <v>309</v>
      </c>
      <c r="CS471">
        <v>178964</v>
      </c>
      <c r="CT471" t="s">
        <v>310</v>
      </c>
      <c r="CU471" t="s">
        <v>311</v>
      </c>
      <c r="CV471">
        <v>2017</v>
      </c>
    </row>
    <row r="472" spans="1:100" x14ac:dyDescent="0.35">
      <c r="A472">
        <v>38641940</v>
      </c>
      <c r="B472" t="s">
        <v>298</v>
      </c>
      <c r="D472" t="s">
        <v>135</v>
      </c>
      <c r="E472" t="s">
        <v>236</v>
      </c>
      <c r="F472">
        <v>51</v>
      </c>
      <c r="K472" t="s">
        <v>305</v>
      </c>
      <c r="L472" t="s">
        <v>306</v>
      </c>
      <c r="M472" t="s">
        <v>104</v>
      </c>
      <c r="N472" t="s">
        <v>198</v>
      </c>
      <c r="P472">
        <v>25</v>
      </c>
      <c r="U472" t="s">
        <v>106</v>
      </c>
      <c r="V472" t="s">
        <v>167</v>
      </c>
      <c r="W472" t="s">
        <v>254</v>
      </c>
      <c r="X472" t="s">
        <v>109</v>
      </c>
      <c r="Y472">
        <v>5</v>
      </c>
      <c r="Z472" t="s">
        <v>139</v>
      </c>
      <c r="AB472">
        <v>37</v>
      </c>
      <c r="AG472" t="s">
        <v>111</v>
      </c>
      <c r="AX472" t="s">
        <v>128</v>
      </c>
      <c r="AY472" t="s">
        <v>128</v>
      </c>
      <c r="AZ472" t="s">
        <v>183</v>
      </c>
      <c r="BC472">
        <v>4</v>
      </c>
      <c r="BH472" t="s">
        <v>118</v>
      </c>
      <c r="BJ472">
        <v>96</v>
      </c>
      <c r="BO472" t="s">
        <v>130</v>
      </c>
      <c r="BQ472">
        <v>4</v>
      </c>
      <c r="BV472" t="s">
        <v>118</v>
      </c>
      <c r="CC472" t="s">
        <v>120</v>
      </c>
      <c r="CR472" t="s">
        <v>309</v>
      </c>
      <c r="CS472">
        <v>178964</v>
      </c>
      <c r="CT472" t="s">
        <v>310</v>
      </c>
      <c r="CU472" t="s">
        <v>311</v>
      </c>
      <c r="CV472">
        <v>2017</v>
      </c>
    </row>
    <row r="473" spans="1:100" x14ac:dyDescent="0.35">
      <c r="A473">
        <v>38641940</v>
      </c>
      <c r="B473" t="s">
        <v>298</v>
      </c>
      <c r="D473" t="s">
        <v>135</v>
      </c>
      <c r="E473" t="s">
        <v>236</v>
      </c>
      <c r="F473">
        <v>51</v>
      </c>
      <c r="K473" t="s">
        <v>305</v>
      </c>
      <c r="L473" t="s">
        <v>306</v>
      </c>
      <c r="M473" t="s">
        <v>104</v>
      </c>
      <c r="N473" t="s">
        <v>307</v>
      </c>
      <c r="R473">
        <v>8</v>
      </c>
      <c r="T473">
        <v>9</v>
      </c>
      <c r="U473" t="s">
        <v>106</v>
      </c>
      <c r="V473" t="s">
        <v>107</v>
      </c>
      <c r="W473" t="s">
        <v>254</v>
      </c>
      <c r="X473" t="s">
        <v>109</v>
      </c>
      <c r="Y473">
        <v>6</v>
      </c>
      <c r="Z473" t="s">
        <v>139</v>
      </c>
      <c r="AB473">
        <v>140</v>
      </c>
      <c r="AG473" t="s">
        <v>111</v>
      </c>
      <c r="AX473" t="s">
        <v>207</v>
      </c>
      <c r="AY473" t="s">
        <v>278</v>
      </c>
      <c r="AZ473" t="s">
        <v>183</v>
      </c>
      <c r="BA473" t="s">
        <v>184</v>
      </c>
      <c r="BC473">
        <v>4</v>
      </c>
      <c r="BH473" t="s">
        <v>118</v>
      </c>
      <c r="BJ473">
        <v>96</v>
      </c>
      <c r="BO473" t="s">
        <v>130</v>
      </c>
      <c r="BQ473">
        <v>4</v>
      </c>
      <c r="BV473" t="s">
        <v>118</v>
      </c>
      <c r="CC473" t="s">
        <v>120</v>
      </c>
      <c r="CR473" t="s">
        <v>309</v>
      </c>
      <c r="CS473">
        <v>178964</v>
      </c>
      <c r="CT473" t="s">
        <v>310</v>
      </c>
      <c r="CU473" t="s">
        <v>311</v>
      </c>
      <c r="CV473">
        <v>2017</v>
      </c>
    </row>
    <row r="474" spans="1:100" x14ac:dyDescent="0.35">
      <c r="A474">
        <v>38641940</v>
      </c>
      <c r="B474" t="s">
        <v>298</v>
      </c>
      <c r="D474" t="s">
        <v>135</v>
      </c>
      <c r="E474" t="s">
        <v>236</v>
      </c>
      <c r="F474">
        <v>51</v>
      </c>
      <c r="K474" t="s">
        <v>305</v>
      </c>
      <c r="L474" t="s">
        <v>306</v>
      </c>
      <c r="M474" t="s">
        <v>104</v>
      </c>
      <c r="N474" t="s">
        <v>307</v>
      </c>
      <c r="R474">
        <v>8</v>
      </c>
      <c r="T474">
        <v>9</v>
      </c>
      <c r="U474" t="s">
        <v>106</v>
      </c>
      <c r="V474" t="s">
        <v>107</v>
      </c>
      <c r="W474" t="s">
        <v>254</v>
      </c>
      <c r="X474" t="s">
        <v>109</v>
      </c>
      <c r="Y474">
        <v>6</v>
      </c>
      <c r="Z474" t="s">
        <v>139</v>
      </c>
      <c r="AB474">
        <v>180</v>
      </c>
      <c r="AG474" t="s">
        <v>111</v>
      </c>
      <c r="AX474" t="s">
        <v>128</v>
      </c>
      <c r="AY474" t="s">
        <v>128</v>
      </c>
      <c r="AZ474" t="s">
        <v>183</v>
      </c>
      <c r="BC474">
        <v>4</v>
      </c>
      <c r="BH474" t="s">
        <v>118</v>
      </c>
      <c r="BJ474">
        <v>96</v>
      </c>
      <c r="BO474" t="s">
        <v>130</v>
      </c>
      <c r="BQ474">
        <v>4</v>
      </c>
      <c r="BV474" t="s">
        <v>118</v>
      </c>
      <c r="CC474" t="s">
        <v>120</v>
      </c>
      <c r="CR474" t="s">
        <v>309</v>
      </c>
      <c r="CS474">
        <v>178964</v>
      </c>
      <c r="CT474" t="s">
        <v>310</v>
      </c>
      <c r="CU474" t="s">
        <v>311</v>
      </c>
      <c r="CV474">
        <v>2017</v>
      </c>
    </row>
    <row r="475" spans="1:100" x14ac:dyDescent="0.35">
      <c r="A475">
        <v>38641940</v>
      </c>
      <c r="B475" t="s">
        <v>298</v>
      </c>
      <c r="D475" t="s">
        <v>135</v>
      </c>
      <c r="E475" t="s">
        <v>236</v>
      </c>
      <c r="F475">
        <v>51</v>
      </c>
      <c r="K475" t="s">
        <v>299</v>
      </c>
      <c r="L475" t="s">
        <v>245</v>
      </c>
      <c r="M475" t="s">
        <v>104</v>
      </c>
      <c r="N475" t="s">
        <v>198</v>
      </c>
      <c r="P475">
        <v>25</v>
      </c>
      <c r="U475" t="s">
        <v>106</v>
      </c>
      <c r="V475" t="s">
        <v>107</v>
      </c>
      <c r="W475" t="s">
        <v>254</v>
      </c>
      <c r="X475" t="s">
        <v>109</v>
      </c>
      <c r="Y475">
        <v>6</v>
      </c>
      <c r="Z475" t="s">
        <v>139</v>
      </c>
      <c r="AB475">
        <v>4.5999999999999996</v>
      </c>
      <c r="AG475" t="s">
        <v>111</v>
      </c>
      <c r="AX475" t="s">
        <v>207</v>
      </c>
      <c r="AY475" t="s">
        <v>278</v>
      </c>
      <c r="AZ475" t="s">
        <v>183</v>
      </c>
      <c r="BA475" t="s">
        <v>184</v>
      </c>
      <c r="BC475">
        <v>4</v>
      </c>
      <c r="BH475" t="s">
        <v>118</v>
      </c>
      <c r="BJ475">
        <v>96</v>
      </c>
      <c r="BO475" t="s">
        <v>130</v>
      </c>
      <c r="BQ475">
        <v>4</v>
      </c>
      <c r="BV475" t="s">
        <v>118</v>
      </c>
      <c r="CC475" t="s">
        <v>120</v>
      </c>
      <c r="CR475" t="s">
        <v>302</v>
      </c>
      <c r="CS475">
        <v>178800</v>
      </c>
      <c r="CT475" t="s">
        <v>303</v>
      </c>
      <c r="CU475" t="s">
        <v>304</v>
      </c>
      <c r="CV475">
        <v>2017</v>
      </c>
    </row>
    <row r="476" spans="1:100" x14ac:dyDescent="0.35">
      <c r="A476">
        <v>38641940</v>
      </c>
      <c r="B476" t="s">
        <v>298</v>
      </c>
      <c r="D476" t="s">
        <v>101</v>
      </c>
      <c r="F476">
        <v>48</v>
      </c>
      <c r="K476" t="s">
        <v>354</v>
      </c>
      <c r="L476" t="s">
        <v>355</v>
      </c>
      <c r="M476" t="s">
        <v>104</v>
      </c>
      <c r="N476" t="s">
        <v>105</v>
      </c>
      <c r="R476">
        <v>25</v>
      </c>
      <c r="T476">
        <v>26</v>
      </c>
      <c r="U476" t="s">
        <v>106</v>
      </c>
      <c r="V476" t="s">
        <v>107</v>
      </c>
      <c r="W476" t="s">
        <v>108</v>
      </c>
      <c r="X476" t="s">
        <v>109</v>
      </c>
      <c r="Y476">
        <v>6</v>
      </c>
      <c r="Z476" t="s">
        <v>110</v>
      </c>
      <c r="AB476">
        <v>3.07</v>
      </c>
      <c r="AG476" t="s">
        <v>111</v>
      </c>
      <c r="AX476" t="s">
        <v>128</v>
      </c>
      <c r="AY476" t="s">
        <v>241</v>
      </c>
      <c r="AZ476" t="s">
        <v>183</v>
      </c>
      <c r="BC476">
        <v>4</v>
      </c>
      <c r="BH476" t="s">
        <v>118</v>
      </c>
      <c r="CC476" t="s">
        <v>120</v>
      </c>
      <c r="CR476" t="s">
        <v>356</v>
      </c>
      <c r="CS476">
        <v>71969</v>
      </c>
      <c r="CT476" t="s">
        <v>357</v>
      </c>
      <c r="CU476" t="s">
        <v>358</v>
      </c>
      <c r="CV476">
        <v>2003</v>
      </c>
    </row>
    <row r="477" spans="1:100" x14ac:dyDescent="0.35">
      <c r="A477">
        <v>38641940</v>
      </c>
      <c r="B477" t="s">
        <v>298</v>
      </c>
      <c r="D477" t="s">
        <v>135</v>
      </c>
      <c r="E477" t="s">
        <v>236</v>
      </c>
      <c r="F477">
        <v>51</v>
      </c>
      <c r="K477" t="s">
        <v>299</v>
      </c>
      <c r="L477" t="s">
        <v>245</v>
      </c>
      <c r="M477" t="s">
        <v>104</v>
      </c>
      <c r="N477" t="s">
        <v>198</v>
      </c>
      <c r="P477">
        <v>25</v>
      </c>
      <c r="U477" t="s">
        <v>106</v>
      </c>
      <c r="V477" t="s">
        <v>107</v>
      </c>
      <c r="W477" t="s">
        <v>254</v>
      </c>
      <c r="X477" t="s">
        <v>109</v>
      </c>
      <c r="Y477">
        <v>6</v>
      </c>
      <c r="Z477" t="s">
        <v>139</v>
      </c>
      <c r="AB477">
        <v>11</v>
      </c>
      <c r="AG477" t="s">
        <v>111</v>
      </c>
      <c r="AX477" t="s">
        <v>112</v>
      </c>
      <c r="AY477" t="s">
        <v>308</v>
      </c>
      <c r="AZ477" t="s">
        <v>183</v>
      </c>
      <c r="BC477">
        <v>4</v>
      </c>
      <c r="BH477" t="s">
        <v>118</v>
      </c>
      <c r="BJ477">
        <v>96</v>
      </c>
      <c r="BO477" t="s">
        <v>130</v>
      </c>
      <c r="BQ477">
        <v>4</v>
      </c>
      <c r="BV477" t="s">
        <v>118</v>
      </c>
      <c r="CC477" t="s">
        <v>120</v>
      </c>
      <c r="CR477" t="s">
        <v>302</v>
      </c>
      <c r="CS477">
        <v>178800</v>
      </c>
      <c r="CT477" t="s">
        <v>303</v>
      </c>
      <c r="CU477" t="s">
        <v>304</v>
      </c>
      <c r="CV477">
        <v>2017</v>
      </c>
    </row>
    <row r="478" spans="1:100" x14ac:dyDescent="0.35">
      <c r="A478">
        <v>38641940</v>
      </c>
      <c r="B478" t="s">
        <v>298</v>
      </c>
      <c r="D478" t="s">
        <v>135</v>
      </c>
      <c r="E478" t="s">
        <v>236</v>
      </c>
      <c r="F478">
        <v>51</v>
      </c>
      <c r="K478" t="s">
        <v>299</v>
      </c>
      <c r="L478" t="s">
        <v>245</v>
      </c>
      <c r="M478" t="s">
        <v>104</v>
      </c>
      <c r="N478" t="s">
        <v>198</v>
      </c>
      <c r="P478">
        <v>25</v>
      </c>
      <c r="U478" t="s">
        <v>106</v>
      </c>
      <c r="V478" t="s">
        <v>107</v>
      </c>
      <c r="W478" t="s">
        <v>254</v>
      </c>
      <c r="X478" t="s">
        <v>109</v>
      </c>
      <c r="Y478">
        <v>6</v>
      </c>
      <c r="Z478" t="s">
        <v>139</v>
      </c>
      <c r="AB478">
        <v>11</v>
      </c>
      <c r="AG478" t="s">
        <v>111</v>
      </c>
      <c r="AX478" t="s">
        <v>128</v>
      </c>
      <c r="AY478" t="s">
        <v>128</v>
      </c>
      <c r="AZ478" t="s">
        <v>183</v>
      </c>
      <c r="BC478">
        <v>4</v>
      </c>
      <c r="BH478" t="s">
        <v>118</v>
      </c>
      <c r="BJ478">
        <v>96</v>
      </c>
      <c r="BO478" t="s">
        <v>130</v>
      </c>
      <c r="BQ478">
        <v>4</v>
      </c>
      <c r="BV478" t="s">
        <v>118</v>
      </c>
      <c r="CC478" t="s">
        <v>120</v>
      </c>
      <c r="CR478" t="s">
        <v>302</v>
      </c>
      <c r="CS478">
        <v>178800</v>
      </c>
      <c r="CT478" t="s">
        <v>303</v>
      </c>
      <c r="CU478" t="s">
        <v>304</v>
      </c>
      <c r="CV478">
        <v>2017</v>
      </c>
    </row>
    <row r="479" spans="1:100" x14ac:dyDescent="0.35">
      <c r="A479">
        <v>38641940</v>
      </c>
      <c r="B479" t="s">
        <v>298</v>
      </c>
      <c r="D479" t="s">
        <v>101</v>
      </c>
      <c r="F479">
        <v>41</v>
      </c>
      <c r="K479" t="s">
        <v>399</v>
      </c>
      <c r="L479" t="s">
        <v>400</v>
      </c>
      <c r="M479" t="s">
        <v>104</v>
      </c>
      <c r="N479" t="s">
        <v>105</v>
      </c>
      <c r="R479">
        <v>26</v>
      </c>
      <c r="T479">
        <v>30</v>
      </c>
      <c r="U479" t="s">
        <v>106</v>
      </c>
      <c r="V479" t="s">
        <v>107</v>
      </c>
      <c r="W479" t="s">
        <v>108</v>
      </c>
      <c r="X479" t="s">
        <v>109</v>
      </c>
      <c r="Y479">
        <v>4</v>
      </c>
      <c r="Z479" t="s">
        <v>139</v>
      </c>
      <c r="AB479">
        <v>2</v>
      </c>
      <c r="AG479" t="s">
        <v>140</v>
      </c>
      <c r="AX479" t="s">
        <v>273</v>
      </c>
      <c r="AY479" t="s">
        <v>466</v>
      </c>
      <c r="AZ479" t="s">
        <v>183</v>
      </c>
      <c r="BA479" t="s">
        <v>467</v>
      </c>
      <c r="BC479">
        <v>1</v>
      </c>
      <c r="BH479" t="s">
        <v>118</v>
      </c>
      <c r="BJ479">
        <v>96</v>
      </c>
      <c r="BO479" t="s">
        <v>130</v>
      </c>
      <c r="BQ479">
        <v>4</v>
      </c>
      <c r="BV479" t="s">
        <v>118</v>
      </c>
      <c r="CC479" t="s">
        <v>120</v>
      </c>
      <c r="CR479" t="s">
        <v>401</v>
      </c>
      <c r="CS479">
        <v>161702</v>
      </c>
      <c r="CT479" t="s">
        <v>402</v>
      </c>
      <c r="CU479" t="s">
        <v>403</v>
      </c>
      <c r="CV479">
        <v>2013</v>
      </c>
    </row>
    <row r="480" spans="1:100" x14ac:dyDescent="0.35">
      <c r="A480">
        <v>38641940</v>
      </c>
      <c r="B480" t="s">
        <v>298</v>
      </c>
      <c r="D480" t="s">
        <v>135</v>
      </c>
      <c r="F480">
        <v>41</v>
      </c>
      <c r="K480" t="s">
        <v>434</v>
      </c>
      <c r="L480" t="s">
        <v>435</v>
      </c>
      <c r="M480" t="s">
        <v>104</v>
      </c>
      <c r="N480" t="s">
        <v>198</v>
      </c>
      <c r="O480" t="s">
        <v>236</v>
      </c>
      <c r="P480">
        <v>2</v>
      </c>
      <c r="U480" t="s">
        <v>473</v>
      </c>
      <c r="V480" t="s">
        <v>233</v>
      </c>
      <c r="W480" t="s">
        <v>108</v>
      </c>
      <c r="X480" t="s">
        <v>234</v>
      </c>
      <c r="Y480">
        <v>2</v>
      </c>
      <c r="Z480" t="s">
        <v>139</v>
      </c>
      <c r="AD480">
        <v>0.95</v>
      </c>
      <c r="AF480">
        <v>2.75</v>
      </c>
      <c r="AG480" t="s">
        <v>140</v>
      </c>
      <c r="AX480" t="s">
        <v>221</v>
      </c>
      <c r="AY480" t="s">
        <v>479</v>
      </c>
      <c r="AZ480" t="s">
        <v>183</v>
      </c>
      <c r="BC480">
        <v>34</v>
      </c>
      <c r="BH480" t="s">
        <v>118</v>
      </c>
      <c r="BJ480">
        <v>34</v>
      </c>
      <c r="BO480" t="s">
        <v>118</v>
      </c>
      <c r="BQ480">
        <v>34</v>
      </c>
      <c r="BV480" t="s">
        <v>118</v>
      </c>
      <c r="CC480" t="s">
        <v>120</v>
      </c>
      <c r="CR480" t="s">
        <v>474</v>
      </c>
      <c r="CS480">
        <v>170669</v>
      </c>
      <c r="CT480" t="s">
        <v>475</v>
      </c>
      <c r="CU480" t="s">
        <v>476</v>
      </c>
      <c r="CV480">
        <v>2015</v>
      </c>
    </row>
    <row r="481" spans="1:100" x14ac:dyDescent="0.35">
      <c r="A481">
        <v>38641940</v>
      </c>
      <c r="B481" t="s">
        <v>298</v>
      </c>
      <c r="D481" t="s">
        <v>101</v>
      </c>
      <c r="K481" t="s">
        <v>360</v>
      </c>
      <c r="L481" t="s">
        <v>361</v>
      </c>
      <c r="M481" t="s">
        <v>104</v>
      </c>
      <c r="N481" t="s">
        <v>105</v>
      </c>
      <c r="P481">
        <v>25</v>
      </c>
      <c r="U481" t="s">
        <v>206</v>
      </c>
      <c r="V481" t="s">
        <v>167</v>
      </c>
      <c r="W481" t="s">
        <v>108</v>
      </c>
      <c r="X481" t="s">
        <v>234</v>
      </c>
      <c r="Y481">
        <v>3</v>
      </c>
      <c r="Z481" t="s">
        <v>139</v>
      </c>
      <c r="AB481">
        <v>2</v>
      </c>
      <c r="AG481" t="s">
        <v>140</v>
      </c>
      <c r="AX481" t="s">
        <v>450</v>
      </c>
      <c r="AY481" t="s">
        <v>451</v>
      </c>
      <c r="AZ481" t="s">
        <v>183</v>
      </c>
      <c r="BA481" t="s">
        <v>184</v>
      </c>
      <c r="BC481">
        <v>18</v>
      </c>
      <c r="BH481" t="s">
        <v>118</v>
      </c>
      <c r="BJ481">
        <v>18</v>
      </c>
      <c r="BO481" t="s">
        <v>118</v>
      </c>
      <c r="BQ481">
        <v>18</v>
      </c>
      <c r="BV481" t="s">
        <v>118</v>
      </c>
      <c r="CC481" t="s">
        <v>120</v>
      </c>
      <c r="CR481" t="s">
        <v>452</v>
      </c>
      <c r="CS481">
        <v>178817</v>
      </c>
      <c r="CT481" t="s">
        <v>453</v>
      </c>
      <c r="CU481" t="s">
        <v>454</v>
      </c>
      <c r="CV481">
        <v>2017</v>
      </c>
    </row>
    <row r="482" spans="1:100" x14ac:dyDescent="0.35">
      <c r="A482">
        <v>38641940</v>
      </c>
      <c r="B482" t="s">
        <v>298</v>
      </c>
      <c r="D482" t="s">
        <v>101</v>
      </c>
      <c r="K482" t="s">
        <v>444</v>
      </c>
      <c r="L482" t="s">
        <v>445</v>
      </c>
      <c r="M482" t="s">
        <v>104</v>
      </c>
      <c r="N482" t="s">
        <v>105</v>
      </c>
      <c r="R482">
        <v>35</v>
      </c>
      <c r="T482">
        <v>36</v>
      </c>
      <c r="U482" t="s">
        <v>106</v>
      </c>
      <c r="V482" t="s">
        <v>107</v>
      </c>
      <c r="W482" t="s">
        <v>108</v>
      </c>
      <c r="X482" t="s">
        <v>109</v>
      </c>
      <c r="Y482">
        <v>3</v>
      </c>
      <c r="Z482" t="s">
        <v>110</v>
      </c>
      <c r="AB482">
        <v>1</v>
      </c>
      <c r="AG482" t="s">
        <v>111</v>
      </c>
      <c r="AX482" t="s">
        <v>268</v>
      </c>
      <c r="AY482" t="s">
        <v>480</v>
      </c>
      <c r="AZ482" t="s">
        <v>183</v>
      </c>
      <c r="BC482">
        <v>20</v>
      </c>
      <c r="BH482" t="s">
        <v>118</v>
      </c>
      <c r="BJ482">
        <v>20</v>
      </c>
      <c r="BO482" t="s">
        <v>118</v>
      </c>
      <c r="BQ482">
        <v>20</v>
      </c>
      <c r="BV482" t="s">
        <v>118</v>
      </c>
      <c r="CC482" t="s">
        <v>120</v>
      </c>
      <c r="CR482" t="s">
        <v>481</v>
      </c>
      <c r="CS482">
        <v>170757</v>
      </c>
      <c r="CT482" t="s">
        <v>482</v>
      </c>
      <c r="CU482" t="s">
        <v>483</v>
      </c>
      <c r="CV482">
        <v>2013</v>
      </c>
    </row>
    <row r="483" spans="1:100" x14ac:dyDescent="0.35">
      <c r="A483">
        <v>38641940</v>
      </c>
      <c r="B483" t="s">
        <v>298</v>
      </c>
      <c r="D483" t="s">
        <v>101</v>
      </c>
      <c r="K483" t="s">
        <v>444</v>
      </c>
      <c r="L483" t="s">
        <v>445</v>
      </c>
      <c r="M483" t="s">
        <v>104</v>
      </c>
      <c r="N483" t="s">
        <v>105</v>
      </c>
      <c r="R483">
        <v>35</v>
      </c>
      <c r="T483">
        <v>36</v>
      </c>
      <c r="U483" t="s">
        <v>106</v>
      </c>
      <c r="V483" t="s">
        <v>107</v>
      </c>
      <c r="W483" t="s">
        <v>108</v>
      </c>
      <c r="X483" t="s">
        <v>109</v>
      </c>
      <c r="Y483">
        <v>3</v>
      </c>
      <c r="Z483" t="s">
        <v>110</v>
      </c>
      <c r="AB483">
        <v>1</v>
      </c>
      <c r="AG483" t="s">
        <v>111</v>
      </c>
      <c r="AX483" t="s">
        <v>268</v>
      </c>
      <c r="AY483" t="s">
        <v>484</v>
      </c>
      <c r="AZ483" t="s">
        <v>183</v>
      </c>
      <c r="BC483">
        <v>20</v>
      </c>
      <c r="BH483" t="s">
        <v>118</v>
      </c>
      <c r="BJ483">
        <v>20</v>
      </c>
      <c r="BO483" t="s">
        <v>118</v>
      </c>
      <c r="BQ483">
        <v>20</v>
      </c>
      <c r="BV483" t="s">
        <v>118</v>
      </c>
      <c r="CC483" t="s">
        <v>120</v>
      </c>
      <c r="CR483" t="s">
        <v>481</v>
      </c>
      <c r="CS483">
        <v>170757</v>
      </c>
      <c r="CT483" t="s">
        <v>482</v>
      </c>
      <c r="CU483" t="s">
        <v>483</v>
      </c>
      <c r="CV483">
        <v>2013</v>
      </c>
    </row>
    <row r="484" spans="1:100" x14ac:dyDescent="0.35">
      <c r="A484">
        <v>38641940</v>
      </c>
      <c r="B484" t="s">
        <v>298</v>
      </c>
      <c r="D484" t="s">
        <v>135</v>
      </c>
      <c r="F484">
        <v>50.2</v>
      </c>
      <c r="K484" t="s">
        <v>397</v>
      </c>
      <c r="L484" t="s">
        <v>398</v>
      </c>
      <c r="M484" t="s">
        <v>104</v>
      </c>
      <c r="N484" t="s">
        <v>198</v>
      </c>
      <c r="V484" t="s">
        <v>107</v>
      </c>
      <c r="W484" t="s">
        <v>108</v>
      </c>
      <c r="X484" t="s">
        <v>109</v>
      </c>
      <c r="Y484">
        <v>2</v>
      </c>
      <c r="Z484" t="s">
        <v>139</v>
      </c>
      <c r="AB484">
        <v>0.96</v>
      </c>
      <c r="AG484" t="s">
        <v>111</v>
      </c>
      <c r="AX484" t="s">
        <v>112</v>
      </c>
      <c r="AY484" t="s">
        <v>235</v>
      </c>
      <c r="AZ484" t="s">
        <v>183</v>
      </c>
      <c r="BA484" t="s">
        <v>115</v>
      </c>
      <c r="BB484" t="s">
        <v>236</v>
      </c>
      <c r="BC484">
        <v>33</v>
      </c>
      <c r="BH484" t="s">
        <v>118</v>
      </c>
      <c r="CC484" t="s">
        <v>120</v>
      </c>
      <c r="CR484" t="s">
        <v>441</v>
      </c>
      <c r="CS484">
        <v>96423</v>
      </c>
      <c r="CT484" t="s">
        <v>442</v>
      </c>
      <c r="CU484" t="s">
        <v>443</v>
      </c>
      <c r="CV484">
        <v>2005</v>
      </c>
    </row>
    <row r="485" spans="1:100" x14ac:dyDescent="0.35">
      <c r="A485">
        <v>38641940</v>
      </c>
      <c r="B485" t="s">
        <v>298</v>
      </c>
      <c r="D485" t="s">
        <v>135</v>
      </c>
      <c r="K485" t="s">
        <v>165</v>
      </c>
      <c r="L485" t="s">
        <v>166</v>
      </c>
      <c r="M485" t="s">
        <v>104</v>
      </c>
      <c r="N485" t="s">
        <v>198</v>
      </c>
      <c r="P485">
        <v>25</v>
      </c>
      <c r="U485" t="s">
        <v>106</v>
      </c>
      <c r="V485" t="s">
        <v>233</v>
      </c>
      <c r="W485" t="s">
        <v>108</v>
      </c>
      <c r="X485" t="s">
        <v>234</v>
      </c>
      <c r="Y485">
        <v>6</v>
      </c>
      <c r="Z485" t="s">
        <v>139</v>
      </c>
      <c r="AD485">
        <v>7.15</v>
      </c>
      <c r="AF485">
        <v>14.3</v>
      </c>
      <c r="AG485" t="s">
        <v>140</v>
      </c>
      <c r="AX485" t="s">
        <v>485</v>
      </c>
      <c r="AY485" t="s">
        <v>486</v>
      </c>
      <c r="AZ485" t="s">
        <v>183</v>
      </c>
      <c r="BB485" t="s">
        <v>117</v>
      </c>
      <c r="BC485">
        <v>1</v>
      </c>
      <c r="BH485" t="s">
        <v>118</v>
      </c>
      <c r="CC485" t="s">
        <v>120</v>
      </c>
      <c r="CR485" t="s">
        <v>332</v>
      </c>
      <c r="CS485">
        <v>75187</v>
      </c>
      <c r="CT485" t="s">
        <v>333</v>
      </c>
      <c r="CU485" t="s">
        <v>334</v>
      </c>
      <c r="CV485">
        <v>2004</v>
      </c>
    </row>
    <row r="486" spans="1:100" x14ac:dyDescent="0.35">
      <c r="A486">
        <v>38641940</v>
      </c>
      <c r="B486" t="s">
        <v>298</v>
      </c>
      <c r="D486" t="s">
        <v>164</v>
      </c>
      <c r="F486">
        <v>74.7</v>
      </c>
      <c r="K486" t="s">
        <v>196</v>
      </c>
      <c r="L486" t="s">
        <v>197</v>
      </c>
      <c r="M486" t="s">
        <v>104</v>
      </c>
      <c r="N486" t="s">
        <v>105</v>
      </c>
      <c r="P486">
        <v>36</v>
      </c>
      <c r="U486" t="s">
        <v>106</v>
      </c>
      <c r="V486" t="s">
        <v>107</v>
      </c>
      <c r="W486" t="s">
        <v>108</v>
      </c>
      <c r="X486" t="s">
        <v>109</v>
      </c>
      <c r="Y486">
        <v>5</v>
      </c>
      <c r="Z486" t="s">
        <v>139</v>
      </c>
      <c r="AB486">
        <v>2.2200000000000002</v>
      </c>
      <c r="AG486" t="s">
        <v>140</v>
      </c>
      <c r="AX486" t="s">
        <v>187</v>
      </c>
      <c r="AY486" t="s">
        <v>230</v>
      </c>
      <c r="AZ486" t="s">
        <v>183</v>
      </c>
      <c r="BA486" t="s">
        <v>189</v>
      </c>
      <c r="BC486">
        <v>4</v>
      </c>
      <c r="BH486" t="s">
        <v>118</v>
      </c>
      <c r="BJ486">
        <v>96</v>
      </c>
      <c r="BO486" t="s">
        <v>130</v>
      </c>
      <c r="BQ486">
        <v>4</v>
      </c>
      <c r="BV486" t="s">
        <v>118</v>
      </c>
      <c r="CC486" t="s">
        <v>120</v>
      </c>
      <c r="CR486" t="s">
        <v>214</v>
      </c>
      <c r="CS486">
        <v>178904</v>
      </c>
      <c r="CT486" t="s">
        <v>215</v>
      </c>
      <c r="CU486" t="s">
        <v>216</v>
      </c>
      <c r="CV486">
        <v>2018</v>
      </c>
    </row>
    <row r="487" spans="1:100" x14ac:dyDescent="0.35">
      <c r="A487">
        <v>38641940</v>
      </c>
      <c r="B487" t="s">
        <v>298</v>
      </c>
      <c r="D487" t="s">
        <v>101</v>
      </c>
      <c r="F487">
        <v>41.5</v>
      </c>
      <c r="K487" t="s">
        <v>360</v>
      </c>
      <c r="L487" t="s">
        <v>361</v>
      </c>
      <c r="M487" t="s">
        <v>104</v>
      </c>
      <c r="N487" t="s">
        <v>105</v>
      </c>
      <c r="P487">
        <v>25</v>
      </c>
      <c r="U487" t="s">
        <v>106</v>
      </c>
      <c r="V487" t="s">
        <v>107</v>
      </c>
      <c r="W487" t="s">
        <v>108</v>
      </c>
      <c r="X487" t="s">
        <v>109</v>
      </c>
      <c r="Y487">
        <v>3</v>
      </c>
      <c r="Z487" t="s">
        <v>139</v>
      </c>
      <c r="AB487">
        <v>2</v>
      </c>
      <c r="AG487" t="s">
        <v>140</v>
      </c>
      <c r="AX487" t="s">
        <v>112</v>
      </c>
      <c r="AY487" t="s">
        <v>235</v>
      </c>
      <c r="AZ487" t="s">
        <v>183</v>
      </c>
      <c r="BD487" t="s">
        <v>116</v>
      </c>
      <c r="BE487">
        <v>40</v>
      </c>
      <c r="BF487" t="s">
        <v>117</v>
      </c>
      <c r="BG487">
        <v>55</v>
      </c>
      <c r="BH487" t="s">
        <v>118</v>
      </c>
      <c r="BK487" t="s">
        <v>116</v>
      </c>
      <c r="BL487">
        <v>40</v>
      </c>
      <c r="BM487" t="s">
        <v>117</v>
      </c>
      <c r="BN487">
        <v>55</v>
      </c>
      <c r="BO487" t="s">
        <v>118</v>
      </c>
      <c r="BR487" t="s">
        <v>116</v>
      </c>
      <c r="BS487">
        <v>40</v>
      </c>
      <c r="BT487" t="s">
        <v>117</v>
      </c>
      <c r="BU487">
        <v>55</v>
      </c>
      <c r="BV487" t="s">
        <v>118</v>
      </c>
      <c r="CC487" t="s">
        <v>120</v>
      </c>
      <c r="CR487" t="s">
        <v>461</v>
      </c>
      <c r="CS487">
        <v>178889</v>
      </c>
      <c r="CT487" t="s">
        <v>462</v>
      </c>
      <c r="CU487" t="s">
        <v>463</v>
      </c>
      <c r="CV487">
        <v>2017</v>
      </c>
    </row>
    <row r="488" spans="1:100" x14ac:dyDescent="0.35">
      <c r="A488">
        <v>38641940</v>
      </c>
      <c r="B488" t="s">
        <v>298</v>
      </c>
      <c r="D488" t="s">
        <v>164</v>
      </c>
      <c r="F488">
        <v>48</v>
      </c>
      <c r="K488" t="s">
        <v>386</v>
      </c>
      <c r="L488" t="s">
        <v>387</v>
      </c>
      <c r="M488" t="s">
        <v>104</v>
      </c>
      <c r="N488" t="s">
        <v>105</v>
      </c>
      <c r="P488">
        <v>36</v>
      </c>
      <c r="R488">
        <v>35</v>
      </c>
      <c r="T488">
        <v>37</v>
      </c>
      <c r="U488" t="s">
        <v>106</v>
      </c>
      <c r="V488" t="s">
        <v>107</v>
      </c>
      <c r="W488" t="s">
        <v>108</v>
      </c>
      <c r="X488" t="s">
        <v>109</v>
      </c>
      <c r="Y488">
        <v>3</v>
      </c>
      <c r="Z488" t="s">
        <v>139</v>
      </c>
      <c r="AB488">
        <v>0.05</v>
      </c>
      <c r="AG488" t="s">
        <v>111</v>
      </c>
      <c r="AX488" t="s">
        <v>273</v>
      </c>
      <c r="AY488" t="s">
        <v>277</v>
      </c>
      <c r="AZ488" t="s">
        <v>183</v>
      </c>
      <c r="BA488" t="s">
        <v>467</v>
      </c>
      <c r="BC488">
        <v>4</v>
      </c>
      <c r="BH488" t="s">
        <v>118</v>
      </c>
      <c r="BJ488">
        <v>96</v>
      </c>
      <c r="BO488" t="s">
        <v>130</v>
      </c>
      <c r="BQ488">
        <v>4</v>
      </c>
      <c r="BV488" t="s">
        <v>118</v>
      </c>
      <c r="CC488" t="s">
        <v>120</v>
      </c>
      <c r="CR488" t="s">
        <v>487</v>
      </c>
      <c r="CS488">
        <v>178675</v>
      </c>
      <c r="CT488" t="s">
        <v>488</v>
      </c>
      <c r="CU488" t="s">
        <v>489</v>
      </c>
      <c r="CV488">
        <v>2019</v>
      </c>
    </row>
    <row r="489" spans="1:100" x14ac:dyDescent="0.35">
      <c r="A489">
        <v>38641940</v>
      </c>
      <c r="B489" t="s">
        <v>298</v>
      </c>
      <c r="D489" t="s">
        <v>164</v>
      </c>
      <c r="F489">
        <v>48</v>
      </c>
      <c r="K489" t="s">
        <v>386</v>
      </c>
      <c r="L489" t="s">
        <v>387</v>
      </c>
      <c r="M489" t="s">
        <v>104</v>
      </c>
      <c r="N489" t="s">
        <v>105</v>
      </c>
      <c r="P489">
        <v>36</v>
      </c>
      <c r="R489">
        <v>35</v>
      </c>
      <c r="T489">
        <v>37</v>
      </c>
      <c r="U489" t="s">
        <v>106</v>
      </c>
      <c r="V489" t="s">
        <v>107</v>
      </c>
      <c r="W489" t="s">
        <v>108</v>
      </c>
      <c r="X489" t="s">
        <v>109</v>
      </c>
      <c r="Y489">
        <v>3</v>
      </c>
      <c r="Z489" t="s">
        <v>139</v>
      </c>
      <c r="AB489">
        <v>0.05</v>
      </c>
      <c r="AG489" t="s">
        <v>111</v>
      </c>
      <c r="AX489" t="s">
        <v>273</v>
      </c>
      <c r="AY489" t="s">
        <v>277</v>
      </c>
      <c r="AZ489" t="s">
        <v>183</v>
      </c>
      <c r="BA489" t="s">
        <v>467</v>
      </c>
      <c r="BC489">
        <v>4</v>
      </c>
      <c r="BH489" t="s">
        <v>118</v>
      </c>
      <c r="BJ489">
        <v>96</v>
      </c>
      <c r="BO489" t="s">
        <v>130</v>
      </c>
      <c r="BQ489">
        <v>4</v>
      </c>
      <c r="BV489" t="s">
        <v>118</v>
      </c>
      <c r="CC489" t="s">
        <v>120</v>
      </c>
      <c r="CR489" t="s">
        <v>487</v>
      </c>
      <c r="CS489">
        <v>178675</v>
      </c>
      <c r="CT489" t="s">
        <v>488</v>
      </c>
      <c r="CU489" t="s">
        <v>489</v>
      </c>
      <c r="CV489">
        <v>2019</v>
      </c>
    </row>
    <row r="490" spans="1:100" x14ac:dyDescent="0.35">
      <c r="A490">
        <v>38641940</v>
      </c>
      <c r="B490" t="s">
        <v>298</v>
      </c>
      <c r="D490" t="s">
        <v>101</v>
      </c>
      <c r="F490">
        <v>41.5</v>
      </c>
      <c r="K490" t="s">
        <v>360</v>
      </c>
      <c r="L490" t="s">
        <v>361</v>
      </c>
      <c r="M490" t="s">
        <v>104</v>
      </c>
      <c r="N490" t="s">
        <v>105</v>
      </c>
      <c r="P490">
        <v>25</v>
      </c>
      <c r="U490" t="s">
        <v>106</v>
      </c>
      <c r="V490" t="s">
        <v>107</v>
      </c>
      <c r="W490" t="s">
        <v>108</v>
      </c>
      <c r="X490" t="s">
        <v>109</v>
      </c>
      <c r="Y490">
        <v>3</v>
      </c>
      <c r="Z490" t="s">
        <v>139</v>
      </c>
      <c r="AB490">
        <v>4</v>
      </c>
      <c r="AG490" t="s">
        <v>140</v>
      </c>
      <c r="AX490" t="s">
        <v>207</v>
      </c>
      <c r="AY490" t="s">
        <v>440</v>
      </c>
      <c r="AZ490" t="s">
        <v>183</v>
      </c>
      <c r="BA490" t="s">
        <v>184</v>
      </c>
      <c r="BD490" t="s">
        <v>116</v>
      </c>
      <c r="BE490">
        <v>40</v>
      </c>
      <c r="BF490" t="s">
        <v>117</v>
      </c>
      <c r="BG490">
        <v>55</v>
      </c>
      <c r="BH490" t="s">
        <v>118</v>
      </c>
      <c r="BK490" t="s">
        <v>116</v>
      </c>
      <c r="BL490">
        <v>40</v>
      </c>
      <c r="BM490" t="s">
        <v>117</v>
      </c>
      <c r="BN490">
        <v>55</v>
      </c>
      <c r="BO490" t="s">
        <v>118</v>
      </c>
      <c r="BR490" t="s">
        <v>116</v>
      </c>
      <c r="BS490">
        <v>40</v>
      </c>
      <c r="BT490" t="s">
        <v>117</v>
      </c>
      <c r="BU490">
        <v>55</v>
      </c>
      <c r="BV490" t="s">
        <v>118</v>
      </c>
      <c r="CC490" t="s">
        <v>120</v>
      </c>
      <c r="CR490" t="s">
        <v>461</v>
      </c>
      <c r="CS490">
        <v>178889</v>
      </c>
      <c r="CT490" t="s">
        <v>462</v>
      </c>
      <c r="CU490" t="s">
        <v>463</v>
      </c>
      <c r="CV490">
        <v>2017</v>
      </c>
    </row>
    <row r="491" spans="1:100" x14ac:dyDescent="0.35">
      <c r="A491">
        <v>38641940</v>
      </c>
      <c r="B491" t="s">
        <v>298</v>
      </c>
      <c r="D491" t="s">
        <v>164</v>
      </c>
      <c r="F491">
        <v>48</v>
      </c>
      <c r="K491" t="s">
        <v>386</v>
      </c>
      <c r="L491" t="s">
        <v>387</v>
      </c>
      <c r="M491" t="s">
        <v>104</v>
      </c>
      <c r="N491" t="s">
        <v>105</v>
      </c>
      <c r="P491">
        <v>36</v>
      </c>
      <c r="R491">
        <v>35</v>
      </c>
      <c r="T491">
        <v>37</v>
      </c>
      <c r="U491" t="s">
        <v>106</v>
      </c>
      <c r="V491" t="s">
        <v>107</v>
      </c>
      <c r="W491" t="s">
        <v>108</v>
      </c>
      <c r="X491" t="s">
        <v>109</v>
      </c>
      <c r="Y491">
        <v>3</v>
      </c>
      <c r="Z491" t="s">
        <v>139</v>
      </c>
      <c r="AB491">
        <v>0.05</v>
      </c>
      <c r="AG491" t="s">
        <v>111</v>
      </c>
      <c r="AX491" t="s">
        <v>273</v>
      </c>
      <c r="AY491" t="s">
        <v>277</v>
      </c>
      <c r="AZ491" t="s">
        <v>183</v>
      </c>
      <c r="BA491" t="s">
        <v>467</v>
      </c>
      <c r="BC491">
        <v>4</v>
      </c>
      <c r="BH491" t="s">
        <v>118</v>
      </c>
      <c r="BJ491">
        <v>96</v>
      </c>
      <c r="BO491" t="s">
        <v>130</v>
      </c>
      <c r="BQ491">
        <v>4</v>
      </c>
      <c r="BV491" t="s">
        <v>118</v>
      </c>
      <c r="CC491" t="s">
        <v>120</v>
      </c>
      <c r="CR491" t="s">
        <v>487</v>
      </c>
      <c r="CS491">
        <v>178675</v>
      </c>
      <c r="CT491" t="s">
        <v>488</v>
      </c>
      <c r="CU491" t="s">
        <v>489</v>
      </c>
      <c r="CV491">
        <v>2019</v>
      </c>
    </row>
    <row r="492" spans="1:100" x14ac:dyDescent="0.35">
      <c r="A492">
        <v>38641940</v>
      </c>
      <c r="B492" t="s">
        <v>298</v>
      </c>
      <c r="D492" t="s">
        <v>101</v>
      </c>
      <c r="F492">
        <v>41.5</v>
      </c>
      <c r="K492" t="s">
        <v>360</v>
      </c>
      <c r="L492" t="s">
        <v>361</v>
      </c>
      <c r="M492" t="s">
        <v>104</v>
      </c>
      <c r="N492" t="s">
        <v>105</v>
      </c>
      <c r="P492">
        <v>25</v>
      </c>
      <c r="U492" t="s">
        <v>106</v>
      </c>
      <c r="V492" t="s">
        <v>107</v>
      </c>
      <c r="W492" t="s">
        <v>108</v>
      </c>
      <c r="X492" t="s">
        <v>109</v>
      </c>
      <c r="Y492">
        <v>3</v>
      </c>
      <c r="Z492" t="s">
        <v>139</v>
      </c>
      <c r="AB492">
        <v>4</v>
      </c>
      <c r="AG492" t="s">
        <v>140</v>
      </c>
      <c r="AX492" t="s">
        <v>128</v>
      </c>
      <c r="AY492" t="s">
        <v>241</v>
      </c>
      <c r="AZ492" t="s">
        <v>183</v>
      </c>
      <c r="BD492" t="s">
        <v>116</v>
      </c>
      <c r="BE492">
        <v>40</v>
      </c>
      <c r="BF492" t="s">
        <v>117</v>
      </c>
      <c r="BG492">
        <v>55</v>
      </c>
      <c r="BH492" t="s">
        <v>118</v>
      </c>
      <c r="BK492" t="s">
        <v>116</v>
      </c>
      <c r="BL492">
        <v>40</v>
      </c>
      <c r="BM492" t="s">
        <v>117</v>
      </c>
      <c r="BN492">
        <v>55</v>
      </c>
      <c r="BO492" t="s">
        <v>118</v>
      </c>
      <c r="BR492" t="s">
        <v>116</v>
      </c>
      <c r="BS492">
        <v>40</v>
      </c>
      <c r="BT492" t="s">
        <v>117</v>
      </c>
      <c r="BU492">
        <v>55</v>
      </c>
      <c r="BV492" t="s">
        <v>118</v>
      </c>
      <c r="CC492" t="s">
        <v>120</v>
      </c>
      <c r="CR492" t="s">
        <v>461</v>
      </c>
      <c r="CS492">
        <v>178889</v>
      </c>
      <c r="CT492" t="s">
        <v>462</v>
      </c>
      <c r="CU492" t="s">
        <v>463</v>
      </c>
      <c r="CV492">
        <v>2017</v>
      </c>
    </row>
    <row r="493" spans="1:100" x14ac:dyDescent="0.35">
      <c r="A493">
        <v>38641940</v>
      </c>
      <c r="B493" t="s">
        <v>298</v>
      </c>
      <c r="D493" t="s">
        <v>164</v>
      </c>
      <c r="F493">
        <v>48</v>
      </c>
      <c r="K493" t="s">
        <v>386</v>
      </c>
      <c r="L493" t="s">
        <v>387</v>
      </c>
      <c r="M493" t="s">
        <v>104</v>
      </c>
      <c r="N493" t="s">
        <v>105</v>
      </c>
      <c r="P493">
        <v>36</v>
      </c>
      <c r="R493">
        <v>35</v>
      </c>
      <c r="T493">
        <v>37</v>
      </c>
      <c r="U493" t="s">
        <v>106</v>
      </c>
      <c r="V493" t="s">
        <v>107</v>
      </c>
      <c r="W493" t="s">
        <v>108</v>
      </c>
      <c r="X493" t="s">
        <v>109</v>
      </c>
      <c r="Y493">
        <v>3</v>
      </c>
      <c r="Z493" t="s">
        <v>139</v>
      </c>
      <c r="AB493">
        <v>0.05</v>
      </c>
      <c r="AG493" t="s">
        <v>111</v>
      </c>
      <c r="AX493" t="s">
        <v>273</v>
      </c>
      <c r="AY493" t="s">
        <v>277</v>
      </c>
      <c r="AZ493" t="s">
        <v>183</v>
      </c>
      <c r="BA493" t="s">
        <v>467</v>
      </c>
      <c r="BC493">
        <v>4</v>
      </c>
      <c r="BH493" t="s">
        <v>118</v>
      </c>
      <c r="BJ493">
        <v>96</v>
      </c>
      <c r="BO493" t="s">
        <v>130</v>
      </c>
      <c r="BQ493">
        <v>4</v>
      </c>
      <c r="BV493" t="s">
        <v>118</v>
      </c>
      <c r="CC493" t="s">
        <v>120</v>
      </c>
      <c r="CR493" t="s">
        <v>487</v>
      </c>
      <c r="CS493">
        <v>178675</v>
      </c>
      <c r="CT493" t="s">
        <v>488</v>
      </c>
      <c r="CU493" t="s">
        <v>489</v>
      </c>
      <c r="CV493">
        <v>2019</v>
      </c>
    </row>
    <row r="494" spans="1:100" x14ac:dyDescent="0.35">
      <c r="A494">
        <v>38641940</v>
      </c>
      <c r="B494" t="s">
        <v>298</v>
      </c>
      <c r="D494" t="s">
        <v>101</v>
      </c>
      <c r="F494">
        <v>41.5</v>
      </c>
      <c r="K494" t="s">
        <v>360</v>
      </c>
      <c r="L494" t="s">
        <v>361</v>
      </c>
      <c r="M494" t="s">
        <v>104</v>
      </c>
      <c r="N494" t="s">
        <v>105</v>
      </c>
      <c r="P494">
        <v>25</v>
      </c>
      <c r="U494" t="s">
        <v>106</v>
      </c>
      <c r="V494" t="s">
        <v>107</v>
      </c>
      <c r="W494" t="s">
        <v>108</v>
      </c>
      <c r="X494" t="s">
        <v>109</v>
      </c>
      <c r="Y494">
        <v>3</v>
      </c>
      <c r="Z494" t="s">
        <v>139</v>
      </c>
      <c r="AB494">
        <v>2</v>
      </c>
      <c r="AG494" t="s">
        <v>140</v>
      </c>
      <c r="AX494" t="s">
        <v>207</v>
      </c>
      <c r="AY494" t="s">
        <v>440</v>
      </c>
      <c r="AZ494" t="s">
        <v>183</v>
      </c>
      <c r="BA494" t="s">
        <v>184</v>
      </c>
      <c r="BD494" t="s">
        <v>116</v>
      </c>
      <c r="BE494">
        <v>55</v>
      </c>
      <c r="BF494" t="s">
        <v>117</v>
      </c>
      <c r="BG494">
        <v>60</v>
      </c>
      <c r="BH494" t="s">
        <v>118</v>
      </c>
      <c r="BK494" t="s">
        <v>116</v>
      </c>
      <c r="BL494">
        <v>55</v>
      </c>
      <c r="BM494" t="s">
        <v>117</v>
      </c>
      <c r="BN494">
        <v>60</v>
      </c>
      <c r="BO494" t="s">
        <v>118</v>
      </c>
      <c r="BR494" t="s">
        <v>116</v>
      </c>
      <c r="BS494">
        <v>55</v>
      </c>
      <c r="BT494" t="s">
        <v>117</v>
      </c>
      <c r="BU494">
        <v>60</v>
      </c>
      <c r="BV494" t="s">
        <v>118</v>
      </c>
      <c r="CC494" t="s">
        <v>120</v>
      </c>
      <c r="CR494" t="s">
        <v>461</v>
      </c>
      <c r="CS494">
        <v>178889</v>
      </c>
      <c r="CT494" t="s">
        <v>462</v>
      </c>
      <c r="CU494" t="s">
        <v>463</v>
      </c>
      <c r="CV494">
        <v>2017</v>
      </c>
    </row>
    <row r="495" spans="1:100" x14ac:dyDescent="0.35">
      <c r="A495">
        <v>38641940</v>
      </c>
      <c r="B495" t="s">
        <v>298</v>
      </c>
      <c r="D495" t="s">
        <v>101</v>
      </c>
      <c r="F495">
        <v>41.5</v>
      </c>
      <c r="K495" t="s">
        <v>360</v>
      </c>
      <c r="L495" t="s">
        <v>361</v>
      </c>
      <c r="M495" t="s">
        <v>104</v>
      </c>
      <c r="N495" t="s">
        <v>105</v>
      </c>
      <c r="P495">
        <v>25</v>
      </c>
      <c r="U495" t="s">
        <v>106</v>
      </c>
      <c r="V495" t="s">
        <v>107</v>
      </c>
      <c r="W495" t="s">
        <v>108</v>
      </c>
      <c r="X495" t="s">
        <v>109</v>
      </c>
      <c r="Y495">
        <v>3</v>
      </c>
      <c r="Z495" t="s">
        <v>139</v>
      </c>
      <c r="AB495">
        <v>2</v>
      </c>
      <c r="AG495" t="s">
        <v>140</v>
      </c>
      <c r="AX495" t="s">
        <v>112</v>
      </c>
      <c r="AY495" t="s">
        <v>235</v>
      </c>
      <c r="AZ495" t="s">
        <v>183</v>
      </c>
      <c r="BD495" t="s">
        <v>116</v>
      </c>
      <c r="BE495">
        <v>45</v>
      </c>
      <c r="BF495" t="s">
        <v>117</v>
      </c>
      <c r="BG495">
        <v>50</v>
      </c>
      <c r="BH495" t="s">
        <v>118</v>
      </c>
      <c r="BK495" t="s">
        <v>116</v>
      </c>
      <c r="BL495">
        <v>55</v>
      </c>
      <c r="BM495" t="s">
        <v>117</v>
      </c>
      <c r="BN495">
        <v>60</v>
      </c>
      <c r="BO495" t="s">
        <v>118</v>
      </c>
      <c r="BR495" t="s">
        <v>116</v>
      </c>
      <c r="BS495">
        <v>55</v>
      </c>
      <c r="BT495" t="s">
        <v>117</v>
      </c>
      <c r="BU495">
        <v>60</v>
      </c>
      <c r="BV495" t="s">
        <v>118</v>
      </c>
      <c r="CC495" t="s">
        <v>120</v>
      </c>
      <c r="CR495" t="s">
        <v>461</v>
      </c>
      <c r="CS495">
        <v>178889</v>
      </c>
      <c r="CT495" t="s">
        <v>462</v>
      </c>
      <c r="CU495" t="s">
        <v>463</v>
      </c>
      <c r="CV495">
        <v>2017</v>
      </c>
    </row>
    <row r="496" spans="1:100" x14ac:dyDescent="0.35">
      <c r="A496">
        <v>38641940</v>
      </c>
      <c r="B496" t="s">
        <v>298</v>
      </c>
      <c r="D496" t="s">
        <v>101</v>
      </c>
      <c r="F496">
        <v>41.5</v>
      </c>
      <c r="K496" t="s">
        <v>360</v>
      </c>
      <c r="L496" t="s">
        <v>361</v>
      </c>
      <c r="M496" t="s">
        <v>104</v>
      </c>
      <c r="N496" t="s">
        <v>105</v>
      </c>
      <c r="P496">
        <v>25</v>
      </c>
      <c r="U496" t="s">
        <v>106</v>
      </c>
      <c r="V496" t="s">
        <v>107</v>
      </c>
      <c r="W496" t="s">
        <v>108</v>
      </c>
      <c r="X496" t="s">
        <v>109</v>
      </c>
      <c r="Y496">
        <v>3</v>
      </c>
      <c r="Z496" t="s">
        <v>139</v>
      </c>
      <c r="AB496">
        <v>4</v>
      </c>
      <c r="AG496" t="s">
        <v>140</v>
      </c>
      <c r="AX496" t="s">
        <v>128</v>
      </c>
      <c r="AY496" t="s">
        <v>241</v>
      </c>
      <c r="AZ496" t="s">
        <v>183</v>
      </c>
      <c r="BD496" t="s">
        <v>116</v>
      </c>
      <c r="BE496">
        <v>55</v>
      </c>
      <c r="BF496" t="s">
        <v>117</v>
      </c>
      <c r="BG496">
        <v>60</v>
      </c>
      <c r="BH496" t="s">
        <v>118</v>
      </c>
      <c r="BK496" t="s">
        <v>116</v>
      </c>
      <c r="BL496">
        <v>55</v>
      </c>
      <c r="BM496" t="s">
        <v>117</v>
      </c>
      <c r="BN496">
        <v>60</v>
      </c>
      <c r="BO496" t="s">
        <v>118</v>
      </c>
      <c r="BR496" t="s">
        <v>116</v>
      </c>
      <c r="BS496">
        <v>55</v>
      </c>
      <c r="BT496" t="s">
        <v>117</v>
      </c>
      <c r="BU496">
        <v>60</v>
      </c>
      <c r="BV496" t="s">
        <v>118</v>
      </c>
      <c r="CC496" t="s">
        <v>120</v>
      </c>
      <c r="CR496" t="s">
        <v>461</v>
      </c>
      <c r="CS496">
        <v>178889</v>
      </c>
      <c r="CT496" t="s">
        <v>462</v>
      </c>
      <c r="CU496" t="s">
        <v>463</v>
      </c>
      <c r="CV496">
        <v>2017</v>
      </c>
    </row>
    <row r="497" spans="1:100" x14ac:dyDescent="0.35">
      <c r="A497">
        <v>38641940</v>
      </c>
      <c r="B497" t="s">
        <v>298</v>
      </c>
      <c r="D497" t="s">
        <v>101</v>
      </c>
      <c r="F497">
        <v>53.8</v>
      </c>
      <c r="K497" t="s">
        <v>434</v>
      </c>
      <c r="L497" t="s">
        <v>435</v>
      </c>
      <c r="M497" t="s">
        <v>104</v>
      </c>
      <c r="N497" t="s">
        <v>198</v>
      </c>
      <c r="P497">
        <v>14</v>
      </c>
      <c r="U497" t="s">
        <v>149</v>
      </c>
      <c r="V497" t="s">
        <v>107</v>
      </c>
      <c r="W497" t="s">
        <v>108</v>
      </c>
      <c r="X497" t="s">
        <v>109</v>
      </c>
      <c r="Y497">
        <v>2</v>
      </c>
      <c r="Z497" t="s">
        <v>139</v>
      </c>
      <c r="AB497">
        <v>3</v>
      </c>
      <c r="AG497" t="s">
        <v>140</v>
      </c>
      <c r="AX497" t="s">
        <v>199</v>
      </c>
      <c r="AY497" t="s">
        <v>436</v>
      </c>
      <c r="AZ497" t="s">
        <v>183</v>
      </c>
      <c r="BA497" t="s">
        <v>275</v>
      </c>
      <c r="BC497">
        <v>14</v>
      </c>
      <c r="BH497" t="s">
        <v>118</v>
      </c>
      <c r="BJ497">
        <v>14</v>
      </c>
      <c r="BO497" t="s">
        <v>118</v>
      </c>
      <c r="BQ497">
        <v>14</v>
      </c>
      <c r="BV497" t="s">
        <v>118</v>
      </c>
      <c r="CC497" t="s">
        <v>120</v>
      </c>
      <c r="CR497" t="s">
        <v>437</v>
      </c>
      <c r="CS497">
        <v>178994</v>
      </c>
      <c r="CT497" t="s">
        <v>438</v>
      </c>
      <c r="CU497" t="s">
        <v>439</v>
      </c>
      <c r="CV497">
        <v>2016</v>
      </c>
    </row>
    <row r="498" spans="1:100" x14ac:dyDescent="0.35">
      <c r="A498">
        <v>38641940</v>
      </c>
      <c r="B498" t="s">
        <v>298</v>
      </c>
      <c r="C498" t="s">
        <v>134</v>
      </c>
      <c r="D498" t="s">
        <v>101</v>
      </c>
      <c r="K498" t="s">
        <v>159</v>
      </c>
      <c r="L498" t="s">
        <v>160</v>
      </c>
      <c r="M498" t="s">
        <v>104</v>
      </c>
      <c r="N498" t="s">
        <v>105</v>
      </c>
      <c r="P498">
        <v>4</v>
      </c>
      <c r="U498" t="s">
        <v>118</v>
      </c>
      <c r="V498" t="s">
        <v>107</v>
      </c>
      <c r="W498" t="s">
        <v>108</v>
      </c>
      <c r="X498" t="s">
        <v>109</v>
      </c>
      <c r="Y498">
        <v>10</v>
      </c>
      <c r="Z498" t="s">
        <v>139</v>
      </c>
      <c r="AB498">
        <v>25.6</v>
      </c>
      <c r="AG498" t="s">
        <v>111</v>
      </c>
      <c r="AX498" t="s">
        <v>181</v>
      </c>
      <c r="AY498" t="s">
        <v>194</v>
      </c>
      <c r="AZ498" t="s">
        <v>183</v>
      </c>
      <c r="BA498" t="s">
        <v>184</v>
      </c>
      <c r="BC498">
        <v>4</v>
      </c>
      <c r="BH498" t="s">
        <v>118</v>
      </c>
      <c r="BJ498">
        <v>96</v>
      </c>
      <c r="BO498" t="s">
        <v>130</v>
      </c>
      <c r="BQ498">
        <v>4</v>
      </c>
      <c r="BV498" t="s">
        <v>118</v>
      </c>
      <c r="CC498" t="s">
        <v>120</v>
      </c>
      <c r="CR498" t="s">
        <v>344</v>
      </c>
      <c r="CS498">
        <v>170769</v>
      </c>
      <c r="CT498" t="s">
        <v>345</v>
      </c>
      <c r="CU498" t="s">
        <v>346</v>
      </c>
      <c r="CV498">
        <v>2013</v>
      </c>
    </row>
    <row r="499" spans="1:100" x14ac:dyDescent="0.35">
      <c r="A499">
        <v>38641940</v>
      </c>
      <c r="B499" t="s">
        <v>298</v>
      </c>
      <c r="D499" t="s">
        <v>101</v>
      </c>
      <c r="F499">
        <v>50.2</v>
      </c>
      <c r="K499" t="s">
        <v>434</v>
      </c>
      <c r="L499" t="s">
        <v>435</v>
      </c>
      <c r="M499" t="s">
        <v>104</v>
      </c>
      <c r="N499" t="s">
        <v>198</v>
      </c>
      <c r="P499">
        <v>14</v>
      </c>
      <c r="U499" t="s">
        <v>149</v>
      </c>
      <c r="V499" t="s">
        <v>107</v>
      </c>
      <c r="W499" t="s">
        <v>108</v>
      </c>
      <c r="X499" t="s">
        <v>109</v>
      </c>
      <c r="Y499">
        <v>2</v>
      </c>
      <c r="Z499" t="s">
        <v>139</v>
      </c>
      <c r="AB499">
        <v>3</v>
      </c>
      <c r="AG499" t="s">
        <v>140</v>
      </c>
      <c r="AX499" t="s">
        <v>199</v>
      </c>
      <c r="AY499" t="s">
        <v>436</v>
      </c>
      <c r="AZ499" t="s">
        <v>183</v>
      </c>
      <c r="BA499" t="s">
        <v>275</v>
      </c>
      <c r="BC499">
        <v>14</v>
      </c>
      <c r="BH499" t="s">
        <v>118</v>
      </c>
      <c r="BJ499">
        <v>14</v>
      </c>
      <c r="BO499" t="s">
        <v>118</v>
      </c>
      <c r="BQ499">
        <v>14</v>
      </c>
      <c r="BV499" t="s">
        <v>118</v>
      </c>
      <c r="CC499" t="s">
        <v>120</v>
      </c>
      <c r="CR499" t="s">
        <v>437</v>
      </c>
      <c r="CS499">
        <v>178994</v>
      </c>
      <c r="CT499" t="s">
        <v>438</v>
      </c>
      <c r="CU499" t="s">
        <v>439</v>
      </c>
      <c r="CV499">
        <v>2016</v>
      </c>
    </row>
    <row r="500" spans="1:100" x14ac:dyDescent="0.35">
      <c r="A500">
        <v>38641940</v>
      </c>
      <c r="B500" t="s">
        <v>298</v>
      </c>
      <c r="D500" t="s">
        <v>101</v>
      </c>
      <c r="F500">
        <v>25.2</v>
      </c>
      <c r="K500" t="s">
        <v>231</v>
      </c>
      <c r="L500" t="s">
        <v>232</v>
      </c>
      <c r="M500" t="s">
        <v>104</v>
      </c>
      <c r="N500" t="s">
        <v>105</v>
      </c>
      <c r="P500">
        <v>25</v>
      </c>
      <c r="U500" t="s">
        <v>206</v>
      </c>
      <c r="V500" t="s">
        <v>107</v>
      </c>
      <c r="W500" t="s">
        <v>108</v>
      </c>
      <c r="X500" t="s">
        <v>109</v>
      </c>
      <c r="Y500">
        <v>6</v>
      </c>
      <c r="Z500" t="s">
        <v>139</v>
      </c>
      <c r="AB500">
        <v>5</v>
      </c>
      <c r="AG500" t="s">
        <v>111</v>
      </c>
      <c r="AX500" t="s">
        <v>128</v>
      </c>
      <c r="AY500" t="s">
        <v>241</v>
      </c>
      <c r="AZ500" t="s">
        <v>183</v>
      </c>
      <c r="BC500">
        <v>16</v>
      </c>
      <c r="BH500" t="s">
        <v>118</v>
      </c>
      <c r="CC500" t="s">
        <v>120</v>
      </c>
      <c r="CR500" t="s">
        <v>237</v>
      </c>
      <c r="CS500">
        <v>80961</v>
      </c>
      <c r="CT500" t="s">
        <v>342</v>
      </c>
      <c r="CU500" t="s">
        <v>343</v>
      </c>
      <c r="CV500">
        <v>2005</v>
      </c>
    </row>
    <row r="501" spans="1:100" x14ac:dyDescent="0.35">
      <c r="A501">
        <v>38641940</v>
      </c>
      <c r="B501" t="s">
        <v>298</v>
      </c>
      <c r="D501" t="s">
        <v>101</v>
      </c>
      <c r="F501">
        <v>48</v>
      </c>
      <c r="K501" t="s">
        <v>172</v>
      </c>
      <c r="L501" t="s">
        <v>173</v>
      </c>
      <c r="M501" t="s">
        <v>104</v>
      </c>
      <c r="N501" t="s">
        <v>105</v>
      </c>
      <c r="P501">
        <v>25</v>
      </c>
      <c r="U501" t="s">
        <v>106</v>
      </c>
      <c r="V501" t="s">
        <v>167</v>
      </c>
      <c r="W501" t="s">
        <v>108</v>
      </c>
      <c r="X501" t="s">
        <v>109</v>
      </c>
      <c r="Y501">
        <v>5</v>
      </c>
      <c r="Z501" t="s">
        <v>139</v>
      </c>
      <c r="AB501">
        <v>6</v>
      </c>
      <c r="AG501" t="s">
        <v>111</v>
      </c>
      <c r="AX501" t="s">
        <v>128</v>
      </c>
      <c r="AY501" t="s">
        <v>241</v>
      </c>
      <c r="AZ501" t="s">
        <v>183</v>
      </c>
      <c r="BC501">
        <v>4</v>
      </c>
      <c r="BH501" t="s">
        <v>118</v>
      </c>
      <c r="BJ501">
        <v>96</v>
      </c>
      <c r="BO501" t="s">
        <v>130</v>
      </c>
      <c r="BQ501">
        <v>4</v>
      </c>
      <c r="BV501" t="s">
        <v>118</v>
      </c>
      <c r="CC501" t="s">
        <v>120</v>
      </c>
      <c r="CR501" t="s">
        <v>368</v>
      </c>
      <c r="CS501">
        <v>178795</v>
      </c>
      <c r="CT501" t="s">
        <v>369</v>
      </c>
      <c r="CU501" t="s">
        <v>370</v>
      </c>
      <c r="CV501">
        <v>2016</v>
      </c>
    </row>
    <row r="502" spans="1:100" x14ac:dyDescent="0.35">
      <c r="A502">
        <v>38641940</v>
      </c>
      <c r="B502" t="s">
        <v>298</v>
      </c>
      <c r="D502" t="s">
        <v>101</v>
      </c>
      <c r="F502">
        <v>41.5</v>
      </c>
      <c r="K502" t="s">
        <v>360</v>
      </c>
      <c r="L502" t="s">
        <v>361</v>
      </c>
      <c r="M502" t="s">
        <v>104</v>
      </c>
      <c r="N502" t="s">
        <v>105</v>
      </c>
      <c r="V502" t="s">
        <v>107</v>
      </c>
      <c r="W502" t="s">
        <v>108</v>
      </c>
      <c r="X502" t="s">
        <v>109</v>
      </c>
      <c r="Y502">
        <v>3</v>
      </c>
      <c r="Z502" t="s">
        <v>139</v>
      </c>
      <c r="AB502">
        <v>4</v>
      </c>
      <c r="AG502" t="s">
        <v>140</v>
      </c>
      <c r="AX502" t="s">
        <v>112</v>
      </c>
      <c r="AY502" t="s">
        <v>235</v>
      </c>
      <c r="AZ502" t="s">
        <v>183</v>
      </c>
      <c r="BD502" t="s">
        <v>116</v>
      </c>
      <c r="BE502">
        <v>31</v>
      </c>
      <c r="BF502" t="s">
        <v>117</v>
      </c>
      <c r="BG502">
        <v>41</v>
      </c>
      <c r="BH502" t="s">
        <v>118</v>
      </c>
      <c r="BK502" t="s">
        <v>116</v>
      </c>
      <c r="BL502">
        <v>31</v>
      </c>
      <c r="BM502" t="s">
        <v>117</v>
      </c>
      <c r="BN502">
        <v>41</v>
      </c>
      <c r="BO502" t="s">
        <v>118</v>
      </c>
      <c r="BR502" t="s">
        <v>116</v>
      </c>
      <c r="BS502">
        <v>31</v>
      </c>
      <c r="BT502" t="s">
        <v>117</v>
      </c>
      <c r="BU502">
        <v>41</v>
      </c>
      <c r="BV502" t="s">
        <v>118</v>
      </c>
      <c r="CC502" t="s">
        <v>120</v>
      </c>
      <c r="CR502" t="s">
        <v>461</v>
      </c>
      <c r="CS502">
        <v>178889</v>
      </c>
      <c r="CT502" t="s">
        <v>462</v>
      </c>
      <c r="CU502" t="s">
        <v>463</v>
      </c>
      <c r="CV502">
        <v>2017</v>
      </c>
    </row>
    <row r="503" spans="1:100" x14ac:dyDescent="0.35">
      <c r="A503">
        <v>38641940</v>
      </c>
      <c r="B503" t="s">
        <v>298</v>
      </c>
      <c r="D503" t="s">
        <v>101</v>
      </c>
      <c r="K503" t="s">
        <v>347</v>
      </c>
      <c r="L503" t="s">
        <v>348</v>
      </c>
      <c r="M503" t="s">
        <v>104</v>
      </c>
      <c r="N503" t="s">
        <v>105</v>
      </c>
      <c r="P503">
        <v>25</v>
      </c>
      <c r="U503" t="s">
        <v>106</v>
      </c>
      <c r="V503" t="s">
        <v>107</v>
      </c>
      <c r="W503" t="s">
        <v>108</v>
      </c>
      <c r="X503" t="s">
        <v>109</v>
      </c>
      <c r="Y503">
        <v>4</v>
      </c>
      <c r="Z503" t="s">
        <v>110</v>
      </c>
      <c r="AB503">
        <v>4.92</v>
      </c>
      <c r="AG503" t="s">
        <v>111</v>
      </c>
      <c r="AX503" t="s">
        <v>128</v>
      </c>
      <c r="AY503" t="s">
        <v>241</v>
      </c>
      <c r="AZ503" t="s">
        <v>183</v>
      </c>
      <c r="BH503" t="s">
        <v>119</v>
      </c>
      <c r="BO503" t="s">
        <v>119</v>
      </c>
      <c r="BV503" t="s">
        <v>119</v>
      </c>
      <c r="CC503" t="s">
        <v>120</v>
      </c>
      <c r="CR503" t="s">
        <v>349</v>
      </c>
      <c r="CS503">
        <v>170727</v>
      </c>
      <c r="CT503" t="s">
        <v>350</v>
      </c>
      <c r="CU503" t="s">
        <v>351</v>
      </c>
      <c r="CV503">
        <v>2014</v>
      </c>
    </row>
    <row r="504" spans="1:100" x14ac:dyDescent="0.35">
      <c r="A504">
        <v>38641940</v>
      </c>
      <c r="B504" t="s">
        <v>298</v>
      </c>
      <c r="D504" t="s">
        <v>101</v>
      </c>
      <c r="F504">
        <v>41.5</v>
      </c>
      <c r="K504" t="s">
        <v>360</v>
      </c>
      <c r="L504" t="s">
        <v>361</v>
      </c>
      <c r="M504" t="s">
        <v>104</v>
      </c>
      <c r="N504" t="s">
        <v>105</v>
      </c>
      <c r="V504" t="s">
        <v>107</v>
      </c>
      <c r="W504" t="s">
        <v>108</v>
      </c>
      <c r="X504" t="s">
        <v>109</v>
      </c>
      <c r="Y504">
        <v>3</v>
      </c>
      <c r="Z504" t="s">
        <v>139</v>
      </c>
      <c r="AB504">
        <v>4</v>
      </c>
      <c r="AG504" t="s">
        <v>140</v>
      </c>
      <c r="AX504" t="s">
        <v>128</v>
      </c>
      <c r="AY504" t="s">
        <v>241</v>
      </c>
      <c r="AZ504" t="s">
        <v>183</v>
      </c>
      <c r="BD504" t="s">
        <v>116</v>
      </c>
      <c r="BE504">
        <v>31</v>
      </c>
      <c r="BF504" t="s">
        <v>117</v>
      </c>
      <c r="BG504">
        <v>41</v>
      </c>
      <c r="BH504" t="s">
        <v>118</v>
      </c>
      <c r="BK504" t="s">
        <v>116</v>
      </c>
      <c r="BL504">
        <v>31</v>
      </c>
      <c r="BM504" t="s">
        <v>117</v>
      </c>
      <c r="BN504">
        <v>41</v>
      </c>
      <c r="BO504" t="s">
        <v>118</v>
      </c>
      <c r="BR504" t="s">
        <v>116</v>
      </c>
      <c r="BS504">
        <v>31</v>
      </c>
      <c r="BT504" t="s">
        <v>117</v>
      </c>
      <c r="BU504">
        <v>41</v>
      </c>
      <c r="BV504" t="s">
        <v>118</v>
      </c>
      <c r="CC504" t="s">
        <v>120</v>
      </c>
      <c r="CR504" t="s">
        <v>461</v>
      </c>
      <c r="CS504">
        <v>178889</v>
      </c>
      <c r="CT504" t="s">
        <v>462</v>
      </c>
      <c r="CU504" t="s">
        <v>463</v>
      </c>
      <c r="CV504">
        <v>2017</v>
      </c>
    </row>
    <row r="505" spans="1:100" x14ac:dyDescent="0.35">
      <c r="A505">
        <v>38641940</v>
      </c>
      <c r="B505" t="s">
        <v>298</v>
      </c>
      <c r="D505" t="s">
        <v>101</v>
      </c>
      <c r="F505">
        <v>2</v>
      </c>
      <c r="K505" t="s">
        <v>420</v>
      </c>
      <c r="L505" t="s">
        <v>421</v>
      </c>
      <c r="M505" t="s">
        <v>104</v>
      </c>
      <c r="N505" t="s">
        <v>198</v>
      </c>
      <c r="V505" t="s">
        <v>167</v>
      </c>
      <c r="W505" t="s">
        <v>108</v>
      </c>
      <c r="X505" t="s">
        <v>109</v>
      </c>
      <c r="Y505">
        <v>4</v>
      </c>
      <c r="Z505" t="s">
        <v>139</v>
      </c>
      <c r="AB505">
        <v>2.9199999999999999E-3</v>
      </c>
      <c r="AG505" t="s">
        <v>111</v>
      </c>
      <c r="AX505" t="s">
        <v>228</v>
      </c>
      <c r="AY505" t="s">
        <v>422</v>
      </c>
      <c r="AZ505" t="s">
        <v>183</v>
      </c>
      <c r="BC505">
        <v>0.20830000000000001</v>
      </c>
      <c r="BH505" t="s">
        <v>118</v>
      </c>
      <c r="BJ505">
        <v>5</v>
      </c>
      <c r="BO505" t="s">
        <v>130</v>
      </c>
      <c r="BQ505">
        <v>0.20830000000000001</v>
      </c>
      <c r="BV505" t="s">
        <v>118</v>
      </c>
      <c r="CC505" t="s">
        <v>120</v>
      </c>
      <c r="CR505" t="s">
        <v>423</v>
      </c>
      <c r="CS505">
        <v>174114</v>
      </c>
      <c r="CT505" t="s">
        <v>424</v>
      </c>
      <c r="CU505" t="s">
        <v>425</v>
      </c>
      <c r="CV505">
        <v>2016</v>
      </c>
    </row>
    <row r="506" spans="1:100" x14ac:dyDescent="0.35">
      <c r="A506">
        <v>38641940</v>
      </c>
      <c r="B506" t="s">
        <v>298</v>
      </c>
      <c r="D506" t="s">
        <v>101</v>
      </c>
      <c r="F506">
        <v>2</v>
      </c>
      <c r="K506" t="s">
        <v>420</v>
      </c>
      <c r="L506" t="s">
        <v>421</v>
      </c>
      <c r="M506" t="s">
        <v>104</v>
      </c>
      <c r="N506" t="s">
        <v>198</v>
      </c>
      <c r="V506" t="s">
        <v>167</v>
      </c>
      <c r="W506" t="s">
        <v>108</v>
      </c>
      <c r="X506" t="s">
        <v>109</v>
      </c>
      <c r="Y506">
        <v>4</v>
      </c>
      <c r="Z506" t="s">
        <v>139</v>
      </c>
      <c r="AB506">
        <v>2.9199999999999999E-3</v>
      </c>
      <c r="AG506" t="s">
        <v>111</v>
      </c>
      <c r="AX506" t="s">
        <v>228</v>
      </c>
      <c r="AY506" t="s">
        <v>490</v>
      </c>
      <c r="AZ506" t="s">
        <v>183</v>
      </c>
      <c r="BC506">
        <v>1.3899999999999999E-2</v>
      </c>
      <c r="BH506" t="s">
        <v>118</v>
      </c>
      <c r="BJ506">
        <v>5</v>
      </c>
      <c r="BO506" t="s">
        <v>130</v>
      </c>
      <c r="BQ506">
        <v>0.20830000000000001</v>
      </c>
      <c r="BV506" t="s">
        <v>118</v>
      </c>
      <c r="CC506" t="s">
        <v>120</v>
      </c>
      <c r="CR506" t="s">
        <v>423</v>
      </c>
      <c r="CS506">
        <v>174114</v>
      </c>
      <c r="CT506" t="s">
        <v>424</v>
      </c>
      <c r="CU506" t="s">
        <v>425</v>
      </c>
      <c r="CV506">
        <v>2016</v>
      </c>
    </row>
    <row r="507" spans="1:100" x14ac:dyDescent="0.35">
      <c r="A507">
        <v>38641940</v>
      </c>
      <c r="B507" t="s">
        <v>298</v>
      </c>
      <c r="D507" t="s">
        <v>101</v>
      </c>
      <c r="K507" t="s">
        <v>231</v>
      </c>
      <c r="L507" t="s">
        <v>232</v>
      </c>
      <c r="M507" t="s">
        <v>104</v>
      </c>
      <c r="N507" t="s">
        <v>105</v>
      </c>
      <c r="O507" t="s">
        <v>236</v>
      </c>
      <c r="P507">
        <v>25</v>
      </c>
      <c r="U507" t="s">
        <v>106</v>
      </c>
      <c r="V507" t="s">
        <v>167</v>
      </c>
      <c r="W507" t="s">
        <v>108</v>
      </c>
      <c r="X507" t="s">
        <v>234</v>
      </c>
      <c r="Y507">
        <v>2</v>
      </c>
      <c r="Z507" t="s">
        <v>139</v>
      </c>
      <c r="AB507">
        <v>3.8</v>
      </c>
      <c r="AG507" t="s">
        <v>111</v>
      </c>
      <c r="AX507" t="s">
        <v>128</v>
      </c>
      <c r="AY507" t="s">
        <v>241</v>
      </c>
      <c r="AZ507" t="s">
        <v>223</v>
      </c>
      <c r="BC507">
        <v>20</v>
      </c>
      <c r="BH507" t="s">
        <v>118</v>
      </c>
      <c r="CC507" t="s">
        <v>120</v>
      </c>
      <c r="CR507" t="s">
        <v>237</v>
      </c>
      <c r="CS507">
        <v>86885</v>
      </c>
      <c r="CT507" t="s">
        <v>491</v>
      </c>
      <c r="CU507" t="s">
        <v>492</v>
      </c>
      <c r="CV507">
        <v>2005</v>
      </c>
    </row>
    <row r="508" spans="1:100" x14ac:dyDescent="0.35">
      <c r="A508">
        <v>38641940</v>
      </c>
      <c r="B508" t="s">
        <v>298</v>
      </c>
      <c r="D508" t="s">
        <v>101</v>
      </c>
      <c r="K508" t="s">
        <v>231</v>
      </c>
      <c r="L508" t="s">
        <v>232</v>
      </c>
      <c r="M508" t="s">
        <v>104</v>
      </c>
      <c r="N508" t="s">
        <v>105</v>
      </c>
      <c r="O508" t="s">
        <v>236</v>
      </c>
      <c r="P508">
        <v>25</v>
      </c>
      <c r="U508" t="s">
        <v>106</v>
      </c>
      <c r="V508" t="s">
        <v>167</v>
      </c>
      <c r="W508" t="s">
        <v>108</v>
      </c>
      <c r="X508" t="s">
        <v>234</v>
      </c>
      <c r="Y508">
        <v>2</v>
      </c>
      <c r="Z508" t="s">
        <v>139</v>
      </c>
      <c r="AB508">
        <v>3.8</v>
      </c>
      <c r="AG508" t="s">
        <v>111</v>
      </c>
      <c r="AX508" t="s">
        <v>128</v>
      </c>
      <c r="AY508" t="s">
        <v>241</v>
      </c>
      <c r="AZ508" t="s">
        <v>223</v>
      </c>
      <c r="BC508">
        <v>20</v>
      </c>
      <c r="BH508" t="s">
        <v>118</v>
      </c>
      <c r="CC508" t="s">
        <v>120</v>
      </c>
      <c r="CR508" t="s">
        <v>237</v>
      </c>
      <c r="CS508">
        <v>86885</v>
      </c>
      <c r="CT508" t="s">
        <v>491</v>
      </c>
      <c r="CU508" t="s">
        <v>492</v>
      </c>
      <c r="CV508">
        <v>2005</v>
      </c>
    </row>
    <row r="509" spans="1:100" x14ac:dyDescent="0.35">
      <c r="A509">
        <v>38641940</v>
      </c>
      <c r="B509" t="s">
        <v>298</v>
      </c>
      <c r="D509" t="s">
        <v>101</v>
      </c>
      <c r="K509" t="s">
        <v>493</v>
      </c>
      <c r="L509" t="s">
        <v>494</v>
      </c>
      <c r="M509" t="s">
        <v>104</v>
      </c>
      <c r="N509" t="s">
        <v>105</v>
      </c>
      <c r="O509" t="s">
        <v>236</v>
      </c>
      <c r="P509">
        <v>25</v>
      </c>
      <c r="U509" t="s">
        <v>106</v>
      </c>
      <c r="V509" t="s">
        <v>167</v>
      </c>
      <c r="W509" t="s">
        <v>108</v>
      </c>
      <c r="X509" t="s">
        <v>234</v>
      </c>
      <c r="Y509">
        <v>2</v>
      </c>
      <c r="Z509" t="s">
        <v>139</v>
      </c>
      <c r="AB509">
        <v>3.8</v>
      </c>
      <c r="AG509" t="s">
        <v>111</v>
      </c>
      <c r="AX509" t="s">
        <v>128</v>
      </c>
      <c r="AY509" t="s">
        <v>241</v>
      </c>
      <c r="AZ509" t="s">
        <v>223</v>
      </c>
      <c r="BC509">
        <v>20</v>
      </c>
      <c r="BH509" t="s">
        <v>118</v>
      </c>
      <c r="CC509" t="s">
        <v>120</v>
      </c>
      <c r="CR509" t="s">
        <v>237</v>
      </c>
      <c r="CS509">
        <v>86885</v>
      </c>
      <c r="CT509" t="s">
        <v>491</v>
      </c>
      <c r="CU509" t="s">
        <v>492</v>
      </c>
      <c r="CV509">
        <v>2005</v>
      </c>
    </row>
    <row r="510" spans="1:100" x14ac:dyDescent="0.35">
      <c r="A510">
        <v>38641940</v>
      </c>
      <c r="B510" t="s">
        <v>298</v>
      </c>
      <c r="D510" t="s">
        <v>101</v>
      </c>
      <c r="K510" t="s">
        <v>434</v>
      </c>
      <c r="L510" t="s">
        <v>435</v>
      </c>
      <c r="M510" t="s">
        <v>104</v>
      </c>
      <c r="V510" t="s">
        <v>233</v>
      </c>
      <c r="W510" t="s">
        <v>108</v>
      </c>
      <c r="X510" t="s">
        <v>234</v>
      </c>
      <c r="Y510">
        <v>2</v>
      </c>
      <c r="Z510" t="s">
        <v>110</v>
      </c>
      <c r="AB510">
        <v>3.8</v>
      </c>
      <c r="AG510" t="s">
        <v>111</v>
      </c>
      <c r="AX510" t="s">
        <v>282</v>
      </c>
      <c r="AY510" t="s">
        <v>495</v>
      </c>
      <c r="AZ510" t="s">
        <v>223</v>
      </c>
      <c r="BC510">
        <v>13</v>
      </c>
      <c r="BH510" t="s">
        <v>118</v>
      </c>
      <c r="CC510" t="s">
        <v>120</v>
      </c>
      <c r="CR510" t="s">
        <v>237</v>
      </c>
      <c r="CS510">
        <v>89112</v>
      </c>
      <c r="CT510" t="s">
        <v>496</v>
      </c>
      <c r="CU510" t="s">
        <v>497</v>
      </c>
      <c r="CV510">
        <v>2005</v>
      </c>
    </row>
    <row r="511" spans="1:100" x14ac:dyDescent="0.35">
      <c r="A511">
        <v>38641940</v>
      </c>
      <c r="B511" t="s">
        <v>298</v>
      </c>
      <c r="D511" t="s">
        <v>101</v>
      </c>
      <c r="F511">
        <v>25.2</v>
      </c>
      <c r="K511" t="s">
        <v>165</v>
      </c>
      <c r="L511" t="s">
        <v>166</v>
      </c>
      <c r="M511" t="s">
        <v>104</v>
      </c>
      <c r="N511" t="s">
        <v>105</v>
      </c>
      <c r="P511">
        <v>25</v>
      </c>
      <c r="U511" t="s">
        <v>106</v>
      </c>
      <c r="V511" t="s">
        <v>107</v>
      </c>
      <c r="W511" t="s">
        <v>108</v>
      </c>
      <c r="X511" t="s">
        <v>109</v>
      </c>
      <c r="Y511">
        <v>3</v>
      </c>
      <c r="Z511" t="s">
        <v>139</v>
      </c>
      <c r="AB511">
        <v>2</v>
      </c>
      <c r="AG511" t="s">
        <v>111</v>
      </c>
      <c r="AX511" t="s">
        <v>128</v>
      </c>
      <c r="AY511" t="s">
        <v>241</v>
      </c>
      <c r="AZ511" t="s">
        <v>223</v>
      </c>
      <c r="BC511">
        <v>16</v>
      </c>
      <c r="BH511" t="s">
        <v>118</v>
      </c>
      <c r="CC511" t="s">
        <v>120</v>
      </c>
      <c r="CR511" t="s">
        <v>237</v>
      </c>
      <c r="CS511">
        <v>86767</v>
      </c>
      <c r="CT511" t="s">
        <v>498</v>
      </c>
      <c r="CU511" t="s">
        <v>499</v>
      </c>
      <c r="CV511">
        <v>2004</v>
      </c>
    </row>
    <row r="512" spans="1:100" x14ac:dyDescent="0.35">
      <c r="A512">
        <v>38641940</v>
      </c>
      <c r="B512" t="s">
        <v>298</v>
      </c>
      <c r="D512" t="s">
        <v>101</v>
      </c>
      <c r="F512">
        <v>48</v>
      </c>
      <c r="K512" t="s">
        <v>354</v>
      </c>
      <c r="L512" t="s">
        <v>355</v>
      </c>
      <c r="M512" t="s">
        <v>104</v>
      </c>
      <c r="N512" t="s">
        <v>105</v>
      </c>
      <c r="R512">
        <v>25</v>
      </c>
      <c r="T512">
        <v>26</v>
      </c>
      <c r="U512" t="s">
        <v>106</v>
      </c>
      <c r="V512" t="s">
        <v>107</v>
      </c>
      <c r="W512" t="s">
        <v>108</v>
      </c>
      <c r="X512" t="s">
        <v>109</v>
      </c>
      <c r="Y512">
        <v>6</v>
      </c>
      <c r="Z512" t="s">
        <v>110</v>
      </c>
      <c r="AB512">
        <v>3.84</v>
      </c>
      <c r="AG512" t="s">
        <v>111</v>
      </c>
      <c r="AX512" t="s">
        <v>128</v>
      </c>
      <c r="AY512" t="s">
        <v>241</v>
      </c>
      <c r="AZ512" t="s">
        <v>223</v>
      </c>
      <c r="BC512">
        <v>2</v>
      </c>
      <c r="BH512" t="s">
        <v>118</v>
      </c>
      <c r="CC512" t="s">
        <v>120</v>
      </c>
      <c r="CR512" t="s">
        <v>356</v>
      </c>
      <c r="CS512">
        <v>71969</v>
      </c>
      <c r="CT512" t="s">
        <v>357</v>
      </c>
      <c r="CU512" t="s">
        <v>358</v>
      </c>
      <c r="CV512">
        <v>2003</v>
      </c>
    </row>
    <row r="513" spans="1:100" x14ac:dyDescent="0.35">
      <c r="A513">
        <v>38641940</v>
      </c>
      <c r="B513" t="s">
        <v>298</v>
      </c>
      <c r="D513" t="s">
        <v>101</v>
      </c>
      <c r="K513" t="s">
        <v>231</v>
      </c>
      <c r="L513" t="s">
        <v>232</v>
      </c>
      <c r="M513" t="s">
        <v>104</v>
      </c>
      <c r="N513" t="s">
        <v>105</v>
      </c>
      <c r="V513" t="s">
        <v>233</v>
      </c>
      <c r="W513" t="s">
        <v>108</v>
      </c>
      <c r="X513" t="s">
        <v>234</v>
      </c>
      <c r="Y513">
        <v>2</v>
      </c>
      <c r="Z513" t="s">
        <v>110</v>
      </c>
      <c r="AB513">
        <v>3.8</v>
      </c>
      <c r="AG513" t="s">
        <v>111</v>
      </c>
      <c r="AX513" t="s">
        <v>282</v>
      </c>
      <c r="AY513" t="s">
        <v>495</v>
      </c>
      <c r="AZ513" t="s">
        <v>223</v>
      </c>
      <c r="BC513">
        <v>13</v>
      </c>
      <c r="BH513" t="s">
        <v>118</v>
      </c>
      <c r="CC513" t="s">
        <v>120</v>
      </c>
      <c r="CR513" t="s">
        <v>237</v>
      </c>
      <c r="CS513">
        <v>89112</v>
      </c>
      <c r="CT513" t="s">
        <v>496</v>
      </c>
      <c r="CU513" t="s">
        <v>497</v>
      </c>
      <c r="CV513">
        <v>2005</v>
      </c>
    </row>
    <row r="514" spans="1:100" x14ac:dyDescent="0.35">
      <c r="A514">
        <v>38641940</v>
      </c>
      <c r="B514" t="s">
        <v>298</v>
      </c>
      <c r="D514" t="s">
        <v>135</v>
      </c>
      <c r="F514">
        <v>50.2</v>
      </c>
      <c r="K514" t="s">
        <v>397</v>
      </c>
      <c r="L514" t="s">
        <v>398</v>
      </c>
      <c r="M514" t="s">
        <v>104</v>
      </c>
      <c r="N514" t="s">
        <v>198</v>
      </c>
      <c r="V514" t="s">
        <v>107</v>
      </c>
      <c r="W514" t="s">
        <v>108</v>
      </c>
      <c r="X514" t="s">
        <v>109</v>
      </c>
      <c r="Y514">
        <v>2</v>
      </c>
      <c r="Z514" t="s">
        <v>139</v>
      </c>
      <c r="AB514">
        <v>0.96</v>
      </c>
      <c r="AG514" t="s">
        <v>111</v>
      </c>
      <c r="AX514" t="s">
        <v>112</v>
      </c>
      <c r="AY514" t="s">
        <v>235</v>
      </c>
      <c r="AZ514" t="s">
        <v>223</v>
      </c>
      <c r="BA514" t="s">
        <v>500</v>
      </c>
      <c r="BB514" t="s">
        <v>236</v>
      </c>
      <c r="BC514">
        <v>27</v>
      </c>
      <c r="BH514" t="s">
        <v>118</v>
      </c>
      <c r="CC514" t="s">
        <v>120</v>
      </c>
      <c r="CR514" t="s">
        <v>441</v>
      </c>
      <c r="CS514">
        <v>96423</v>
      </c>
      <c r="CT514" t="s">
        <v>442</v>
      </c>
      <c r="CU514" t="s">
        <v>443</v>
      </c>
      <c r="CV514">
        <v>2005</v>
      </c>
    </row>
    <row r="515" spans="1:100" x14ac:dyDescent="0.35">
      <c r="A515">
        <v>38641940</v>
      </c>
      <c r="B515" t="s">
        <v>298</v>
      </c>
      <c r="D515" t="s">
        <v>101</v>
      </c>
      <c r="K515" t="s">
        <v>493</v>
      </c>
      <c r="L515" t="s">
        <v>494</v>
      </c>
      <c r="M515" t="s">
        <v>104</v>
      </c>
      <c r="N515" t="s">
        <v>105</v>
      </c>
      <c r="O515" t="s">
        <v>236</v>
      </c>
      <c r="P515">
        <v>25</v>
      </c>
      <c r="U515" t="s">
        <v>106</v>
      </c>
      <c r="V515" t="s">
        <v>167</v>
      </c>
      <c r="W515" t="s">
        <v>108</v>
      </c>
      <c r="X515" t="s">
        <v>234</v>
      </c>
      <c r="Y515">
        <v>2</v>
      </c>
      <c r="Z515" t="s">
        <v>139</v>
      </c>
      <c r="AB515">
        <v>3.8</v>
      </c>
      <c r="AG515" t="s">
        <v>111</v>
      </c>
      <c r="AX515" t="s">
        <v>128</v>
      </c>
      <c r="AY515" t="s">
        <v>241</v>
      </c>
      <c r="AZ515" t="s">
        <v>223</v>
      </c>
      <c r="BC515">
        <v>20</v>
      </c>
      <c r="BH515" t="s">
        <v>118</v>
      </c>
      <c r="CC515" t="s">
        <v>120</v>
      </c>
      <c r="CR515" t="s">
        <v>237</v>
      </c>
      <c r="CS515">
        <v>86885</v>
      </c>
      <c r="CT515" t="s">
        <v>491</v>
      </c>
      <c r="CU515" t="s">
        <v>492</v>
      </c>
      <c r="CV515">
        <v>2005</v>
      </c>
    </row>
    <row r="516" spans="1:100" x14ac:dyDescent="0.35">
      <c r="A516">
        <v>38641940</v>
      </c>
      <c r="B516" t="s">
        <v>298</v>
      </c>
      <c r="D516" t="s">
        <v>101</v>
      </c>
      <c r="K516" t="s">
        <v>493</v>
      </c>
      <c r="L516" t="s">
        <v>494</v>
      </c>
      <c r="M516" t="s">
        <v>104</v>
      </c>
      <c r="N516" t="s">
        <v>105</v>
      </c>
      <c r="O516" t="s">
        <v>236</v>
      </c>
      <c r="P516">
        <v>25</v>
      </c>
      <c r="U516" t="s">
        <v>106</v>
      </c>
      <c r="V516" t="s">
        <v>167</v>
      </c>
      <c r="W516" t="s">
        <v>108</v>
      </c>
      <c r="X516" t="s">
        <v>234</v>
      </c>
      <c r="Y516">
        <v>2</v>
      </c>
      <c r="Z516" t="s">
        <v>139</v>
      </c>
      <c r="AB516">
        <v>3.8</v>
      </c>
      <c r="AG516" t="s">
        <v>111</v>
      </c>
      <c r="AX516" t="s">
        <v>128</v>
      </c>
      <c r="AY516" t="s">
        <v>241</v>
      </c>
      <c r="AZ516" t="s">
        <v>223</v>
      </c>
      <c r="BC516">
        <v>20</v>
      </c>
      <c r="BH516" t="s">
        <v>118</v>
      </c>
      <c r="CC516" t="s">
        <v>120</v>
      </c>
      <c r="CR516" t="s">
        <v>237</v>
      </c>
      <c r="CS516">
        <v>86885</v>
      </c>
      <c r="CT516" t="s">
        <v>491</v>
      </c>
      <c r="CU516" t="s">
        <v>492</v>
      </c>
      <c r="CV516">
        <v>2005</v>
      </c>
    </row>
    <row r="517" spans="1:100" x14ac:dyDescent="0.35">
      <c r="A517">
        <v>38641940</v>
      </c>
      <c r="B517" t="s">
        <v>298</v>
      </c>
      <c r="D517" t="s">
        <v>135</v>
      </c>
      <c r="F517">
        <v>50.2</v>
      </c>
      <c r="K517" t="s">
        <v>397</v>
      </c>
      <c r="L517" t="s">
        <v>398</v>
      </c>
      <c r="M517" t="s">
        <v>104</v>
      </c>
      <c r="N517" t="s">
        <v>198</v>
      </c>
      <c r="V517" t="s">
        <v>107</v>
      </c>
      <c r="W517" t="s">
        <v>108</v>
      </c>
      <c r="X517" t="s">
        <v>109</v>
      </c>
      <c r="Y517">
        <v>3</v>
      </c>
      <c r="Z517" t="s">
        <v>139</v>
      </c>
      <c r="AB517">
        <v>0.96</v>
      </c>
      <c r="AG517" t="s">
        <v>111</v>
      </c>
      <c r="AX517" t="s">
        <v>128</v>
      </c>
      <c r="AY517" t="s">
        <v>501</v>
      </c>
      <c r="AZ517" t="s">
        <v>223</v>
      </c>
      <c r="BB517" t="s">
        <v>236</v>
      </c>
      <c r="BC517">
        <v>34</v>
      </c>
      <c r="BH517" t="s">
        <v>118</v>
      </c>
      <c r="CC517" t="s">
        <v>120</v>
      </c>
      <c r="CR517" t="s">
        <v>441</v>
      </c>
      <c r="CS517">
        <v>96423</v>
      </c>
      <c r="CT517" t="s">
        <v>442</v>
      </c>
      <c r="CU517" t="s">
        <v>443</v>
      </c>
      <c r="CV517">
        <v>2005</v>
      </c>
    </row>
    <row r="518" spans="1:100" x14ac:dyDescent="0.35">
      <c r="A518">
        <v>38641940</v>
      </c>
      <c r="B518" t="s">
        <v>298</v>
      </c>
      <c r="D518" t="s">
        <v>101</v>
      </c>
      <c r="F518">
        <v>25.2</v>
      </c>
      <c r="K518" t="s">
        <v>165</v>
      </c>
      <c r="L518" t="s">
        <v>166</v>
      </c>
      <c r="M518" t="s">
        <v>104</v>
      </c>
      <c r="N518" t="s">
        <v>105</v>
      </c>
      <c r="P518">
        <v>25</v>
      </c>
      <c r="U518" t="s">
        <v>106</v>
      </c>
      <c r="V518" t="s">
        <v>107</v>
      </c>
      <c r="W518" t="s">
        <v>108</v>
      </c>
      <c r="X518" t="s">
        <v>109</v>
      </c>
      <c r="Y518">
        <v>3</v>
      </c>
      <c r="Z518" t="s">
        <v>139</v>
      </c>
      <c r="AB518">
        <v>2</v>
      </c>
      <c r="AG518" t="s">
        <v>111</v>
      </c>
      <c r="AX518" t="s">
        <v>207</v>
      </c>
      <c r="AY518" t="s">
        <v>502</v>
      </c>
      <c r="AZ518" t="s">
        <v>223</v>
      </c>
      <c r="BC518">
        <v>16</v>
      </c>
      <c r="BH518" t="s">
        <v>118</v>
      </c>
      <c r="CC518" t="s">
        <v>120</v>
      </c>
      <c r="CR518" t="s">
        <v>237</v>
      </c>
      <c r="CS518">
        <v>86767</v>
      </c>
      <c r="CT518" t="s">
        <v>498</v>
      </c>
      <c r="CU518" t="s">
        <v>499</v>
      </c>
      <c r="CV518">
        <v>2004</v>
      </c>
    </row>
    <row r="519" spans="1:100" x14ac:dyDescent="0.35">
      <c r="A519">
        <v>38641940</v>
      </c>
      <c r="B519" t="s">
        <v>298</v>
      </c>
      <c r="D519" t="s">
        <v>101</v>
      </c>
      <c r="K519" t="s">
        <v>231</v>
      </c>
      <c r="L519" t="s">
        <v>232</v>
      </c>
      <c r="M519" t="s">
        <v>104</v>
      </c>
      <c r="N519" t="s">
        <v>105</v>
      </c>
      <c r="O519" t="s">
        <v>236</v>
      </c>
      <c r="P519">
        <v>25</v>
      </c>
      <c r="U519" t="s">
        <v>106</v>
      </c>
      <c r="V519" t="s">
        <v>167</v>
      </c>
      <c r="W519" t="s">
        <v>108</v>
      </c>
      <c r="X519" t="s">
        <v>234</v>
      </c>
      <c r="Y519">
        <v>2</v>
      </c>
      <c r="Z519" t="s">
        <v>139</v>
      </c>
      <c r="AB519">
        <v>3.8</v>
      </c>
      <c r="AG519" t="s">
        <v>111</v>
      </c>
      <c r="AX519" t="s">
        <v>128</v>
      </c>
      <c r="AY519" t="s">
        <v>241</v>
      </c>
      <c r="AZ519" t="s">
        <v>223</v>
      </c>
      <c r="BC519">
        <v>20</v>
      </c>
      <c r="BH519" t="s">
        <v>118</v>
      </c>
      <c r="CC519" t="s">
        <v>120</v>
      </c>
      <c r="CR519" t="s">
        <v>237</v>
      </c>
      <c r="CS519">
        <v>86885</v>
      </c>
      <c r="CT519" t="s">
        <v>491</v>
      </c>
      <c r="CU519" t="s">
        <v>492</v>
      </c>
      <c r="CV519">
        <v>2005</v>
      </c>
    </row>
    <row r="520" spans="1:100" x14ac:dyDescent="0.35">
      <c r="A520">
        <v>38641940</v>
      </c>
      <c r="B520" t="s">
        <v>298</v>
      </c>
      <c r="D520" t="s">
        <v>101</v>
      </c>
      <c r="F520">
        <v>29.7</v>
      </c>
      <c r="K520" t="s">
        <v>373</v>
      </c>
      <c r="L520" t="s">
        <v>374</v>
      </c>
      <c r="M520" t="s">
        <v>104</v>
      </c>
      <c r="N520" t="s">
        <v>105</v>
      </c>
      <c r="P520">
        <v>25</v>
      </c>
      <c r="U520" t="s">
        <v>294</v>
      </c>
      <c r="V520" t="s">
        <v>167</v>
      </c>
      <c r="W520" t="s">
        <v>108</v>
      </c>
      <c r="X520" t="s">
        <v>109</v>
      </c>
      <c r="Y520" t="s">
        <v>383</v>
      </c>
      <c r="Z520" t="s">
        <v>139</v>
      </c>
      <c r="AB520">
        <v>1.67</v>
      </c>
      <c r="AG520" t="s">
        <v>140</v>
      </c>
      <c r="AX520" t="s">
        <v>128</v>
      </c>
      <c r="AY520" t="s">
        <v>128</v>
      </c>
      <c r="AZ520" t="s">
        <v>503</v>
      </c>
      <c r="BC520">
        <v>4</v>
      </c>
      <c r="BH520" t="s">
        <v>118</v>
      </c>
      <c r="BJ520">
        <v>96</v>
      </c>
      <c r="BO520" t="s">
        <v>130</v>
      </c>
      <c r="BQ520">
        <v>4</v>
      </c>
      <c r="BV520" t="s">
        <v>118</v>
      </c>
      <c r="CC520" t="s">
        <v>120</v>
      </c>
      <c r="CR520" t="s">
        <v>375</v>
      </c>
      <c r="CS520">
        <v>161774</v>
      </c>
      <c r="CT520" t="s">
        <v>384</v>
      </c>
      <c r="CU520" t="s">
        <v>385</v>
      </c>
      <c r="CV520">
        <v>2011</v>
      </c>
    </row>
    <row r="521" spans="1:100" x14ac:dyDescent="0.35">
      <c r="A521">
        <v>38641940</v>
      </c>
      <c r="B521" t="s">
        <v>298</v>
      </c>
      <c r="D521" t="s">
        <v>135</v>
      </c>
      <c r="K521" t="s">
        <v>373</v>
      </c>
      <c r="L521" t="s">
        <v>374</v>
      </c>
      <c r="M521" t="s">
        <v>104</v>
      </c>
      <c r="N521" t="s">
        <v>105</v>
      </c>
      <c r="P521">
        <v>25</v>
      </c>
      <c r="U521" t="s">
        <v>106</v>
      </c>
      <c r="V521" t="s">
        <v>167</v>
      </c>
      <c r="W521" t="s">
        <v>108</v>
      </c>
      <c r="X521" t="s">
        <v>109</v>
      </c>
      <c r="Y521">
        <v>10</v>
      </c>
      <c r="Z521" t="s">
        <v>139</v>
      </c>
      <c r="AB521">
        <v>4</v>
      </c>
      <c r="AG521" t="s">
        <v>140</v>
      </c>
      <c r="AX521" t="s">
        <v>128</v>
      </c>
      <c r="AY521" t="s">
        <v>128</v>
      </c>
      <c r="AZ521" t="s">
        <v>503</v>
      </c>
      <c r="BC521">
        <v>4</v>
      </c>
      <c r="BH521" t="s">
        <v>118</v>
      </c>
      <c r="BJ521">
        <v>96</v>
      </c>
      <c r="BO521" t="s">
        <v>130</v>
      </c>
      <c r="BQ521">
        <v>4</v>
      </c>
      <c r="BV521" t="s">
        <v>118</v>
      </c>
      <c r="CC521" t="s">
        <v>120</v>
      </c>
      <c r="CR521" t="s">
        <v>375</v>
      </c>
      <c r="CS521">
        <v>170766</v>
      </c>
      <c r="CT521" t="s">
        <v>376</v>
      </c>
      <c r="CU521" t="s">
        <v>377</v>
      </c>
      <c r="CV521">
        <v>2014</v>
      </c>
    </row>
    <row r="522" spans="1:100" x14ac:dyDescent="0.35">
      <c r="A522">
        <v>38641940</v>
      </c>
      <c r="B522" t="s">
        <v>298</v>
      </c>
      <c r="D522" t="s">
        <v>101</v>
      </c>
      <c r="F522">
        <v>29.7</v>
      </c>
      <c r="K522" t="s">
        <v>165</v>
      </c>
      <c r="L522" t="s">
        <v>166</v>
      </c>
      <c r="M522" t="s">
        <v>104</v>
      </c>
      <c r="N522" t="s">
        <v>105</v>
      </c>
      <c r="P522">
        <v>25</v>
      </c>
      <c r="U522" t="s">
        <v>294</v>
      </c>
      <c r="V522" t="s">
        <v>167</v>
      </c>
      <c r="W522" t="s">
        <v>108</v>
      </c>
      <c r="X522" t="s">
        <v>109</v>
      </c>
      <c r="Y522" t="s">
        <v>383</v>
      </c>
      <c r="Z522" t="s">
        <v>139</v>
      </c>
      <c r="AB522">
        <v>3.48</v>
      </c>
      <c r="AG522" t="s">
        <v>140</v>
      </c>
      <c r="AX522" t="s">
        <v>128</v>
      </c>
      <c r="AY522" t="s">
        <v>128</v>
      </c>
      <c r="AZ522" t="s">
        <v>503</v>
      </c>
      <c r="BC522">
        <v>4</v>
      </c>
      <c r="BH522" t="s">
        <v>118</v>
      </c>
      <c r="BJ522">
        <v>96</v>
      </c>
      <c r="BO522" t="s">
        <v>130</v>
      </c>
      <c r="BQ522">
        <v>4</v>
      </c>
      <c r="BV522" t="s">
        <v>118</v>
      </c>
      <c r="CC522" t="s">
        <v>120</v>
      </c>
      <c r="CR522" t="s">
        <v>375</v>
      </c>
      <c r="CS522">
        <v>161774</v>
      </c>
      <c r="CT522" t="s">
        <v>384</v>
      </c>
      <c r="CU522" t="s">
        <v>385</v>
      </c>
      <c r="CV522">
        <v>2011</v>
      </c>
    </row>
    <row r="523" spans="1:100" x14ac:dyDescent="0.35">
      <c r="A523">
        <v>38641940</v>
      </c>
      <c r="B523" t="s">
        <v>298</v>
      </c>
      <c r="D523" t="s">
        <v>101</v>
      </c>
      <c r="F523">
        <v>29.7</v>
      </c>
      <c r="K523" t="s">
        <v>406</v>
      </c>
      <c r="L523" t="s">
        <v>407</v>
      </c>
      <c r="M523" t="s">
        <v>104</v>
      </c>
      <c r="N523" t="s">
        <v>105</v>
      </c>
      <c r="P523">
        <v>25</v>
      </c>
      <c r="U523" t="s">
        <v>294</v>
      </c>
      <c r="V523" t="s">
        <v>167</v>
      </c>
      <c r="W523" t="s">
        <v>108</v>
      </c>
      <c r="X523" t="s">
        <v>109</v>
      </c>
      <c r="Y523" t="s">
        <v>383</v>
      </c>
      <c r="Z523" t="s">
        <v>139</v>
      </c>
      <c r="AB523">
        <v>1.92</v>
      </c>
      <c r="AG523" t="s">
        <v>140</v>
      </c>
      <c r="AX523" t="s">
        <v>128</v>
      </c>
      <c r="AY523" t="s">
        <v>128</v>
      </c>
      <c r="AZ523" t="s">
        <v>503</v>
      </c>
      <c r="BC523">
        <v>4</v>
      </c>
      <c r="BH523" t="s">
        <v>118</v>
      </c>
      <c r="BJ523">
        <v>96</v>
      </c>
      <c r="BO523" t="s">
        <v>130</v>
      </c>
      <c r="BQ523">
        <v>4</v>
      </c>
      <c r="BV523" t="s">
        <v>118</v>
      </c>
      <c r="CC523" t="s">
        <v>120</v>
      </c>
      <c r="CR523" t="s">
        <v>375</v>
      </c>
      <c r="CS523">
        <v>161774</v>
      </c>
      <c r="CT523" t="s">
        <v>384</v>
      </c>
      <c r="CU523" t="s">
        <v>385</v>
      </c>
      <c r="CV523">
        <v>2011</v>
      </c>
    </row>
    <row r="524" spans="1:100" x14ac:dyDescent="0.35">
      <c r="A524">
        <v>38641940</v>
      </c>
      <c r="B524" t="s">
        <v>298</v>
      </c>
      <c r="D524" t="s">
        <v>135</v>
      </c>
      <c r="K524" t="s">
        <v>165</v>
      </c>
      <c r="L524" t="s">
        <v>166</v>
      </c>
      <c r="M524" t="s">
        <v>104</v>
      </c>
      <c r="N524" t="s">
        <v>105</v>
      </c>
      <c r="P524">
        <v>25</v>
      </c>
      <c r="U524" t="s">
        <v>106</v>
      </c>
      <c r="V524" t="s">
        <v>167</v>
      </c>
      <c r="W524" t="s">
        <v>108</v>
      </c>
      <c r="X524" t="s">
        <v>109</v>
      </c>
      <c r="Y524">
        <v>10</v>
      </c>
      <c r="Z524" t="s">
        <v>139</v>
      </c>
      <c r="AB524">
        <v>6.2</v>
      </c>
      <c r="AG524" t="s">
        <v>140</v>
      </c>
      <c r="AX524" t="s">
        <v>128</v>
      </c>
      <c r="AY524" t="s">
        <v>128</v>
      </c>
      <c r="AZ524" t="s">
        <v>503</v>
      </c>
      <c r="BC524">
        <v>4</v>
      </c>
      <c r="BH524" t="s">
        <v>118</v>
      </c>
      <c r="BJ524">
        <v>96</v>
      </c>
      <c r="BO524" t="s">
        <v>130</v>
      </c>
      <c r="BQ524">
        <v>4</v>
      </c>
      <c r="BV524" t="s">
        <v>118</v>
      </c>
      <c r="CC524" t="s">
        <v>120</v>
      </c>
      <c r="CR524" t="s">
        <v>375</v>
      </c>
      <c r="CS524">
        <v>170766</v>
      </c>
      <c r="CT524" t="s">
        <v>376</v>
      </c>
      <c r="CU524" t="s">
        <v>377</v>
      </c>
      <c r="CV524">
        <v>2014</v>
      </c>
    </row>
    <row r="525" spans="1:100" x14ac:dyDescent="0.35">
      <c r="A525">
        <v>38641940</v>
      </c>
      <c r="B525" t="s">
        <v>298</v>
      </c>
      <c r="D525" t="s">
        <v>101</v>
      </c>
      <c r="F525">
        <v>29.7</v>
      </c>
      <c r="K525" t="s">
        <v>391</v>
      </c>
      <c r="L525" t="s">
        <v>392</v>
      </c>
      <c r="M525" t="s">
        <v>104</v>
      </c>
      <c r="N525" t="s">
        <v>105</v>
      </c>
      <c r="P525">
        <v>25</v>
      </c>
      <c r="U525" t="s">
        <v>294</v>
      </c>
      <c r="V525" t="s">
        <v>167</v>
      </c>
      <c r="W525" t="s">
        <v>108</v>
      </c>
      <c r="X525" t="s">
        <v>109</v>
      </c>
      <c r="Y525" t="s">
        <v>383</v>
      </c>
      <c r="Z525" t="s">
        <v>139</v>
      </c>
      <c r="AB525">
        <v>3.68</v>
      </c>
      <c r="AG525" t="s">
        <v>140</v>
      </c>
      <c r="AX525" t="s">
        <v>128</v>
      </c>
      <c r="AY525" t="s">
        <v>128</v>
      </c>
      <c r="AZ525" t="s">
        <v>503</v>
      </c>
      <c r="BC525">
        <v>4</v>
      </c>
      <c r="BH525" t="s">
        <v>118</v>
      </c>
      <c r="BJ525">
        <v>96</v>
      </c>
      <c r="BO525" t="s">
        <v>130</v>
      </c>
      <c r="BQ525">
        <v>4</v>
      </c>
      <c r="BV525" t="s">
        <v>118</v>
      </c>
      <c r="CC525" t="s">
        <v>120</v>
      </c>
      <c r="CR525" t="s">
        <v>375</v>
      </c>
      <c r="CS525">
        <v>161774</v>
      </c>
      <c r="CT525" t="s">
        <v>384</v>
      </c>
      <c r="CU525" t="s">
        <v>385</v>
      </c>
      <c r="CV525">
        <v>2011</v>
      </c>
    </row>
    <row r="526" spans="1:100" x14ac:dyDescent="0.35">
      <c r="A526">
        <v>38641940</v>
      </c>
      <c r="B526" t="s">
        <v>298</v>
      </c>
      <c r="D526" t="s">
        <v>135</v>
      </c>
      <c r="K526" t="s">
        <v>406</v>
      </c>
      <c r="L526" t="s">
        <v>407</v>
      </c>
      <c r="M526" t="s">
        <v>104</v>
      </c>
      <c r="N526" t="s">
        <v>105</v>
      </c>
      <c r="P526">
        <v>25</v>
      </c>
      <c r="U526" t="s">
        <v>106</v>
      </c>
      <c r="V526" t="s">
        <v>167</v>
      </c>
      <c r="W526" t="s">
        <v>108</v>
      </c>
      <c r="X526" t="s">
        <v>109</v>
      </c>
      <c r="Y526">
        <v>10</v>
      </c>
      <c r="Z526" t="s">
        <v>139</v>
      </c>
      <c r="AB526">
        <v>2.8</v>
      </c>
      <c r="AG526" t="s">
        <v>140</v>
      </c>
      <c r="AX526" t="s">
        <v>128</v>
      </c>
      <c r="AY526" t="s">
        <v>128</v>
      </c>
      <c r="AZ526" t="s">
        <v>503</v>
      </c>
      <c r="BC526">
        <v>4</v>
      </c>
      <c r="BH526" t="s">
        <v>118</v>
      </c>
      <c r="BJ526">
        <v>96</v>
      </c>
      <c r="BO526" t="s">
        <v>130</v>
      </c>
      <c r="BQ526">
        <v>4</v>
      </c>
      <c r="BV526" t="s">
        <v>118</v>
      </c>
      <c r="CC526" t="s">
        <v>120</v>
      </c>
      <c r="CR526" t="s">
        <v>375</v>
      </c>
      <c r="CS526">
        <v>170766</v>
      </c>
      <c r="CT526" t="s">
        <v>376</v>
      </c>
      <c r="CU526" t="s">
        <v>377</v>
      </c>
      <c r="CV526">
        <v>2014</v>
      </c>
    </row>
    <row r="527" spans="1:100" x14ac:dyDescent="0.35">
      <c r="A527">
        <v>38641940</v>
      </c>
      <c r="B527" t="s">
        <v>298</v>
      </c>
      <c r="D527" t="s">
        <v>135</v>
      </c>
      <c r="K527" t="s">
        <v>391</v>
      </c>
      <c r="L527" t="s">
        <v>392</v>
      </c>
      <c r="M527" t="s">
        <v>104</v>
      </c>
      <c r="N527" t="s">
        <v>105</v>
      </c>
      <c r="P527">
        <v>25</v>
      </c>
      <c r="U527" t="s">
        <v>106</v>
      </c>
      <c r="V527" t="s">
        <v>167</v>
      </c>
      <c r="W527" t="s">
        <v>108</v>
      </c>
      <c r="X527" t="s">
        <v>109</v>
      </c>
      <c r="Y527">
        <v>10</v>
      </c>
      <c r="Z527" t="s">
        <v>139</v>
      </c>
      <c r="AB527">
        <v>4.8</v>
      </c>
      <c r="AG527" t="s">
        <v>140</v>
      </c>
      <c r="AX527" t="s">
        <v>128</v>
      </c>
      <c r="AY527" t="s">
        <v>128</v>
      </c>
      <c r="AZ527" t="s">
        <v>503</v>
      </c>
      <c r="BC527">
        <v>4</v>
      </c>
      <c r="BH527" t="s">
        <v>118</v>
      </c>
      <c r="BJ527">
        <v>96</v>
      </c>
      <c r="BO527" t="s">
        <v>130</v>
      </c>
      <c r="BQ527">
        <v>4</v>
      </c>
      <c r="BV527" t="s">
        <v>118</v>
      </c>
      <c r="CC527" t="s">
        <v>120</v>
      </c>
      <c r="CR527" t="s">
        <v>375</v>
      </c>
      <c r="CS527">
        <v>170766</v>
      </c>
      <c r="CT527" t="s">
        <v>376</v>
      </c>
      <c r="CU527" t="s">
        <v>377</v>
      </c>
      <c r="CV527">
        <v>2014</v>
      </c>
    </row>
    <row r="528" spans="1:100" x14ac:dyDescent="0.35">
      <c r="A528">
        <v>38641940</v>
      </c>
      <c r="B528" t="s">
        <v>298</v>
      </c>
      <c r="D528" t="s">
        <v>101</v>
      </c>
      <c r="K528" t="s">
        <v>412</v>
      </c>
      <c r="L528" t="s">
        <v>413</v>
      </c>
      <c r="M528" t="s">
        <v>104</v>
      </c>
      <c r="N528" t="s">
        <v>504</v>
      </c>
      <c r="R528">
        <v>33</v>
      </c>
      <c r="T528">
        <v>49</v>
      </c>
      <c r="U528" t="s">
        <v>149</v>
      </c>
      <c r="V528" t="s">
        <v>167</v>
      </c>
      <c r="W528" t="s">
        <v>108</v>
      </c>
      <c r="X528" t="s">
        <v>109</v>
      </c>
      <c r="Y528">
        <v>3</v>
      </c>
      <c r="Z528" t="s">
        <v>139</v>
      </c>
      <c r="AB528">
        <v>1.5</v>
      </c>
      <c r="AG528" t="s">
        <v>140</v>
      </c>
      <c r="AX528" t="s">
        <v>128</v>
      </c>
      <c r="AY528" t="s">
        <v>128</v>
      </c>
      <c r="AZ528" t="s">
        <v>227</v>
      </c>
      <c r="BC528">
        <v>14</v>
      </c>
      <c r="BH528" t="s">
        <v>118</v>
      </c>
      <c r="BJ528">
        <v>14</v>
      </c>
      <c r="BO528" t="s">
        <v>118</v>
      </c>
      <c r="BQ528">
        <v>14</v>
      </c>
      <c r="BV528" t="s">
        <v>118</v>
      </c>
      <c r="CC528" t="s">
        <v>120</v>
      </c>
      <c r="CR528" t="s">
        <v>505</v>
      </c>
      <c r="CS528">
        <v>178804</v>
      </c>
      <c r="CT528" t="s">
        <v>506</v>
      </c>
      <c r="CU528" t="s">
        <v>507</v>
      </c>
      <c r="CV528">
        <v>2017</v>
      </c>
    </row>
    <row r="529" spans="1:100" x14ac:dyDescent="0.35">
      <c r="A529">
        <v>38641940</v>
      </c>
      <c r="B529" t="s">
        <v>298</v>
      </c>
      <c r="D529" t="s">
        <v>101</v>
      </c>
      <c r="K529" t="s">
        <v>360</v>
      </c>
      <c r="L529" t="s">
        <v>361</v>
      </c>
      <c r="M529" t="s">
        <v>104</v>
      </c>
      <c r="N529" t="s">
        <v>105</v>
      </c>
      <c r="P529">
        <v>22</v>
      </c>
      <c r="U529" t="s">
        <v>106</v>
      </c>
      <c r="V529" t="s">
        <v>508</v>
      </c>
      <c r="W529" t="s">
        <v>108</v>
      </c>
      <c r="X529" t="s">
        <v>109</v>
      </c>
      <c r="Y529">
        <v>2</v>
      </c>
      <c r="Z529" t="s">
        <v>139</v>
      </c>
      <c r="AB529">
        <v>0.5</v>
      </c>
      <c r="AG529" t="s">
        <v>140</v>
      </c>
      <c r="AX529" t="s">
        <v>207</v>
      </c>
      <c r="AY529" t="s">
        <v>278</v>
      </c>
      <c r="AZ529" t="s">
        <v>227</v>
      </c>
      <c r="BA529" t="s">
        <v>184</v>
      </c>
      <c r="BB529" t="s">
        <v>509</v>
      </c>
      <c r="BC529">
        <v>24</v>
      </c>
      <c r="BH529" t="s">
        <v>118</v>
      </c>
      <c r="BJ529">
        <v>24</v>
      </c>
      <c r="BO529" t="s">
        <v>118</v>
      </c>
      <c r="BQ529">
        <v>24</v>
      </c>
      <c r="BV529" t="s">
        <v>118</v>
      </c>
      <c r="CC529" t="s">
        <v>120</v>
      </c>
      <c r="CR529" t="s">
        <v>510</v>
      </c>
      <c r="CS529">
        <v>178822</v>
      </c>
      <c r="CT529" t="s">
        <v>511</v>
      </c>
      <c r="CU529" t="s">
        <v>512</v>
      </c>
      <c r="CV529">
        <v>2016</v>
      </c>
    </row>
    <row r="530" spans="1:100" x14ac:dyDescent="0.35">
      <c r="A530">
        <v>38641940</v>
      </c>
      <c r="B530" t="s">
        <v>298</v>
      </c>
      <c r="D530" t="s">
        <v>101</v>
      </c>
      <c r="K530" t="s">
        <v>360</v>
      </c>
      <c r="L530" t="s">
        <v>361</v>
      </c>
      <c r="M530" t="s">
        <v>104</v>
      </c>
      <c r="N530" t="s">
        <v>105</v>
      </c>
      <c r="P530">
        <v>22</v>
      </c>
      <c r="U530" t="s">
        <v>106</v>
      </c>
      <c r="V530" t="s">
        <v>508</v>
      </c>
      <c r="W530" t="s">
        <v>108</v>
      </c>
      <c r="X530" t="s">
        <v>109</v>
      </c>
      <c r="Y530">
        <v>2</v>
      </c>
      <c r="Z530" t="s">
        <v>139</v>
      </c>
      <c r="AB530">
        <v>0.5</v>
      </c>
      <c r="AG530" t="s">
        <v>140</v>
      </c>
      <c r="AX530" t="s">
        <v>128</v>
      </c>
      <c r="AY530" t="s">
        <v>128</v>
      </c>
      <c r="AZ530" t="s">
        <v>227</v>
      </c>
      <c r="BB530" t="s">
        <v>509</v>
      </c>
      <c r="BC530">
        <v>24</v>
      </c>
      <c r="BH530" t="s">
        <v>118</v>
      </c>
      <c r="BJ530">
        <v>24</v>
      </c>
      <c r="BO530" t="s">
        <v>118</v>
      </c>
      <c r="BQ530">
        <v>24</v>
      </c>
      <c r="BV530" t="s">
        <v>118</v>
      </c>
      <c r="CC530" t="s">
        <v>120</v>
      </c>
      <c r="CR530" t="s">
        <v>510</v>
      </c>
      <c r="CS530">
        <v>178822</v>
      </c>
      <c r="CT530" t="s">
        <v>511</v>
      </c>
      <c r="CU530" t="s">
        <v>512</v>
      </c>
      <c r="CV530">
        <v>2016</v>
      </c>
    </row>
    <row r="531" spans="1:100" x14ac:dyDescent="0.35">
      <c r="A531">
        <v>38641940</v>
      </c>
      <c r="B531" t="s">
        <v>298</v>
      </c>
      <c r="D531" t="s">
        <v>101</v>
      </c>
      <c r="K531" t="s">
        <v>412</v>
      </c>
      <c r="L531" t="s">
        <v>413</v>
      </c>
      <c r="M531" t="s">
        <v>104</v>
      </c>
      <c r="N531" t="s">
        <v>504</v>
      </c>
      <c r="R531">
        <v>33</v>
      </c>
      <c r="T531">
        <v>49</v>
      </c>
      <c r="U531" t="s">
        <v>149</v>
      </c>
      <c r="V531" t="s">
        <v>167</v>
      </c>
      <c r="W531" t="s">
        <v>108</v>
      </c>
      <c r="X531" t="s">
        <v>109</v>
      </c>
      <c r="Y531">
        <v>3</v>
      </c>
      <c r="Z531" t="s">
        <v>139</v>
      </c>
      <c r="AB531">
        <v>1.5</v>
      </c>
      <c r="AG531" t="s">
        <v>140</v>
      </c>
      <c r="AX531" t="s">
        <v>221</v>
      </c>
      <c r="AY531" t="s">
        <v>513</v>
      </c>
      <c r="AZ531" t="s">
        <v>227</v>
      </c>
      <c r="BC531">
        <v>14</v>
      </c>
      <c r="BH531" t="s">
        <v>118</v>
      </c>
      <c r="BJ531">
        <v>14</v>
      </c>
      <c r="BO531" t="s">
        <v>118</v>
      </c>
      <c r="BQ531">
        <v>14</v>
      </c>
      <c r="BV531" t="s">
        <v>118</v>
      </c>
      <c r="CC531" t="s">
        <v>120</v>
      </c>
      <c r="CR531" t="s">
        <v>505</v>
      </c>
      <c r="CS531">
        <v>178804</v>
      </c>
      <c r="CT531" t="s">
        <v>506</v>
      </c>
      <c r="CU531" t="s">
        <v>507</v>
      </c>
      <c r="CV531">
        <v>2017</v>
      </c>
    </row>
    <row r="532" spans="1:100" x14ac:dyDescent="0.35">
      <c r="A532">
        <v>38641940</v>
      </c>
      <c r="B532" t="s">
        <v>298</v>
      </c>
      <c r="D532" t="s">
        <v>101</v>
      </c>
      <c r="K532" t="s">
        <v>360</v>
      </c>
      <c r="L532" t="s">
        <v>361</v>
      </c>
      <c r="M532" t="s">
        <v>104</v>
      </c>
      <c r="N532" t="s">
        <v>105</v>
      </c>
      <c r="P532">
        <v>22</v>
      </c>
      <c r="U532" t="s">
        <v>106</v>
      </c>
      <c r="V532" t="s">
        <v>508</v>
      </c>
      <c r="W532" t="s">
        <v>108</v>
      </c>
      <c r="X532" t="s">
        <v>109</v>
      </c>
      <c r="Y532">
        <v>2</v>
      </c>
      <c r="Z532" t="s">
        <v>139</v>
      </c>
      <c r="AB532">
        <v>0.5</v>
      </c>
      <c r="AG532" t="s">
        <v>140</v>
      </c>
      <c r="AX532" t="s">
        <v>207</v>
      </c>
      <c r="AY532" t="s">
        <v>278</v>
      </c>
      <c r="AZ532" t="s">
        <v>227</v>
      </c>
      <c r="BA532" t="s">
        <v>184</v>
      </c>
      <c r="BB532" t="s">
        <v>509</v>
      </c>
      <c r="BC532">
        <v>24</v>
      </c>
      <c r="BH532" t="s">
        <v>118</v>
      </c>
      <c r="BJ532">
        <v>24</v>
      </c>
      <c r="BO532" t="s">
        <v>118</v>
      </c>
      <c r="BQ532">
        <v>24</v>
      </c>
      <c r="BV532" t="s">
        <v>118</v>
      </c>
      <c r="CC532" t="s">
        <v>120</v>
      </c>
      <c r="CR532" t="s">
        <v>510</v>
      </c>
      <c r="CS532">
        <v>178822</v>
      </c>
      <c r="CT532" t="s">
        <v>511</v>
      </c>
      <c r="CU532" t="s">
        <v>512</v>
      </c>
      <c r="CV532">
        <v>2016</v>
      </c>
    </row>
    <row r="533" spans="1:100" x14ac:dyDescent="0.35">
      <c r="A533">
        <v>38641940</v>
      </c>
      <c r="B533" t="s">
        <v>298</v>
      </c>
      <c r="D533" t="s">
        <v>101</v>
      </c>
      <c r="K533" t="s">
        <v>360</v>
      </c>
      <c r="L533" t="s">
        <v>361</v>
      </c>
      <c r="M533" t="s">
        <v>104</v>
      </c>
      <c r="N533" t="s">
        <v>105</v>
      </c>
      <c r="P533">
        <v>22</v>
      </c>
      <c r="U533" t="s">
        <v>106</v>
      </c>
      <c r="V533" t="s">
        <v>508</v>
      </c>
      <c r="W533" t="s">
        <v>108</v>
      </c>
      <c r="X533" t="s">
        <v>109</v>
      </c>
      <c r="Y533">
        <v>2</v>
      </c>
      <c r="Z533" t="s">
        <v>139</v>
      </c>
      <c r="AB533">
        <v>0.5</v>
      </c>
      <c r="AG533" t="s">
        <v>140</v>
      </c>
      <c r="AX533" t="s">
        <v>199</v>
      </c>
      <c r="AY533" t="s">
        <v>278</v>
      </c>
      <c r="AZ533" t="s">
        <v>227</v>
      </c>
      <c r="BA533" t="s">
        <v>275</v>
      </c>
      <c r="BB533" t="s">
        <v>509</v>
      </c>
      <c r="BC533">
        <v>24</v>
      </c>
      <c r="BH533" t="s">
        <v>118</v>
      </c>
      <c r="BJ533">
        <v>24</v>
      </c>
      <c r="BO533" t="s">
        <v>118</v>
      </c>
      <c r="BQ533">
        <v>24</v>
      </c>
      <c r="BV533" t="s">
        <v>118</v>
      </c>
      <c r="CC533" t="s">
        <v>120</v>
      </c>
      <c r="CR533" t="s">
        <v>510</v>
      </c>
      <c r="CS533">
        <v>178822</v>
      </c>
      <c r="CT533" t="s">
        <v>511</v>
      </c>
      <c r="CU533" t="s">
        <v>512</v>
      </c>
      <c r="CV533">
        <v>2016</v>
      </c>
    </row>
    <row r="534" spans="1:100" x14ac:dyDescent="0.35">
      <c r="A534">
        <v>38641940</v>
      </c>
      <c r="B534" t="s">
        <v>298</v>
      </c>
      <c r="D534" t="s">
        <v>135</v>
      </c>
      <c r="F534">
        <v>50.2</v>
      </c>
      <c r="K534" t="s">
        <v>427</v>
      </c>
      <c r="L534" t="s">
        <v>428</v>
      </c>
      <c r="M534" t="s">
        <v>104</v>
      </c>
      <c r="N534" t="s">
        <v>105</v>
      </c>
      <c r="P534">
        <v>25</v>
      </c>
      <c r="U534" t="s">
        <v>106</v>
      </c>
      <c r="V534" t="s">
        <v>126</v>
      </c>
      <c r="W534" t="s">
        <v>108</v>
      </c>
      <c r="X534" t="s">
        <v>234</v>
      </c>
      <c r="Y534">
        <v>2</v>
      </c>
      <c r="Z534" t="s">
        <v>139</v>
      </c>
      <c r="AB534">
        <v>1.1000000000000001</v>
      </c>
      <c r="AG534" t="s">
        <v>111</v>
      </c>
      <c r="AX534" t="s">
        <v>207</v>
      </c>
      <c r="AY534" t="s">
        <v>217</v>
      </c>
      <c r="AZ534" t="s">
        <v>227</v>
      </c>
      <c r="BA534" t="s">
        <v>184</v>
      </c>
      <c r="BH534" t="s">
        <v>119</v>
      </c>
      <c r="BJ534">
        <v>31</v>
      </c>
      <c r="BO534" t="s">
        <v>118</v>
      </c>
      <c r="BQ534">
        <v>31</v>
      </c>
      <c r="BV534" t="s">
        <v>118</v>
      </c>
      <c r="CC534" t="s">
        <v>120</v>
      </c>
      <c r="CR534" t="s">
        <v>514</v>
      </c>
      <c r="CS534">
        <v>179050</v>
      </c>
      <c r="CT534" t="s">
        <v>515</v>
      </c>
      <c r="CU534" t="s">
        <v>516</v>
      </c>
      <c r="CV534">
        <v>2018</v>
      </c>
    </row>
    <row r="535" spans="1:100" x14ac:dyDescent="0.35">
      <c r="A535">
        <v>38641940</v>
      </c>
      <c r="B535" t="s">
        <v>298</v>
      </c>
      <c r="D535" t="s">
        <v>135</v>
      </c>
      <c r="F535">
        <v>50.2</v>
      </c>
      <c r="K535" t="s">
        <v>427</v>
      </c>
      <c r="L535" t="s">
        <v>428</v>
      </c>
      <c r="M535" t="s">
        <v>104</v>
      </c>
      <c r="N535" t="s">
        <v>105</v>
      </c>
      <c r="P535">
        <v>25</v>
      </c>
      <c r="U535" t="s">
        <v>106</v>
      </c>
      <c r="V535" t="s">
        <v>126</v>
      </c>
      <c r="W535" t="s">
        <v>108</v>
      </c>
      <c r="X535" t="s">
        <v>234</v>
      </c>
      <c r="Y535">
        <v>2</v>
      </c>
      <c r="Z535" t="s">
        <v>139</v>
      </c>
      <c r="AB535">
        <v>1.1000000000000001</v>
      </c>
      <c r="AG535" t="s">
        <v>111</v>
      </c>
      <c r="AX535" t="s">
        <v>128</v>
      </c>
      <c r="AY535" t="s">
        <v>241</v>
      </c>
      <c r="AZ535" t="s">
        <v>227</v>
      </c>
      <c r="BH535" t="s">
        <v>119</v>
      </c>
      <c r="BJ535">
        <v>31</v>
      </c>
      <c r="BO535" t="s">
        <v>118</v>
      </c>
      <c r="BQ535">
        <v>31</v>
      </c>
      <c r="BV535" t="s">
        <v>118</v>
      </c>
      <c r="CC535" t="s">
        <v>120</v>
      </c>
      <c r="CR535" t="s">
        <v>514</v>
      </c>
      <c r="CS535">
        <v>179050</v>
      </c>
      <c r="CT535" t="s">
        <v>515</v>
      </c>
      <c r="CU535" t="s">
        <v>516</v>
      </c>
      <c r="CV535">
        <v>2018</v>
      </c>
    </row>
    <row r="536" spans="1:100" x14ac:dyDescent="0.35">
      <c r="A536">
        <v>38641940</v>
      </c>
      <c r="B536" t="s">
        <v>298</v>
      </c>
      <c r="D536" t="s">
        <v>135</v>
      </c>
      <c r="F536">
        <v>50.2</v>
      </c>
      <c r="K536" t="s">
        <v>427</v>
      </c>
      <c r="L536" t="s">
        <v>428</v>
      </c>
      <c r="M536" t="s">
        <v>104</v>
      </c>
      <c r="N536" t="s">
        <v>105</v>
      </c>
      <c r="P536">
        <v>25</v>
      </c>
      <c r="U536" t="s">
        <v>106</v>
      </c>
      <c r="V536" t="s">
        <v>126</v>
      </c>
      <c r="W536" t="s">
        <v>108</v>
      </c>
      <c r="X536" t="s">
        <v>234</v>
      </c>
      <c r="Y536">
        <v>2</v>
      </c>
      <c r="Z536" t="s">
        <v>139</v>
      </c>
      <c r="AB536">
        <v>1.1000000000000001</v>
      </c>
      <c r="AG536" t="s">
        <v>111</v>
      </c>
      <c r="AX536" t="s">
        <v>128</v>
      </c>
      <c r="AY536" t="s">
        <v>241</v>
      </c>
      <c r="AZ536" t="s">
        <v>227</v>
      </c>
      <c r="BC536">
        <v>31</v>
      </c>
      <c r="BH536" t="s">
        <v>118</v>
      </c>
      <c r="BJ536">
        <v>31</v>
      </c>
      <c r="BO536" t="s">
        <v>118</v>
      </c>
      <c r="BQ536">
        <v>31</v>
      </c>
      <c r="BV536" t="s">
        <v>118</v>
      </c>
      <c r="CC536" t="s">
        <v>120</v>
      </c>
      <c r="CR536" t="s">
        <v>514</v>
      </c>
      <c r="CS536">
        <v>179050</v>
      </c>
      <c r="CT536" t="s">
        <v>515</v>
      </c>
      <c r="CU536" t="s">
        <v>516</v>
      </c>
      <c r="CV536">
        <v>2018</v>
      </c>
    </row>
    <row r="537" spans="1:100" x14ac:dyDescent="0.35">
      <c r="A537">
        <v>38641940</v>
      </c>
      <c r="B537" t="s">
        <v>298</v>
      </c>
      <c r="D537" t="s">
        <v>101</v>
      </c>
      <c r="F537">
        <v>53.8</v>
      </c>
      <c r="K537" t="s">
        <v>427</v>
      </c>
      <c r="L537" t="s">
        <v>428</v>
      </c>
      <c r="M537" t="s">
        <v>104</v>
      </c>
      <c r="N537" t="s">
        <v>517</v>
      </c>
      <c r="V537" t="s">
        <v>107</v>
      </c>
      <c r="W537" t="s">
        <v>108</v>
      </c>
      <c r="X537" t="s">
        <v>109</v>
      </c>
      <c r="Y537">
        <v>3</v>
      </c>
      <c r="Z537" t="s">
        <v>139</v>
      </c>
      <c r="AB537">
        <v>1.5</v>
      </c>
      <c r="AG537" t="s">
        <v>140</v>
      </c>
      <c r="AX537" t="s">
        <v>128</v>
      </c>
      <c r="AY537" t="s">
        <v>241</v>
      </c>
      <c r="AZ537" t="s">
        <v>227</v>
      </c>
      <c r="BC537">
        <v>18</v>
      </c>
      <c r="BH537" t="s">
        <v>118</v>
      </c>
      <c r="BJ537">
        <v>12</v>
      </c>
      <c r="BO537" t="s">
        <v>118</v>
      </c>
      <c r="BQ537">
        <v>12</v>
      </c>
      <c r="BV537" t="s">
        <v>118</v>
      </c>
      <c r="CC537" t="s">
        <v>120</v>
      </c>
      <c r="CR537" t="s">
        <v>429</v>
      </c>
      <c r="CS537">
        <v>178992</v>
      </c>
      <c r="CT537" t="s">
        <v>430</v>
      </c>
      <c r="CU537" t="s">
        <v>431</v>
      </c>
      <c r="CV537">
        <v>2017</v>
      </c>
    </row>
    <row r="538" spans="1:100" x14ac:dyDescent="0.35">
      <c r="A538">
        <v>38641940</v>
      </c>
      <c r="B538" t="s">
        <v>298</v>
      </c>
      <c r="D538" t="s">
        <v>101</v>
      </c>
      <c r="K538" t="s">
        <v>360</v>
      </c>
      <c r="L538" t="s">
        <v>361</v>
      </c>
      <c r="M538" t="s">
        <v>104</v>
      </c>
      <c r="N538" t="s">
        <v>105</v>
      </c>
      <c r="O538" t="s">
        <v>116</v>
      </c>
      <c r="P538">
        <v>25</v>
      </c>
      <c r="U538" t="s">
        <v>206</v>
      </c>
      <c r="V538" t="s">
        <v>107</v>
      </c>
      <c r="W538" t="s">
        <v>108</v>
      </c>
      <c r="X538" t="s">
        <v>109</v>
      </c>
      <c r="Y538">
        <v>3</v>
      </c>
      <c r="Z538" t="s">
        <v>139</v>
      </c>
      <c r="AB538">
        <v>4</v>
      </c>
      <c r="AG538" t="s">
        <v>140</v>
      </c>
      <c r="AX538" t="s">
        <v>450</v>
      </c>
      <c r="AY538" t="s">
        <v>451</v>
      </c>
      <c r="AZ538" t="s">
        <v>227</v>
      </c>
      <c r="BA538" t="s">
        <v>184</v>
      </c>
      <c r="BC538">
        <v>24</v>
      </c>
      <c r="BH538" t="s">
        <v>118</v>
      </c>
      <c r="BJ538">
        <v>9</v>
      </c>
      <c r="BO538" t="s">
        <v>118</v>
      </c>
      <c r="BQ538">
        <v>9</v>
      </c>
      <c r="BV538" t="s">
        <v>118</v>
      </c>
      <c r="CC538" t="s">
        <v>120</v>
      </c>
      <c r="CR538" t="s">
        <v>452</v>
      </c>
      <c r="CS538">
        <v>178817</v>
      </c>
      <c r="CT538" t="s">
        <v>453</v>
      </c>
      <c r="CU538" t="s">
        <v>454</v>
      </c>
      <c r="CV538">
        <v>2017</v>
      </c>
    </row>
    <row r="539" spans="1:100" x14ac:dyDescent="0.35">
      <c r="A539">
        <v>38641940</v>
      </c>
      <c r="B539" t="s">
        <v>298</v>
      </c>
      <c r="D539" t="s">
        <v>101</v>
      </c>
      <c r="F539">
        <v>53.8</v>
      </c>
      <c r="K539" t="s">
        <v>427</v>
      </c>
      <c r="L539" t="s">
        <v>428</v>
      </c>
      <c r="M539" t="s">
        <v>104</v>
      </c>
      <c r="N539" t="s">
        <v>198</v>
      </c>
      <c r="R539">
        <v>11</v>
      </c>
      <c r="T539">
        <v>18</v>
      </c>
      <c r="U539" t="s">
        <v>118</v>
      </c>
      <c r="V539" t="s">
        <v>107</v>
      </c>
      <c r="W539" t="s">
        <v>108</v>
      </c>
      <c r="X539" t="s">
        <v>109</v>
      </c>
      <c r="Y539">
        <v>3</v>
      </c>
      <c r="Z539" t="s">
        <v>139</v>
      </c>
      <c r="AB539">
        <v>1.5</v>
      </c>
      <c r="AG539" t="s">
        <v>140</v>
      </c>
      <c r="AX539" t="s">
        <v>128</v>
      </c>
      <c r="AY539" t="s">
        <v>241</v>
      </c>
      <c r="AZ539" t="s">
        <v>227</v>
      </c>
      <c r="BE539">
        <v>93</v>
      </c>
      <c r="BG539">
        <v>99</v>
      </c>
      <c r="BH539" t="s">
        <v>118</v>
      </c>
      <c r="BJ539">
        <v>24</v>
      </c>
      <c r="BO539" t="s">
        <v>118</v>
      </c>
      <c r="BQ539">
        <v>24</v>
      </c>
      <c r="BV539" t="s">
        <v>118</v>
      </c>
      <c r="CC539" t="s">
        <v>120</v>
      </c>
      <c r="CR539" t="s">
        <v>429</v>
      </c>
      <c r="CS539">
        <v>178992</v>
      </c>
      <c r="CT539" t="s">
        <v>430</v>
      </c>
      <c r="CU539" t="s">
        <v>431</v>
      </c>
      <c r="CV539">
        <v>2017</v>
      </c>
    </row>
    <row r="540" spans="1:100" x14ac:dyDescent="0.35">
      <c r="A540">
        <v>38641940</v>
      </c>
      <c r="B540" t="s">
        <v>298</v>
      </c>
      <c r="D540" t="s">
        <v>101</v>
      </c>
      <c r="F540">
        <v>41</v>
      </c>
      <c r="K540" t="s">
        <v>518</v>
      </c>
      <c r="L540" t="s">
        <v>519</v>
      </c>
      <c r="M540" t="s">
        <v>104</v>
      </c>
      <c r="N540" t="s">
        <v>105</v>
      </c>
      <c r="R540">
        <v>26</v>
      </c>
      <c r="T540">
        <v>31</v>
      </c>
      <c r="U540" t="s">
        <v>106</v>
      </c>
      <c r="V540" t="s">
        <v>126</v>
      </c>
      <c r="W540" t="s">
        <v>108</v>
      </c>
      <c r="X540" t="s">
        <v>109</v>
      </c>
      <c r="Y540">
        <v>5</v>
      </c>
      <c r="Z540" t="s">
        <v>139</v>
      </c>
      <c r="AB540">
        <v>4</v>
      </c>
      <c r="AG540" t="s">
        <v>111</v>
      </c>
      <c r="AX540" t="s">
        <v>207</v>
      </c>
      <c r="AY540" t="s">
        <v>278</v>
      </c>
      <c r="AZ540" t="s">
        <v>227</v>
      </c>
      <c r="BA540" t="s">
        <v>184</v>
      </c>
      <c r="BC540">
        <v>4</v>
      </c>
      <c r="BH540" t="s">
        <v>118</v>
      </c>
      <c r="BJ540">
        <v>96</v>
      </c>
      <c r="BO540" t="s">
        <v>130</v>
      </c>
      <c r="BQ540">
        <v>4</v>
      </c>
      <c r="BV540" t="s">
        <v>118</v>
      </c>
      <c r="CC540" t="s">
        <v>120</v>
      </c>
      <c r="CR540" t="s">
        <v>520</v>
      </c>
      <c r="CS540">
        <v>178786</v>
      </c>
      <c r="CT540" t="s">
        <v>521</v>
      </c>
      <c r="CU540" t="s">
        <v>522</v>
      </c>
      <c r="CV540">
        <v>2018</v>
      </c>
    </row>
    <row r="541" spans="1:100" x14ac:dyDescent="0.35">
      <c r="A541">
        <v>38641940</v>
      </c>
      <c r="B541" t="s">
        <v>298</v>
      </c>
      <c r="D541" t="s">
        <v>101</v>
      </c>
      <c r="F541">
        <v>41</v>
      </c>
      <c r="K541" t="s">
        <v>518</v>
      </c>
      <c r="L541" t="s">
        <v>519</v>
      </c>
      <c r="M541" t="s">
        <v>104</v>
      </c>
      <c r="N541" t="s">
        <v>105</v>
      </c>
      <c r="R541">
        <v>26</v>
      </c>
      <c r="T541">
        <v>31</v>
      </c>
      <c r="U541" t="s">
        <v>106</v>
      </c>
      <c r="V541" t="s">
        <v>126</v>
      </c>
      <c r="W541" t="s">
        <v>108</v>
      </c>
      <c r="X541" t="s">
        <v>109</v>
      </c>
      <c r="Y541">
        <v>5</v>
      </c>
      <c r="Z541" t="s">
        <v>139</v>
      </c>
      <c r="AB541">
        <v>4</v>
      </c>
      <c r="AG541" t="s">
        <v>111</v>
      </c>
      <c r="AX541" t="s">
        <v>268</v>
      </c>
      <c r="AY541" t="s">
        <v>269</v>
      </c>
      <c r="AZ541" t="s">
        <v>227</v>
      </c>
      <c r="BA541" t="s">
        <v>464</v>
      </c>
      <c r="BC541">
        <v>4</v>
      </c>
      <c r="BH541" t="s">
        <v>118</v>
      </c>
      <c r="BJ541">
        <v>96</v>
      </c>
      <c r="BO541" t="s">
        <v>130</v>
      </c>
      <c r="BQ541">
        <v>4</v>
      </c>
      <c r="BV541" t="s">
        <v>118</v>
      </c>
      <c r="CC541" t="s">
        <v>120</v>
      </c>
      <c r="CR541" t="s">
        <v>520</v>
      </c>
      <c r="CS541">
        <v>178786</v>
      </c>
      <c r="CT541" t="s">
        <v>521</v>
      </c>
      <c r="CU541" t="s">
        <v>522</v>
      </c>
      <c r="CV541">
        <v>2018</v>
      </c>
    </row>
    <row r="542" spans="1:100" x14ac:dyDescent="0.35">
      <c r="A542">
        <v>38641940</v>
      </c>
      <c r="B542" t="s">
        <v>298</v>
      </c>
      <c r="D542" t="s">
        <v>164</v>
      </c>
      <c r="F542">
        <v>74.7</v>
      </c>
      <c r="K542" t="s">
        <v>196</v>
      </c>
      <c r="L542" t="s">
        <v>197</v>
      </c>
      <c r="M542" t="s">
        <v>104</v>
      </c>
      <c r="N542" t="s">
        <v>105</v>
      </c>
      <c r="P542">
        <v>36</v>
      </c>
      <c r="U542" t="s">
        <v>106</v>
      </c>
      <c r="V542" t="s">
        <v>107</v>
      </c>
      <c r="W542" t="s">
        <v>108</v>
      </c>
      <c r="X542" t="s">
        <v>109</v>
      </c>
      <c r="Y542">
        <v>5</v>
      </c>
      <c r="Z542" t="s">
        <v>139</v>
      </c>
      <c r="AB542">
        <v>0.74</v>
      </c>
      <c r="AG542" t="s">
        <v>140</v>
      </c>
      <c r="AX542" t="s">
        <v>187</v>
      </c>
      <c r="AY542" t="s">
        <v>230</v>
      </c>
      <c r="AZ542" t="s">
        <v>227</v>
      </c>
      <c r="BA542" t="s">
        <v>189</v>
      </c>
      <c r="BC542">
        <v>4</v>
      </c>
      <c r="BH542" t="s">
        <v>118</v>
      </c>
      <c r="BJ542">
        <v>96</v>
      </c>
      <c r="BO542" t="s">
        <v>130</v>
      </c>
      <c r="BQ542">
        <v>4</v>
      </c>
      <c r="BV542" t="s">
        <v>118</v>
      </c>
      <c r="CC542" t="s">
        <v>120</v>
      </c>
      <c r="CR542" t="s">
        <v>214</v>
      </c>
      <c r="CS542">
        <v>178904</v>
      </c>
      <c r="CT542" t="s">
        <v>215</v>
      </c>
      <c r="CU542" t="s">
        <v>216</v>
      </c>
      <c r="CV542">
        <v>2018</v>
      </c>
    </row>
    <row r="543" spans="1:100" x14ac:dyDescent="0.35">
      <c r="A543">
        <v>38641940</v>
      </c>
      <c r="B543" t="s">
        <v>298</v>
      </c>
      <c r="D543" t="s">
        <v>164</v>
      </c>
      <c r="F543">
        <v>74.7</v>
      </c>
      <c r="K543" t="s">
        <v>196</v>
      </c>
      <c r="L543" t="s">
        <v>197</v>
      </c>
      <c r="M543" t="s">
        <v>104</v>
      </c>
      <c r="N543" t="s">
        <v>105</v>
      </c>
      <c r="P543">
        <v>36</v>
      </c>
      <c r="U543" t="s">
        <v>106</v>
      </c>
      <c r="V543" t="s">
        <v>107</v>
      </c>
      <c r="W543" t="s">
        <v>108</v>
      </c>
      <c r="X543" t="s">
        <v>109</v>
      </c>
      <c r="Y543">
        <v>5</v>
      </c>
      <c r="Z543" t="s">
        <v>139</v>
      </c>
      <c r="AB543">
        <v>5.25</v>
      </c>
      <c r="AG543" t="s">
        <v>140</v>
      </c>
      <c r="AX543" t="s">
        <v>187</v>
      </c>
      <c r="AY543" t="s">
        <v>230</v>
      </c>
      <c r="AZ543" t="s">
        <v>227</v>
      </c>
      <c r="BA543" t="s">
        <v>189</v>
      </c>
      <c r="BC543">
        <v>4</v>
      </c>
      <c r="BH543" t="s">
        <v>118</v>
      </c>
      <c r="BJ543">
        <v>96</v>
      </c>
      <c r="BO543" t="s">
        <v>130</v>
      </c>
      <c r="BQ543">
        <v>4</v>
      </c>
      <c r="BV543" t="s">
        <v>118</v>
      </c>
      <c r="CC543" t="s">
        <v>120</v>
      </c>
      <c r="CR543" t="s">
        <v>214</v>
      </c>
      <c r="CS543">
        <v>178904</v>
      </c>
      <c r="CT543" t="s">
        <v>215</v>
      </c>
      <c r="CU543" t="s">
        <v>216</v>
      </c>
      <c r="CV543">
        <v>2018</v>
      </c>
    </row>
    <row r="544" spans="1:100" x14ac:dyDescent="0.35">
      <c r="A544">
        <v>38641940</v>
      </c>
      <c r="B544" t="s">
        <v>298</v>
      </c>
      <c r="D544" t="s">
        <v>101</v>
      </c>
      <c r="F544">
        <v>41</v>
      </c>
      <c r="K544" t="s">
        <v>518</v>
      </c>
      <c r="L544" t="s">
        <v>519</v>
      </c>
      <c r="M544" t="s">
        <v>104</v>
      </c>
      <c r="N544" t="s">
        <v>105</v>
      </c>
      <c r="R544">
        <v>26</v>
      </c>
      <c r="T544">
        <v>31</v>
      </c>
      <c r="U544" t="s">
        <v>106</v>
      </c>
      <c r="V544" t="s">
        <v>126</v>
      </c>
      <c r="W544" t="s">
        <v>108</v>
      </c>
      <c r="X544" t="s">
        <v>109</v>
      </c>
      <c r="Y544">
        <v>5</v>
      </c>
      <c r="Z544" t="s">
        <v>139</v>
      </c>
      <c r="AB544">
        <v>4</v>
      </c>
      <c r="AG544" t="s">
        <v>111</v>
      </c>
      <c r="AX544" t="s">
        <v>207</v>
      </c>
      <c r="AY544" t="s">
        <v>217</v>
      </c>
      <c r="AZ544" t="s">
        <v>227</v>
      </c>
      <c r="BA544" t="s">
        <v>184</v>
      </c>
      <c r="BC544">
        <v>4</v>
      </c>
      <c r="BH544" t="s">
        <v>118</v>
      </c>
      <c r="BJ544">
        <v>96</v>
      </c>
      <c r="BO544" t="s">
        <v>130</v>
      </c>
      <c r="BQ544">
        <v>4</v>
      </c>
      <c r="BV544" t="s">
        <v>118</v>
      </c>
      <c r="CC544" t="s">
        <v>120</v>
      </c>
      <c r="CR544" t="s">
        <v>520</v>
      </c>
      <c r="CS544">
        <v>178786</v>
      </c>
      <c r="CT544" t="s">
        <v>521</v>
      </c>
      <c r="CU544" t="s">
        <v>522</v>
      </c>
      <c r="CV544">
        <v>2018</v>
      </c>
    </row>
    <row r="545" spans="1:100" x14ac:dyDescent="0.35">
      <c r="A545">
        <v>38641940</v>
      </c>
      <c r="B545" t="s">
        <v>298</v>
      </c>
      <c r="D545" t="s">
        <v>101</v>
      </c>
      <c r="K545" t="s">
        <v>360</v>
      </c>
      <c r="L545" t="s">
        <v>361</v>
      </c>
      <c r="M545" t="s">
        <v>104</v>
      </c>
      <c r="N545" t="s">
        <v>105</v>
      </c>
      <c r="P545">
        <v>22</v>
      </c>
      <c r="U545" t="s">
        <v>106</v>
      </c>
      <c r="V545" t="s">
        <v>508</v>
      </c>
      <c r="W545" t="s">
        <v>108</v>
      </c>
      <c r="X545" t="s">
        <v>109</v>
      </c>
      <c r="Y545">
        <v>2</v>
      </c>
      <c r="Z545" t="s">
        <v>139</v>
      </c>
      <c r="AB545">
        <v>0.5</v>
      </c>
      <c r="AG545" t="s">
        <v>140</v>
      </c>
      <c r="AX545" t="s">
        <v>207</v>
      </c>
      <c r="AY545" t="s">
        <v>523</v>
      </c>
      <c r="AZ545" t="s">
        <v>227</v>
      </c>
      <c r="BA545" t="s">
        <v>184</v>
      </c>
      <c r="BB545" t="s">
        <v>509</v>
      </c>
      <c r="BC545">
        <v>24</v>
      </c>
      <c r="BH545" t="s">
        <v>118</v>
      </c>
      <c r="BJ545">
        <v>24</v>
      </c>
      <c r="BO545" t="s">
        <v>118</v>
      </c>
      <c r="BQ545">
        <v>24</v>
      </c>
      <c r="BV545" t="s">
        <v>118</v>
      </c>
      <c r="CC545" t="s">
        <v>120</v>
      </c>
      <c r="CR545" t="s">
        <v>510</v>
      </c>
      <c r="CS545">
        <v>178822</v>
      </c>
      <c r="CT545" t="s">
        <v>511</v>
      </c>
      <c r="CU545" t="s">
        <v>512</v>
      </c>
      <c r="CV545">
        <v>2016</v>
      </c>
    </row>
    <row r="546" spans="1:100" x14ac:dyDescent="0.35">
      <c r="A546">
        <v>38641940</v>
      </c>
      <c r="B546" t="s">
        <v>298</v>
      </c>
      <c r="D546" t="s">
        <v>135</v>
      </c>
      <c r="K546" t="s">
        <v>165</v>
      </c>
      <c r="L546" t="s">
        <v>166</v>
      </c>
      <c r="M546" t="s">
        <v>104</v>
      </c>
      <c r="N546" t="s">
        <v>105</v>
      </c>
      <c r="P546">
        <v>25</v>
      </c>
      <c r="U546" t="s">
        <v>106</v>
      </c>
      <c r="V546" t="s">
        <v>233</v>
      </c>
      <c r="W546" t="s">
        <v>108</v>
      </c>
      <c r="X546" t="s">
        <v>524</v>
      </c>
      <c r="Y546">
        <v>2</v>
      </c>
      <c r="Z546" t="s">
        <v>139</v>
      </c>
      <c r="AB546">
        <v>0.03</v>
      </c>
      <c r="AC546" t="s">
        <v>117</v>
      </c>
      <c r="AD546">
        <v>0.01</v>
      </c>
      <c r="AF546">
        <v>0.31</v>
      </c>
      <c r="AG546" t="s">
        <v>140</v>
      </c>
      <c r="AX546" t="s">
        <v>128</v>
      </c>
      <c r="AY546" t="s">
        <v>128</v>
      </c>
      <c r="AZ546" t="s">
        <v>227</v>
      </c>
      <c r="BC546">
        <v>4</v>
      </c>
      <c r="BH546" t="s">
        <v>118</v>
      </c>
      <c r="CC546" t="s">
        <v>120</v>
      </c>
      <c r="CR546" t="s">
        <v>525</v>
      </c>
      <c r="CS546">
        <v>72797</v>
      </c>
      <c r="CT546" t="s">
        <v>526</v>
      </c>
      <c r="CU546" t="s">
        <v>527</v>
      </c>
      <c r="CV546">
        <v>2004</v>
      </c>
    </row>
    <row r="547" spans="1:100" x14ac:dyDescent="0.35">
      <c r="A547">
        <v>38641940</v>
      </c>
      <c r="B547" t="s">
        <v>298</v>
      </c>
      <c r="D547" t="s">
        <v>101</v>
      </c>
      <c r="K547" t="s">
        <v>360</v>
      </c>
      <c r="L547" t="s">
        <v>361</v>
      </c>
      <c r="M547" t="s">
        <v>104</v>
      </c>
      <c r="N547" t="s">
        <v>105</v>
      </c>
      <c r="P547">
        <v>22</v>
      </c>
      <c r="U547" t="s">
        <v>106</v>
      </c>
      <c r="V547" t="s">
        <v>508</v>
      </c>
      <c r="W547" t="s">
        <v>108</v>
      </c>
      <c r="X547" t="s">
        <v>109</v>
      </c>
      <c r="Y547">
        <v>2</v>
      </c>
      <c r="Z547" t="s">
        <v>139</v>
      </c>
      <c r="AB547">
        <v>0.5</v>
      </c>
      <c r="AG547" t="s">
        <v>140</v>
      </c>
      <c r="AX547" t="s">
        <v>112</v>
      </c>
      <c r="AY547" t="s">
        <v>206</v>
      </c>
      <c r="AZ547" t="s">
        <v>227</v>
      </c>
      <c r="BB547" t="s">
        <v>509</v>
      </c>
      <c r="BC547">
        <v>24</v>
      </c>
      <c r="BH547" t="s">
        <v>118</v>
      </c>
      <c r="BJ547">
        <v>24</v>
      </c>
      <c r="BO547" t="s">
        <v>118</v>
      </c>
      <c r="BQ547">
        <v>24</v>
      </c>
      <c r="BV547" t="s">
        <v>118</v>
      </c>
      <c r="CC547" t="s">
        <v>120</v>
      </c>
      <c r="CR547" t="s">
        <v>510</v>
      </c>
      <c r="CS547">
        <v>178822</v>
      </c>
      <c r="CT547" t="s">
        <v>511</v>
      </c>
      <c r="CU547" t="s">
        <v>512</v>
      </c>
      <c r="CV547">
        <v>2016</v>
      </c>
    </row>
    <row r="548" spans="1:100" x14ac:dyDescent="0.35">
      <c r="A548">
        <v>38641940</v>
      </c>
      <c r="B548" t="s">
        <v>298</v>
      </c>
      <c r="D548" t="s">
        <v>101</v>
      </c>
      <c r="F548">
        <v>41.5</v>
      </c>
      <c r="K548" t="s">
        <v>360</v>
      </c>
      <c r="L548" t="s">
        <v>361</v>
      </c>
      <c r="M548" t="s">
        <v>104</v>
      </c>
      <c r="N548" t="s">
        <v>105</v>
      </c>
      <c r="P548">
        <v>25</v>
      </c>
      <c r="U548" t="s">
        <v>106</v>
      </c>
      <c r="V548" t="s">
        <v>107</v>
      </c>
      <c r="W548" t="s">
        <v>108</v>
      </c>
      <c r="X548" t="s">
        <v>109</v>
      </c>
      <c r="Y548">
        <v>3</v>
      </c>
      <c r="Z548" t="s">
        <v>139</v>
      </c>
      <c r="AB548">
        <v>2</v>
      </c>
      <c r="AG548" t="s">
        <v>140</v>
      </c>
      <c r="AX548" t="s">
        <v>207</v>
      </c>
      <c r="AY548" t="s">
        <v>440</v>
      </c>
      <c r="AZ548" t="s">
        <v>227</v>
      </c>
      <c r="BA548" t="s">
        <v>184</v>
      </c>
      <c r="BD548" t="s">
        <v>116</v>
      </c>
      <c r="BE548">
        <v>40</v>
      </c>
      <c r="BF548" t="s">
        <v>117</v>
      </c>
      <c r="BG548">
        <v>55</v>
      </c>
      <c r="BH548" t="s">
        <v>118</v>
      </c>
      <c r="BK548" t="s">
        <v>116</v>
      </c>
      <c r="BL548">
        <v>40</v>
      </c>
      <c r="BM548" t="s">
        <v>117</v>
      </c>
      <c r="BN548">
        <v>55</v>
      </c>
      <c r="BO548" t="s">
        <v>118</v>
      </c>
      <c r="BR548" t="s">
        <v>116</v>
      </c>
      <c r="BS548">
        <v>40</v>
      </c>
      <c r="BT548" t="s">
        <v>117</v>
      </c>
      <c r="BU548">
        <v>55</v>
      </c>
      <c r="BV548" t="s">
        <v>118</v>
      </c>
      <c r="CC548" t="s">
        <v>120</v>
      </c>
      <c r="CR548" t="s">
        <v>461</v>
      </c>
      <c r="CS548">
        <v>178889</v>
      </c>
      <c r="CT548" t="s">
        <v>462</v>
      </c>
      <c r="CU548" t="s">
        <v>463</v>
      </c>
      <c r="CV548">
        <v>2017</v>
      </c>
    </row>
    <row r="549" spans="1:100" x14ac:dyDescent="0.35">
      <c r="A549">
        <v>38641940</v>
      </c>
      <c r="B549" t="s">
        <v>298</v>
      </c>
      <c r="D549" t="s">
        <v>164</v>
      </c>
      <c r="F549">
        <v>48</v>
      </c>
      <c r="K549" t="s">
        <v>386</v>
      </c>
      <c r="L549" t="s">
        <v>387</v>
      </c>
      <c r="M549" t="s">
        <v>104</v>
      </c>
      <c r="N549" t="s">
        <v>105</v>
      </c>
      <c r="P549">
        <v>36</v>
      </c>
      <c r="R549">
        <v>35</v>
      </c>
      <c r="T549">
        <v>37</v>
      </c>
      <c r="U549" t="s">
        <v>106</v>
      </c>
      <c r="V549" t="s">
        <v>107</v>
      </c>
      <c r="W549" t="s">
        <v>108</v>
      </c>
      <c r="X549" t="s">
        <v>109</v>
      </c>
      <c r="Y549">
        <v>3</v>
      </c>
      <c r="Z549" t="s">
        <v>139</v>
      </c>
      <c r="AB549">
        <v>0.1</v>
      </c>
      <c r="AG549" t="s">
        <v>111</v>
      </c>
      <c r="AX549" t="s">
        <v>273</v>
      </c>
      <c r="AY549" t="s">
        <v>277</v>
      </c>
      <c r="AZ549" t="s">
        <v>227</v>
      </c>
      <c r="BA549" t="s">
        <v>467</v>
      </c>
      <c r="BC549">
        <v>4</v>
      </c>
      <c r="BH549" t="s">
        <v>118</v>
      </c>
      <c r="BJ549">
        <v>96</v>
      </c>
      <c r="BO549" t="s">
        <v>130</v>
      </c>
      <c r="BQ549">
        <v>4</v>
      </c>
      <c r="BV549" t="s">
        <v>118</v>
      </c>
      <c r="CC549" t="s">
        <v>120</v>
      </c>
      <c r="CR549" t="s">
        <v>487</v>
      </c>
      <c r="CS549">
        <v>178675</v>
      </c>
      <c r="CT549" t="s">
        <v>488</v>
      </c>
      <c r="CU549" t="s">
        <v>489</v>
      </c>
      <c r="CV549">
        <v>2019</v>
      </c>
    </row>
    <row r="550" spans="1:100" x14ac:dyDescent="0.35">
      <c r="A550">
        <v>38641940</v>
      </c>
      <c r="B550" t="s">
        <v>298</v>
      </c>
      <c r="D550" t="s">
        <v>164</v>
      </c>
      <c r="F550">
        <v>48</v>
      </c>
      <c r="K550" t="s">
        <v>386</v>
      </c>
      <c r="L550" t="s">
        <v>387</v>
      </c>
      <c r="M550" t="s">
        <v>104</v>
      </c>
      <c r="N550" t="s">
        <v>105</v>
      </c>
      <c r="P550">
        <v>36</v>
      </c>
      <c r="R550">
        <v>35</v>
      </c>
      <c r="T550">
        <v>37</v>
      </c>
      <c r="U550" t="s">
        <v>106</v>
      </c>
      <c r="V550" t="s">
        <v>107</v>
      </c>
      <c r="W550" t="s">
        <v>108</v>
      </c>
      <c r="X550" t="s">
        <v>109</v>
      </c>
      <c r="Y550">
        <v>3</v>
      </c>
      <c r="Z550" t="s">
        <v>139</v>
      </c>
      <c r="AB550">
        <v>0.1</v>
      </c>
      <c r="AG550" t="s">
        <v>111</v>
      </c>
      <c r="AX550" t="s">
        <v>273</v>
      </c>
      <c r="AY550" t="s">
        <v>277</v>
      </c>
      <c r="AZ550" t="s">
        <v>227</v>
      </c>
      <c r="BA550" t="s">
        <v>467</v>
      </c>
      <c r="BC550">
        <v>4</v>
      </c>
      <c r="BH550" t="s">
        <v>118</v>
      </c>
      <c r="BJ550">
        <v>96</v>
      </c>
      <c r="BO550" t="s">
        <v>130</v>
      </c>
      <c r="BQ550">
        <v>4</v>
      </c>
      <c r="BV550" t="s">
        <v>118</v>
      </c>
      <c r="CC550" t="s">
        <v>120</v>
      </c>
      <c r="CR550" t="s">
        <v>487</v>
      </c>
      <c r="CS550">
        <v>178675</v>
      </c>
      <c r="CT550" t="s">
        <v>488</v>
      </c>
      <c r="CU550" t="s">
        <v>489</v>
      </c>
      <c r="CV550">
        <v>2019</v>
      </c>
    </row>
    <row r="551" spans="1:100" x14ac:dyDescent="0.35">
      <c r="A551">
        <v>38641940</v>
      </c>
      <c r="B551" t="s">
        <v>298</v>
      </c>
      <c r="D551" t="s">
        <v>101</v>
      </c>
      <c r="F551">
        <v>41.5</v>
      </c>
      <c r="K551" t="s">
        <v>360</v>
      </c>
      <c r="L551" t="s">
        <v>361</v>
      </c>
      <c r="M551" t="s">
        <v>104</v>
      </c>
      <c r="N551" t="s">
        <v>105</v>
      </c>
      <c r="P551">
        <v>25</v>
      </c>
      <c r="U551" t="s">
        <v>106</v>
      </c>
      <c r="V551" t="s">
        <v>107</v>
      </c>
      <c r="W551" t="s">
        <v>108</v>
      </c>
      <c r="X551" t="s">
        <v>109</v>
      </c>
      <c r="Y551">
        <v>3</v>
      </c>
      <c r="Z551" t="s">
        <v>139</v>
      </c>
      <c r="AB551">
        <v>2</v>
      </c>
      <c r="AG551" t="s">
        <v>140</v>
      </c>
      <c r="AX551" t="s">
        <v>128</v>
      </c>
      <c r="AY551" t="s">
        <v>241</v>
      </c>
      <c r="AZ551" t="s">
        <v>227</v>
      </c>
      <c r="BD551" t="s">
        <v>116</v>
      </c>
      <c r="BE551">
        <v>40</v>
      </c>
      <c r="BF551" t="s">
        <v>117</v>
      </c>
      <c r="BG551">
        <v>55</v>
      </c>
      <c r="BH551" t="s">
        <v>118</v>
      </c>
      <c r="BK551" t="s">
        <v>116</v>
      </c>
      <c r="BL551">
        <v>40</v>
      </c>
      <c r="BM551" t="s">
        <v>117</v>
      </c>
      <c r="BN551">
        <v>55</v>
      </c>
      <c r="BO551" t="s">
        <v>118</v>
      </c>
      <c r="BR551" t="s">
        <v>116</v>
      </c>
      <c r="BS551">
        <v>40</v>
      </c>
      <c r="BT551" t="s">
        <v>117</v>
      </c>
      <c r="BU551">
        <v>55</v>
      </c>
      <c r="BV551" t="s">
        <v>118</v>
      </c>
      <c r="CC551" t="s">
        <v>120</v>
      </c>
      <c r="CR551" t="s">
        <v>461</v>
      </c>
      <c r="CS551">
        <v>178889</v>
      </c>
      <c r="CT551" t="s">
        <v>462</v>
      </c>
      <c r="CU551" t="s">
        <v>463</v>
      </c>
      <c r="CV551">
        <v>2017</v>
      </c>
    </row>
    <row r="552" spans="1:100" x14ac:dyDescent="0.35">
      <c r="A552">
        <v>38641940</v>
      </c>
      <c r="B552" t="s">
        <v>298</v>
      </c>
      <c r="D552" t="s">
        <v>101</v>
      </c>
      <c r="F552">
        <v>41.5</v>
      </c>
      <c r="K552" t="s">
        <v>360</v>
      </c>
      <c r="L552" t="s">
        <v>361</v>
      </c>
      <c r="M552" t="s">
        <v>104</v>
      </c>
      <c r="N552" t="s">
        <v>105</v>
      </c>
      <c r="P552">
        <v>25</v>
      </c>
      <c r="U552" t="s">
        <v>106</v>
      </c>
      <c r="V552" t="s">
        <v>107</v>
      </c>
      <c r="W552" t="s">
        <v>108</v>
      </c>
      <c r="X552" t="s">
        <v>109</v>
      </c>
      <c r="Y552">
        <v>3</v>
      </c>
      <c r="Z552" t="s">
        <v>139</v>
      </c>
      <c r="AB552">
        <v>2</v>
      </c>
      <c r="AG552" t="s">
        <v>140</v>
      </c>
      <c r="AX552" t="s">
        <v>128</v>
      </c>
      <c r="AY552" t="s">
        <v>241</v>
      </c>
      <c r="AZ552" t="s">
        <v>227</v>
      </c>
      <c r="BD552" t="s">
        <v>116</v>
      </c>
      <c r="BE552">
        <v>55</v>
      </c>
      <c r="BF552" t="s">
        <v>117</v>
      </c>
      <c r="BG552">
        <v>60</v>
      </c>
      <c r="BH552" t="s">
        <v>118</v>
      </c>
      <c r="BK552" t="s">
        <v>116</v>
      </c>
      <c r="BL552">
        <v>55</v>
      </c>
      <c r="BM552" t="s">
        <v>117</v>
      </c>
      <c r="BN552">
        <v>60</v>
      </c>
      <c r="BO552" t="s">
        <v>118</v>
      </c>
      <c r="BR552" t="s">
        <v>116</v>
      </c>
      <c r="BS552">
        <v>55</v>
      </c>
      <c r="BT552" t="s">
        <v>117</v>
      </c>
      <c r="BU552">
        <v>60</v>
      </c>
      <c r="BV552" t="s">
        <v>118</v>
      </c>
      <c r="CC552" t="s">
        <v>120</v>
      </c>
      <c r="CR552" t="s">
        <v>461</v>
      </c>
      <c r="CS552">
        <v>178889</v>
      </c>
      <c r="CT552" t="s">
        <v>462</v>
      </c>
      <c r="CU552" t="s">
        <v>463</v>
      </c>
      <c r="CV552">
        <v>2017</v>
      </c>
    </row>
    <row r="553" spans="1:100" x14ac:dyDescent="0.35">
      <c r="A553">
        <v>38641940</v>
      </c>
      <c r="B553" t="s">
        <v>298</v>
      </c>
      <c r="D553" t="s">
        <v>101</v>
      </c>
      <c r="F553">
        <v>53.8</v>
      </c>
      <c r="K553" t="s">
        <v>434</v>
      </c>
      <c r="L553" t="s">
        <v>435</v>
      </c>
      <c r="M553" t="s">
        <v>104</v>
      </c>
      <c r="N553" t="s">
        <v>198</v>
      </c>
      <c r="P553">
        <v>14</v>
      </c>
      <c r="U553" t="s">
        <v>149</v>
      </c>
      <c r="V553" t="s">
        <v>107</v>
      </c>
      <c r="W553" t="s">
        <v>108</v>
      </c>
      <c r="X553" t="s">
        <v>109</v>
      </c>
      <c r="Y553">
        <v>2</v>
      </c>
      <c r="Z553" t="s">
        <v>139</v>
      </c>
      <c r="AB553">
        <v>3</v>
      </c>
      <c r="AG553" t="s">
        <v>140</v>
      </c>
      <c r="AX553" t="s">
        <v>199</v>
      </c>
      <c r="AY553" t="s">
        <v>436</v>
      </c>
      <c r="AZ553" t="s">
        <v>227</v>
      </c>
      <c r="BA553" t="s">
        <v>500</v>
      </c>
      <c r="BC553">
        <v>14</v>
      </c>
      <c r="BH553" t="s">
        <v>118</v>
      </c>
      <c r="BJ553">
        <v>14</v>
      </c>
      <c r="BO553" t="s">
        <v>118</v>
      </c>
      <c r="BQ553">
        <v>14</v>
      </c>
      <c r="BV553" t="s">
        <v>118</v>
      </c>
      <c r="CC553" t="s">
        <v>120</v>
      </c>
      <c r="CR553" t="s">
        <v>437</v>
      </c>
      <c r="CS553">
        <v>178994</v>
      </c>
      <c r="CT553" t="s">
        <v>438</v>
      </c>
      <c r="CU553" t="s">
        <v>439</v>
      </c>
      <c r="CV553">
        <v>2016</v>
      </c>
    </row>
    <row r="554" spans="1:100" x14ac:dyDescent="0.35">
      <c r="A554">
        <v>38641940</v>
      </c>
      <c r="B554" t="s">
        <v>298</v>
      </c>
      <c r="D554" t="s">
        <v>101</v>
      </c>
      <c r="K554" t="s">
        <v>360</v>
      </c>
      <c r="L554" t="s">
        <v>361</v>
      </c>
      <c r="M554" t="s">
        <v>104</v>
      </c>
      <c r="N554" t="s">
        <v>105</v>
      </c>
      <c r="O554" t="s">
        <v>116</v>
      </c>
      <c r="P554">
        <v>25</v>
      </c>
      <c r="U554" t="s">
        <v>206</v>
      </c>
      <c r="V554" t="s">
        <v>107</v>
      </c>
      <c r="W554" t="s">
        <v>108</v>
      </c>
      <c r="X554" t="s">
        <v>109</v>
      </c>
      <c r="Y554">
        <v>3</v>
      </c>
      <c r="Z554" t="s">
        <v>139</v>
      </c>
      <c r="AB554">
        <v>4</v>
      </c>
      <c r="AG554" t="s">
        <v>140</v>
      </c>
      <c r="AX554" t="s">
        <v>450</v>
      </c>
      <c r="AY554" t="s">
        <v>451</v>
      </c>
      <c r="AZ554" t="s">
        <v>227</v>
      </c>
      <c r="BA554" t="s">
        <v>184</v>
      </c>
      <c r="BC554">
        <v>42</v>
      </c>
      <c r="BH554" t="s">
        <v>118</v>
      </c>
      <c r="BJ554">
        <v>9</v>
      </c>
      <c r="BO554" t="s">
        <v>118</v>
      </c>
      <c r="BQ554">
        <v>9</v>
      </c>
      <c r="BV554" t="s">
        <v>118</v>
      </c>
      <c r="CC554" t="s">
        <v>120</v>
      </c>
      <c r="CR554" t="s">
        <v>452</v>
      </c>
      <c r="CS554">
        <v>178817</v>
      </c>
      <c r="CT554" t="s">
        <v>453</v>
      </c>
      <c r="CU554" t="s">
        <v>454</v>
      </c>
      <c r="CV554">
        <v>2017</v>
      </c>
    </row>
    <row r="555" spans="1:100" x14ac:dyDescent="0.35">
      <c r="A555">
        <v>38641940</v>
      </c>
      <c r="B555" t="s">
        <v>298</v>
      </c>
      <c r="D555" t="s">
        <v>101</v>
      </c>
      <c r="F555">
        <v>53.8</v>
      </c>
      <c r="K555" t="s">
        <v>434</v>
      </c>
      <c r="L555" t="s">
        <v>435</v>
      </c>
      <c r="M555" t="s">
        <v>104</v>
      </c>
      <c r="N555" t="s">
        <v>198</v>
      </c>
      <c r="P555">
        <v>14</v>
      </c>
      <c r="U555" t="s">
        <v>149</v>
      </c>
      <c r="V555" t="s">
        <v>107</v>
      </c>
      <c r="W555" t="s">
        <v>108</v>
      </c>
      <c r="X555" t="s">
        <v>109</v>
      </c>
      <c r="Y555">
        <v>2</v>
      </c>
      <c r="Z555" t="s">
        <v>139</v>
      </c>
      <c r="AB555">
        <v>3</v>
      </c>
      <c r="AG555" t="s">
        <v>140</v>
      </c>
      <c r="AX555" t="s">
        <v>228</v>
      </c>
      <c r="AY555" t="s">
        <v>229</v>
      </c>
      <c r="AZ555" t="s">
        <v>227</v>
      </c>
      <c r="BC555">
        <v>14</v>
      </c>
      <c r="BH555" t="s">
        <v>118</v>
      </c>
      <c r="BJ555">
        <v>14</v>
      </c>
      <c r="BO555" t="s">
        <v>118</v>
      </c>
      <c r="BQ555">
        <v>14</v>
      </c>
      <c r="BV555" t="s">
        <v>118</v>
      </c>
      <c r="CC555" t="s">
        <v>120</v>
      </c>
      <c r="CR555" t="s">
        <v>437</v>
      </c>
      <c r="CS555">
        <v>178994</v>
      </c>
      <c r="CT555" t="s">
        <v>438</v>
      </c>
      <c r="CU555" t="s">
        <v>439</v>
      </c>
      <c r="CV555">
        <v>2016</v>
      </c>
    </row>
    <row r="556" spans="1:100" x14ac:dyDescent="0.35">
      <c r="A556">
        <v>38641940</v>
      </c>
      <c r="B556" t="s">
        <v>298</v>
      </c>
      <c r="D556" t="s">
        <v>101</v>
      </c>
      <c r="F556">
        <v>25.2</v>
      </c>
      <c r="K556" t="s">
        <v>231</v>
      </c>
      <c r="L556" t="s">
        <v>232</v>
      </c>
      <c r="M556" t="s">
        <v>104</v>
      </c>
      <c r="N556" t="s">
        <v>105</v>
      </c>
      <c r="P556">
        <v>25</v>
      </c>
      <c r="U556" t="s">
        <v>206</v>
      </c>
      <c r="V556" t="s">
        <v>107</v>
      </c>
      <c r="W556" t="s">
        <v>108</v>
      </c>
      <c r="X556" t="s">
        <v>109</v>
      </c>
      <c r="Y556">
        <v>6</v>
      </c>
      <c r="Z556" t="s">
        <v>139</v>
      </c>
      <c r="AB556">
        <v>1</v>
      </c>
      <c r="AG556" t="s">
        <v>111</v>
      </c>
      <c r="AX556" t="s">
        <v>128</v>
      </c>
      <c r="AY556" t="s">
        <v>241</v>
      </c>
      <c r="AZ556" t="s">
        <v>227</v>
      </c>
      <c r="BC556">
        <v>16</v>
      </c>
      <c r="BH556" t="s">
        <v>118</v>
      </c>
      <c r="CC556" t="s">
        <v>120</v>
      </c>
      <c r="CR556" t="s">
        <v>237</v>
      </c>
      <c r="CS556">
        <v>80961</v>
      </c>
      <c r="CT556" t="s">
        <v>342</v>
      </c>
      <c r="CU556" t="s">
        <v>343</v>
      </c>
      <c r="CV556">
        <v>2005</v>
      </c>
    </row>
    <row r="557" spans="1:100" x14ac:dyDescent="0.35">
      <c r="A557">
        <v>38641940</v>
      </c>
      <c r="B557" t="s">
        <v>298</v>
      </c>
      <c r="C557" t="s">
        <v>134</v>
      </c>
      <c r="D557" t="s">
        <v>101</v>
      </c>
      <c r="K557" t="s">
        <v>159</v>
      </c>
      <c r="L557" t="s">
        <v>160</v>
      </c>
      <c r="M557" t="s">
        <v>104</v>
      </c>
      <c r="N557" t="s">
        <v>105</v>
      </c>
      <c r="P557">
        <v>4</v>
      </c>
      <c r="U557" t="s">
        <v>118</v>
      </c>
      <c r="V557" t="s">
        <v>107</v>
      </c>
      <c r="W557" t="s">
        <v>108</v>
      </c>
      <c r="X557" t="s">
        <v>109</v>
      </c>
      <c r="Y557">
        <v>10</v>
      </c>
      <c r="Z557" t="s">
        <v>139</v>
      </c>
      <c r="AB557">
        <v>25.6</v>
      </c>
      <c r="AG557" t="s">
        <v>111</v>
      </c>
      <c r="AX557" t="s">
        <v>181</v>
      </c>
      <c r="AY557" t="s">
        <v>195</v>
      </c>
      <c r="AZ557" t="s">
        <v>227</v>
      </c>
      <c r="BA557" t="s">
        <v>184</v>
      </c>
      <c r="BC557">
        <v>4</v>
      </c>
      <c r="BH557" t="s">
        <v>118</v>
      </c>
      <c r="BJ557">
        <v>96</v>
      </c>
      <c r="BO557" t="s">
        <v>130</v>
      </c>
      <c r="BQ557">
        <v>4</v>
      </c>
      <c r="BV557" t="s">
        <v>118</v>
      </c>
      <c r="CC557" t="s">
        <v>120</v>
      </c>
      <c r="CR557" t="s">
        <v>344</v>
      </c>
      <c r="CS557">
        <v>170769</v>
      </c>
      <c r="CT557" t="s">
        <v>345</v>
      </c>
      <c r="CU557" t="s">
        <v>346</v>
      </c>
      <c r="CV557">
        <v>2013</v>
      </c>
    </row>
    <row r="558" spans="1:100" x14ac:dyDescent="0.35">
      <c r="A558">
        <v>38641940</v>
      </c>
      <c r="B558" t="s">
        <v>298</v>
      </c>
      <c r="D558" t="s">
        <v>101</v>
      </c>
      <c r="F558">
        <v>50.2</v>
      </c>
      <c r="K558" t="s">
        <v>434</v>
      </c>
      <c r="L558" t="s">
        <v>435</v>
      </c>
      <c r="M558" t="s">
        <v>104</v>
      </c>
      <c r="N558" t="s">
        <v>198</v>
      </c>
      <c r="P558">
        <v>14</v>
      </c>
      <c r="U558" t="s">
        <v>149</v>
      </c>
      <c r="V558" t="s">
        <v>107</v>
      </c>
      <c r="W558" t="s">
        <v>108</v>
      </c>
      <c r="X558" t="s">
        <v>109</v>
      </c>
      <c r="Y558">
        <v>2</v>
      </c>
      <c r="Z558" t="s">
        <v>139</v>
      </c>
      <c r="AB558">
        <v>3</v>
      </c>
      <c r="AG558" t="s">
        <v>140</v>
      </c>
      <c r="AX558" t="s">
        <v>199</v>
      </c>
      <c r="AY558" t="s">
        <v>436</v>
      </c>
      <c r="AZ558" t="s">
        <v>227</v>
      </c>
      <c r="BA558" t="s">
        <v>500</v>
      </c>
      <c r="BC558">
        <v>14</v>
      </c>
      <c r="BH558" t="s">
        <v>118</v>
      </c>
      <c r="BJ558">
        <v>14</v>
      </c>
      <c r="BO558" t="s">
        <v>118</v>
      </c>
      <c r="BQ558">
        <v>14</v>
      </c>
      <c r="BV558" t="s">
        <v>118</v>
      </c>
      <c r="CC558" t="s">
        <v>120</v>
      </c>
      <c r="CR558" t="s">
        <v>437</v>
      </c>
      <c r="CS558">
        <v>178994</v>
      </c>
      <c r="CT558" t="s">
        <v>438</v>
      </c>
      <c r="CU558" t="s">
        <v>439</v>
      </c>
      <c r="CV558">
        <v>2016</v>
      </c>
    </row>
    <row r="559" spans="1:100" x14ac:dyDescent="0.35">
      <c r="A559">
        <v>38641940</v>
      </c>
      <c r="B559" t="s">
        <v>298</v>
      </c>
      <c r="C559" t="s">
        <v>134</v>
      </c>
      <c r="D559" t="s">
        <v>101</v>
      </c>
      <c r="K559" t="s">
        <v>159</v>
      </c>
      <c r="L559" t="s">
        <v>160</v>
      </c>
      <c r="M559" t="s">
        <v>104</v>
      </c>
      <c r="N559" t="s">
        <v>105</v>
      </c>
      <c r="P559">
        <v>4</v>
      </c>
      <c r="U559" t="s">
        <v>118</v>
      </c>
      <c r="V559" t="s">
        <v>107</v>
      </c>
      <c r="W559" t="s">
        <v>108</v>
      </c>
      <c r="X559" t="s">
        <v>109</v>
      </c>
      <c r="Y559">
        <v>10</v>
      </c>
      <c r="Z559" t="s">
        <v>139</v>
      </c>
      <c r="AB559">
        <v>12.8</v>
      </c>
      <c r="AG559" t="s">
        <v>111</v>
      </c>
      <c r="AX559" t="s">
        <v>181</v>
      </c>
      <c r="AY559" t="s">
        <v>194</v>
      </c>
      <c r="AZ559" t="s">
        <v>227</v>
      </c>
      <c r="BA559" t="s">
        <v>184</v>
      </c>
      <c r="BC559">
        <v>4</v>
      </c>
      <c r="BH559" t="s">
        <v>118</v>
      </c>
      <c r="BJ559">
        <v>96</v>
      </c>
      <c r="BO559" t="s">
        <v>130</v>
      </c>
      <c r="BQ559">
        <v>4</v>
      </c>
      <c r="BV559" t="s">
        <v>118</v>
      </c>
      <c r="CC559" t="s">
        <v>120</v>
      </c>
      <c r="CR559" t="s">
        <v>344</v>
      </c>
      <c r="CS559">
        <v>170769</v>
      </c>
      <c r="CT559" t="s">
        <v>345</v>
      </c>
      <c r="CU559" t="s">
        <v>346</v>
      </c>
      <c r="CV559">
        <v>2013</v>
      </c>
    </row>
    <row r="560" spans="1:100" x14ac:dyDescent="0.35">
      <c r="A560">
        <v>38641940</v>
      </c>
      <c r="B560" t="s">
        <v>298</v>
      </c>
      <c r="D560" t="s">
        <v>101</v>
      </c>
      <c r="F560">
        <v>48.7</v>
      </c>
      <c r="K560" t="s">
        <v>528</v>
      </c>
      <c r="L560" t="s">
        <v>529</v>
      </c>
      <c r="M560" t="s">
        <v>104</v>
      </c>
      <c r="N560" t="s">
        <v>105</v>
      </c>
      <c r="P560">
        <v>25</v>
      </c>
      <c r="U560" t="s">
        <v>106</v>
      </c>
      <c r="V560" t="s">
        <v>107</v>
      </c>
      <c r="W560" t="s">
        <v>108</v>
      </c>
      <c r="X560" t="s">
        <v>109</v>
      </c>
      <c r="Y560">
        <v>3</v>
      </c>
      <c r="Z560" t="s">
        <v>139</v>
      </c>
      <c r="AB560">
        <v>572</v>
      </c>
      <c r="AG560" t="s">
        <v>530</v>
      </c>
      <c r="AX560" t="s">
        <v>112</v>
      </c>
      <c r="AY560" t="s">
        <v>235</v>
      </c>
      <c r="AZ560" t="s">
        <v>227</v>
      </c>
      <c r="BB560" t="s">
        <v>236</v>
      </c>
      <c r="BC560">
        <v>29</v>
      </c>
      <c r="BH560" t="s">
        <v>118</v>
      </c>
      <c r="CC560" t="s">
        <v>120</v>
      </c>
      <c r="CR560" t="s">
        <v>531</v>
      </c>
      <c r="CS560">
        <v>153825</v>
      </c>
      <c r="CT560" t="s">
        <v>532</v>
      </c>
      <c r="CU560" t="s">
        <v>533</v>
      </c>
      <c r="CV560">
        <v>2010</v>
      </c>
    </row>
    <row r="561" spans="1:100" x14ac:dyDescent="0.35">
      <c r="A561">
        <v>38641940</v>
      </c>
      <c r="B561" t="s">
        <v>298</v>
      </c>
      <c r="D561" t="s">
        <v>101</v>
      </c>
      <c r="F561">
        <v>50.2</v>
      </c>
      <c r="K561" t="s">
        <v>434</v>
      </c>
      <c r="L561" t="s">
        <v>435</v>
      </c>
      <c r="M561" t="s">
        <v>104</v>
      </c>
      <c r="N561" t="s">
        <v>198</v>
      </c>
      <c r="P561">
        <v>14</v>
      </c>
      <c r="U561" t="s">
        <v>149</v>
      </c>
      <c r="V561" t="s">
        <v>107</v>
      </c>
      <c r="W561" t="s">
        <v>108</v>
      </c>
      <c r="X561" t="s">
        <v>109</v>
      </c>
      <c r="Y561">
        <v>2</v>
      </c>
      <c r="Z561" t="s">
        <v>139</v>
      </c>
      <c r="AB561">
        <v>3</v>
      </c>
      <c r="AG561" t="s">
        <v>140</v>
      </c>
      <c r="AX561" t="s">
        <v>228</v>
      </c>
      <c r="AY561" t="s">
        <v>229</v>
      </c>
      <c r="AZ561" t="s">
        <v>227</v>
      </c>
      <c r="BC561">
        <v>14</v>
      </c>
      <c r="BH561" t="s">
        <v>118</v>
      </c>
      <c r="BJ561">
        <v>14</v>
      </c>
      <c r="BO561" t="s">
        <v>118</v>
      </c>
      <c r="BQ561">
        <v>14</v>
      </c>
      <c r="BV561" t="s">
        <v>118</v>
      </c>
      <c r="CC561" t="s">
        <v>120</v>
      </c>
      <c r="CR561" t="s">
        <v>437</v>
      </c>
      <c r="CS561">
        <v>178994</v>
      </c>
      <c r="CT561" t="s">
        <v>438</v>
      </c>
      <c r="CU561" t="s">
        <v>439</v>
      </c>
      <c r="CV561">
        <v>2016</v>
      </c>
    </row>
    <row r="562" spans="1:100" x14ac:dyDescent="0.35">
      <c r="A562">
        <v>38641940</v>
      </c>
      <c r="B562" t="s">
        <v>298</v>
      </c>
      <c r="D562" t="s">
        <v>135</v>
      </c>
      <c r="E562" t="s">
        <v>236</v>
      </c>
      <c r="F562">
        <v>51</v>
      </c>
      <c r="K562" t="s">
        <v>299</v>
      </c>
      <c r="L562" t="s">
        <v>245</v>
      </c>
      <c r="M562" t="s">
        <v>104</v>
      </c>
      <c r="N562" t="s">
        <v>198</v>
      </c>
      <c r="R562">
        <v>39</v>
      </c>
      <c r="T562">
        <v>40</v>
      </c>
      <c r="U562" t="s">
        <v>106</v>
      </c>
      <c r="V562" t="s">
        <v>107</v>
      </c>
      <c r="W562" t="s">
        <v>254</v>
      </c>
      <c r="X562" t="s">
        <v>109</v>
      </c>
      <c r="Y562">
        <v>8</v>
      </c>
      <c r="Z562" t="s">
        <v>139</v>
      </c>
      <c r="AB562">
        <v>32</v>
      </c>
      <c r="AG562" t="s">
        <v>111</v>
      </c>
      <c r="AX562" t="s">
        <v>128</v>
      </c>
      <c r="AY562" t="s">
        <v>128</v>
      </c>
      <c r="AZ562" t="s">
        <v>227</v>
      </c>
      <c r="BC562">
        <v>4</v>
      </c>
      <c r="BH562" t="s">
        <v>118</v>
      </c>
      <c r="BJ562">
        <v>96</v>
      </c>
      <c r="BO562" t="s">
        <v>130</v>
      </c>
      <c r="BQ562">
        <v>4</v>
      </c>
      <c r="BV562" t="s">
        <v>118</v>
      </c>
      <c r="CC562" t="s">
        <v>120</v>
      </c>
      <c r="CR562" t="s">
        <v>302</v>
      </c>
      <c r="CS562">
        <v>178800</v>
      </c>
      <c r="CT562" t="s">
        <v>303</v>
      </c>
      <c r="CU562" t="s">
        <v>304</v>
      </c>
      <c r="CV562">
        <v>2017</v>
      </c>
    </row>
    <row r="563" spans="1:100" x14ac:dyDescent="0.35">
      <c r="A563">
        <v>38641940</v>
      </c>
      <c r="B563" t="s">
        <v>298</v>
      </c>
      <c r="D563" t="s">
        <v>101</v>
      </c>
      <c r="F563">
        <v>41.5</v>
      </c>
      <c r="K563" t="s">
        <v>360</v>
      </c>
      <c r="L563" t="s">
        <v>361</v>
      </c>
      <c r="M563" t="s">
        <v>104</v>
      </c>
      <c r="N563" t="s">
        <v>105</v>
      </c>
      <c r="V563" t="s">
        <v>107</v>
      </c>
      <c r="W563" t="s">
        <v>108</v>
      </c>
      <c r="X563" t="s">
        <v>109</v>
      </c>
      <c r="Y563">
        <v>3</v>
      </c>
      <c r="Z563" t="s">
        <v>139</v>
      </c>
      <c r="AB563">
        <v>4</v>
      </c>
      <c r="AG563" t="s">
        <v>140</v>
      </c>
      <c r="AX563" t="s">
        <v>112</v>
      </c>
      <c r="AY563" t="s">
        <v>235</v>
      </c>
      <c r="AZ563" t="s">
        <v>227</v>
      </c>
      <c r="BD563" t="s">
        <v>116</v>
      </c>
      <c r="BE563">
        <v>4</v>
      </c>
      <c r="BF563" t="s">
        <v>117</v>
      </c>
      <c r="BG563">
        <v>9</v>
      </c>
      <c r="BH563" t="s">
        <v>118</v>
      </c>
      <c r="BK563" t="s">
        <v>116</v>
      </c>
      <c r="BL563">
        <v>4</v>
      </c>
      <c r="BM563" t="s">
        <v>117</v>
      </c>
      <c r="BN563">
        <v>9</v>
      </c>
      <c r="BO563" t="s">
        <v>118</v>
      </c>
      <c r="BR563" t="s">
        <v>116</v>
      </c>
      <c r="BS563">
        <v>4</v>
      </c>
      <c r="BT563" t="s">
        <v>117</v>
      </c>
      <c r="BU563">
        <v>9</v>
      </c>
      <c r="BV563" t="s">
        <v>118</v>
      </c>
      <c r="CC563" t="s">
        <v>120</v>
      </c>
      <c r="CR563" t="s">
        <v>461</v>
      </c>
      <c r="CS563">
        <v>178889</v>
      </c>
      <c r="CT563" t="s">
        <v>462</v>
      </c>
      <c r="CU563" t="s">
        <v>463</v>
      </c>
      <c r="CV563">
        <v>2017</v>
      </c>
    </row>
    <row r="564" spans="1:100" x14ac:dyDescent="0.35">
      <c r="A564">
        <v>38641940</v>
      </c>
      <c r="B564" t="s">
        <v>298</v>
      </c>
      <c r="D564" t="s">
        <v>135</v>
      </c>
      <c r="E564" t="s">
        <v>236</v>
      </c>
      <c r="F564">
        <v>51</v>
      </c>
      <c r="K564" t="s">
        <v>299</v>
      </c>
      <c r="L564" t="s">
        <v>245</v>
      </c>
      <c r="M564" t="s">
        <v>104</v>
      </c>
      <c r="N564" t="s">
        <v>198</v>
      </c>
      <c r="R564">
        <v>39</v>
      </c>
      <c r="T564">
        <v>40</v>
      </c>
      <c r="U564" t="s">
        <v>106</v>
      </c>
      <c r="V564" t="s">
        <v>107</v>
      </c>
      <c r="W564" t="s">
        <v>254</v>
      </c>
      <c r="X564" t="s">
        <v>109</v>
      </c>
      <c r="Y564">
        <v>8</v>
      </c>
      <c r="Z564" t="s">
        <v>139</v>
      </c>
      <c r="AB564">
        <v>16</v>
      </c>
      <c r="AG564" t="s">
        <v>111</v>
      </c>
      <c r="AX564" t="s">
        <v>112</v>
      </c>
      <c r="AY564" t="s">
        <v>235</v>
      </c>
      <c r="AZ564" t="s">
        <v>227</v>
      </c>
      <c r="BC564">
        <v>46</v>
      </c>
      <c r="BH564" t="s">
        <v>106</v>
      </c>
      <c r="BJ564">
        <v>96</v>
      </c>
      <c r="BO564" t="s">
        <v>130</v>
      </c>
      <c r="BQ564">
        <v>4</v>
      </c>
      <c r="BV564" t="s">
        <v>118</v>
      </c>
      <c r="CC564" t="s">
        <v>120</v>
      </c>
      <c r="CR564" t="s">
        <v>302</v>
      </c>
      <c r="CS564">
        <v>178800</v>
      </c>
      <c r="CT564" t="s">
        <v>303</v>
      </c>
      <c r="CU564" t="s">
        <v>304</v>
      </c>
      <c r="CV564">
        <v>2017</v>
      </c>
    </row>
    <row r="565" spans="1:100" x14ac:dyDescent="0.35">
      <c r="A565">
        <v>38641940</v>
      </c>
      <c r="B565" t="s">
        <v>298</v>
      </c>
      <c r="D565" t="s">
        <v>101</v>
      </c>
      <c r="F565">
        <v>48</v>
      </c>
      <c r="K565" t="s">
        <v>172</v>
      </c>
      <c r="L565" t="s">
        <v>173</v>
      </c>
      <c r="M565" t="s">
        <v>104</v>
      </c>
      <c r="N565" t="s">
        <v>105</v>
      </c>
      <c r="P565">
        <v>25</v>
      </c>
      <c r="U565" t="s">
        <v>106</v>
      </c>
      <c r="V565" t="s">
        <v>167</v>
      </c>
      <c r="W565" t="s">
        <v>108</v>
      </c>
      <c r="X565" t="s">
        <v>109</v>
      </c>
      <c r="Y565">
        <v>5</v>
      </c>
      <c r="Z565" t="s">
        <v>139</v>
      </c>
      <c r="AB565">
        <v>4</v>
      </c>
      <c r="AG565" t="s">
        <v>111</v>
      </c>
      <c r="AX565" t="s">
        <v>128</v>
      </c>
      <c r="AY565" t="s">
        <v>241</v>
      </c>
      <c r="AZ565" t="s">
        <v>227</v>
      </c>
      <c r="BC565">
        <v>4</v>
      </c>
      <c r="BH565" t="s">
        <v>118</v>
      </c>
      <c r="BJ565">
        <v>96</v>
      </c>
      <c r="BO565" t="s">
        <v>130</v>
      </c>
      <c r="BQ565">
        <v>4</v>
      </c>
      <c r="BV565" t="s">
        <v>118</v>
      </c>
      <c r="CC565" t="s">
        <v>120</v>
      </c>
      <c r="CR565" t="s">
        <v>368</v>
      </c>
      <c r="CS565">
        <v>178795</v>
      </c>
      <c r="CT565" t="s">
        <v>369</v>
      </c>
      <c r="CU565" t="s">
        <v>370</v>
      </c>
      <c r="CV565">
        <v>2016</v>
      </c>
    </row>
    <row r="566" spans="1:100" x14ac:dyDescent="0.35">
      <c r="A566">
        <v>38641940</v>
      </c>
      <c r="B566" t="s">
        <v>298</v>
      </c>
      <c r="D566" t="s">
        <v>101</v>
      </c>
      <c r="K566" t="s">
        <v>360</v>
      </c>
      <c r="L566" t="s">
        <v>361</v>
      </c>
      <c r="M566" t="s">
        <v>104</v>
      </c>
      <c r="N566" t="s">
        <v>534</v>
      </c>
      <c r="P566">
        <v>8</v>
      </c>
      <c r="U566" t="s">
        <v>106</v>
      </c>
      <c r="V566" t="s">
        <v>508</v>
      </c>
      <c r="W566" t="s">
        <v>108</v>
      </c>
      <c r="X566" t="s">
        <v>109</v>
      </c>
      <c r="Y566">
        <v>2</v>
      </c>
      <c r="Z566" t="s">
        <v>139</v>
      </c>
      <c r="AB566">
        <v>0.5</v>
      </c>
      <c r="AG566" t="s">
        <v>140</v>
      </c>
      <c r="AX566" t="s">
        <v>128</v>
      </c>
      <c r="AY566" t="s">
        <v>128</v>
      </c>
      <c r="AZ566" t="s">
        <v>227</v>
      </c>
      <c r="BC566">
        <v>21</v>
      </c>
      <c r="BH566" t="s">
        <v>118</v>
      </c>
      <c r="BJ566">
        <v>22</v>
      </c>
      <c r="BO566" t="s">
        <v>118</v>
      </c>
      <c r="BQ566">
        <v>22</v>
      </c>
      <c r="BV566" t="s">
        <v>118</v>
      </c>
      <c r="CC566" t="s">
        <v>120</v>
      </c>
      <c r="CR566" t="s">
        <v>510</v>
      </c>
      <c r="CS566">
        <v>178822</v>
      </c>
      <c r="CT566" t="s">
        <v>511</v>
      </c>
      <c r="CU566" t="s">
        <v>512</v>
      </c>
      <c r="CV566">
        <v>2016</v>
      </c>
    </row>
    <row r="567" spans="1:100" x14ac:dyDescent="0.35">
      <c r="A567">
        <v>38641940</v>
      </c>
      <c r="B567" t="s">
        <v>298</v>
      </c>
      <c r="D567" t="s">
        <v>135</v>
      </c>
      <c r="K567" t="s">
        <v>165</v>
      </c>
      <c r="L567" t="s">
        <v>166</v>
      </c>
      <c r="M567" t="s">
        <v>104</v>
      </c>
      <c r="N567" t="s">
        <v>105</v>
      </c>
      <c r="P567">
        <v>25</v>
      </c>
      <c r="U567" t="s">
        <v>106</v>
      </c>
      <c r="V567" t="s">
        <v>233</v>
      </c>
      <c r="W567" t="s">
        <v>108</v>
      </c>
      <c r="X567" t="s">
        <v>524</v>
      </c>
      <c r="Y567">
        <v>2</v>
      </c>
      <c r="Z567" t="s">
        <v>139</v>
      </c>
      <c r="AB567">
        <v>0.18</v>
      </c>
      <c r="AC567" t="s">
        <v>117</v>
      </c>
      <c r="AD567">
        <v>0.01</v>
      </c>
      <c r="AF567">
        <v>0.74</v>
      </c>
      <c r="AG567" t="s">
        <v>140</v>
      </c>
      <c r="AX567" t="s">
        <v>128</v>
      </c>
      <c r="AY567" t="s">
        <v>128</v>
      </c>
      <c r="AZ567" t="s">
        <v>227</v>
      </c>
      <c r="BC567">
        <v>4</v>
      </c>
      <c r="BH567" t="s">
        <v>118</v>
      </c>
      <c r="CC567" t="s">
        <v>120</v>
      </c>
      <c r="CR567" t="s">
        <v>525</v>
      </c>
      <c r="CS567">
        <v>72797</v>
      </c>
      <c r="CT567" t="s">
        <v>526</v>
      </c>
      <c r="CU567" t="s">
        <v>527</v>
      </c>
      <c r="CV567">
        <v>2004</v>
      </c>
    </row>
    <row r="568" spans="1:100" x14ac:dyDescent="0.35">
      <c r="A568">
        <v>38641940</v>
      </c>
      <c r="B568" t="s">
        <v>298</v>
      </c>
      <c r="D568" t="s">
        <v>101</v>
      </c>
      <c r="K568" t="s">
        <v>360</v>
      </c>
      <c r="L568" t="s">
        <v>361</v>
      </c>
      <c r="M568" t="s">
        <v>104</v>
      </c>
      <c r="N568" t="s">
        <v>534</v>
      </c>
      <c r="P568">
        <v>8</v>
      </c>
      <c r="U568" t="s">
        <v>106</v>
      </c>
      <c r="V568" t="s">
        <v>508</v>
      </c>
      <c r="W568" t="s">
        <v>108</v>
      </c>
      <c r="X568" t="s">
        <v>109</v>
      </c>
      <c r="Y568">
        <v>2</v>
      </c>
      <c r="Z568" t="s">
        <v>139</v>
      </c>
      <c r="AB568">
        <v>0.5</v>
      </c>
      <c r="AG568" t="s">
        <v>140</v>
      </c>
      <c r="AX568" t="s">
        <v>199</v>
      </c>
      <c r="AY568" t="s">
        <v>278</v>
      </c>
      <c r="AZ568" t="s">
        <v>227</v>
      </c>
      <c r="BA568" t="s">
        <v>275</v>
      </c>
      <c r="BC568">
        <v>21</v>
      </c>
      <c r="BH568" t="s">
        <v>118</v>
      </c>
      <c r="BJ568">
        <v>22</v>
      </c>
      <c r="BO568" t="s">
        <v>118</v>
      </c>
      <c r="BQ568">
        <v>22</v>
      </c>
      <c r="BV568" t="s">
        <v>118</v>
      </c>
      <c r="CC568" t="s">
        <v>120</v>
      </c>
      <c r="CR568" t="s">
        <v>510</v>
      </c>
      <c r="CS568">
        <v>178822</v>
      </c>
      <c r="CT568" t="s">
        <v>511</v>
      </c>
      <c r="CU568" t="s">
        <v>512</v>
      </c>
      <c r="CV568">
        <v>2016</v>
      </c>
    </row>
    <row r="569" spans="1:100" x14ac:dyDescent="0.35">
      <c r="A569">
        <v>38641940</v>
      </c>
      <c r="B569" t="s">
        <v>298</v>
      </c>
      <c r="D569" t="s">
        <v>101</v>
      </c>
      <c r="K569" t="s">
        <v>360</v>
      </c>
      <c r="L569" t="s">
        <v>361</v>
      </c>
      <c r="M569" t="s">
        <v>104</v>
      </c>
      <c r="N569" t="s">
        <v>534</v>
      </c>
      <c r="P569">
        <v>8</v>
      </c>
      <c r="U569" t="s">
        <v>106</v>
      </c>
      <c r="V569" t="s">
        <v>508</v>
      </c>
      <c r="W569" t="s">
        <v>108</v>
      </c>
      <c r="X569" t="s">
        <v>109</v>
      </c>
      <c r="Y569">
        <v>2</v>
      </c>
      <c r="Z569" t="s">
        <v>139</v>
      </c>
      <c r="AB569">
        <v>0.5</v>
      </c>
      <c r="AG569" t="s">
        <v>140</v>
      </c>
      <c r="AX569" t="s">
        <v>207</v>
      </c>
      <c r="AY569" t="s">
        <v>523</v>
      </c>
      <c r="AZ569" t="s">
        <v>227</v>
      </c>
      <c r="BA569" t="s">
        <v>184</v>
      </c>
      <c r="BC569">
        <v>21</v>
      </c>
      <c r="BH569" t="s">
        <v>118</v>
      </c>
      <c r="BJ569">
        <v>22</v>
      </c>
      <c r="BO569" t="s">
        <v>118</v>
      </c>
      <c r="BQ569">
        <v>22</v>
      </c>
      <c r="BV569" t="s">
        <v>118</v>
      </c>
      <c r="CC569" t="s">
        <v>120</v>
      </c>
      <c r="CR569" t="s">
        <v>510</v>
      </c>
      <c r="CS569">
        <v>178822</v>
      </c>
      <c r="CT569" t="s">
        <v>511</v>
      </c>
      <c r="CU569" t="s">
        <v>512</v>
      </c>
      <c r="CV569">
        <v>2016</v>
      </c>
    </row>
    <row r="570" spans="1:100" x14ac:dyDescent="0.35">
      <c r="A570">
        <v>38641940</v>
      </c>
      <c r="B570" t="s">
        <v>298</v>
      </c>
      <c r="D570" t="s">
        <v>101</v>
      </c>
      <c r="K570" t="s">
        <v>360</v>
      </c>
      <c r="L570" t="s">
        <v>361</v>
      </c>
      <c r="M570" t="s">
        <v>104</v>
      </c>
      <c r="N570" t="s">
        <v>534</v>
      </c>
      <c r="P570">
        <v>8</v>
      </c>
      <c r="U570" t="s">
        <v>106</v>
      </c>
      <c r="V570" t="s">
        <v>508</v>
      </c>
      <c r="W570" t="s">
        <v>108</v>
      </c>
      <c r="X570" t="s">
        <v>109</v>
      </c>
      <c r="Y570">
        <v>2</v>
      </c>
      <c r="Z570" t="s">
        <v>139</v>
      </c>
      <c r="AB570">
        <v>0.5</v>
      </c>
      <c r="AG570" t="s">
        <v>140</v>
      </c>
      <c r="AX570" t="s">
        <v>207</v>
      </c>
      <c r="AY570" t="s">
        <v>278</v>
      </c>
      <c r="AZ570" t="s">
        <v>227</v>
      </c>
      <c r="BA570" t="s">
        <v>184</v>
      </c>
      <c r="BC570">
        <v>21</v>
      </c>
      <c r="BH570" t="s">
        <v>118</v>
      </c>
      <c r="BJ570">
        <v>22</v>
      </c>
      <c r="BO570" t="s">
        <v>118</v>
      </c>
      <c r="BQ570">
        <v>22</v>
      </c>
      <c r="BV570" t="s">
        <v>118</v>
      </c>
      <c r="CC570" t="s">
        <v>120</v>
      </c>
      <c r="CR570" t="s">
        <v>510</v>
      </c>
      <c r="CS570">
        <v>178822</v>
      </c>
      <c r="CT570" t="s">
        <v>511</v>
      </c>
      <c r="CU570" t="s">
        <v>512</v>
      </c>
      <c r="CV570">
        <v>2016</v>
      </c>
    </row>
    <row r="571" spans="1:100" x14ac:dyDescent="0.35">
      <c r="A571">
        <v>38641940</v>
      </c>
      <c r="B571" t="s">
        <v>298</v>
      </c>
      <c r="D571" t="s">
        <v>101</v>
      </c>
      <c r="K571" t="s">
        <v>360</v>
      </c>
      <c r="L571" t="s">
        <v>361</v>
      </c>
      <c r="M571" t="s">
        <v>104</v>
      </c>
      <c r="N571" t="s">
        <v>534</v>
      </c>
      <c r="P571">
        <v>8</v>
      </c>
      <c r="U571" t="s">
        <v>106</v>
      </c>
      <c r="V571" t="s">
        <v>508</v>
      </c>
      <c r="W571" t="s">
        <v>108</v>
      </c>
      <c r="X571" t="s">
        <v>109</v>
      </c>
      <c r="Y571">
        <v>2</v>
      </c>
      <c r="Z571" t="s">
        <v>139</v>
      </c>
      <c r="AB571">
        <v>0.5</v>
      </c>
      <c r="AG571" t="s">
        <v>140</v>
      </c>
      <c r="AX571" t="s">
        <v>207</v>
      </c>
      <c r="AY571" t="s">
        <v>278</v>
      </c>
      <c r="AZ571" t="s">
        <v>227</v>
      </c>
      <c r="BA571" t="s">
        <v>184</v>
      </c>
      <c r="BC571">
        <v>21</v>
      </c>
      <c r="BH571" t="s">
        <v>118</v>
      </c>
      <c r="BJ571">
        <v>22</v>
      </c>
      <c r="BO571" t="s">
        <v>118</v>
      </c>
      <c r="BQ571">
        <v>22</v>
      </c>
      <c r="BV571" t="s">
        <v>118</v>
      </c>
      <c r="CC571" t="s">
        <v>120</v>
      </c>
      <c r="CR571" t="s">
        <v>510</v>
      </c>
      <c r="CS571">
        <v>178822</v>
      </c>
      <c r="CT571" t="s">
        <v>511</v>
      </c>
      <c r="CU571" t="s">
        <v>512</v>
      </c>
      <c r="CV571">
        <v>2016</v>
      </c>
    </row>
    <row r="572" spans="1:100" x14ac:dyDescent="0.35">
      <c r="A572">
        <v>38641940</v>
      </c>
      <c r="B572" t="s">
        <v>298</v>
      </c>
      <c r="D572" t="s">
        <v>101</v>
      </c>
      <c r="K572" t="s">
        <v>360</v>
      </c>
      <c r="L572" t="s">
        <v>361</v>
      </c>
      <c r="M572" t="s">
        <v>104</v>
      </c>
      <c r="N572" t="s">
        <v>534</v>
      </c>
      <c r="P572">
        <v>8</v>
      </c>
      <c r="U572" t="s">
        <v>106</v>
      </c>
      <c r="V572" t="s">
        <v>508</v>
      </c>
      <c r="W572" t="s">
        <v>108</v>
      </c>
      <c r="X572" t="s">
        <v>109</v>
      </c>
      <c r="Y572">
        <v>2</v>
      </c>
      <c r="Z572" t="s">
        <v>139</v>
      </c>
      <c r="AB572">
        <v>0.5</v>
      </c>
      <c r="AG572" t="s">
        <v>140</v>
      </c>
      <c r="AX572" t="s">
        <v>112</v>
      </c>
      <c r="AY572" t="s">
        <v>206</v>
      </c>
      <c r="AZ572" t="s">
        <v>227</v>
      </c>
      <c r="BC572">
        <v>21</v>
      </c>
      <c r="BH572" t="s">
        <v>118</v>
      </c>
      <c r="BJ572">
        <v>22</v>
      </c>
      <c r="BO572" t="s">
        <v>118</v>
      </c>
      <c r="BQ572">
        <v>22</v>
      </c>
      <c r="BV572" t="s">
        <v>118</v>
      </c>
      <c r="CC572" t="s">
        <v>120</v>
      </c>
      <c r="CR572" t="s">
        <v>510</v>
      </c>
      <c r="CS572">
        <v>178822</v>
      </c>
      <c r="CT572" t="s">
        <v>511</v>
      </c>
      <c r="CU572" t="s">
        <v>512</v>
      </c>
      <c r="CV572">
        <v>2016</v>
      </c>
    </row>
    <row r="573" spans="1:100" x14ac:dyDescent="0.35">
      <c r="A573">
        <v>38641940</v>
      </c>
      <c r="B573" t="s">
        <v>298</v>
      </c>
      <c r="D573" t="s">
        <v>101</v>
      </c>
      <c r="F573">
        <v>50.2</v>
      </c>
      <c r="K573" t="s">
        <v>535</v>
      </c>
      <c r="L573" t="s">
        <v>536</v>
      </c>
      <c r="M573" t="s">
        <v>104</v>
      </c>
      <c r="N573" t="s">
        <v>105</v>
      </c>
      <c r="P573">
        <v>25</v>
      </c>
      <c r="U573" t="s">
        <v>106</v>
      </c>
      <c r="V573" t="s">
        <v>107</v>
      </c>
      <c r="W573" t="s">
        <v>108</v>
      </c>
      <c r="X573" t="s">
        <v>109</v>
      </c>
      <c r="Y573">
        <v>2</v>
      </c>
      <c r="Z573" t="s">
        <v>139</v>
      </c>
      <c r="AB573">
        <v>1.1100000000000001</v>
      </c>
      <c r="AG573" t="s">
        <v>140</v>
      </c>
      <c r="AX573" t="s">
        <v>228</v>
      </c>
      <c r="AY573" t="s">
        <v>229</v>
      </c>
      <c r="AZ573" t="s">
        <v>227</v>
      </c>
      <c r="BC573">
        <v>21</v>
      </c>
      <c r="BH573" t="s">
        <v>118</v>
      </c>
      <c r="BO573" t="s">
        <v>119</v>
      </c>
      <c r="BV573" t="s">
        <v>119</v>
      </c>
      <c r="CC573" t="s">
        <v>120</v>
      </c>
      <c r="CR573" t="s">
        <v>537</v>
      </c>
      <c r="CS573">
        <v>170975</v>
      </c>
      <c r="CT573" t="s">
        <v>538</v>
      </c>
      <c r="CU573" t="s">
        <v>539</v>
      </c>
      <c r="CV573">
        <v>2015</v>
      </c>
    </row>
    <row r="574" spans="1:100" x14ac:dyDescent="0.35">
      <c r="A574">
        <v>38641940</v>
      </c>
      <c r="B574" t="s">
        <v>298</v>
      </c>
      <c r="D574" t="s">
        <v>101</v>
      </c>
      <c r="F574">
        <v>50.2</v>
      </c>
      <c r="K574" t="s">
        <v>535</v>
      </c>
      <c r="L574" t="s">
        <v>536</v>
      </c>
      <c r="M574" t="s">
        <v>104</v>
      </c>
      <c r="N574" t="s">
        <v>105</v>
      </c>
      <c r="P574">
        <v>25</v>
      </c>
      <c r="U574" t="s">
        <v>106</v>
      </c>
      <c r="V574" t="s">
        <v>107</v>
      </c>
      <c r="W574" t="s">
        <v>108</v>
      </c>
      <c r="X574" t="s">
        <v>109</v>
      </c>
      <c r="Y574">
        <v>2</v>
      </c>
      <c r="Z574" t="s">
        <v>139</v>
      </c>
      <c r="AB574">
        <v>1.1100000000000001</v>
      </c>
      <c r="AG574" t="s">
        <v>140</v>
      </c>
      <c r="AX574" t="s">
        <v>540</v>
      </c>
      <c r="AY574" t="s">
        <v>541</v>
      </c>
      <c r="AZ574" t="s">
        <v>227</v>
      </c>
      <c r="BC574">
        <v>21</v>
      </c>
      <c r="BH574" t="s">
        <v>118</v>
      </c>
      <c r="BO574" t="s">
        <v>119</v>
      </c>
      <c r="BV574" t="s">
        <v>119</v>
      </c>
      <c r="CC574" t="s">
        <v>120</v>
      </c>
      <c r="CR574" t="s">
        <v>537</v>
      </c>
      <c r="CS574">
        <v>170975</v>
      </c>
      <c r="CT574" t="s">
        <v>538</v>
      </c>
      <c r="CU574" t="s">
        <v>539</v>
      </c>
      <c r="CV574">
        <v>2015</v>
      </c>
    </row>
    <row r="575" spans="1:100" x14ac:dyDescent="0.35">
      <c r="A575">
        <v>38641940</v>
      </c>
      <c r="B575" t="s">
        <v>298</v>
      </c>
      <c r="D575" t="s">
        <v>101</v>
      </c>
      <c r="F575">
        <v>50.2</v>
      </c>
      <c r="K575" t="s">
        <v>535</v>
      </c>
      <c r="L575" t="s">
        <v>536</v>
      </c>
      <c r="M575" t="s">
        <v>104</v>
      </c>
      <c r="N575" t="s">
        <v>105</v>
      </c>
      <c r="P575">
        <v>25</v>
      </c>
      <c r="U575" t="s">
        <v>106</v>
      </c>
      <c r="V575" t="s">
        <v>107</v>
      </c>
      <c r="W575" t="s">
        <v>108</v>
      </c>
      <c r="X575" t="s">
        <v>109</v>
      </c>
      <c r="Y575">
        <v>2</v>
      </c>
      <c r="Z575" t="s">
        <v>139</v>
      </c>
      <c r="AB575">
        <v>1.1100000000000001</v>
      </c>
      <c r="AG575" t="s">
        <v>140</v>
      </c>
      <c r="AX575" t="s">
        <v>540</v>
      </c>
      <c r="AY575" t="s">
        <v>541</v>
      </c>
      <c r="AZ575" t="s">
        <v>227</v>
      </c>
      <c r="BC575">
        <v>10</v>
      </c>
      <c r="BH575" t="s">
        <v>118</v>
      </c>
      <c r="BO575" t="s">
        <v>119</v>
      </c>
      <c r="BV575" t="s">
        <v>119</v>
      </c>
      <c r="CC575" t="s">
        <v>120</v>
      </c>
      <c r="CR575" t="s">
        <v>537</v>
      </c>
      <c r="CS575">
        <v>170975</v>
      </c>
      <c r="CT575" t="s">
        <v>538</v>
      </c>
      <c r="CU575" t="s">
        <v>539</v>
      </c>
      <c r="CV575">
        <v>2015</v>
      </c>
    </row>
    <row r="576" spans="1:100" x14ac:dyDescent="0.35">
      <c r="A576">
        <v>38641940</v>
      </c>
      <c r="B576" t="s">
        <v>298</v>
      </c>
      <c r="D576" t="s">
        <v>101</v>
      </c>
      <c r="F576">
        <v>50.2</v>
      </c>
      <c r="K576" t="s">
        <v>535</v>
      </c>
      <c r="L576" t="s">
        <v>536</v>
      </c>
      <c r="M576" t="s">
        <v>104</v>
      </c>
      <c r="N576" t="s">
        <v>105</v>
      </c>
      <c r="P576">
        <v>25</v>
      </c>
      <c r="U576" t="s">
        <v>106</v>
      </c>
      <c r="V576" t="s">
        <v>107</v>
      </c>
      <c r="W576" t="s">
        <v>108</v>
      </c>
      <c r="X576" t="s">
        <v>109</v>
      </c>
      <c r="Y576">
        <v>2</v>
      </c>
      <c r="Z576" t="s">
        <v>139</v>
      </c>
      <c r="AB576">
        <v>1.1100000000000001</v>
      </c>
      <c r="AG576" t="s">
        <v>140</v>
      </c>
      <c r="AX576" t="s">
        <v>228</v>
      </c>
      <c r="AY576" t="s">
        <v>240</v>
      </c>
      <c r="AZ576" t="s">
        <v>227</v>
      </c>
      <c r="BC576">
        <v>10</v>
      </c>
      <c r="BH576" t="s">
        <v>118</v>
      </c>
      <c r="BO576" t="s">
        <v>119</v>
      </c>
      <c r="BV576" t="s">
        <v>119</v>
      </c>
      <c r="CC576" t="s">
        <v>120</v>
      </c>
      <c r="CR576" t="s">
        <v>537</v>
      </c>
      <c r="CS576">
        <v>170975</v>
      </c>
      <c r="CT576" t="s">
        <v>538</v>
      </c>
      <c r="CU576" t="s">
        <v>539</v>
      </c>
      <c r="CV576">
        <v>2015</v>
      </c>
    </row>
    <row r="577" spans="1:100" x14ac:dyDescent="0.35">
      <c r="A577">
        <v>38641940</v>
      </c>
      <c r="B577" t="s">
        <v>298</v>
      </c>
      <c r="D577" t="s">
        <v>101</v>
      </c>
      <c r="F577">
        <v>41.5</v>
      </c>
      <c r="K577" t="s">
        <v>360</v>
      </c>
      <c r="L577" t="s">
        <v>361</v>
      </c>
      <c r="M577" t="s">
        <v>104</v>
      </c>
      <c r="N577" t="s">
        <v>105</v>
      </c>
      <c r="V577" t="s">
        <v>107</v>
      </c>
      <c r="W577" t="s">
        <v>108</v>
      </c>
      <c r="X577" t="s">
        <v>109</v>
      </c>
      <c r="Y577">
        <v>3</v>
      </c>
      <c r="Z577" t="s">
        <v>139</v>
      </c>
      <c r="AB577">
        <v>2</v>
      </c>
      <c r="AG577" t="s">
        <v>140</v>
      </c>
      <c r="AX577" t="s">
        <v>112</v>
      </c>
      <c r="AY577" t="s">
        <v>235</v>
      </c>
      <c r="AZ577" t="s">
        <v>227</v>
      </c>
      <c r="BD577" t="s">
        <v>116</v>
      </c>
      <c r="BE577">
        <v>31</v>
      </c>
      <c r="BF577" t="s">
        <v>117</v>
      </c>
      <c r="BG577">
        <v>41</v>
      </c>
      <c r="BH577" t="s">
        <v>118</v>
      </c>
      <c r="BK577" t="s">
        <v>116</v>
      </c>
      <c r="BL577">
        <v>31</v>
      </c>
      <c r="BM577" t="s">
        <v>117</v>
      </c>
      <c r="BN577">
        <v>41</v>
      </c>
      <c r="BO577" t="s">
        <v>118</v>
      </c>
      <c r="BR577" t="s">
        <v>116</v>
      </c>
      <c r="BS577">
        <v>31</v>
      </c>
      <c r="BT577" t="s">
        <v>117</v>
      </c>
      <c r="BU577">
        <v>41</v>
      </c>
      <c r="BV577" t="s">
        <v>118</v>
      </c>
      <c r="CC577" t="s">
        <v>120</v>
      </c>
      <c r="CR577" t="s">
        <v>461</v>
      </c>
      <c r="CS577">
        <v>178889</v>
      </c>
      <c r="CT577" t="s">
        <v>462</v>
      </c>
      <c r="CU577" t="s">
        <v>463</v>
      </c>
      <c r="CV577">
        <v>2017</v>
      </c>
    </row>
    <row r="578" spans="1:100" x14ac:dyDescent="0.35">
      <c r="A578">
        <v>38641940</v>
      </c>
      <c r="B578" t="s">
        <v>298</v>
      </c>
      <c r="D578" t="s">
        <v>101</v>
      </c>
      <c r="F578">
        <v>41.5</v>
      </c>
      <c r="K578" t="s">
        <v>360</v>
      </c>
      <c r="L578" t="s">
        <v>361</v>
      </c>
      <c r="M578" t="s">
        <v>104</v>
      </c>
      <c r="N578" t="s">
        <v>105</v>
      </c>
      <c r="V578" t="s">
        <v>107</v>
      </c>
      <c r="W578" t="s">
        <v>108</v>
      </c>
      <c r="X578" t="s">
        <v>109</v>
      </c>
      <c r="Y578">
        <v>3</v>
      </c>
      <c r="Z578" t="s">
        <v>139</v>
      </c>
      <c r="AB578">
        <v>2</v>
      </c>
      <c r="AG578" t="s">
        <v>140</v>
      </c>
      <c r="AX578" t="s">
        <v>128</v>
      </c>
      <c r="AY578" t="s">
        <v>241</v>
      </c>
      <c r="AZ578" t="s">
        <v>227</v>
      </c>
      <c r="BD578" t="s">
        <v>116</v>
      </c>
      <c r="BE578">
        <v>31</v>
      </c>
      <c r="BF578" t="s">
        <v>117</v>
      </c>
      <c r="BG578">
        <v>41</v>
      </c>
      <c r="BH578" t="s">
        <v>118</v>
      </c>
      <c r="BK578" t="s">
        <v>116</v>
      </c>
      <c r="BL578">
        <v>31</v>
      </c>
      <c r="BM578" t="s">
        <v>117</v>
      </c>
      <c r="BN578">
        <v>41</v>
      </c>
      <c r="BO578" t="s">
        <v>118</v>
      </c>
      <c r="BR578" t="s">
        <v>116</v>
      </c>
      <c r="BS578">
        <v>31</v>
      </c>
      <c r="BT578" t="s">
        <v>117</v>
      </c>
      <c r="BU578">
        <v>41</v>
      </c>
      <c r="BV578" t="s">
        <v>118</v>
      </c>
      <c r="CC578" t="s">
        <v>120</v>
      </c>
      <c r="CR578" t="s">
        <v>461</v>
      </c>
      <c r="CS578">
        <v>178889</v>
      </c>
      <c r="CT578" t="s">
        <v>462</v>
      </c>
      <c r="CU578" t="s">
        <v>463</v>
      </c>
      <c r="CV578">
        <v>2017</v>
      </c>
    </row>
    <row r="579" spans="1:100" x14ac:dyDescent="0.35">
      <c r="A579">
        <v>38641940</v>
      </c>
      <c r="B579" t="s">
        <v>298</v>
      </c>
      <c r="D579" t="s">
        <v>101</v>
      </c>
      <c r="F579">
        <v>50.2</v>
      </c>
      <c r="K579" t="s">
        <v>535</v>
      </c>
      <c r="L579" t="s">
        <v>536</v>
      </c>
      <c r="M579" t="s">
        <v>104</v>
      </c>
      <c r="N579" t="s">
        <v>105</v>
      </c>
      <c r="P579">
        <v>25</v>
      </c>
      <c r="U579" t="s">
        <v>106</v>
      </c>
      <c r="V579" t="s">
        <v>107</v>
      </c>
      <c r="W579" t="s">
        <v>108</v>
      </c>
      <c r="X579" t="s">
        <v>109</v>
      </c>
      <c r="Y579">
        <v>2</v>
      </c>
      <c r="Z579" t="s">
        <v>139</v>
      </c>
      <c r="AB579">
        <v>1.1100000000000001</v>
      </c>
      <c r="AG579" t="s">
        <v>140</v>
      </c>
      <c r="AX579" t="s">
        <v>228</v>
      </c>
      <c r="AY579" t="s">
        <v>229</v>
      </c>
      <c r="AZ579" t="s">
        <v>227</v>
      </c>
      <c r="BC579">
        <v>10</v>
      </c>
      <c r="BH579" t="s">
        <v>118</v>
      </c>
      <c r="BO579" t="s">
        <v>119</v>
      </c>
      <c r="BV579" t="s">
        <v>119</v>
      </c>
      <c r="CC579" t="s">
        <v>120</v>
      </c>
      <c r="CR579" t="s">
        <v>537</v>
      </c>
      <c r="CS579">
        <v>170975</v>
      </c>
      <c r="CT579" t="s">
        <v>538</v>
      </c>
      <c r="CU579" t="s">
        <v>539</v>
      </c>
      <c r="CV579">
        <v>2015</v>
      </c>
    </row>
    <row r="580" spans="1:100" x14ac:dyDescent="0.35">
      <c r="A580">
        <v>38641940</v>
      </c>
      <c r="B580" t="s">
        <v>298</v>
      </c>
      <c r="D580" t="s">
        <v>101</v>
      </c>
      <c r="F580">
        <v>50.2</v>
      </c>
      <c r="K580" t="s">
        <v>535</v>
      </c>
      <c r="L580" t="s">
        <v>536</v>
      </c>
      <c r="M580" t="s">
        <v>104</v>
      </c>
      <c r="N580" t="s">
        <v>105</v>
      </c>
      <c r="P580">
        <v>25</v>
      </c>
      <c r="U580" t="s">
        <v>106</v>
      </c>
      <c r="V580" t="s">
        <v>107</v>
      </c>
      <c r="W580" t="s">
        <v>108</v>
      </c>
      <c r="X580" t="s">
        <v>109</v>
      </c>
      <c r="Y580">
        <v>2</v>
      </c>
      <c r="Z580" t="s">
        <v>139</v>
      </c>
      <c r="AB580">
        <v>1.1100000000000001</v>
      </c>
      <c r="AG580" t="s">
        <v>140</v>
      </c>
      <c r="AX580" t="s">
        <v>112</v>
      </c>
      <c r="AY580" t="s">
        <v>235</v>
      </c>
      <c r="AZ580" t="s">
        <v>227</v>
      </c>
      <c r="BH580" t="s">
        <v>119</v>
      </c>
      <c r="BO580" t="s">
        <v>119</v>
      </c>
      <c r="BV580" t="s">
        <v>119</v>
      </c>
      <c r="CC580" t="s">
        <v>120</v>
      </c>
      <c r="CR580" t="s">
        <v>537</v>
      </c>
      <c r="CS580">
        <v>170975</v>
      </c>
      <c r="CT580" t="s">
        <v>538</v>
      </c>
      <c r="CU580" t="s">
        <v>539</v>
      </c>
      <c r="CV580">
        <v>2015</v>
      </c>
    </row>
    <row r="581" spans="1:100" x14ac:dyDescent="0.35">
      <c r="A581">
        <v>38641940</v>
      </c>
      <c r="B581" t="s">
        <v>298</v>
      </c>
      <c r="D581" t="s">
        <v>101</v>
      </c>
      <c r="F581">
        <v>50.2</v>
      </c>
      <c r="K581" t="s">
        <v>535</v>
      </c>
      <c r="L581" t="s">
        <v>536</v>
      </c>
      <c r="M581" t="s">
        <v>104</v>
      </c>
      <c r="N581" t="s">
        <v>105</v>
      </c>
      <c r="P581">
        <v>25</v>
      </c>
      <c r="U581" t="s">
        <v>106</v>
      </c>
      <c r="V581" t="s">
        <v>107</v>
      </c>
      <c r="W581" t="s">
        <v>108</v>
      </c>
      <c r="X581" t="s">
        <v>109</v>
      </c>
      <c r="Y581">
        <v>2</v>
      </c>
      <c r="Z581" t="s">
        <v>139</v>
      </c>
      <c r="AB581">
        <v>1.1100000000000001</v>
      </c>
      <c r="AG581" t="s">
        <v>140</v>
      </c>
      <c r="AX581" t="s">
        <v>228</v>
      </c>
      <c r="AY581" t="s">
        <v>240</v>
      </c>
      <c r="AZ581" t="s">
        <v>227</v>
      </c>
      <c r="BC581">
        <v>21</v>
      </c>
      <c r="BH581" t="s">
        <v>118</v>
      </c>
      <c r="BO581" t="s">
        <v>119</v>
      </c>
      <c r="BV581" t="s">
        <v>119</v>
      </c>
      <c r="CC581" t="s">
        <v>120</v>
      </c>
      <c r="CR581" t="s">
        <v>537</v>
      </c>
      <c r="CS581">
        <v>170975</v>
      </c>
      <c r="CT581" t="s">
        <v>538</v>
      </c>
      <c r="CU581" t="s">
        <v>539</v>
      </c>
      <c r="CV581">
        <v>2015</v>
      </c>
    </row>
    <row r="582" spans="1:100" x14ac:dyDescent="0.35">
      <c r="A582">
        <v>38641940</v>
      </c>
      <c r="B582" t="s">
        <v>298</v>
      </c>
      <c r="D582" t="s">
        <v>101</v>
      </c>
      <c r="F582">
        <v>41.5</v>
      </c>
      <c r="K582" t="s">
        <v>360</v>
      </c>
      <c r="L582" t="s">
        <v>361</v>
      </c>
      <c r="M582" t="s">
        <v>104</v>
      </c>
      <c r="N582" t="s">
        <v>105</v>
      </c>
      <c r="V582" t="s">
        <v>107</v>
      </c>
      <c r="W582" t="s">
        <v>108</v>
      </c>
      <c r="X582" t="s">
        <v>109</v>
      </c>
      <c r="Y582">
        <v>3</v>
      </c>
      <c r="Z582" t="s">
        <v>139</v>
      </c>
      <c r="AB582">
        <v>4</v>
      </c>
      <c r="AG582" t="s">
        <v>140</v>
      </c>
      <c r="AX582" t="s">
        <v>207</v>
      </c>
      <c r="AY582" t="s">
        <v>440</v>
      </c>
      <c r="AZ582" t="s">
        <v>227</v>
      </c>
      <c r="BA582" t="s">
        <v>184</v>
      </c>
      <c r="BD582" t="s">
        <v>116</v>
      </c>
      <c r="BE582">
        <v>31</v>
      </c>
      <c r="BF582" t="s">
        <v>117</v>
      </c>
      <c r="BG582">
        <v>41</v>
      </c>
      <c r="BH582" t="s">
        <v>118</v>
      </c>
      <c r="BK582" t="s">
        <v>116</v>
      </c>
      <c r="BL582">
        <v>31</v>
      </c>
      <c r="BM582" t="s">
        <v>117</v>
      </c>
      <c r="BN582">
        <v>41</v>
      </c>
      <c r="BO582" t="s">
        <v>118</v>
      </c>
      <c r="BR582" t="s">
        <v>116</v>
      </c>
      <c r="BS582">
        <v>31</v>
      </c>
      <c r="BT582" t="s">
        <v>117</v>
      </c>
      <c r="BU582">
        <v>41</v>
      </c>
      <c r="BV582" t="s">
        <v>118</v>
      </c>
      <c r="CC582" t="s">
        <v>120</v>
      </c>
      <c r="CR582" t="s">
        <v>461</v>
      </c>
      <c r="CS582">
        <v>178889</v>
      </c>
      <c r="CT582" t="s">
        <v>462</v>
      </c>
      <c r="CU582" t="s">
        <v>463</v>
      </c>
      <c r="CV582">
        <v>2017</v>
      </c>
    </row>
    <row r="583" spans="1:100" x14ac:dyDescent="0.35">
      <c r="A583">
        <v>38641940</v>
      </c>
      <c r="B583" t="s">
        <v>298</v>
      </c>
      <c r="D583" t="s">
        <v>101</v>
      </c>
      <c r="K583" t="s">
        <v>347</v>
      </c>
      <c r="L583" t="s">
        <v>348</v>
      </c>
      <c r="M583" t="s">
        <v>104</v>
      </c>
      <c r="N583" t="s">
        <v>105</v>
      </c>
      <c r="P583">
        <v>25</v>
      </c>
      <c r="U583" t="s">
        <v>106</v>
      </c>
      <c r="V583" t="s">
        <v>107</v>
      </c>
      <c r="W583" t="s">
        <v>108</v>
      </c>
      <c r="X583" t="s">
        <v>109</v>
      </c>
      <c r="Y583">
        <v>4</v>
      </c>
      <c r="Z583" t="s">
        <v>110</v>
      </c>
      <c r="AB583">
        <v>14.77</v>
      </c>
      <c r="AG583" t="s">
        <v>111</v>
      </c>
      <c r="AX583" t="s">
        <v>112</v>
      </c>
      <c r="AY583" t="s">
        <v>235</v>
      </c>
      <c r="AZ583" t="s">
        <v>227</v>
      </c>
      <c r="BH583" t="s">
        <v>119</v>
      </c>
      <c r="BO583" t="s">
        <v>119</v>
      </c>
      <c r="BV583" t="s">
        <v>119</v>
      </c>
      <c r="CC583" t="s">
        <v>120</v>
      </c>
      <c r="CR583" t="s">
        <v>349</v>
      </c>
      <c r="CS583">
        <v>170727</v>
      </c>
      <c r="CT583" t="s">
        <v>350</v>
      </c>
      <c r="CU583" t="s">
        <v>351</v>
      </c>
      <c r="CV583">
        <v>2014</v>
      </c>
    </row>
    <row r="584" spans="1:100" x14ac:dyDescent="0.35">
      <c r="A584">
        <v>38641940</v>
      </c>
      <c r="B584" t="s">
        <v>298</v>
      </c>
      <c r="D584" t="s">
        <v>101</v>
      </c>
      <c r="F584">
        <v>50.2</v>
      </c>
      <c r="K584" t="s">
        <v>535</v>
      </c>
      <c r="L584" t="s">
        <v>536</v>
      </c>
      <c r="M584" t="s">
        <v>104</v>
      </c>
      <c r="N584" t="s">
        <v>105</v>
      </c>
      <c r="P584">
        <v>25</v>
      </c>
      <c r="U584" t="s">
        <v>106</v>
      </c>
      <c r="V584" t="s">
        <v>107</v>
      </c>
      <c r="W584" t="s">
        <v>108</v>
      </c>
      <c r="X584" t="s">
        <v>109</v>
      </c>
      <c r="Y584">
        <v>2</v>
      </c>
      <c r="Z584" t="s">
        <v>139</v>
      </c>
      <c r="AB584">
        <v>1.1100000000000001</v>
      </c>
      <c r="AG584" t="s">
        <v>140</v>
      </c>
      <c r="AX584" t="s">
        <v>128</v>
      </c>
      <c r="AY584" t="s">
        <v>241</v>
      </c>
      <c r="AZ584" t="s">
        <v>227</v>
      </c>
      <c r="BH584" t="s">
        <v>119</v>
      </c>
      <c r="BO584" t="s">
        <v>119</v>
      </c>
      <c r="BV584" t="s">
        <v>119</v>
      </c>
      <c r="CC584" t="s">
        <v>120</v>
      </c>
      <c r="CR584" t="s">
        <v>537</v>
      </c>
      <c r="CS584">
        <v>170975</v>
      </c>
      <c r="CT584" t="s">
        <v>538</v>
      </c>
      <c r="CU584" t="s">
        <v>539</v>
      </c>
      <c r="CV584">
        <v>2015</v>
      </c>
    </row>
    <row r="585" spans="1:100" x14ac:dyDescent="0.35">
      <c r="A585">
        <v>38641940</v>
      </c>
      <c r="B585" t="s">
        <v>298</v>
      </c>
      <c r="D585" t="s">
        <v>101</v>
      </c>
      <c r="F585">
        <v>50.2</v>
      </c>
      <c r="K585" t="s">
        <v>535</v>
      </c>
      <c r="L585" t="s">
        <v>536</v>
      </c>
      <c r="M585" t="s">
        <v>104</v>
      </c>
      <c r="N585" t="s">
        <v>105</v>
      </c>
      <c r="P585">
        <v>25</v>
      </c>
      <c r="U585" t="s">
        <v>106</v>
      </c>
      <c r="V585" t="s">
        <v>107</v>
      </c>
      <c r="W585" t="s">
        <v>108</v>
      </c>
      <c r="X585" t="s">
        <v>109</v>
      </c>
      <c r="Y585">
        <v>2</v>
      </c>
      <c r="Z585" t="s">
        <v>139</v>
      </c>
      <c r="AB585">
        <v>1.1100000000000001</v>
      </c>
      <c r="AG585" t="s">
        <v>140</v>
      </c>
      <c r="AX585" t="s">
        <v>207</v>
      </c>
      <c r="AY585" t="s">
        <v>217</v>
      </c>
      <c r="AZ585" t="s">
        <v>227</v>
      </c>
      <c r="BA585" t="s">
        <v>184</v>
      </c>
      <c r="BH585" t="s">
        <v>119</v>
      </c>
      <c r="BO585" t="s">
        <v>119</v>
      </c>
      <c r="BV585" t="s">
        <v>119</v>
      </c>
      <c r="CC585" t="s">
        <v>120</v>
      </c>
      <c r="CR585" t="s">
        <v>537</v>
      </c>
      <c r="CS585">
        <v>170975</v>
      </c>
      <c r="CT585" t="s">
        <v>538</v>
      </c>
      <c r="CU585" t="s">
        <v>539</v>
      </c>
      <c r="CV585">
        <v>2015</v>
      </c>
    </row>
    <row r="586" spans="1:100" x14ac:dyDescent="0.35">
      <c r="A586">
        <v>38641940</v>
      </c>
      <c r="B586" t="s">
        <v>298</v>
      </c>
      <c r="D586" t="s">
        <v>101</v>
      </c>
      <c r="F586">
        <v>50.2</v>
      </c>
      <c r="K586" t="s">
        <v>535</v>
      </c>
      <c r="L586" t="s">
        <v>536</v>
      </c>
      <c r="M586" t="s">
        <v>104</v>
      </c>
      <c r="N586" t="s">
        <v>105</v>
      </c>
      <c r="P586">
        <v>25</v>
      </c>
      <c r="U586" t="s">
        <v>106</v>
      </c>
      <c r="V586" t="s">
        <v>107</v>
      </c>
      <c r="W586" t="s">
        <v>108</v>
      </c>
      <c r="X586" t="s">
        <v>109</v>
      </c>
      <c r="Y586">
        <v>2</v>
      </c>
      <c r="Z586" t="s">
        <v>139</v>
      </c>
      <c r="AB586">
        <v>1.1100000000000001</v>
      </c>
      <c r="AG586" t="s">
        <v>140</v>
      </c>
      <c r="AX586" t="s">
        <v>207</v>
      </c>
      <c r="AY586" t="s">
        <v>217</v>
      </c>
      <c r="AZ586" t="s">
        <v>227</v>
      </c>
      <c r="BA586" t="s">
        <v>184</v>
      </c>
      <c r="BC586">
        <v>12</v>
      </c>
      <c r="BH586" t="s">
        <v>118</v>
      </c>
      <c r="BO586" t="s">
        <v>119</v>
      </c>
      <c r="BV586" t="s">
        <v>119</v>
      </c>
      <c r="CC586" t="s">
        <v>120</v>
      </c>
      <c r="CR586" t="s">
        <v>537</v>
      </c>
      <c r="CS586">
        <v>170975</v>
      </c>
      <c r="CT586" t="s">
        <v>538</v>
      </c>
      <c r="CU586" t="s">
        <v>539</v>
      </c>
      <c r="CV586">
        <v>2015</v>
      </c>
    </row>
    <row r="587" spans="1:100" x14ac:dyDescent="0.35">
      <c r="A587">
        <v>38641940</v>
      </c>
      <c r="B587" t="s">
        <v>298</v>
      </c>
      <c r="D587" t="s">
        <v>101</v>
      </c>
      <c r="F587">
        <v>2</v>
      </c>
      <c r="K587" t="s">
        <v>420</v>
      </c>
      <c r="L587" t="s">
        <v>421</v>
      </c>
      <c r="M587" t="s">
        <v>104</v>
      </c>
      <c r="N587" t="s">
        <v>198</v>
      </c>
      <c r="V587" t="s">
        <v>167</v>
      </c>
      <c r="W587" t="s">
        <v>108</v>
      </c>
      <c r="X587" t="s">
        <v>109</v>
      </c>
      <c r="Y587">
        <v>4</v>
      </c>
      <c r="Z587" t="s">
        <v>139</v>
      </c>
      <c r="AB587">
        <v>2.9199999999999999E-3</v>
      </c>
      <c r="AG587" t="s">
        <v>111</v>
      </c>
      <c r="AX587" t="s">
        <v>228</v>
      </c>
      <c r="AY587" t="s">
        <v>426</v>
      </c>
      <c r="AZ587" t="s">
        <v>227</v>
      </c>
      <c r="BC587">
        <v>0.18060000000000001</v>
      </c>
      <c r="BH587" t="s">
        <v>118</v>
      </c>
      <c r="BJ587">
        <v>5</v>
      </c>
      <c r="BO587" t="s">
        <v>130</v>
      </c>
      <c r="BQ587">
        <v>0.20830000000000001</v>
      </c>
      <c r="BV587" t="s">
        <v>118</v>
      </c>
      <c r="CC587" t="s">
        <v>120</v>
      </c>
      <c r="CR587" t="s">
        <v>423</v>
      </c>
      <c r="CS587">
        <v>174114</v>
      </c>
      <c r="CT587" t="s">
        <v>424</v>
      </c>
      <c r="CU587" t="s">
        <v>425</v>
      </c>
      <c r="CV587">
        <v>2016</v>
      </c>
    </row>
    <row r="588" spans="1:100" x14ac:dyDescent="0.35">
      <c r="A588">
        <v>38641940</v>
      </c>
      <c r="B588" t="s">
        <v>298</v>
      </c>
      <c r="D588" t="s">
        <v>101</v>
      </c>
      <c r="F588">
        <v>2</v>
      </c>
      <c r="K588" t="s">
        <v>420</v>
      </c>
      <c r="L588" t="s">
        <v>421</v>
      </c>
      <c r="M588" t="s">
        <v>104</v>
      </c>
      <c r="N588" t="s">
        <v>198</v>
      </c>
      <c r="V588" t="s">
        <v>167</v>
      </c>
      <c r="W588" t="s">
        <v>108</v>
      </c>
      <c r="X588" t="s">
        <v>109</v>
      </c>
      <c r="Y588">
        <v>4</v>
      </c>
      <c r="Z588" t="s">
        <v>139</v>
      </c>
      <c r="AB588">
        <v>1.4599999999999999E-3</v>
      </c>
      <c r="AG588" t="s">
        <v>111</v>
      </c>
      <c r="AX588" t="s">
        <v>228</v>
      </c>
      <c r="AY588" t="s">
        <v>422</v>
      </c>
      <c r="AZ588" t="s">
        <v>227</v>
      </c>
      <c r="BC588">
        <v>0.20830000000000001</v>
      </c>
      <c r="BH588" t="s">
        <v>118</v>
      </c>
      <c r="BJ588">
        <v>5</v>
      </c>
      <c r="BO588" t="s">
        <v>130</v>
      </c>
      <c r="BQ588">
        <v>0.20830000000000001</v>
      </c>
      <c r="BV588" t="s">
        <v>118</v>
      </c>
      <c r="CC588" t="s">
        <v>120</v>
      </c>
      <c r="CR588" t="s">
        <v>423</v>
      </c>
      <c r="CS588">
        <v>174114</v>
      </c>
      <c r="CT588" t="s">
        <v>424</v>
      </c>
      <c r="CU588" t="s">
        <v>425</v>
      </c>
      <c r="CV588">
        <v>2016</v>
      </c>
    </row>
    <row r="589" spans="1:100" x14ac:dyDescent="0.35">
      <c r="A589">
        <v>38641940</v>
      </c>
      <c r="B589" t="s">
        <v>298</v>
      </c>
      <c r="D589" t="s">
        <v>101</v>
      </c>
      <c r="F589">
        <v>2</v>
      </c>
      <c r="K589" t="s">
        <v>420</v>
      </c>
      <c r="L589" t="s">
        <v>421</v>
      </c>
      <c r="M589" t="s">
        <v>104</v>
      </c>
      <c r="N589" t="s">
        <v>198</v>
      </c>
      <c r="V589" t="s">
        <v>167</v>
      </c>
      <c r="W589" t="s">
        <v>108</v>
      </c>
      <c r="X589" t="s">
        <v>109</v>
      </c>
      <c r="Y589">
        <v>4</v>
      </c>
      <c r="Z589" t="s">
        <v>139</v>
      </c>
      <c r="AB589">
        <v>1.4599999999999999E-3</v>
      </c>
      <c r="AG589" t="s">
        <v>111</v>
      </c>
      <c r="AX589" t="s">
        <v>228</v>
      </c>
      <c r="AY589" t="s">
        <v>490</v>
      </c>
      <c r="AZ589" t="s">
        <v>227</v>
      </c>
      <c r="BC589">
        <v>1.3899999999999999E-2</v>
      </c>
      <c r="BH589" t="s">
        <v>118</v>
      </c>
      <c r="BJ589">
        <v>5</v>
      </c>
      <c r="BO589" t="s">
        <v>130</v>
      </c>
      <c r="BQ589">
        <v>0.20830000000000001</v>
      </c>
      <c r="BV589" t="s">
        <v>118</v>
      </c>
      <c r="CC589" t="s">
        <v>120</v>
      </c>
      <c r="CR589" t="s">
        <v>423</v>
      </c>
      <c r="CS589">
        <v>174114</v>
      </c>
      <c r="CT589" t="s">
        <v>424</v>
      </c>
      <c r="CU589" t="s">
        <v>425</v>
      </c>
      <c r="CV589">
        <v>2016</v>
      </c>
    </row>
    <row r="590" spans="1:100" x14ac:dyDescent="0.35">
      <c r="A590">
        <v>38641940</v>
      </c>
      <c r="B590" t="s">
        <v>298</v>
      </c>
      <c r="D590" t="s">
        <v>101</v>
      </c>
      <c r="K590" t="s">
        <v>360</v>
      </c>
      <c r="L590" t="s">
        <v>361</v>
      </c>
      <c r="M590" t="s">
        <v>104</v>
      </c>
      <c r="N590" t="s">
        <v>534</v>
      </c>
      <c r="P590">
        <v>8</v>
      </c>
      <c r="U590" t="s">
        <v>106</v>
      </c>
      <c r="V590" t="s">
        <v>126</v>
      </c>
      <c r="W590" t="s">
        <v>108</v>
      </c>
      <c r="X590" t="s">
        <v>109</v>
      </c>
      <c r="Y590">
        <v>4</v>
      </c>
      <c r="Z590" t="s">
        <v>139</v>
      </c>
      <c r="AB590">
        <v>1.5</v>
      </c>
      <c r="AG590" t="s">
        <v>140</v>
      </c>
      <c r="AX590" t="s">
        <v>128</v>
      </c>
      <c r="AY590" t="s">
        <v>128</v>
      </c>
      <c r="AZ590" t="s">
        <v>227</v>
      </c>
      <c r="BC590">
        <v>21</v>
      </c>
      <c r="BH590" t="s">
        <v>118</v>
      </c>
      <c r="BJ590">
        <v>22</v>
      </c>
      <c r="BO590" t="s">
        <v>118</v>
      </c>
      <c r="BQ590">
        <v>22</v>
      </c>
      <c r="BV590" t="s">
        <v>118</v>
      </c>
      <c r="CC590" t="s">
        <v>120</v>
      </c>
      <c r="CR590" t="s">
        <v>510</v>
      </c>
      <c r="CS590">
        <v>178822</v>
      </c>
      <c r="CT590" t="s">
        <v>511</v>
      </c>
      <c r="CU590" t="s">
        <v>512</v>
      </c>
      <c r="CV590">
        <v>2016</v>
      </c>
    </row>
    <row r="591" spans="1:100" x14ac:dyDescent="0.35">
      <c r="A591">
        <v>38641940</v>
      </c>
      <c r="B591" t="s">
        <v>298</v>
      </c>
      <c r="D591" t="s">
        <v>101</v>
      </c>
      <c r="K591" t="s">
        <v>360</v>
      </c>
      <c r="L591" t="s">
        <v>361</v>
      </c>
      <c r="M591" t="s">
        <v>104</v>
      </c>
      <c r="N591" t="s">
        <v>534</v>
      </c>
      <c r="P591">
        <v>8</v>
      </c>
      <c r="U591" t="s">
        <v>106</v>
      </c>
      <c r="V591" t="s">
        <v>126</v>
      </c>
      <c r="W591" t="s">
        <v>108</v>
      </c>
      <c r="X591" t="s">
        <v>109</v>
      </c>
      <c r="Y591">
        <v>4</v>
      </c>
      <c r="Z591" t="s">
        <v>139</v>
      </c>
      <c r="AB591">
        <v>1.5</v>
      </c>
      <c r="AG591" t="s">
        <v>140</v>
      </c>
      <c r="AX591" t="s">
        <v>207</v>
      </c>
      <c r="AY591" t="s">
        <v>523</v>
      </c>
      <c r="AZ591" t="s">
        <v>227</v>
      </c>
      <c r="BA591" t="s">
        <v>184</v>
      </c>
      <c r="BC591">
        <v>21</v>
      </c>
      <c r="BH591" t="s">
        <v>118</v>
      </c>
      <c r="BJ591">
        <v>22</v>
      </c>
      <c r="BO591" t="s">
        <v>118</v>
      </c>
      <c r="BQ591">
        <v>22</v>
      </c>
      <c r="BV591" t="s">
        <v>118</v>
      </c>
      <c r="CC591" t="s">
        <v>120</v>
      </c>
      <c r="CR591" t="s">
        <v>510</v>
      </c>
      <c r="CS591">
        <v>178822</v>
      </c>
      <c r="CT591" t="s">
        <v>511</v>
      </c>
      <c r="CU591" t="s">
        <v>512</v>
      </c>
      <c r="CV591">
        <v>2016</v>
      </c>
    </row>
    <row r="592" spans="1:100" x14ac:dyDescent="0.35">
      <c r="A592">
        <v>38641940</v>
      </c>
      <c r="B592" t="s">
        <v>298</v>
      </c>
      <c r="D592" t="s">
        <v>135</v>
      </c>
      <c r="F592">
        <v>41</v>
      </c>
      <c r="K592" t="s">
        <v>434</v>
      </c>
      <c r="L592" t="s">
        <v>435</v>
      </c>
      <c r="M592" t="s">
        <v>104</v>
      </c>
      <c r="N592" t="s">
        <v>198</v>
      </c>
      <c r="O592" t="s">
        <v>236</v>
      </c>
      <c r="P592">
        <v>2</v>
      </c>
      <c r="U592" t="s">
        <v>473</v>
      </c>
      <c r="V592" t="s">
        <v>233</v>
      </c>
      <c r="W592" t="s">
        <v>108</v>
      </c>
      <c r="X592" t="s">
        <v>234</v>
      </c>
      <c r="Y592">
        <v>2</v>
      </c>
      <c r="Z592" t="s">
        <v>139</v>
      </c>
      <c r="AD592">
        <v>0.95</v>
      </c>
      <c r="AF592">
        <v>2.75</v>
      </c>
      <c r="AG592" t="s">
        <v>140</v>
      </c>
      <c r="AX592" t="s">
        <v>128</v>
      </c>
      <c r="AY592" t="s">
        <v>241</v>
      </c>
      <c r="AZ592" t="s">
        <v>227</v>
      </c>
      <c r="BC592">
        <v>34</v>
      </c>
      <c r="BH592" t="s">
        <v>118</v>
      </c>
      <c r="BJ592">
        <v>34</v>
      </c>
      <c r="BO592" t="s">
        <v>118</v>
      </c>
      <c r="BQ592">
        <v>34</v>
      </c>
      <c r="BV592" t="s">
        <v>118</v>
      </c>
      <c r="CC592" t="s">
        <v>120</v>
      </c>
      <c r="CR592" t="s">
        <v>474</v>
      </c>
      <c r="CS592">
        <v>170669</v>
      </c>
      <c r="CT592" t="s">
        <v>475</v>
      </c>
      <c r="CU592" t="s">
        <v>476</v>
      </c>
      <c r="CV592">
        <v>2015</v>
      </c>
    </row>
    <row r="593" spans="1:100" x14ac:dyDescent="0.35">
      <c r="A593">
        <v>38641940</v>
      </c>
      <c r="B593" t="s">
        <v>298</v>
      </c>
      <c r="D593" t="s">
        <v>101</v>
      </c>
      <c r="F593">
        <v>41</v>
      </c>
      <c r="K593" t="s">
        <v>399</v>
      </c>
      <c r="L593" t="s">
        <v>400</v>
      </c>
      <c r="M593" t="s">
        <v>104</v>
      </c>
      <c r="N593" t="s">
        <v>105</v>
      </c>
      <c r="R593">
        <v>26</v>
      </c>
      <c r="T593">
        <v>30</v>
      </c>
      <c r="U593" t="s">
        <v>106</v>
      </c>
      <c r="V593" t="s">
        <v>107</v>
      </c>
      <c r="W593" t="s">
        <v>108</v>
      </c>
      <c r="X593" t="s">
        <v>109</v>
      </c>
      <c r="Y593">
        <v>4</v>
      </c>
      <c r="Z593" t="s">
        <v>139</v>
      </c>
      <c r="AB593">
        <v>1</v>
      </c>
      <c r="AG593" t="s">
        <v>140</v>
      </c>
      <c r="AX593" t="s">
        <v>273</v>
      </c>
      <c r="AY593" t="s">
        <v>466</v>
      </c>
      <c r="AZ593" t="s">
        <v>227</v>
      </c>
      <c r="BA593" t="s">
        <v>467</v>
      </c>
      <c r="BC593">
        <v>2</v>
      </c>
      <c r="BH593" t="s">
        <v>118</v>
      </c>
      <c r="BJ593">
        <v>96</v>
      </c>
      <c r="BO593" t="s">
        <v>130</v>
      </c>
      <c r="BQ593">
        <v>4</v>
      </c>
      <c r="BV593" t="s">
        <v>118</v>
      </c>
      <c r="CC593" t="s">
        <v>120</v>
      </c>
      <c r="CR593" t="s">
        <v>401</v>
      </c>
      <c r="CS593">
        <v>161702</v>
      </c>
      <c r="CT593" t="s">
        <v>402</v>
      </c>
      <c r="CU593" t="s">
        <v>403</v>
      </c>
      <c r="CV593">
        <v>2013</v>
      </c>
    </row>
    <row r="594" spans="1:100" x14ac:dyDescent="0.35">
      <c r="A594">
        <v>38641940</v>
      </c>
      <c r="B594" t="s">
        <v>298</v>
      </c>
      <c r="D594" t="s">
        <v>164</v>
      </c>
      <c r="K594" t="s">
        <v>468</v>
      </c>
      <c r="L594" t="s">
        <v>469</v>
      </c>
      <c r="M594" t="s">
        <v>104</v>
      </c>
      <c r="N594" t="s">
        <v>105</v>
      </c>
      <c r="P594">
        <v>25</v>
      </c>
      <c r="U594" t="s">
        <v>106</v>
      </c>
      <c r="V594" t="s">
        <v>107</v>
      </c>
      <c r="W594" t="s">
        <v>108</v>
      </c>
      <c r="X594" t="s">
        <v>109</v>
      </c>
      <c r="Y594">
        <v>4</v>
      </c>
      <c r="Z594" t="s">
        <v>139</v>
      </c>
      <c r="AB594">
        <v>0.23</v>
      </c>
      <c r="AG594" t="s">
        <v>111</v>
      </c>
      <c r="AX594" t="s">
        <v>112</v>
      </c>
      <c r="AY594" t="s">
        <v>206</v>
      </c>
      <c r="AZ594" t="s">
        <v>227</v>
      </c>
      <c r="BC594">
        <v>44</v>
      </c>
      <c r="BH594" t="s">
        <v>118</v>
      </c>
      <c r="BJ594">
        <v>44</v>
      </c>
      <c r="BO594" t="s">
        <v>118</v>
      </c>
      <c r="BQ594">
        <v>44</v>
      </c>
      <c r="BV594" t="s">
        <v>118</v>
      </c>
      <c r="CC594" t="s">
        <v>120</v>
      </c>
      <c r="CR594" t="s">
        <v>470</v>
      </c>
      <c r="CS594">
        <v>173390</v>
      </c>
      <c r="CT594" t="s">
        <v>471</v>
      </c>
      <c r="CU594" t="s">
        <v>472</v>
      </c>
      <c r="CV594">
        <v>2013</v>
      </c>
    </row>
    <row r="595" spans="1:100" x14ac:dyDescent="0.35">
      <c r="A595">
        <v>38641940</v>
      </c>
      <c r="B595" t="s">
        <v>298</v>
      </c>
      <c r="D595" t="s">
        <v>101</v>
      </c>
      <c r="F595">
        <v>41</v>
      </c>
      <c r="K595" t="s">
        <v>399</v>
      </c>
      <c r="L595" t="s">
        <v>400</v>
      </c>
      <c r="M595" t="s">
        <v>104</v>
      </c>
      <c r="N595" t="s">
        <v>105</v>
      </c>
      <c r="R595">
        <v>26</v>
      </c>
      <c r="T595">
        <v>30</v>
      </c>
      <c r="U595" t="s">
        <v>106</v>
      </c>
      <c r="V595" t="s">
        <v>107</v>
      </c>
      <c r="W595" t="s">
        <v>108</v>
      </c>
      <c r="X595" t="s">
        <v>109</v>
      </c>
      <c r="Y595">
        <v>4</v>
      </c>
      <c r="Z595" t="s">
        <v>139</v>
      </c>
      <c r="AB595">
        <v>1</v>
      </c>
      <c r="AG595" t="s">
        <v>140</v>
      </c>
      <c r="AX595" t="s">
        <v>273</v>
      </c>
      <c r="AY595" t="s">
        <v>466</v>
      </c>
      <c r="AZ595" t="s">
        <v>227</v>
      </c>
      <c r="BA595" t="s">
        <v>467</v>
      </c>
      <c r="BC595">
        <v>4</v>
      </c>
      <c r="BH595" t="s">
        <v>118</v>
      </c>
      <c r="BJ595">
        <v>96</v>
      </c>
      <c r="BO595" t="s">
        <v>130</v>
      </c>
      <c r="BQ595">
        <v>4</v>
      </c>
      <c r="BV595" t="s">
        <v>118</v>
      </c>
      <c r="CC595" t="s">
        <v>120</v>
      </c>
      <c r="CR595" t="s">
        <v>401</v>
      </c>
      <c r="CS595">
        <v>161702</v>
      </c>
      <c r="CT595" t="s">
        <v>402</v>
      </c>
      <c r="CU595" t="s">
        <v>403</v>
      </c>
      <c r="CV595">
        <v>2013</v>
      </c>
    </row>
    <row r="596" spans="1:100" x14ac:dyDescent="0.35">
      <c r="A596">
        <v>38641940</v>
      </c>
      <c r="B596" t="s">
        <v>298</v>
      </c>
      <c r="D596" t="s">
        <v>164</v>
      </c>
      <c r="K596" t="s">
        <v>468</v>
      </c>
      <c r="L596" t="s">
        <v>469</v>
      </c>
      <c r="M596" t="s">
        <v>104</v>
      </c>
      <c r="N596" t="s">
        <v>105</v>
      </c>
      <c r="P596">
        <v>25</v>
      </c>
      <c r="U596" t="s">
        <v>106</v>
      </c>
      <c r="V596" t="s">
        <v>107</v>
      </c>
      <c r="W596" t="s">
        <v>108</v>
      </c>
      <c r="X596" t="s">
        <v>109</v>
      </c>
      <c r="Y596">
        <v>4</v>
      </c>
      <c r="Z596" t="s">
        <v>139</v>
      </c>
      <c r="AB596">
        <v>2.2999999999999998</v>
      </c>
      <c r="AG596" t="s">
        <v>111</v>
      </c>
      <c r="AX596" t="s">
        <v>199</v>
      </c>
      <c r="AY596" t="s">
        <v>200</v>
      </c>
      <c r="AZ596" t="s">
        <v>227</v>
      </c>
      <c r="BA596" t="s">
        <v>201</v>
      </c>
      <c r="BC596">
        <v>44</v>
      </c>
      <c r="BH596" t="s">
        <v>118</v>
      </c>
      <c r="BJ596">
        <v>44</v>
      </c>
      <c r="BO596" t="s">
        <v>118</v>
      </c>
      <c r="BQ596">
        <v>44</v>
      </c>
      <c r="BV596" t="s">
        <v>118</v>
      </c>
      <c r="CC596" t="s">
        <v>120</v>
      </c>
      <c r="CR596" t="s">
        <v>470</v>
      </c>
      <c r="CS596">
        <v>173390</v>
      </c>
      <c r="CT596" t="s">
        <v>471</v>
      </c>
      <c r="CU596" t="s">
        <v>472</v>
      </c>
      <c r="CV596">
        <v>2013</v>
      </c>
    </row>
    <row r="597" spans="1:100" x14ac:dyDescent="0.35">
      <c r="A597">
        <v>38641940</v>
      </c>
      <c r="B597" t="s">
        <v>298</v>
      </c>
      <c r="D597" t="s">
        <v>135</v>
      </c>
      <c r="F597">
        <v>41</v>
      </c>
      <c r="K597" t="s">
        <v>434</v>
      </c>
      <c r="L597" t="s">
        <v>435</v>
      </c>
      <c r="M597" t="s">
        <v>104</v>
      </c>
      <c r="N597" t="s">
        <v>198</v>
      </c>
      <c r="O597" t="s">
        <v>236</v>
      </c>
      <c r="P597">
        <v>2</v>
      </c>
      <c r="U597" t="s">
        <v>473</v>
      </c>
      <c r="V597" t="s">
        <v>233</v>
      </c>
      <c r="W597" t="s">
        <v>108</v>
      </c>
      <c r="X597" t="s">
        <v>234</v>
      </c>
      <c r="Y597">
        <v>2</v>
      </c>
      <c r="Z597" t="s">
        <v>139</v>
      </c>
      <c r="AD597">
        <v>0.95</v>
      </c>
      <c r="AF597">
        <v>2.75</v>
      </c>
      <c r="AG597" t="s">
        <v>140</v>
      </c>
      <c r="AX597" t="s">
        <v>207</v>
      </c>
      <c r="AY597" t="s">
        <v>208</v>
      </c>
      <c r="AZ597" t="s">
        <v>227</v>
      </c>
      <c r="BA597" t="s">
        <v>184</v>
      </c>
      <c r="BC597">
        <v>34</v>
      </c>
      <c r="BH597" t="s">
        <v>118</v>
      </c>
      <c r="BJ597">
        <v>34</v>
      </c>
      <c r="BO597" t="s">
        <v>118</v>
      </c>
      <c r="BQ597">
        <v>34</v>
      </c>
      <c r="BV597" t="s">
        <v>118</v>
      </c>
      <c r="CC597" t="s">
        <v>120</v>
      </c>
      <c r="CR597" t="s">
        <v>474</v>
      </c>
      <c r="CS597">
        <v>170669</v>
      </c>
      <c r="CT597" t="s">
        <v>475</v>
      </c>
      <c r="CU597" t="s">
        <v>476</v>
      </c>
      <c r="CV597">
        <v>2015</v>
      </c>
    </row>
    <row r="598" spans="1:100" x14ac:dyDescent="0.35">
      <c r="A598">
        <v>38641940</v>
      </c>
      <c r="B598" t="s">
        <v>298</v>
      </c>
      <c r="D598" t="s">
        <v>101</v>
      </c>
      <c r="F598">
        <v>41</v>
      </c>
      <c r="K598" t="s">
        <v>399</v>
      </c>
      <c r="L598" t="s">
        <v>400</v>
      </c>
      <c r="M598" t="s">
        <v>104</v>
      </c>
      <c r="N598" t="s">
        <v>105</v>
      </c>
      <c r="R598">
        <v>26</v>
      </c>
      <c r="T598">
        <v>30</v>
      </c>
      <c r="U598" t="s">
        <v>106</v>
      </c>
      <c r="V598" t="s">
        <v>107</v>
      </c>
      <c r="W598" t="s">
        <v>108</v>
      </c>
      <c r="X598" t="s">
        <v>109</v>
      </c>
      <c r="Y598">
        <v>4</v>
      </c>
      <c r="Z598" t="s">
        <v>139</v>
      </c>
      <c r="AB598">
        <v>1</v>
      </c>
      <c r="AG598" t="s">
        <v>140</v>
      </c>
      <c r="AX598" t="s">
        <v>273</v>
      </c>
      <c r="AY598" t="s">
        <v>466</v>
      </c>
      <c r="AZ598" t="s">
        <v>227</v>
      </c>
      <c r="BA598" t="s">
        <v>467</v>
      </c>
      <c r="BC598">
        <v>3</v>
      </c>
      <c r="BH598" t="s">
        <v>118</v>
      </c>
      <c r="BJ598">
        <v>96</v>
      </c>
      <c r="BO598" t="s">
        <v>130</v>
      </c>
      <c r="BQ598">
        <v>4</v>
      </c>
      <c r="BV598" t="s">
        <v>118</v>
      </c>
      <c r="CC598" t="s">
        <v>120</v>
      </c>
      <c r="CR598" t="s">
        <v>401</v>
      </c>
      <c r="CS598">
        <v>161702</v>
      </c>
      <c r="CT598" t="s">
        <v>402</v>
      </c>
      <c r="CU598" t="s">
        <v>403</v>
      </c>
      <c r="CV598">
        <v>2013</v>
      </c>
    </row>
    <row r="599" spans="1:100" x14ac:dyDescent="0.35">
      <c r="A599">
        <v>38641940</v>
      </c>
      <c r="B599" t="s">
        <v>298</v>
      </c>
      <c r="D599" t="s">
        <v>101</v>
      </c>
      <c r="K599" t="s">
        <v>360</v>
      </c>
      <c r="L599" t="s">
        <v>361</v>
      </c>
      <c r="M599" t="s">
        <v>104</v>
      </c>
      <c r="N599" t="s">
        <v>534</v>
      </c>
      <c r="P599">
        <v>8</v>
      </c>
      <c r="U599" t="s">
        <v>106</v>
      </c>
      <c r="V599" t="s">
        <v>126</v>
      </c>
      <c r="W599" t="s">
        <v>108</v>
      </c>
      <c r="X599" t="s">
        <v>109</v>
      </c>
      <c r="Y599">
        <v>4</v>
      </c>
      <c r="Z599" t="s">
        <v>139</v>
      </c>
      <c r="AB599">
        <v>1.5</v>
      </c>
      <c r="AG599" t="s">
        <v>140</v>
      </c>
      <c r="AX599" t="s">
        <v>112</v>
      </c>
      <c r="AY599" t="s">
        <v>206</v>
      </c>
      <c r="AZ599" t="s">
        <v>227</v>
      </c>
      <c r="BC599">
        <v>21</v>
      </c>
      <c r="BH599" t="s">
        <v>118</v>
      </c>
      <c r="BJ599">
        <v>22</v>
      </c>
      <c r="BO599" t="s">
        <v>118</v>
      </c>
      <c r="BQ599">
        <v>22</v>
      </c>
      <c r="BV599" t="s">
        <v>118</v>
      </c>
      <c r="CC599" t="s">
        <v>120</v>
      </c>
      <c r="CR599" t="s">
        <v>510</v>
      </c>
      <c r="CS599">
        <v>178822</v>
      </c>
      <c r="CT599" t="s">
        <v>511</v>
      </c>
      <c r="CU599" t="s">
        <v>512</v>
      </c>
      <c r="CV599">
        <v>2016</v>
      </c>
    </row>
    <row r="600" spans="1:100" x14ac:dyDescent="0.35">
      <c r="A600">
        <v>38641940</v>
      </c>
      <c r="B600" t="s">
        <v>298</v>
      </c>
      <c r="D600" t="s">
        <v>135</v>
      </c>
      <c r="F600">
        <v>41</v>
      </c>
      <c r="K600" t="s">
        <v>434</v>
      </c>
      <c r="L600" t="s">
        <v>435</v>
      </c>
      <c r="M600" t="s">
        <v>104</v>
      </c>
      <c r="N600" t="s">
        <v>198</v>
      </c>
      <c r="O600" t="s">
        <v>236</v>
      </c>
      <c r="P600">
        <v>2</v>
      </c>
      <c r="U600" t="s">
        <v>473</v>
      </c>
      <c r="V600" t="s">
        <v>233</v>
      </c>
      <c r="W600" t="s">
        <v>108</v>
      </c>
      <c r="X600" t="s">
        <v>234</v>
      </c>
      <c r="Y600">
        <v>2</v>
      </c>
      <c r="Z600" t="s">
        <v>139</v>
      </c>
      <c r="AD600">
        <v>0.95</v>
      </c>
      <c r="AF600">
        <v>2.75</v>
      </c>
      <c r="AG600" t="s">
        <v>140</v>
      </c>
      <c r="AX600" t="s">
        <v>207</v>
      </c>
      <c r="AY600" t="s">
        <v>217</v>
      </c>
      <c r="AZ600" t="s">
        <v>227</v>
      </c>
      <c r="BA600" t="s">
        <v>184</v>
      </c>
      <c r="BC600">
        <v>34</v>
      </c>
      <c r="BH600" t="s">
        <v>118</v>
      </c>
      <c r="BJ600">
        <v>34</v>
      </c>
      <c r="BO600" t="s">
        <v>118</v>
      </c>
      <c r="BQ600">
        <v>34</v>
      </c>
      <c r="BV600" t="s">
        <v>118</v>
      </c>
      <c r="CC600" t="s">
        <v>120</v>
      </c>
      <c r="CR600" t="s">
        <v>474</v>
      </c>
      <c r="CS600">
        <v>170669</v>
      </c>
      <c r="CT600" t="s">
        <v>475</v>
      </c>
      <c r="CU600" t="s">
        <v>476</v>
      </c>
      <c r="CV600">
        <v>2015</v>
      </c>
    </row>
    <row r="601" spans="1:100" x14ac:dyDescent="0.35">
      <c r="A601">
        <v>38641940</v>
      </c>
      <c r="B601" t="s">
        <v>298</v>
      </c>
      <c r="D601" t="s">
        <v>101</v>
      </c>
      <c r="F601">
        <v>48.7</v>
      </c>
      <c r="K601" t="s">
        <v>231</v>
      </c>
      <c r="L601" t="s">
        <v>232</v>
      </c>
      <c r="M601" t="s">
        <v>104</v>
      </c>
      <c r="N601" t="s">
        <v>105</v>
      </c>
      <c r="P601">
        <v>25</v>
      </c>
      <c r="U601" t="s">
        <v>106</v>
      </c>
      <c r="V601" t="s">
        <v>107</v>
      </c>
      <c r="W601" t="s">
        <v>108</v>
      </c>
      <c r="X601" t="s">
        <v>109</v>
      </c>
      <c r="Y601">
        <v>3</v>
      </c>
      <c r="Z601" t="s">
        <v>139</v>
      </c>
      <c r="AB601">
        <v>572</v>
      </c>
      <c r="AG601" t="s">
        <v>530</v>
      </c>
      <c r="AX601" t="s">
        <v>128</v>
      </c>
      <c r="AY601" t="s">
        <v>241</v>
      </c>
      <c r="AZ601" t="s">
        <v>227</v>
      </c>
      <c r="BC601">
        <v>42</v>
      </c>
      <c r="BH601" t="s">
        <v>106</v>
      </c>
      <c r="CC601" t="s">
        <v>120</v>
      </c>
      <c r="CR601" t="s">
        <v>531</v>
      </c>
      <c r="CS601">
        <v>153825</v>
      </c>
      <c r="CT601" t="s">
        <v>532</v>
      </c>
      <c r="CU601" t="s">
        <v>533</v>
      </c>
      <c r="CV601">
        <v>2010</v>
      </c>
    </row>
    <row r="602" spans="1:100" x14ac:dyDescent="0.35">
      <c r="A602">
        <v>38641940</v>
      </c>
      <c r="B602" t="s">
        <v>298</v>
      </c>
      <c r="D602" t="s">
        <v>135</v>
      </c>
      <c r="F602">
        <v>41</v>
      </c>
      <c r="K602" t="s">
        <v>434</v>
      </c>
      <c r="L602" t="s">
        <v>435</v>
      </c>
      <c r="M602" t="s">
        <v>104</v>
      </c>
      <c r="N602" t="s">
        <v>198</v>
      </c>
      <c r="O602" t="s">
        <v>236</v>
      </c>
      <c r="P602">
        <v>2</v>
      </c>
      <c r="U602" t="s">
        <v>473</v>
      </c>
      <c r="V602" t="s">
        <v>233</v>
      </c>
      <c r="W602" t="s">
        <v>108</v>
      </c>
      <c r="X602" t="s">
        <v>234</v>
      </c>
      <c r="Y602">
        <v>2</v>
      </c>
      <c r="Z602" t="s">
        <v>139</v>
      </c>
      <c r="AD602">
        <v>0.84</v>
      </c>
      <c r="AF602">
        <v>2.75</v>
      </c>
      <c r="AG602" t="s">
        <v>140</v>
      </c>
      <c r="AX602" t="s">
        <v>112</v>
      </c>
      <c r="AY602" t="s">
        <v>235</v>
      </c>
      <c r="AZ602" t="s">
        <v>227</v>
      </c>
      <c r="BC602">
        <v>34</v>
      </c>
      <c r="BH602" t="s">
        <v>118</v>
      </c>
      <c r="BJ602">
        <v>34</v>
      </c>
      <c r="BO602" t="s">
        <v>118</v>
      </c>
      <c r="BQ602">
        <v>34</v>
      </c>
      <c r="BV602" t="s">
        <v>118</v>
      </c>
      <c r="CC602" t="s">
        <v>120</v>
      </c>
      <c r="CR602" t="s">
        <v>474</v>
      </c>
      <c r="CS602">
        <v>170669</v>
      </c>
      <c r="CT602" t="s">
        <v>475</v>
      </c>
      <c r="CU602" t="s">
        <v>476</v>
      </c>
      <c r="CV602">
        <v>2015</v>
      </c>
    </row>
    <row r="603" spans="1:100" x14ac:dyDescent="0.35">
      <c r="A603">
        <v>38641940</v>
      </c>
      <c r="B603" t="s">
        <v>298</v>
      </c>
      <c r="D603" t="s">
        <v>135</v>
      </c>
      <c r="F603">
        <v>41</v>
      </c>
      <c r="K603" t="s">
        <v>434</v>
      </c>
      <c r="L603" t="s">
        <v>435</v>
      </c>
      <c r="M603" t="s">
        <v>104</v>
      </c>
      <c r="N603" t="s">
        <v>198</v>
      </c>
      <c r="O603" t="s">
        <v>236</v>
      </c>
      <c r="P603">
        <v>2</v>
      </c>
      <c r="U603" t="s">
        <v>473</v>
      </c>
      <c r="V603" t="s">
        <v>233</v>
      </c>
      <c r="W603" t="s">
        <v>108</v>
      </c>
      <c r="X603" t="s">
        <v>234</v>
      </c>
      <c r="Y603">
        <v>2</v>
      </c>
      <c r="Z603" t="s">
        <v>139</v>
      </c>
      <c r="AD603">
        <v>0.84</v>
      </c>
      <c r="AF603">
        <v>2.75</v>
      </c>
      <c r="AG603" t="s">
        <v>140</v>
      </c>
      <c r="AX603" t="s">
        <v>207</v>
      </c>
      <c r="AY603" t="s">
        <v>436</v>
      </c>
      <c r="AZ603" t="s">
        <v>227</v>
      </c>
      <c r="BA603" t="s">
        <v>184</v>
      </c>
      <c r="BC603">
        <v>34</v>
      </c>
      <c r="BH603" t="s">
        <v>118</v>
      </c>
      <c r="BJ603">
        <v>34</v>
      </c>
      <c r="BO603" t="s">
        <v>118</v>
      </c>
      <c r="BQ603">
        <v>34</v>
      </c>
      <c r="BV603" t="s">
        <v>118</v>
      </c>
      <c r="CC603" t="s">
        <v>120</v>
      </c>
      <c r="CR603" t="s">
        <v>474</v>
      </c>
      <c r="CS603">
        <v>170669</v>
      </c>
      <c r="CT603" t="s">
        <v>475</v>
      </c>
      <c r="CU603" t="s">
        <v>476</v>
      </c>
      <c r="CV603">
        <v>2015</v>
      </c>
    </row>
    <row r="604" spans="1:100" x14ac:dyDescent="0.35">
      <c r="A604">
        <v>38641940</v>
      </c>
      <c r="B604" t="s">
        <v>298</v>
      </c>
      <c r="D604" t="s">
        <v>135</v>
      </c>
      <c r="F604">
        <v>41</v>
      </c>
      <c r="K604" t="s">
        <v>434</v>
      </c>
      <c r="L604" t="s">
        <v>435</v>
      </c>
      <c r="M604" t="s">
        <v>104</v>
      </c>
      <c r="N604" t="s">
        <v>198</v>
      </c>
      <c r="O604" t="s">
        <v>236</v>
      </c>
      <c r="P604">
        <v>2</v>
      </c>
      <c r="U604" t="s">
        <v>473</v>
      </c>
      <c r="V604" t="s">
        <v>233</v>
      </c>
      <c r="W604" t="s">
        <v>108</v>
      </c>
      <c r="X604" t="s">
        <v>234</v>
      </c>
      <c r="Y604">
        <v>2</v>
      </c>
      <c r="Z604" t="s">
        <v>139</v>
      </c>
      <c r="AD604">
        <v>0.84</v>
      </c>
      <c r="AF604">
        <v>2.75</v>
      </c>
      <c r="AG604" t="s">
        <v>140</v>
      </c>
      <c r="AX604" t="s">
        <v>207</v>
      </c>
      <c r="AY604" t="s">
        <v>208</v>
      </c>
      <c r="AZ604" t="s">
        <v>227</v>
      </c>
      <c r="BA604" t="s">
        <v>184</v>
      </c>
      <c r="BC604">
        <v>34</v>
      </c>
      <c r="BH604" t="s">
        <v>118</v>
      </c>
      <c r="BJ604">
        <v>34</v>
      </c>
      <c r="BO604" t="s">
        <v>118</v>
      </c>
      <c r="BQ604">
        <v>34</v>
      </c>
      <c r="BV604" t="s">
        <v>118</v>
      </c>
      <c r="CC604" t="s">
        <v>120</v>
      </c>
      <c r="CR604" t="s">
        <v>474</v>
      </c>
      <c r="CS604">
        <v>170669</v>
      </c>
      <c r="CT604" t="s">
        <v>475</v>
      </c>
      <c r="CU604" t="s">
        <v>476</v>
      </c>
      <c r="CV604">
        <v>2015</v>
      </c>
    </row>
    <row r="605" spans="1:100" x14ac:dyDescent="0.35">
      <c r="A605">
        <v>38641940</v>
      </c>
      <c r="B605" t="s">
        <v>298</v>
      </c>
      <c r="D605" t="s">
        <v>135</v>
      </c>
      <c r="F605">
        <v>41</v>
      </c>
      <c r="K605" t="s">
        <v>434</v>
      </c>
      <c r="L605" t="s">
        <v>435</v>
      </c>
      <c r="M605" t="s">
        <v>104</v>
      </c>
      <c r="N605" t="s">
        <v>198</v>
      </c>
      <c r="O605" t="s">
        <v>236</v>
      </c>
      <c r="P605">
        <v>2</v>
      </c>
      <c r="U605" t="s">
        <v>473</v>
      </c>
      <c r="V605" t="s">
        <v>233</v>
      </c>
      <c r="W605" t="s">
        <v>108</v>
      </c>
      <c r="X605" t="s">
        <v>234</v>
      </c>
      <c r="Y605">
        <v>2</v>
      </c>
      <c r="Z605" t="s">
        <v>139</v>
      </c>
      <c r="AD605">
        <v>0.84</v>
      </c>
      <c r="AF605">
        <v>2.75</v>
      </c>
      <c r="AG605" t="s">
        <v>140</v>
      </c>
      <c r="AX605" t="s">
        <v>128</v>
      </c>
      <c r="AY605" t="s">
        <v>241</v>
      </c>
      <c r="AZ605" t="s">
        <v>227</v>
      </c>
      <c r="BC605">
        <v>34</v>
      </c>
      <c r="BH605" t="s">
        <v>118</v>
      </c>
      <c r="BJ605">
        <v>34</v>
      </c>
      <c r="BO605" t="s">
        <v>118</v>
      </c>
      <c r="BQ605">
        <v>34</v>
      </c>
      <c r="BV605" t="s">
        <v>118</v>
      </c>
      <c r="CC605" t="s">
        <v>120</v>
      </c>
      <c r="CR605" t="s">
        <v>474</v>
      </c>
      <c r="CS605">
        <v>170669</v>
      </c>
      <c r="CT605" t="s">
        <v>475</v>
      </c>
      <c r="CU605" t="s">
        <v>476</v>
      </c>
      <c r="CV605">
        <v>2015</v>
      </c>
    </row>
    <row r="606" spans="1:100" x14ac:dyDescent="0.35">
      <c r="A606">
        <v>38641940</v>
      </c>
      <c r="B606" t="s">
        <v>298</v>
      </c>
      <c r="D606" t="s">
        <v>135</v>
      </c>
      <c r="F606">
        <v>41</v>
      </c>
      <c r="K606" t="s">
        <v>434</v>
      </c>
      <c r="L606" t="s">
        <v>435</v>
      </c>
      <c r="M606" t="s">
        <v>104</v>
      </c>
      <c r="N606" t="s">
        <v>198</v>
      </c>
      <c r="O606" t="s">
        <v>236</v>
      </c>
      <c r="P606">
        <v>2</v>
      </c>
      <c r="U606" t="s">
        <v>473</v>
      </c>
      <c r="V606" t="s">
        <v>233</v>
      </c>
      <c r="W606" t="s">
        <v>108</v>
      </c>
      <c r="X606" t="s">
        <v>234</v>
      </c>
      <c r="Y606">
        <v>2</v>
      </c>
      <c r="Z606" t="s">
        <v>139</v>
      </c>
      <c r="AD606">
        <v>0.84</v>
      </c>
      <c r="AF606">
        <v>2.75</v>
      </c>
      <c r="AG606" t="s">
        <v>140</v>
      </c>
      <c r="AX606" t="s">
        <v>221</v>
      </c>
      <c r="AY606" t="s">
        <v>479</v>
      </c>
      <c r="AZ606" t="s">
        <v>227</v>
      </c>
      <c r="BC606">
        <v>34</v>
      </c>
      <c r="BH606" t="s">
        <v>118</v>
      </c>
      <c r="BJ606">
        <v>34</v>
      </c>
      <c r="BO606" t="s">
        <v>118</v>
      </c>
      <c r="BQ606">
        <v>34</v>
      </c>
      <c r="BV606" t="s">
        <v>118</v>
      </c>
      <c r="CC606" t="s">
        <v>120</v>
      </c>
      <c r="CR606" t="s">
        <v>474</v>
      </c>
      <c r="CS606">
        <v>170669</v>
      </c>
      <c r="CT606" t="s">
        <v>475</v>
      </c>
      <c r="CU606" t="s">
        <v>476</v>
      </c>
      <c r="CV606">
        <v>2015</v>
      </c>
    </row>
    <row r="607" spans="1:100" x14ac:dyDescent="0.35">
      <c r="A607">
        <v>38641940</v>
      </c>
      <c r="B607" t="s">
        <v>298</v>
      </c>
      <c r="D607" t="s">
        <v>101</v>
      </c>
      <c r="F607">
        <v>41.5</v>
      </c>
      <c r="K607" t="s">
        <v>360</v>
      </c>
      <c r="L607" t="s">
        <v>361</v>
      </c>
      <c r="M607" t="s">
        <v>104</v>
      </c>
      <c r="N607" t="s">
        <v>105</v>
      </c>
      <c r="V607" t="s">
        <v>107</v>
      </c>
      <c r="W607" t="s">
        <v>108</v>
      </c>
      <c r="X607" t="s">
        <v>109</v>
      </c>
      <c r="Y607">
        <v>3</v>
      </c>
      <c r="Z607" t="s">
        <v>139</v>
      </c>
      <c r="AB607">
        <v>4</v>
      </c>
      <c r="AG607" t="s">
        <v>140</v>
      </c>
      <c r="AX607" t="s">
        <v>128</v>
      </c>
      <c r="AY607" t="s">
        <v>241</v>
      </c>
      <c r="AZ607" t="s">
        <v>227</v>
      </c>
      <c r="BD607" t="s">
        <v>116</v>
      </c>
      <c r="BE607">
        <v>4</v>
      </c>
      <c r="BF607" t="s">
        <v>117</v>
      </c>
      <c r="BG607">
        <v>9</v>
      </c>
      <c r="BH607" t="s">
        <v>118</v>
      </c>
      <c r="BK607" t="s">
        <v>116</v>
      </c>
      <c r="BL607">
        <v>4</v>
      </c>
      <c r="BM607" t="s">
        <v>117</v>
      </c>
      <c r="BN607">
        <v>9</v>
      </c>
      <c r="BO607" t="s">
        <v>118</v>
      </c>
      <c r="BR607" t="s">
        <v>116</v>
      </c>
      <c r="BS607">
        <v>4</v>
      </c>
      <c r="BT607" t="s">
        <v>117</v>
      </c>
      <c r="BU607">
        <v>9</v>
      </c>
      <c r="BV607" t="s">
        <v>118</v>
      </c>
      <c r="CC607" t="s">
        <v>120</v>
      </c>
      <c r="CR607" t="s">
        <v>461</v>
      </c>
      <c r="CS607">
        <v>178889</v>
      </c>
      <c r="CT607" t="s">
        <v>462</v>
      </c>
      <c r="CU607" t="s">
        <v>463</v>
      </c>
      <c r="CV607">
        <v>2017</v>
      </c>
    </row>
    <row r="608" spans="1:100" x14ac:dyDescent="0.35">
      <c r="A608">
        <v>38641940</v>
      </c>
      <c r="B608" t="s">
        <v>298</v>
      </c>
      <c r="D608" t="s">
        <v>101</v>
      </c>
      <c r="F608">
        <v>41.5</v>
      </c>
      <c r="K608" t="s">
        <v>360</v>
      </c>
      <c r="L608" t="s">
        <v>361</v>
      </c>
      <c r="M608" t="s">
        <v>104</v>
      </c>
      <c r="N608" t="s">
        <v>105</v>
      </c>
      <c r="V608" t="s">
        <v>107</v>
      </c>
      <c r="W608" t="s">
        <v>108</v>
      </c>
      <c r="X608" t="s">
        <v>109</v>
      </c>
      <c r="Y608">
        <v>3</v>
      </c>
      <c r="Z608" t="s">
        <v>139</v>
      </c>
      <c r="AB608">
        <v>2</v>
      </c>
      <c r="AG608" t="s">
        <v>140</v>
      </c>
      <c r="AX608" t="s">
        <v>207</v>
      </c>
      <c r="AY608" t="s">
        <v>440</v>
      </c>
      <c r="AZ608" t="s">
        <v>227</v>
      </c>
      <c r="BA608" t="s">
        <v>184</v>
      </c>
      <c r="BD608" t="s">
        <v>116</v>
      </c>
      <c r="BE608">
        <v>4</v>
      </c>
      <c r="BF608" t="s">
        <v>116</v>
      </c>
      <c r="BG608">
        <v>9</v>
      </c>
      <c r="BH608" t="s">
        <v>118</v>
      </c>
      <c r="BK608" t="s">
        <v>116</v>
      </c>
      <c r="BL608">
        <v>4</v>
      </c>
      <c r="BM608" t="s">
        <v>117</v>
      </c>
      <c r="BN608">
        <v>9</v>
      </c>
      <c r="BO608" t="s">
        <v>118</v>
      </c>
      <c r="BR608" t="s">
        <v>116</v>
      </c>
      <c r="BS608">
        <v>4</v>
      </c>
      <c r="BT608" t="s">
        <v>117</v>
      </c>
      <c r="BU608">
        <v>9</v>
      </c>
      <c r="BV608" t="s">
        <v>118</v>
      </c>
      <c r="CC608" t="s">
        <v>120</v>
      </c>
      <c r="CR608" t="s">
        <v>461</v>
      </c>
      <c r="CS608">
        <v>178889</v>
      </c>
      <c r="CT608" t="s">
        <v>462</v>
      </c>
      <c r="CU608" t="s">
        <v>463</v>
      </c>
      <c r="CV608">
        <v>2017</v>
      </c>
    </row>
    <row r="609" spans="1:100" x14ac:dyDescent="0.35">
      <c r="A609">
        <v>38641940</v>
      </c>
      <c r="B609" t="s">
        <v>298</v>
      </c>
      <c r="D609" t="s">
        <v>101</v>
      </c>
      <c r="F609">
        <v>41.5</v>
      </c>
      <c r="K609" t="s">
        <v>360</v>
      </c>
      <c r="L609" t="s">
        <v>361</v>
      </c>
      <c r="M609" t="s">
        <v>104</v>
      </c>
      <c r="N609" t="s">
        <v>105</v>
      </c>
      <c r="V609" t="s">
        <v>107</v>
      </c>
      <c r="W609" t="s">
        <v>108</v>
      </c>
      <c r="X609" t="s">
        <v>109</v>
      </c>
      <c r="Y609">
        <v>3</v>
      </c>
      <c r="Z609" t="s">
        <v>139</v>
      </c>
      <c r="AB609">
        <v>4</v>
      </c>
      <c r="AG609" t="s">
        <v>140</v>
      </c>
      <c r="AX609" t="s">
        <v>128</v>
      </c>
      <c r="AY609" t="s">
        <v>241</v>
      </c>
      <c r="AZ609" t="s">
        <v>227</v>
      </c>
      <c r="BD609" t="s">
        <v>116</v>
      </c>
      <c r="BE609">
        <v>13</v>
      </c>
      <c r="BF609" t="s">
        <v>117</v>
      </c>
      <c r="BG609">
        <v>18</v>
      </c>
      <c r="BH609" t="s">
        <v>118</v>
      </c>
      <c r="BK609" t="s">
        <v>116</v>
      </c>
      <c r="BL609">
        <v>13</v>
      </c>
      <c r="BM609" t="s">
        <v>117</v>
      </c>
      <c r="BN609">
        <v>18</v>
      </c>
      <c r="BO609" t="s">
        <v>118</v>
      </c>
      <c r="BR609" t="s">
        <v>116</v>
      </c>
      <c r="BS609">
        <v>13</v>
      </c>
      <c r="BT609" t="s">
        <v>117</v>
      </c>
      <c r="BU609">
        <v>18</v>
      </c>
      <c r="BV609" t="s">
        <v>118</v>
      </c>
      <c r="CC609" t="s">
        <v>120</v>
      </c>
      <c r="CR609" t="s">
        <v>461</v>
      </c>
      <c r="CS609">
        <v>178889</v>
      </c>
      <c r="CT609" t="s">
        <v>462</v>
      </c>
      <c r="CU609" t="s">
        <v>463</v>
      </c>
      <c r="CV609">
        <v>2017</v>
      </c>
    </row>
    <row r="610" spans="1:100" x14ac:dyDescent="0.35">
      <c r="A610">
        <v>38641940</v>
      </c>
      <c r="B610" t="s">
        <v>298</v>
      </c>
      <c r="D610" t="s">
        <v>101</v>
      </c>
      <c r="K610" t="s">
        <v>444</v>
      </c>
      <c r="L610" t="s">
        <v>445</v>
      </c>
      <c r="M610" t="s">
        <v>104</v>
      </c>
      <c r="N610" t="s">
        <v>105</v>
      </c>
      <c r="R610">
        <v>35</v>
      </c>
      <c r="T610">
        <v>36</v>
      </c>
      <c r="U610" t="s">
        <v>106</v>
      </c>
      <c r="V610" t="s">
        <v>107</v>
      </c>
      <c r="W610" t="s">
        <v>108</v>
      </c>
      <c r="X610" t="s">
        <v>109</v>
      </c>
      <c r="Y610">
        <v>3</v>
      </c>
      <c r="Z610" t="s">
        <v>110</v>
      </c>
      <c r="AB610">
        <v>1</v>
      </c>
      <c r="AG610" t="s">
        <v>111</v>
      </c>
      <c r="AX610" t="s">
        <v>268</v>
      </c>
      <c r="AY610" t="s">
        <v>542</v>
      </c>
      <c r="AZ610" t="s">
        <v>227</v>
      </c>
      <c r="BC610">
        <v>20</v>
      </c>
      <c r="BH610" t="s">
        <v>118</v>
      </c>
      <c r="BJ610">
        <v>20</v>
      </c>
      <c r="BO610" t="s">
        <v>118</v>
      </c>
      <c r="BQ610">
        <v>20</v>
      </c>
      <c r="BV610" t="s">
        <v>118</v>
      </c>
      <c r="CC610" t="s">
        <v>120</v>
      </c>
      <c r="CR610" t="s">
        <v>481</v>
      </c>
      <c r="CS610">
        <v>170757</v>
      </c>
      <c r="CT610" t="s">
        <v>482</v>
      </c>
      <c r="CU610" t="s">
        <v>483</v>
      </c>
      <c r="CV610">
        <v>2013</v>
      </c>
    </row>
    <row r="611" spans="1:100" x14ac:dyDescent="0.35">
      <c r="A611">
        <v>38641940</v>
      </c>
      <c r="B611" t="s">
        <v>298</v>
      </c>
      <c r="D611" t="s">
        <v>101</v>
      </c>
      <c r="K611" t="s">
        <v>444</v>
      </c>
      <c r="L611" t="s">
        <v>445</v>
      </c>
      <c r="M611" t="s">
        <v>104</v>
      </c>
      <c r="N611" t="s">
        <v>105</v>
      </c>
      <c r="R611">
        <v>35</v>
      </c>
      <c r="T611">
        <v>36</v>
      </c>
      <c r="U611" t="s">
        <v>106</v>
      </c>
      <c r="V611" t="s">
        <v>107</v>
      </c>
      <c r="W611" t="s">
        <v>108</v>
      </c>
      <c r="X611" t="s">
        <v>109</v>
      </c>
      <c r="Y611">
        <v>3</v>
      </c>
      <c r="Z611" t="s">
        <v>110</v>
      </c>
      <c r="AB611">
        <v>1</v>
      </c>
      <c r="AG611" t="s">
        <v>111</v>
      </c>
      <c r="AX611" t="s">
        <v>181</v>
      </c>
      <c r="AY611" t="s">
        <v>543</v>
      </c>
      <c r="AZ611" t="s">
        <v>227</v>
      </c>
      <c r="BC611">
        <v>20</v>
      </c>
      <c r="BH611" t="s">
        <v>118</v>
      </c>
      <c r="BJ611">
        <v>20</v>
      </c>
      <c r="BO611" t="s">
        <v>118</v>
      </c>
      <c r="BQ611">
        <v>20</v>
      </c>
      <c r="BV611" t="s">
        <v>118</v>
      </c>
      <c r="CC611" t="s">
        <v>120</v>
      </c>
      <c r="CR611" t="s">
        <v>481</v>
      </c>
      <c r="CS611">
        <v>170757</v>
      </c>
      <c r="CT611" t="s">
        <v>482</v>
      </c>
      <c r="CU611" t="s">
        <v>483</v>
      </c>
      <c r="CV611">
        <v>2013</v>
      </c>
    </row>
    <row r="612" spans="1:100" x14ac:dyDescent="0.35">
      <c r="A612">
        <v>38641940</v>
      </c>
      <c r="B612" t="s">
        <v>298</v>
      </c>
      <c r="D612" t="s">
        <v>101</v>
      </c>
      <c r="F612">
        <v>41.5</v>
      </c>
      <c r="K612" t="s">
        <v>360</v>
      </c>
      <c r="L612" t="s">
        <v>361</v>
      </c>
      <c r="M612" t="s">
        <v>104</v>
      </c>
      <c r="N612" t="s">
        <v>105</v>
      </c>
      <c r="V612" t="s">
        <v>107</v>
      </c>
      <c r="W612" t="s">
        <v>108</v>
      </c>
      <c r="X612" t="s">
        <v>109</v>
      </c>
      <c r="Y612">
        <v>3</v>
      </c>
      <c r="Z612" t="s">
        <v>139</v>
      </c>
      <c r="AB612">
        <v>2</v>
      </c>
      <c r="AG612" t="s">
        <v>140</v>
      </c>
      <c r="AX612" t="s">
        <v>207</v>
      </c>
      <c r="AY612" t="s">
        <v>440</v>
      </c>
      <c r="AZ612" t="s">
        <v>227</v>
      </c>
      <c r="BA612" t="s">
        <v>184</v>
      </c>
      <c r="BD612" t="s">
        <v>116</v>
      </c>
      <c r="BE612">
        <v>13</v>
      </c>
      <c r="BF612" t="s">
        <v>116</v>
      </c>
      <c r="BG612">
        <v>18</v>
      </c>
      <c r="BH612" t="s">
        <v>118</v>
      </c>
      <c r="BK612" t="s">
        <v>116</v>
      </c>
      <c r="BL612">
        <v>13</v>
      </c>
      <c r="BM612" t="s">
        <v>117</v>
      </c>
      <c r="BN612">
        <v>18</v>
      </c>
      <c r="BO612" t="s">
        <v>118</v>
      </c>
      <c r="BR612" t="s">
        <v>116</v>
      </c>
      <c r="BS612">
        <v>13</v>
      </c>
      <c r="BT612" t="s">
        <v>117</v>
      </c>
      <c r="BU612">
        <v>18</v>
      </c>
      <c r="BV612" t="s">
        <v>118</v>
      </c>
      <c r="CC612" t="s">
        <v>120</v>
      </c>
      <c r="CR612" t="s">
        <v>461</v>
      </c>
      <c r="CS612">
        <v>178889</v>
      </c>
      <c r="CT612" t="s">
        <v>462</v>
      </c>
      <c r="CU612" t="s">
        <v>463</v>
      </c>
      <c r="CV612">
        <v>2017</v>
      </c>
    </row>
    <row r="613" spans="1:100" x14ac:dyDescent="0.35">
      <c r="A613">
        <v>38641940</v>
      </c>
      <c r="B613" t="s">
        <v>298</v>
      </c>
      <c r="D613" t="s">
        <v>101</v>
      </c>
      <c r="K613" t="s">
        <v>444</v>
      </c>
      <c r="L613" t="s">
        <v>445</v>
      </c>
      <c r="M613" t="s">
        <v>104</v>
      </c>
      <c r="N613" t="s">
        <v>105</v>
      </c>
      <c r="R613">
        <v>35</v>
      </c>
      <c r="T613">
        <v>36</v>
      </c>
      <c r="U613" t="s">
        <v>106</v>
      </c>
      <c r="V613" t="s">
        <v>107</v>
      </c>
      <c r="W613" t="s">
        <v>108</v>
      </c>
      <c r="X613" t="s">
        <v>109</v>
      </c>
      <c r="Y613">
        <v>3</v>
      </c>
      <c r="Z613" t="s">
        <v>110</v>
      </c>
      <c r="AB613">
        <v>1</v>
      </c>
      <c r="AG613" t="s">
        <v>111</v>
      </c>
      <c r="AX613" t="s">
        <v>181</v>
      </c>
      <c r="AY613" t="s">
        <v>544</v>
      </c>
      <c r="AZ613" t="s">
        <v>227</v>
      </c>
      <c r="BC613">
        <v>20</v>
      </c>
      <c r="BH613" t="s">
        <v>118</v>
      </c>
      <c r="BJ613">
        <v>20</v>
      </c>
      <c r="BO613" t="s">
        <v>118</v>
      </c>
      <c r="BQ613">
        <v>20</v>
      </c>
      <c r="BV613" t="s">
        <v>118</v>
      </c>
      <c r="CC613" t="s">
        <v>120</v>
      </c>
      <c r="CR613" t="s">
        <v>481</v>
      </c>
      <c r="CS613">
        <v>170757</v>
      </c>
      <c r="CT613" t="s">
        <v>482</v>
      </c>
      <c r="CU613" t="s">
        <v>483</v>
      </c>
      <c r="CV613">
        <v>2013</v>
      </c>
    </row>
    <row r="614" spans="1:100" x14ac:dyDescent="0.35">
      <c r="A614">
        <v>38641940</v>
      </c>
      <c r="B614" t="s">
        <v>298</v>
      </c>
      <c r="D614" t="s">
        <v>101</v>
      </c>
      <c r="K614" t="s">
        <v>444</v>
      </c>
      <c r="L614" t="s">
        <v>445</v>
      </c>
      <c r="M614" t="s">
        <v>104</v>
      </c>
      <c r="N614" t="s">
        <v>105</v>
      </c>
      <c r="R614">
        <v>35</v>
      </c>
      <c r="T614">
        <v>36</v>
      </c>
      <c r="U614" t="s">
        <v>106</v>
      </c>
      <c r="V614" t="s">
        <v>107</v>
      </c>
      <c r="W614" t="s">
        <v>108</v>
      </c>
      <c r="X614" t="s">
        <v>109</v>
      </c>
      <c r="Y614">
        <v>3</v>
      </c>
      <c r="Z614" t="s">
        <v>110</v>
      </c>
      <c r="AB614">
        <v>1</v>
      </c>
      <c r="AG614" t="s">
        <v>111</v>
      </c>
      <c r="AX614" t="s">
        <v>268</v>
      </c>
      <c r="AY614" t="s">
        <v>484</v>
      </c>
      <c r="AZ614" t="s">
        <v>227</v>
      </c>
      <c r="BC614">
        <v>20</v>
      </c>
      <c r="BH614" t="s">
        <v>118</v>
      </c>
      <c r="BJ614">
        <v>20</v>
      </c>
      <c r="BO614" t="s">
        <v>118</v>
      </c>
      <c r="BQ614">
        <v>20</v>
      </c>
      <c r="BV614" t="s">
        <v>118</v>
      </c>
      <c r="CC614" t="s">
        <v>120</v>
      </c>
      <c r="CR614" t="s">
        <v>481</v>
      </c>
      <c r="CS614">
        <v>170757</v>
      </c>
      <c r="CT614" t="s">
        <v>482</v>
      </c>
      <c r="CU614" t="s">
        <v>483</v>
      </c>
      <c r="CV614">
        <v>2013</v>
      </c>
    </row>
    <row r="615" spans="1:100" x14ac:dyDescent="0.35">
      <c r="A615">
        <v>38641940</v>
      </c>
      <c r="B615" t="s">
        <v>298</v>
      </c>
      <c r="D615" t="s">
        <v>101</v>
      </c>
      <c r="K615" t="s">
        <v>444</v>
      </c>
      <c r="L615" t="s">
        <v>445</v>
      </c>
      <c r="M615" t="s">
        <v>104</v>
      </c>
      <c r="N615" t="s">
        <v>105</v>
      </c>
      <c r="R615">
        <v>35</v>
      </c>
      <c r="T615">
        <v>36</v>
      </c>
      <c r="U615" t="s">
        <v>106</v>
      </c>
      <c r="V615" t="s">
        <v>107</v>
      </c>
      <c r="W615" t="s">
        <v>108</v>
      </c>
      <c r="X615" t="s">
        <v>109</v>
      </c>
      <c r="Y615">
        <v>3</v>
      </c>
      <c r="Z615" t="s">
        <v>110</v>
      </c>
      <c r="AB615">
        <v>1</v>
      </c>
      <c r="AG615" t="s">
        <v>111</v>
      </c>
      <c r="AX615" t="s">
        <v>268</v>
      </c>
      <c r="AY615" t="s">
        <v>545</v>
      </c>
      <c r="AZ615" t="s">
        <v>227</v>
      </c>
      <c r="BC615">
        <v>20</v>
      </c>
      <c r="BH615" t="s">
        <v>118</v>
      </c>
      <c r="BJ615">
        <v>20</v>
      </c>
      <c r="BO615" t="s">
        <v>118</v>
      </c>
      <c r="BQ615">
        <v>20</v>
      </c>
      <c r="BV615" t="s">
        <v>118</v>
      </c>
      <c r="CC615" t="s">
        <v>120</v>
      </c>
      <c r="CR615" t="s">
        <v>481</v>
      </c>
      <c r="CS615">
        <v>170757</v>
      </c>
      <c r="CT615" t="s">
        <v>482</v>
      </c>
      <c r="CU615" t="s">
        <v>483</v>
      </c>
      <c r="CV615">
        <v>2013</v>
      </c>
    </row>
    <row r="616" spans="1:100" x14ac:dyDescent="0.35">
      <c r="A616">
        <v>38641940</v>
      </c>
      <c r="B616" t="s">
        <v>298</v>
      </c>
      <c r="D616" t="s">
        <v>135</v>
      </c>
      <c r="E616" t="s">
        <v>236</v>
      </c>
      <c r="F616">
        <v>51</v>
      </c>
      <c r="K616" t="s">
        <v>305</v>
      </c>
      <c r="L616" t="s">
        <v>306</v>
      </c>
      <c r="M616" t="s">
        <v>104</v>
      </c>
      <c r="N616" t="s">
        <v>198</v>
      </c>
      <c r="P616">
        <v>25</v>
      </c>
      <c r="U616" t="s">
        <v>106</v>
      </c>
      <c r="V616" t="s">
        <v>167</v>
      </c>
      <c r="W616" t="s">
        <v>254</v>
      </c>
      <c r="X616" t="s">
        <v>109</v>
      </c>
      <c r="Y616">
        <v>5</v>
      </c>
      <c r="Z616" t="s">
        <v>139</v>
      </c>
      <c r="AA616" t="s">
        <v>117</v>
      </c>
      <c r="AB616">
        <v>4.2</v>
      </c>
      <c r="AG616" t="s">
        <v>111</v>
      </c>
      <c r="AX616" t="s">
        <v>207</v>
      </c>
      <c r="AY616" t="s">
        <v>278</v>
      </c>
      <c r="AZ616" t="s">
        <v>227</v>
      </c>
      <c r="BA616" t="s">
        <v>184</v>
      </c>
      <c r="BC616">
        <v>4</v>
      </c>
      <c r="BH616" t="s">
        <v>118</v>
      </c>
      <c r="BJ616">
        <v>96</v>
      </c>
      <c r="BO616" t="s">
        <v>130</v>
      </c>
      <c r="BQ616">
        <v>4</v>
      </c>
      <c r="BV616" t="s">
        <v>118</v>
      </c>
      <c r="CC616" t="s">
        <v>120</v>
      </c>
      <c r="CR616" t="s">
        <v>309</v>
      </c>
      <c r="CS616">
        <v>178964</v>
      </c>
      <c r="CT616" t="s">
        <v>310</v>
      </c>
      <c r="CU616" t="s">
        <v>311</v>
      </c>
      <c r="CV616">
        <v>2017</v>
      </c>
    </row>
    <row r="617" spans="1:100" x14ac:dyDescent="0.35">
      <c r="A617">
        <v>38641940</v>
      </c>
      <c r="B617" t="s">
        <v>298</v>
      </c>
      <c r="D617" t="s">
        <v>135</v>
      </c>
      <c r="E617" t="s">
        <v>236</v>
      </c>
      <c r="F617">
        <v>51</v>
      </c>
      <c r="K617" t="s">
        <v>305</v>
      </c>
      <c r="L617" t="s">
        <v>306</v>
      </c>
      <c r="M617" t="s">
        <v>104</v>
      </c>
      <c r="N617" t="s">
        <v>198</v>
      </c>
      <c r="P617">
        <v>25</v>
      </c>
      <c r="U617" t="s">
        <v>106</v>
      </c>
      <c r="V617" t="s">
        <v>167</v>
      </c>
      <c r="W617" t="s">
        <v>254</v>
      </c>
      <c r="X617" t="s">
        <v>109</v>
      </c>
      <c r="Y617">
        <v>5</v>
      </c>
      <c r="Z617" t="s">
        <v>139</v>
      </c>
      <c r="AB617">
        <v>18</v>
      </c>
      <c r="AG617" t="s">
        <v>111</v>
      </c>
      <c r="AX617" t="s">
        <v>128</v>
      </c>
      <c r="AY617" t="s">
        <v>128</v>
      </c>
      <c r="AZ617" t="s">
        <v>227</v>
      </c>
      <c r="BC617">
        <v>4</v>
      </c>
      <c r="BH617" t="s">
        <v>118</v>
      </c>
      <c r="BJ617">
        <v>96</v>
      </c>
      <c r="BO617" t="s">
        <v>130</v>
      </c>
      <c r="BQ617">
        <v>4</v>
      </c>
      <c r="BV617" t="s">
        <v>118</v>
      </c>
      <c r="CC617" t="s">
        <v>120</v>
      </c>
      <c r="CR617" t="s">
        <v>309</v>
      </c>
      <c r="CS617">
        <v>178964</v>
      </c>
      <c r="CT617" t="s">
        <v>310</v>
      </c>
      <c r="CU617" t="s">
        <v>311</v>
      </c>
      <c r="CV617">
        <v>2017</v>
      </c>
    </row>
    <row r="618" spans="1:100" x14ac:dyDescent="0.35">
      <c r="A618">
        <v>38641940</v>
      </c>
      <c r="B618" t="s">
        <v>298</v>
      </c>
      <c r="D618" t="s">
        <v>135</v>
      </c>
      <c r="E618" t="s">
        <v>236</v>
      </c>
      <c r="F618">
        <v>51</v>
      </c>
      <c r="K618" t="s">
        <v>305</v>
      </c>
      <c r="L618" t="s">
        <v>306</v>
      </c>
      <c r="M618" t="s">
        <v>104</v>
      </c>
      <c r="N618" t="s">
        <v>198</v>
      </c>
      <c r="P618">
        <v>25</v>
      </c>
      <c r="U618" t="s">
        <v>106</v>
      </c>
      <c r="V618" t="s">
        <v>167</v>
      </c>
      <c r="W618" t="s">
        <v>254</v>
      </c>
      <c r="X618" t="s">
        <v>109</v>
      </c>
      <c r="Y618">
        <v>5</v>
      </c>
      <c r="Z618" t="s">
        <v>139</v>
      </c>
      <c r="AB618">
        <v>37</v>
      </c>
      <c r="AG618" t="s">
        <v>111</v>
      </c>
      <c r="AX618" t="s">
        <v>112</v>
      </c>
      <c r="AY618" t="s">
        <v>308</v>
      </c>
      <c r="AZ618" t="s">
        <v>227</v>
      </c>
      <c r="BC618">
        <v>4</v>
      </c>
      <c r="BH618" t="s">
        <v>118</v>
      </c>
      <c r="BJ618">
        <v>96</v>
      </c>
      <c r="BO618" t="s">
        <v>130</v>
      </c>
      <c r="BQ618">
        <v>4</v>
      </c>
      <c r="BV618" t="s">
        <v>118</v>
      </c>
      <c r="CC618" t="s">
        <v>120</v>
      </c>
      <c r="CR618" t="s">
        <v>309</v>
      </c>
      <c r="CS618">
        <v>178964</v>
      </c>
      <c r="CT618" t="s">
        <v>310</v>
      </c>
      <c r="CU618" t="s">
        <v>311</v>
      </c>
      <c r="CV618">
        <v>2017</v>
      </c>
    </row>
    <row r="619" spans="1:100" x14ac:dyDescent="0.35">
      <c r="A619">
        <v>38641940</v>
      </c>
      <c r="B619" t="s">
        <v>298</v>
      </c>
      <c r="D619" t="s">
        <v>135</v>
      </c>
      <c r="E619" t="s">
        <v>236</v>
      </c>
      <c r="F619">
        <v>51</v>
      </c>
      <c r="K619" t="s">
        <v>299</v>
      </c>
      <c r="L619" t="s">
        <v>245</v>
      </c>
      <c r="M619" t="s">
        <v>104</v>
      </c>
      <c r="N619" t="s">
        <v>198</v>
      </c>
      <c r="P619">
        <v>25</v>
      </c>
      <c r="U619" t="s">
        <v>106</v>
      </c>
      <c r="V619" t="s">
        <v>107</v>
      </c>
      <c r="W619" t="s">
        <v>254</v>
      </c>
      <c r="X619" t="s">
        <v>109</v>
      </c>
      <c r="Y619">
        <v>6</v>
      </c>
      <c r="Z619" t="s">
        <v>139</v>
      </c>
      <c r="AB619">
        <v>9</v>
      </c>
      <c r="AG619" t="s">
        <v>111</v>
      </c>
      <c r="AX619" t="s">
        <v>112</v>
      </c>
      <c r="AY619" t="s">
        <v>308</v>
      </c>
      <c r="AZ619" t="s">
        <v>227</v>
      </c>
      <c r="BC619">
        <v>4</v>
      </c>
      <c r="BH619" t="s">
        <v>118</v>
      </c>
      <c r="BJ619">
        <v>96</v>
      </c>
      <c r="BO619" t="s">
        <v>130</v>
      </c>
      <c r="BQ619">
        <v>4</v>
      </c>
      <c r="BV619" t="s">
        <v>118</v>
      </c>
      <c r="CC619" t="s">
        <v>120</v>
      </c>
      <c r="CR619" t="s">
        <v>302</v>
      </c>
      <c r="CS619">
        <v>178800</v>
      </c>
      <c r="CT619" t="s">
        <v>303</v>
      </c>
      <c r="CU619" t="s">
        <v>304</v>
      </c>
      <c r="CV619">
        <v>2017</v>
      </c>
    </row>
    <row r="620" spans="1:100" x14ac:dyDescent="0.35">
      <c r="A620">
        <v>38641940</v>
      </c>
      <c r="B620" t="s">
        <v>298</v>
      </c>
      <c r="D620" t="s">
        <v>135</v>
      </c>
      <c r="E620" t="s">
        <v>236</v>
      </c>
      <c r="F620">
        <v>51</v>
      </c>
      <c r="K620" t="s">
        <v>299</v>
      </c>
      <c r="L620" t="s">
        <v>245</v>
      </c>
      <c r="M620" t="s">
        <v>104</v>
      </c>
      <c r="N620" t="s">
        <v>198</v>
      </c>
      <c r="P620">
        <v>25</v>
      </c>
      <c r="U620" t="s">
        <v>106</v>
      </c>
      <c r="V620" t="s">
        <v>107</v>
      </c>
      <c r="W620" t="s">
        <v>254</v>
      </c>
      <c r="X620" t="s">
        <v>109</v>
      </c>
      <c r="Y620">
        <v>6</v>
      </c>
      <c r="Z620" t="s">
        <v>139</v>
      </c>
      <c r="AB620">
        <v>9</v>
      </c>
      <c r="AG620" t="s">
        <v>111</v>
      </c>
      <c r="AX620" t="s">
        <v>128</v>
      </c>
      <c r="AY620" t="s">
        <v>128</v>
      </c>
      <c r="AZ620" t="s">
        <v>227</v>
      </c>
      <c r="BC620">
        <v>4</v>
      </c>
      <c r="BH620" t="s">
        <v>118</v>
      </c>
      <c r="BJ620">
        <v>96</v>
      </c>
      <c r="BO620" t="s">
        <v>130</v>
      </c>
      <c r="BQ620">
        <v>4</v>
      </c>
      <c r="BV620" t="s">
        <v>118</v>
      </c>
      <c r="CC620" t="s">
        <v>120</v>
      </c>
      <c r="CR620" t="s">
        <v>302</v>
      </c>
      <c r="CS620">
        <v>178800</v>
      </c>
      <c r="CT620" t="s">
        <v>303</v>
      </c>
      <c r="CU620" t="s">
        <v>304</v>
      </c>
      <c r="CV620">
        <v>2017</v>
      </c>
    </row>
    <row r="621" spans="1:100" x14ac:dyDescent="0.35">
      <c r="A621">
        <v>38641940</v>
      </c>
      <c r="B621" t="s">
        <v>298</v>
      </c>
      <c r="D621" t="s">
        <v>135</v>
      </c>
      <c r="E621" t="s">
        <v>236</v>
      </c>
      <c r="F621">
        <v>51</v>
      </c>
      <c r="K621" t="s">
        <v>305</v>
      </c>
      <c r="L621" t="s">
        <v>306</v>
      </c>
      <c r="M621" t="s">
        <v>104</v>
      </c>
      <c r="N621" t="s">
        <v>307</v>
      </c>
      <c r="R621">
        <v>8</v>
      </c>
      <c r="T621">
        <v>9</v>
      </c>
      <c r="U621" t="s">
        <v>106</v>
      </c>
      <c r="V621" t="s">
        <v>107</v>
      </c>
      <c r="W621" t="s">
        <v>254</v>
      </c>
      <c r="X621" t="s">
        <v>109</v>
      </c>
      <c r="Y621">
        <v>6</v>
      </c>
      <c r="Z621" t="s">
        <v>139</v>
      </c>
      <c r="AB621">
        <v>140</v>
      </c>
      <c r="AG621" t="s">
        <v>111</v>
      </c>
      <c r="AX621" t="s">
        <v>128</v>
      </c>
      <c r="AY621" t="s">
        <v>128</v>
      </c>
      <c r="AZ621" t="s">
        <v>227</v>
      </c>
      <c r="BC621">
        <v>4</v>
      </c>
      <c r="BH621" t="s">
        <v>118</v>
      </c>
      <c r="BJ621">
        <v>96</v>
      </c>
      <c r="BO621" t="s">
        <v>130</v>
      </c>
      <c r="BQ621">
        <v>4</v>
      </c>
      <c r="BV621" t="s">
        <v>118</v>
      </c>
      <c r="CC621" t="s">
        <v>120</v>
      </c>
      <c r="CR621" t="s">
        <v>309</v>
      </c>
      <c r="CS621">
        <v>178964</v>
      </c>
      <c r="CT621" t="s">
        <v>310</v>
      </c>
      <c r="CU621" t="s">
        <v>311</v>
      </c>
      <c r="CV621">
        <v>2017</v>
      </c>
    </row>
    <row r="622" spans="1:100" x14ac:dyDescent="0.35">
      <c r="A622">
        <v>38641940</v>
      </c>
      <c r="B622" t="s">
        <v>298</v>
      </c>
      <c r="D622" t="s">
        <v>135</v>
      </c>
      <c r="E622" t="s">
        <v>236</v>
      </c>
      <c r="F622">
        <v>51</v>
      </c>
      <c r="K622" t="s">
        <v>305</v>
      </c>
      <c r="L622" t="s">
        <v>306</v>
      </c>
      <c r="M622" t="s">
        <v>104</v>
      </c>
      <c r="N622" t="s">
        <v>307</v>
      </c>
      <c r="R622">
        <v>8</v>
      </c>
      <c r="T622">
        <v>9</v>
      </c>
      <c r="U622" t="s">
        <v>106</v>
      </c>
      <c r="V622" t="s">
        <v>107</v>
      </c>
      <c r="W622" t="s">
        <v>254</v>
      </c>
      <c r="X622" t="s">
        <v>109</v>
      </c>
      <c r="Y622">
        <v>6</v>
      </c>
      <c r="Z622" t="s">
        <v>139</v>
      </c>
      <c r="AB622">
        <v>84</v>
      </c>
      <c r="AG622" t="s">
        <v>111</v>
      </c>
      <c r="AX622" t="s">
        <v>207</v>
      </c>
      <c r="AY622" t="s">
        <v>278</v>
      </c>
      <c r="AZ622" t="s">
        <v>227</v>
      </c>
      <c r="BA622" t="s">
        <v>184</v>
      </c>
      <c r="BC622">
        <v>4</v>
      </c>
      <c r="BH622" t="s">
        <v>118</v>
      </c>
      <c r="BJ622">
        <v>96</v>
      </c>
      <c r="BO622" t="s">
        <v>130</v>
      </c>
      <c r="BQ622">
        <v>4</v>
      </c>
      <c r="BV622" t="s">
        <v>118</v>
      </c>
      <c r="CC622" t="s">
        <v>120</v>
      </c>
      <c r="CR622" t="s">
        <v>309</v>
      </c>
      <c r="CS622">
        <v>178964</v>
      </c>
      <c r="CT622" t="s">
        <v>310</v>
      </c>
      <c r="CU622" t="s">
        <v>311</v>
      </c>
      <c r="CV622">
        <v>2017</v>
      </c>
    </row>
    <row r="623" spans="1:100" x14ac:dyDescent="0.35">
      <c r="A623">
        <v>38641940</v>
      </c>
      <c r="B623" t="s">
        <v>298</v>
      </c>
      <c r="D623" t="s">
        <v>135</v>
      </c>
      <c r="E623" t="s">
        <v>236</v>
      </c>
      <c r="F623">
        <v>51</v>
      </c>
      <c r="K623" t="s">
        <v>299</v>
      </c>
      <c r="L623" t="s">
        <v>245</v>
      </c>
      <c r="M623" t="s">
        <v>104</v>
      </c>
      <c r="N623" t="s">
        <v>198</v>
      </c>
      <c r="P623">
        <v>25</v>
      </c>
      <c r="U623" t="s">
        <v>106</v>
      </c>
      <c r="V623" t="s">
        <v>107</v>
      </c>
      <c r="W623" t="s">
        <v>254</v>
      </c>
      <c r="X623" t="s">
        <v>109</v>
      </c>
      <c r="Y623">
        <v>6</v>
      </c>
      <c r="Z623" t="s">
        <v>139</v>
      </c>
      <c r="AB623">
        <v>2.9</v>
      </c>
      <c r="AG623" t="s">
        <v>111</v>
      </c>
      <c r="AX623" t="s">
        <v>207</v>
      </c>
      <c r="AY623" t="s">
        <v>278</v>
      </c>
      <c r="AZ623" t="s">
        <v>227</v>
      </c>
      <c r="BA623" t="s">
        <v>184</v>
      </c>
      <c r="BC623">
        <v>4</v>
      </c>
      <c r="BH623" t="s">
        <v>118</v>
      </c>
      <c r="BJ623">
        <v>96</v>
      </c>
      <c r="BO623" t="s">
        <v>130</v>
      </c>
      <c r="BQ623">
        <v>4</v>
      </c>
      <c r="BV623" t="s">
        <v>118</v>
      </c>
      <c r="CC623" t="s">
        <v>120</v>
      </c>
      <c r="CR623" t="s">
        <v>302</v>
      </c>
      <c r="CS623">
        <v>178800</v>
      </c>
      <c r="CT623" t="s">
        <v>303</v>
      </c>
      <c r="CU623" t="s">
        <v>304</v>
      </c>
      <c r="CV623">
        <v>2017</v>
      </c>
    </row>
    <row r="624" spans="1:100" x14ac:dyDescent="0.35">
      <c r="A624">
        <v>38641940</v>
      </c>
      <c r="B624" t="s">
        <v>298</v>
      </c>
      <c r="D624" t="s">
        <v>101</v>
      </c>
      <c r="F624">
        <v>29.7</v>
      </c>
      <c r="K624" t="s">
        <v>373</v>
      </c>
      <c r="L624" t="s">
        <v>374</v>
      </c>
      <c r="M624" t="s">
        <v>104</v>
      </c>
      <c r="N624" t="s">
        <v>105</v>
      </c>
      <c r="P624">
        <v>25</v>
      </c>
      <c r="U624" t="s">
        <v>294</v>
      </c>
      <c r="V624" t="s">
        <v>167</v>
      </c>
      <c r="W624" t="s">
        <v>108</v>
      </c>
      <c r="X624" t="s">
        <v>109</v>
      </c>
      <c r="Y624" t="s">
        <v>383</v>
      </c>
      <c r="Z624" t="s">
        <v>139</v>
      </c>
      <c r="AB624">
        <v>1.52</v>
      </c>
      <c r="AG624" t="s">
        <v>140</v>
      </c>
      <c r="AX624" t="s">
        <v>128</v>
      </c>
      <c r="AY624" t="s">
        <v>128</v>
      </c>
      <c r="AZ624" t="s">
        <v>227</v>
      </c>
      <c r="BC624">
        <v>4</v>
      </c>
      <c r="BH624" t="s">
        <v>118</v>
      </c>
      <c r="BJ624">
        <v>96</v>
      </c>
      <c r="BO624" t="s">
        <v>130</v>
      </c>
      <c r="BQ624">
        <v>4</v>
      </c>
      <c r="BV624" t="s">
        <v>118</v>
      </c>
      <c r="CC624" t="s">
        <v>120</v>
      </c>
      <c r="CR624" t="s">
        <v>375</v>
      </c>
      <c r="CS624">
        <v>161774</v>
      </c>
      <c r="CT624" t="s">
        <v>384</v>
      </c>
      <c r="CU624" t="s">
        <v>385</v>
      </c>
      <c r="CV624">
        <v>2011</v>
      </c>
    </row>
    <row r="625" spans="1:100" x14ac:dyDescent="0.35">
      <c r="A625">
        <v>38641940</v>
      </c>
      <c r="B625" t="s">
        <v>298</v>
      </c>
      <c r="D625" t="s">
        <v>101</v>
      </c>
      <c r="K625" t="s">
        <v>360</v>
      </c>
      <c r="L625" t="s">
        <v>361</v>
      </c>
      <c r="M625" t="s">
        <v>104</v>
      </c>
      <c r="N625" t="s">
        <v>534</v>
      </c>
      <c r="P625">
        <v>8</v>
      </c>
      <c r="U625" t="s">
        <v>106</v>
      </c>
      <c r="V625" t="s">
        <v>126</v>
      </c>
      <c r="W625" t="s">
        <v>108</v>
      </c>
      <c r="X625" t="s">
        <v>109</v>
      </c>
      <c r="Y625">
        <v>4</v>
      </c>
      <c r="Z625" t="s">
        <v>139</v>
      </c>
      <c r="AB625">
        <v>1.5</v>
      </c>
      <c r="AG625" t="s">
        <v>140</v>
      </c>
      <c r="AX625" t="s">
        <v>207</v>
      </c>
      <c r="AY625" t="s">
        <v>278</v>
      </c>
      <c r="AZ625" t="s">
        <v>227</v>
      </c>
      <c r="BA625" t="s">
        <v>184</v>
      </c>
      <c r="BC625">
        <v>21</v>
      </c>
      <c r="BH625" t="s">
        <v>118</v>
      </c>
      <c r="BJ625">
        <v>22</v>
      </c>
      <c r="BO625" t="s">
        <v>118</v>
      </c>
      <c r="BQ625">
        <v>22</v>
      </c>
      <c r="BV625" t="s">
        <v>118</v>
      </c>
      <c r="CC625" t="s">
        <v>120</v>
      </c>
      <c r="CR625" t="s">
        <v>510</v>
      </c>
      <c r="CS625">
        <v>178822</v>
      </c>
      <c r="CT625" t="s">
        <v>511</v>
      </c>
      <c r="CU625" t="s">
        <v>512</v>
      </c>
      <c r="CV625">
        <v>2016</v>
      </c>
    </row>
    <row r="626" spans="1:100" x14ac:dyDescent="0.35">
      <c r="A626">
        <v>38641940</v>
      </c>
      <c r="B626" t="s">
        <v>298</v>
      </c>
      <c r="D626" t="s">
        <v>135</v>
      </c>
      <c r="F626">
        <v>41</v>
      </c>
      <c r="K626" t="s">
        <v>434</v>
      </c>
      <c r="L626" t="s">
        <v>435</v>
      </c>
      <c r="M626" t="s">
        <v>104</v>
      </c>
      <c r="N626" t="s">
        <v>198</v>
      </c>
      <c r="O626" t="s">
        <v>236</v>
      </c>
      <c r="P626">
        <v>2</v>
      </c>
      <c r="U626" t="s">
        <v>473</v>
      </c>
      <c r="V626" t="s">
        <v>233</v>
      </c>
      <c r="W626" t="s">
        <v>108</v>
      </c>
      <c r="X626" t="s">
        <v>234</v>
      </c>
      <c r="Y626">
        <v>2</v>
      </c>
      <c r="Z626" t="s">
        <v>139</v>
      </c>
      <c r="AD626">
        <v>0.95</v>
      </c>
      <c r="AF626">
        <v>2.75</v>
      </c>
      <c r="AG626" t="s">
        <v>140</v>
      </c>
      <c r="AX626" t="s">
        <v>112</v>
      </c>
      <c r="AY626" t="s">
        <v>235</v>
      </c>
      <c r="AZ626" t="s">
        <v>227</v>
      </c>
      <c r="BC626">
        <v>34</v>
      </c>
      <c r="BH626" t="s">
        <v>118</v>
      </c>
      <c r="BJ626">
        <v>34</v>
      </c>
      <c r="BO626" t="s">
        <v>118</v>
      </c>
      <c r="BQ626">
        <v>34</v>
      </c>
      <c r="BV626" t="s">
        <v>118</v>
      </c>
      <c r="CC626" t="s">
        <v>120</v>
      </c>
      <c r="CR626" t="s">
        <v>474</v>
      </c>
      <c r="CS626">
        <v>170669</v>
      </c>
      <c r="CT626" t="s">
        <v>475</v>
      </c>
      <c r="CU626" t="s">
        <v>476</v>
      </c>
      <c r="CV626">
        <v>2015</v>
      </c>
    </row>
    <row r="627" spans="1:100" x14ac:dyDescent="0.35">
      <c r="A627">
        <v>38641940</v>
      </c>
      <c r="B627" t="s">
        <v>298</v>
      </c>
      <c r="D627" t="s">
        <v>101</v>
      </c>
      <c r="K627" t="s">
        <v>360</v>
      </c>
      <c r="L627" t="s">
        <v>361</v>
      </c>
      <c r="M627" t="s">
        <v>104</v>
      </c>
      <c r="N627" t="s">
        <v>534</v>
      </c>
      <c r="P627">
        <v>8</v>
      </c>
      <c r="U627" t="s">
        <v>106</v>
      </c>
      <c r="V627" t="s">
        <v>126</v>
      </c>
      <c r="W627" t="s">
        <v>108</v>
      </c>
      <c r="X627" t="s">
        <v>109</v>
      </c>
      <c r="Y627">
        <v>4</v>
      </c>
      <c r="Z627" t="s">
        <v>139</v>
      </c>
      <c r="AB627">
        <v>1.5</v>
      </c>
      <c r="AG627" t="s">
        <v>140</v>
      </c>
      <c r="AX627" t="s">
        <v>199</v>
      </c>
      <c r="AY627" t="s">
        <v>278</v>
      </c>
      <c r="AZ627" t="s">
        <v>227</v>
      </c>
      <c r="BA627" t="s">
        <v>275</v>
      </c>
      <c r="BC627">
        <v>21</v>
      </c>
      <c r="BH627" t="s">
        <v>118</v>
      </c>
      <c r="BJ627">
        <v>22</v>
      </c>
      <c r="BO627" t="s">
        <v>118</v>
      </c>
      <c r="BQ627">
        <v>22</v>
      </c>
      <c r="BV627" t="s">
        <v>118</v>
      </c>
      <c r="CC627" t="s">
        <v>120</v>
      </c>
      <c r="CR627" t="s">
        <v>510</v>
      </c>
      <c r="CS627">
        <v>178822</v>
      </c>
      <c r="CT627" t="s">
        <v>511</v>
      </c>
      <c r="CU627" t="s">
        <v>512</v>
      </c>
      <c r="CV627">
        <v>2016</v>
      </c>
    </row>
    <row r="628" spans="1:100" x14ac:dyDescent="0.35">
      <c r="A628">
        <v>38641940</v>
      </c>
      <c r="B628" t="s">
        <v>298</v>
      </c>
      <c r="D628" t="s">
        <v>101</v>
      </c>
      <c r="K628" t="s">
        <v>360</v>
      </c>
      <c r="L628" t="s">
        <v>361</v>
      </c>
      <c r="M628" t="s">
        <v>104</v>
      </c>
      <c r="N628" t="s">
        <v>534</v>
      </c>
      <c r="P628">
        <v>8</v>
      </c>
      <c r="U628" t="s">
        <v>106</v>
      </c>
      <c r="V628" t="s">
        <v>126</v>
      </c>
      <c r="W628" t="s">
        <v>108</v>
      </c>
      <c r="X628" t="s">
        <v>109</v>
      </c>
      <c r="Y628">
        <v>4</v>
      </c>
      <c r="Z628" t="s">
        <v>139</v>
      </c>
      <c r="AB628">
        <v>1.5</v>
      </c>
      <c r="AG628" t="s">
        <v>140</v>
      </c>
      <c r="AX628" t="s">
        <v>207</v>
      </c>
      <c r="AY628" t="s">
        <v>278</v>
      </c>
      <c r="AZ628" t="s">
        <v>227</v>
      </c>
      <c r="BA628" t="s">
        <v>184</v>
      </c>
      <c r="BC628">
        <v>21</v>
      </c>
      <c r="BH628" t="s">
        <v>118</v>
      </c>
      <c r="BJ628">
        <v>22</v>
      </c>
      <c r="BO628" t="s">
        <v>118</v>
      </c>
      <c r="BQ628">
        <v>22</v>
      </c>
      <c r="BV628" t="s">
        <v>118</v>
      </c>
      <c r="CC628" t="s">
        <v>120</v>
      </c>
      <c r="CR628" t="s">
        <v>510</v>
      </c>
      <c r="CS628">
        <v>178822</v>
      </c>
      <c r="CT628" t="s">
        <v>511</v>
      </c>
      <c r="CU628" t="s">
        <v>512</v>
      </c>
      <c r="CV628">
        <v>2016</v>
      </c>
    </row>
    <row r="629" spans="1:100" x14ac:dyDescent="0.35">
      <c r="A629">
        <v>38641940</v>
      </c>
      <c r="B629" t="s">
        <v>298</v>
      </c>
      <c r="D629" t="s">
        <v>101</v>
      </c>
      <c r="F629">
        <v>41</v>
      </c>
      <c r="K629" t="s">
        <v>399</v>
      </c>
      <c r="L629" t="s">
        <v>400</v>
      </c>
      <c r="M629" t="s">
        <v>104</v>
      </c>
      <c r="N629" t="s">
        <v>105</v>
      </c>
      <c r="R629">
        <v>26</v>
      </c>
      <c r="T629">
        <v>30</v>
      </c>
      <c r="U629" t="s">
        <v>106</v>
      </c>
      <c r="V629" t="s">
        <v>107</v>
      </c>
      <c r="W629" t="s">
        <v>108</v>
      </c>
      <c r="X629" t="s">
        <v>109</v>
      </c>
      <c r="Y629">
        <v>4</v>
      </c>
      <c r="Z629" t="s">
        <v>139</v>
      </c>
      <c r="AB629">
        <v>1</v>
      </c>
      <c r="AG629" t="s">
        <v>140</v>
      </c>
      <c r="AX629" t="s">
        <v>273</v>
      </c>
      <c r="AY629" t="s">
        <v>466</v>
      </c>
      <c r="AZ629" t="s">
        <v>227</v>
      </c>
      <c r="BA629" t="s">
        <v>467</v>
      </c>
      <c r="BC629">
        <v>1</v>
      </c>
      <c r="BH629" t="s">
        <v>118</v>
      </c>
      <c r="BJ629">
        <v>96</v>
      </c>
      <c r="BO629" t="s">
        <v>130</v>
      </c>
      <c r="BQ629">
        <v>4</v>
      </c>
      <c r="BV629" t="s">
        <v>118</v>
      </c>
      <c r="CC629" t="s">
        <v>120</v>
      </c>
      <c r="CR629" t="s">
        <v>401</v>
      </c>
      <c r="CS629">
        <v>161702</v>
      </c>
      <c r="CT629" t="s">
        <v>402</v>
      </c>
      <c r="CU629" t="s">
        <v>403</v>
      </c>
      <c r="CV629">
        <v>2013</v>
      </c>
    </row>
    <row r="630" spans="1:100" x14ac:dyDescent="0.35">
      <c r="A630">
        <v>38641940</v>
      </c>
      <c r="B630" t="s">
        <v>298</v>
      </c>
      <c r="D630" t="s">
        <v>164</v>
      </c>
      <c r="K630" t="s">
        <v>468</v>
      </c>
      <c r="L630" t="s">
        <v>469</v>
      </c>
      <c r="M630" t="s">
        <v>104</v>
      </c>
      <c r="N630" t="s">
        <v>105</v>
      </c>
      <c r="P630">
        <v>25</v>
      </c>
      <c r="U630" t="s">
        <v>106</v>
      </c>
      <c r="V630" t="s">
        <v>107</v>
      </c>
      <c r="W630" t="s">
        <v>108</v>
      </c>
      <c r="X630" t="s">
        <v>109</v>
      </c>
      <c r="Y630">
        <v>4</v>
      </c>
      <c r="Z630" t="s">
        <v>139</v>
      </c>
      <c r="AB630">
        <v>2.2999999999999998</v>
      </c>
      <c r="AG630" t="s">
        <v>111</v>
      </c>
      <c r="AX630" t="s">
        <v>207</v>
      </c>
      <c r="AY630" t="s">
        <v>546</v>
      </c>
      <c r="AZ630" t="s">
        <v>227</v>
      </c>
      <c r="BA630" t="s">
        <v>184</v>
      </c>
      <c r="BC630">
        <v>44</v>
      </c>
      <c r="BH630" t="s">
        <v>118</v>
      </c>
      <c r="BJ630">
        <v>44</v>
      </c>
      <c r="BO630" t="s">
        <v>118</v>
      </c>
      <c r="BQ630">
        <v>44</v>
      </c>
      <c r="BV630" t="s">
        <v>118</v>
      </c>
      <c r="CC630" t="s">
        <v>120</v>
      </c>
      <c r="CR630" t="s">
        <v>470</v>
      </c>
      <c r="CS630">
        <v>173390</v>
      </c>
      <c r="CT630" t="s">
        <v>471</v>
      </c>
      <c r="CU630" t="s">
        <v>472</v>
      </c>
      <c r="CV630">
        <v>2013</v>
      </c>
    </row>
    <row r="631" spans="1:100" x14ac:dyDescent="0.35">
      <c r="A631">
        <v>38641940</v>
      </c>
      <c r="B631" t="s">
        <v>298</v>
      </c>
      <c r="D631" t="s">
        <v>101</v>
      </c>
      <c r="F631">
        <v>25.2</v>
      </c>
      <c r="K631" t="s">
        <v>165</v>
      </c>
      <c r="L631" t="s">
        <v>166</v>
      </c>
      <c r="M631" t="s">
        <v>104</v>
      </c>
      <c r="N631" t="s">
        <v>105</v>
      </c>
      <c r="P631">
        <v>25</v>
      </c>
      <c r="U631" t="s">
        <v>206</v>
      </c>
      <c r="V631" t="s">
        <v>107</v>
      </c>
      <c r="W631" t="s">
        <v>108</v>
      </c>
      <c r="X631" t="s">
        <v>109</v>
      </c>
      <c r="Y631">
        <v>6</v>
      </c>
      <c r="Z631" t="s">
        <v>139</v>
      </c>
      <c r="AB631">
        <v>1</v>
      </c>
      <c r="AG631" t="s">
        <v>111</v>
      </c>
      <c r="AX631" t="s">
        <v>128</v>
      </c>
      <c r="AY631" t="s">
        <v>241</v>
      </c>
      <c r="AZ631" t="s">
        <v>227</v>
      </c>
      <c r="BC631">
        <v>16</v>
      </c>
      <c r="BH631" t="s">
        <v>118</v>
      </c>
      <c r="CC631" t="s">
        <v>120</v>
      </c>
      <c r="CR631" t="s">
        <v>237</v>
      </c>
      <c r="CS631">
        <v>80961</v>
      </c>
      <c r="CT631" t="s">
        <v>342</v>
      </c>
      <c r="CU631" t="s">
        <v>343</v>
      </c>
      <c r="CV631">
        <v>2005</v>
      </c>
    </row>
    <row r="632" spans="1:100" x14ac:dyDescent="0.35">
      <c r="A632">
        <v>38641940</v>
      </c>
      <c r="B632" t="s">
        <v>298</v>
      </c>
      <c r="D632" t="s">
        <v>101</v>
      </c>
      <c r="F632">
        <v>41</v>
      </c>
      <c r="K632" t="s">
        <v>434</v>
      </c>
      <c r="L632" t="s">
        <v>435</v>
      </c>
      <c r="M632" t="s">
        <v>104</v>
      </c>
      <c r="N632" t="s">
        <v>198</v>
      </c>
      <c r="P632">
        <v>14</v>
      </c>
      <c r="U632" t="s">
        <v>149</v>
      </c>
      <c r="V632" t="s">
        <v>107</v>
      </c>
      <c r="W632" t="s">
        <v>108</v>
      </c>
      <c r="X632" t="s">
        <v>109</v>
      </c>
      <c r="Y632">
        <v>2</v>
      </c>
      <c r="Z632" t="s">
        <v>139</v>
      </c>
      <c r="AB632">
        <v>3</v>
      </c>
      <c r="AG632" t="s">
        <v>140</v>
      </c>
      <c r="AX632" t="s">
        <v>199</v>
      </c>
      <c r="AY632" t="s">
        <v>436</v>
      </c>
      <c r="AZ632" t="s">
        <v>227</v>
      </c>
      <c r="BA632" t="s">
        <v>275</v>
      </c>
      <c r="BC632">
        <v>14</v>
      </c>
      <c r="BH632" t="s">
        <v>118</v>
      </c>
      <c r="BJ632">
        <v>14</v>
      </c>
      <c r="BO632" t="s">
        <v>118</v>
      </c>
      <c r="BQ632">
        <v>14</v>
      </c>
      <c r="BV632" t="s">
        <v>118</v>
      </c>
      <c r="CC632" t="s">
        <v>120</v>
      </c>
      <c r="CR632" t="s">
        <v>437</v>
      </c>
      <c r="CS632">
        <v>178994</v>
      </c>
      <c r="CT632" t="s">
        <v>438</v>
      </c>
      <c r="CU632" t="s">
        <v>439</v>
      </c>
      <c r="CV632">
        <v>2016</v>
      </c>
    </row>
    <row r="633" spans="1:100" x14ac:dyDescent="0.35">
      <c r="A633">
        <v>38641940</v>
      </c>
      <c r="B633" t="s">
        <v>298</v>
      </c>
      <c r="D633" t="s">
        <v>101</v>
      </c>
      <c r="K633" t="s">
        <v>444</v>
      </c>
      <c r="L633" t="s">
        <v>445</v>
      </c>
      <c r="M633" t="s">
        <v>104</v>
      </c>
      <c r="N633" t="s">
        <v>105</v>
      </c>
      <c r="R633">
        <v>35</v>
      </c>
      <c r="T633">
        <v>36</v>
      </c>
      <c r="U633" t="s">
        <v>106</v>
      </c>
      <c r="V633" t="s">
        <v>107</v>
      </c>
      <c r="W633" t="s">
        <v>108</v>
      </c>
      <c r="X633" t="s">
        <v>109</v>
      </c>
      <c r="Y633">
        <v>3</v>
      </c>
      <c r="Z633" t="s">
        <v>110</v>
      </c>
      <c r="AB633">
        <v>1</v>
      </c>
      <c r="AG633" t="s">
        <v>111</v>
      </c>
      <c r="AX633" t="s">
        <v>279</v>
      </c>
      <c r="AY633" t="s">
        <v>547</v>
      </c>
      <c r="AZ633" t="s">
        <v>227</v>
      </c>
      <c r="BC633">
        <v>20</v>
      </c>
      <c r="BH633" t="s">
        <v>118</v>
      </c>
      <c r="BJ633">
        <v>20</v>
      </c>
      <c r="BO633" t="s">
        <v>118</v>
      </c>
      <c r="BQ633">
        <v>20</v>
      </c>
      <c r="BV633" t="s">
        <v>118</v>
      </c>
      <c r="CC633" t="s">
        <v>120</v>
      </c>
      <c r="CR633" t="s">
        <v>481</v>
      </c>
      <c r="CS633">
        <v>170757</v>
      </c>
      <c r="CT633" t="s">
        <v>482</v>
      </c>
      <c r="CU633" t="s">
        <v>483</v>
      </c>
      <c r="CV633">
        <v>2013</v>
      </c>
    </row>
    <row r="634" spans="1:100" x14ac:dyDescent="0.35">
      <c r="A634">
        <v>38641940</v>
      </c>
      <c r="B634" t="s">
        <v>298</v>
      </c>
      <c r="D634" t="s">
        <v>101</v>
      </c>
      <c r="K634" t="s">
        <v>444</v>
      </c>
      <c r="L634" t="s">
        <v>445</v>
      </c>
      <c r="M634" t="s">
        <v>104</v>
      </c>
      <c r="N634" t="s">
        <v>105</v>
      </c>
      <c r="R634">
        <v>35</v>
      </c>
      <c r="T634">
        <v>36</v>
      </c>
      <c r="U634" t="s">
        <v>106</v>
      </c>
      <c r="V634" t="s">
        <v>107</v>
      </c>
      <c r="W634" t="s">
        <v>108</v>
      </c>
      <c r="X634" t="s">
        <v>109</v>
      </c>
      <c r="Y634">
        <v>3</v>
      </c>
      <c r="Z634" t="s">
        <v>110</v>
      </c>
      <c r="AB634">
        <v>1</v>
      </c>
      <c r="AG634" t="s">
        <v>111</v>
      </c>
      <c r="AX634" t="s">
        <v>181</v>
      </c>
      <c r="AY634" t="s">
        <v>193</v>
      </c>
      <c r="AZ634" t="s">
        <v>227</v>
      </c>
      <c r="BC634">
        <v>20</v>
      </c>
      <c r="BH634" t="s">
        <v>118</v>
      </c>
      <c r="BJ634">
        <v>20</v>
      </c>
      <c r="BO634" t="s">
        <v>118</v>
      </c>
      <c r="BQ634">
        <v>20</v>
      </c>
      <c r="BV634" t="s">
        <v>118</v>
      </c>
      <c r="CC634" t="s">
        <v>120</v>
      </c>
      <c r="CR634" t="s">
        <v>481</v>
      </c>
      <c r="CS634">
        <v>170757</v>
      </c>
      <c r="CT634" t="s">
        <v>482</v>
      </c>
      <c r="CU634" t="s">
        <v>483</v>
      </c>
      <c r="CV634">
        <v>2013</v>
      </c>
    </row>
    <row r="635" spans="1:100" x14ac:dyDescent="0.35">
      <c r="A635">
        <v>38641940</v>
      </c>
      <c r="B635" t="s">
        <v>298</v>
      </c>
      <c r="D635" t="s">
        <v>101</v>
      </c>
      <c r="K635" t="s">
        <v>444</v>
      </c>
      <c r="L635" t="s">
        <v>445</v>
      </c>
      <c r="M635" t="s">
        <v>104</v>
      </c>
      <c r="N635" t="s">
        <v>105</v>
      </c>
      <c r="R635">
        <v>35</v>
      </c>
      <c r="T635">
        <v>36</v>
      </c>
      <c r="U635" t="s">
        <v>106</v>
      </c>
      <c r="V635" t="s">
        <v>107</v>
      </c>
      <c r="W635" t="s">
        <v>108</v>
      </c>
      <c r="X635" t="s">
        <v>109</v>
      </c>
      <c r="Y635">
        <v>3</v>
      </c>
      <c r="Z635" t="s">
        <v>110</v>
      </c>
      <c r="AB635">
        <v>1</v>
      </c>
      <c r="AG635" t="s">
        <v>111</v>
      </c>
      <c r="AX635" t="s">
        <v>181</v>
      </c>
      <c r="AY635" t="s">
        <v>544</v>
      </c>
      <c r="AZ635" t="s">
        <v>227</v>
      </c>
      <c r="BC635">
        <v>20</v>
      </c>
      <c r="BH635" t="s">
        <v>118</v>
      </c>
      <c r="BJ635">
        <v>20</v>
      </c>
      <c r="BO635" t="s">
        <v>118</v>
      </c>
      <c r="BQ635">
        <v>20</v>
      </c>
      <c r="BV635" t="s">
        <v>118</v>
      </c>
      <c r="CC635" t="s">
        <v>120</v>
      </c>
      <c r="CR635" t="s">
        <v>481</v>
      </c>
      <c r="CS635">
        <v>170757</v>
      </c>
      <c r="CT635" t="s">
        <v>482</v>
      </c>
      <c r="CU635" t="s">
        <v>483</v>
      </c>
      <c r="CV635">
        <v>2013</v>
      </c>
    </row>
    <row r="636" spans="1:100" x14ac:dyDescent="0.35">
      <c r="A636">
        <v>38641940</v>
      </c>
      <c r="B636" t="s">
        <v>298</v>
      </c>
      <c r="D636" t="s">
        <v>101</v>
      </c>
      <c r="K636" t="s">
        <v>444</v>
      </c>
      <c r="L636" t="s">
        <v>445</v>
      </c>
      <c r="M636" t="s">
        <v>104</v>
      </c>
      <c r="N636" t="s">
        <v>105</v>
      </c>
      <c r="R636">
        <v>35</v>
      </c>
      <c r="T636">
        <v>36</v>
      </c>
      <c r="U636" t="s">
        <v>106</v>
      </c>
      <c r="V636" t="s">
        <v>107</v>
      </c>
      <c r="W636" t="s">
        <v>108</v>
      </c>
      <c r="X636" t="s">
        <v>109</v>
      </c>
      <c r="Y636">
        <v>3</v>
      </c>
      <c r="Z636" t="s">
        <v>110</v>
      </c>
      <c r="AB636">
        <v>0.5</v>
      </c>
      <c r="AG636" t="s">
        <v>111</v>
      </c>
      <c r="AX636" t="s">
        <v>268</v>
      </c>
      <c r="AY636" t="s">
        <v>484</v>
      </c>
      <c r="AZ636" t="s">
        <v>227</v>
      </c>
      <c r="BC636">
        <v>20</v>
      </c>
      <c r="BH636" t="s">
        <v>118</v>
      </c>
      <c r="BJ636">
        <v>20</v>
      </c>
      <c r="BO636" t="s">
        <v>118</v>
      </c>
      <c r="BQ636">
        <v>20</v>
      </c>
      <c r="BV636" t="s">
        <v>118</v>
      </c>
      <c r="CC636" t="s">
        <v>120</v>
      </c>
      <c r="CR636" t="s">
        <v>481</v>
      </c>
      <c r="CS636">
        <v>170757</v>
      </c>
      <c r="CT636" t="s">
        <v>482</v>
      </c>
      <c r="CU636" t="s">
        <v>483</v>
      </c>
      <c r="CV636">
        <v>2013</v>
      </c>
    </row>
    <row r="637" spans="1:100" x14ac:dyDescent="0.35">
      <c r="A637">
        <v>38641940</v>
      </c>
      <c r="B637" t="s">
        <v>298</v>
      </c>
      <c r="D637" t="s">
        <v>101</v>
      </c>
      <c r="K637" t="s">
        <v>444</v>
      </c>
      <c r="L637" t="s">
        <v>445</v>
      </c>
      <c r="M637" t="s">
        <v>104</v>
      </c>
      <c r="N637" t="s">
        <v>105</v>
      </c>
      <c r="R637">
        <v>35</v>
      </c>
      <c r="T637">
        <v>36</v>
      </c>
      <c r="U637" t="s">
        <v>106</v>
      </c>
      <c r="V637" t="s">
        <v>107</v>
      </c>
      <c r="W637" t="s">
        <v>108</v>
      </c>
      <c r="X637" t="s">
        <v>109</v>
      </c>
      <c r="Y637">
        <v>3</v>
      </c>
      <c r="Z637" t="s">
        <v>110</v>
      </c>
      <c r="AB637">
        <v>0.5</v>
      </c>
      <c r="AG637" t="s">
        <v>111</v>
      </c>
      <c r="AX637" t="s">
        <v>268</v>
      </c>
      <c r="AY637" t="s">
        <v>480</v>
      </c>
      <c r="AZ637" t="s">
        <v>227</v>
      </c>
      <c r="BC637">
        <v>20</v>
      </c>
      <c r="BH637" t="s">
        <v>118</v>
      </c>
      <c r="BJ637">
        <v>20</v>
      </c>
      <c r="BO637" t="s">
        <v>118</v>
      </c>
      <c r="BQ637">
        <v>20</v>
      </c>
      <c r="BV637" t="s">
        <v>118</v>
      </c>
      <c r="CC637" t="s">
        <v>120</v>
      </c>
      <c r="CR637" t="s">
        <v>481</v>
      </c>
      <c r="CS637">
        <v>170757</v>
      </c>
      <c r="CT637" t="s">
        <v>482</v>
      </c>
      <c r="CU637" t="s">
        <v>483</v>
      </c>
      <c r="CV637">
        <v>2013</v>
      </c>
    </row>
    <row r="638" spans="1:100" x14ac:dyDescent="0.35">
      <c r="A638">
        <v>38641940</v>
      </c>
      <c r="B638" t="s">
        <v>298</v>
      </c>
      <c r="D638" t="s">
        <v>101</v>
      </c>
      <c r="K638" t="s">
        <v>444</v>
      </c>
      <c r="L638" t="s">
        <v>445</v>
      </c>
      <c r="M638" t="s">
        <v>104</v>
      </c>
      <c r="N638" t="s">
        <v>105</v>
      </c>
      <c r="R638">
        <v>35</v>
      </c>
      <c r="T638">
        <v>36</v>
      </c>
      <c r="U638" t="s">
        <v>106</v>
      </c>
      <c r="V638" t="s">
        <v>107</v>
      </c>
      <c r="W638" t="s">
        <v>108</v>
      </c>
      <c r="X638" t="s">
        <v>109</v>
      </c>
      <c r="Y638">
        <v>3</v>
      </c>
      <c r="Z638" t="s">
        <v>110</v>
      </c>
      <c r="AB638">
        <v>1</v>
      </c>
      <c r="AG638" t="s">
        <v>111</v>
      </c>
      <c r="AX638" t="s">
        <v>181</v>
      </c>
      <c r="AY638" t="s">
        <v>543</v>
      </c>
      <c r="AZ638" t="s">
        <v>227</v>
      </c>
      <c r="BC638">
        <v>20</v>
      </c>
      <c r="BH638" t="s">
        <v>118</v>
      </c>
      <c r="BJ638">
        <v>20</v>
      </c>
      <c r="BO638" t="s">
        <v>118</v>
      </c>
      <c r="BQ638">
        <v>20</v>
      </c>
      <c r="BV638" t="s">
        <v>118</v>
      </c>
      <c r="CC638" t="s">
        <v>120</v>
      </c>
      <c r="CR638" t="s">
        <v>481</v>
      </c>
      <c r="CS638">
        <v>170757</v>
      </c>
      <c r="CT638" t="s">
        <v>482</v>
      </c>
      <c r="CU638" t="s">
        <v>483</v>
      </c>
      <c r="CV638">
        <v>2013</v>
      </c>
    </row>
    <row r="639" spans="1:100" x14ac:dyDescent="0.35">
      <c r="A639">
        <v>38641940</v>
      </c>
      <c r="B639" t="s">
        <v>298</v>
      </c>
      <c r="D639" t="s">
        <v>101</v>
      </c>
      <c r="K639" t="s">
        <v>444</v>
      </c>
      <c r="L639" t="s">
        <v>445</v>
      </c>
      <c r="M639" t="s">
        <v>104</v>
      </c>
      <c r="N639" t="s">
        <v>105</v>
      </c>
      <c r="R639">
        <v>35</v>
      </c>
      <c r="T639">
        <v>36</v>
      </c>
      <c r="U639" t="s">
        <v>106</v>
      </c>
      <c r="V639" t="s">
        <v>107</v>
      </c>
      <c r="W639" t="s">
        <v>108</v>
      </c>
      <c r="X639" t="s">
        <v>109</v>
      </c>
      <c r="Y639">
        <v>3</v>
      </c>
      <c r="Z639" t="s">
        <v>110</v>
      </c>
      <c r="AB639">
        <v>1</v>
      </c>
      <c r="AG639" t="s">
        <v>111</v>
      </c>
      <c r="AX639" t="s">
        <v>268</v>
      </c>
      <c r="AY639" t="s">
        <v>542</v>
      </c>
      <c r="AZ639" t="s">
        <v>227</v>
      </c>
      <c r="BC639">
        <v>20</v>
      </c>
      <c r="BH639" t="s">
        <v>118</v>
      </c>
      <c r="BJ639">
        <v>20</v>
      </c>
      <c r="BO639" t="s">
        <v>118</v>
      </c>
      <c r="BQ639">
        <v>20</v>
      </c>
      <c r="BV639" t="s">
        <v>118</v>
      </c>
      <c r="CC639" t="s">
        <v>120</v>
      </c>
      <c r="CR639" t="s">
        <v>481</v>
      </c>
      <c r="CS639">
        <v>170757</v>
      </c>
      <c r="CT639" t="s">
        <v>482</v>
      </c>
      <c r="CU639" t="s">
        <v>483</v>
      </c>
      <c r="CV639">
        <v>2013</v>
      </c>
    </row>
    <row r="640" spans="1:100" x14ac:dyDescent="0.35">
      <c r="A640">
        <v>38641940</v>
      </c>
      <c r="B640" t="s">
        <v>298</v>
      </c>
      <c r="D640" t="s">
        <v>101</v>
      </c>
      <c r="K640" t="s">
        <v>444</v>
      </c>
      <c r="L640" t="s">
        <v>445</v>
      </c>
      <c r="M640" t="s">
        <v>104</v>
      </c>
      <c r="N640" t="s">
        <v>105</v>
      </c>
      <c r="R640">
        <v>35</v>
      </c>
      <c r="T640">
        <v>36</v>
      </c>
      <c r="U640" t="s">
        <v>106</v>
      </c>
      <c r="V640" t="s">
        <v>107</v>
      </c>
      <c r="W640" t="s">
        <v>108</v>
      </c>
      <c r="X640" t="s">
        <v>109</v>
      </c>
      <c r="Y640">
        <v>3</v>
      </c>
      <c r="Z640" t="s">
        <v>110</v>
      </c>
      <c r="AB640">
        <v>1</v>
      </c>
      <c r="AG640" t="s">
        <v>111</v>
      </c>
      <c r="AX640" t="s">
        <v>268</v>
      </c>
      <c r="AY640" t="s">
        <v>545</v>
      </c>
      <c r="AZ640" t="s">
        <v>227</v>
      </c>
      <c r="BC640">
        <v>20</v>
      </c>
      <c r="BH640" t="s">
        <v>118</v>
      </c>
      <c r="BJ640">
        <v>20</v>
      </c>
      <c r="BO640" t="s">
        <v>118</v>
      </c>
      <c r="BQ640">
        <v>20</v>
      </c>
      <c r="BV640" t="s">
        <v>118</v>
      </c>
      <c r="CC640" t="s">
        <v>120</v>
      </c>
      <c r="CR640" t="s">
        <v>481</v>
      </c>
      <c r="CS640">
        <v>170757</v>
      </c>
      <c r="CT640" t="s">
        <v>482</v>
      </c>
      <c r="CU640" t="s">
        <v>483</v>
      </c>
      <c r="CV640">
        <v>2013</v>
      </c>
    </row>
    <row r="641" spans="1:100" x14ac:dyDescent="0.35">
      <c r="A641">
        <v>38641940</v>
      </c>
      <c r="B641" t="s">
        <v>298</v>
      </c>
      <c r="D641" t="s">
        <v>101</v>
      </c>
      <c r="K641" t="s">
        <v>444</v>
      </c>
      <c r="L641" t="s">
        <v>445</v>
      </c>
      <c r="M641" t="s">
        <v>104</v>
      </c>
      <c r="N641" t="s">
        <v>105</v>
      </c>
      <c r="R641">
        <v>35</v>
      </c>
      <c r="T641">
        <v>36</v>
      </c>
      <c r="U641" t="s">
        <v>106</v>
      </c>
      <c r="V641" t="s">
        <v>107</v>
      </c>
      <c r="W641" t="s">
        <v>108</v>
      </c>
      <c r="X641" t="s">
        <v>109</v>
      </c>
      <c r="Y641">
        <v>3</v>
      </c>
      <c r="Z641" t="s">
        <v>110</v>
      </c>
      <c r="AB641">
        <v>1</v>
      </c>
      <c r="AG641" t="s">
        <v>111</v>
      </c>
      <c r="AX641" t="s">
        <v>181</v>
      </c>
      <c r="AY641" t="s">
        <v>548</v>
      </c>
      <c r="AZ641" t="s">
        <v>227</v>
      </c>
      <c r="BC641">
        <v>20</v>
      </c>
      <c r="BH641" t="s">
        <v>118</v>
      </c>
      <c r="BJ641">
        <v>20</v>
      </c>
      <c r="BO641" t="s">
        <v>118</v>
      </c>
      <c r="BQ641">
        <v>20</v>
      </c>
      <c r="BV641" t="s">
        <v>118</v>
      </c>
      <c r="CC641" t="s">
        <v>120</v>
      </c>
      <c r="CR641" t="s">
        <v>481</v>
      </c>
      <c r="CS641">
        <v>170757</v>
      </c>
      <c r="CT641" t="s">
        <v>482</v>
      </c>
      <c r="CU641" t="s">
        <v>483</v>
      </c>
      <c r="CV641">
        <v>2013</v>
      </c>
    </row>
    <row r="642" spans="1:100" x14ac:dyDescent="0.35">
      <c r="A642">
        <v>38641940</v>
      </c>
      <c r="B642" t="s">
        <v>298</v>
      </c>
      <c r="D642" t="s">
        <v>101</v>
      </c>
      <c r="K642" t="s">
        <v>444</v>
      </c>
      <c r="L642" t="s">
        <v>445</v>
      </c>
      <c r="M642" t="s">
        <v>104</v>
      </c>
      <c r="N642" t="s">
        <v>105</v>
      </c>
      <c r="R642">
        <v>35</v>
      </c>
      <c r="T642">
        <v>36</v>
      </c>
      <c r="U642" t="s">
        <v>106</v>
      </c>
      <c r="V642" t="s">
        <v>107</v>
      </c>
      <c r="W642" t="s">
        <v>108</v>
      </c>
      <c r="X642" t="s">
        <v>109</v>
      </c>
      <c r="Y642">
        <v>3</v>
      </c>
      <c r="Z642" t="s">
        <v>110</v>
      </c>
      <c r="AB642">
        <v>1</v>
      </c>
      <c r="AG642" t="s">
        <v>111</v>
      </c>
      <c r="AX642" t="s">
        <v>450</v>
      </c>
      <c r="AY642" t="s">
        <v>549</v>
      </c>
      <c r="AZ642" t="s">
        <v>227</v>
      </c>
      <c r="BC642">
        <v>20</v>
      </c>
      <c r="BH642" t="s">
        <v>118</v>
      </c>
      <c r="BJ642">
        <v>20</v>
      </c>
      <c r="BO642" t="s">
        <v>118</v>
      </c>
      <c r="BQ642">
        <v>20</v>
      </c>
      <c r="BV642" t="s">
        <v>118</v>
      </c>
      <c r="CC642" t="s">
        <v>120</v>
      </c>
      <c r="CR642" t="s">
        <v>481</v>
      </c>
      <c r="CS642">
        <v>170757</v>
      </c>
      <c r="CT642" t="s">
        <v>482</v>
      </c>
      <c r="CU642" t="s">
        <v>483</v>
      </c>
      <c r="CV642">
        <v>2013</v>
      </c>
    </row>
    <row r="643" spans="1:100" x14ac:dyDescent="0.35">
      <c r="A643">
        <v>38641940</v>
      </c>
      <c r="B643" t="s">
        <v>298</v>
      </c>
      <c r="D643" t="s">
        <v>101</v>
      </c>
      <c r="K643" t="s">
        <v>444</v>
      </c>
      <c r="L643" t="s">
        <v>445</v>
      </c>
      <c r="M643" t="s">
        <v>104</v>
      </c>
      <c r="N643" t="s">
        <v>105</v>
      </c>
      <c r="R643">
        <v>35</v>
      </c>
      <c r="T643">
        <v>36</v>
      </c>
      <c r="U643" t="s">
        <v>106</v>
      </c>
      <c r="V643" t="s">
        <v>107</v>
      </c>
      <c r="W643" t="s">
        <v>108</v>
      </c>
      <c r="X643" t="s">
        <v>109</v>
      </c>
      <c r="Y643">
        <v>3</v>
      </c>
      <c r="Z643" t="s">
        <v>110</v>
      </c>
      <c r="AB643">
        <v>1</v>
      </c>
      <c r="AG643" t="s">
        <v>111</v>
      </c>
      <c r="AX643" t="s">
        <v>268</v>
      </c>
      <c r="AY643" t="s">
        <v>550</v>
      </c>
      <c r="AZ643" t="s">
        <v>227</v>
      </c>
      <c r="BC643">
        <v>20</v>
      </c>
      <c r="BH643" t="s">
        <v>118</v>
      </c>
      <c r="BJ643">
        <v>20</v>
      </c>
      <c r="BO643" t="s">
        <v>118</v>
      </c>
      <c r="BQ643">
        <v>20</v>
      </c>
      <c r="BV643" t="s">
        <v>118</v>
      </c>
      <c r="CC643" t="s">
        <v>120</v>
      </c>
      <c r="CR643" t="s">
        <v>481</v>
      </c>
      <c r="CS643">
        <v>170757</v>
      </c>
      <c r="CT643" t="s">
        <v>482</v>
      </c>
      <c r="CU643" t="s">
        <v>483</v>
      </c>
      <c r="CV643">
        <v>2013</v>
      </c>
    </row>
    <row r="644" spans="1:100" x14ac:dyDescent="0.35">
      <c r="A644">
        <v>38641940</v>
      </c>
      <c r="B644" t="s">
        <v>298</v>
      </c>
      <c r="D644" t="s">
        <v>101</v>
      </c>
      <c r="K644" t="s">
        <v>444</v>
      </c>
      <c r="L644" t="s">
        <v>445</v>
      </c>
      <c r="M644" t="s">
        <v>104</v>
      </c>
      <c r="N644" t="s">
        <v>105</v>
      </c>
      <c r="R644">
        <v>35</v>
      </c>
      <c r="T644">
        <v>36</v>
      </c>
      <c r="U644" t="s">
        <v>106</v>
      </c>
      <c r="V644" t="s">
        <v>107</v>
      </c>
      <c r="W644" t="s">
        <v>108</v>
      </c>
      <c r="X644" t="s">
        <v>109</v>
      </c>
      <c r="Y644">
        <v>3</v>
      </c>
      <c r="Z644" t="s">
        <v>110</v>
      </c>
      <c r="AB644">
        <v>1</v>
      </c>
      <c r="AG644" t="s">
        <v>111</v>
      </c>
      <c r="AX644" t="s">
        <v>551</v>
      </c>
      <c r="AY644" t="s">
        <v>552</v>
      </c>
      <c r="AZ644" t="s">
        <v>227</v>
      </c>
      <c r="BC644">
        <v>20</v>
      </c>
      <c r="BH644" t="s">
        <v>118</v>
      </c>
      <c r="BJ644">
        <v>20</v>
      </c>
      <c r="BO644" t="s">
        <v>118</v>
      </c>
      <c r="BQ644">
        <v>20</v>
      </c>
      <c r="BV644" t="s">
        <v>118</v>
      </c>
      <c r="CC644" t="s">
        <v>120</v>
      </c>
      <c r="CR644" t="s">
        <v>481</v>
      </c>
      <c r="CS644">
        <v>170757</v>
      </c>
      <c r="CT644" t="s">
        <v>482</v>
      </c>
      <c r="CU644" t="s">
        <v>483</v>
      </c>
      <c r="CV644">
        <v>2013</v>
      </c>
    </row>
    <row r="645" spans="1:100" x14ac:dyDescent="0.35">
      <c r="A645">
        <v>38641940</v>
      </c>
      <c r="B645" t="s">
        <v>298</v>
      </c>
      <c r="D645" t="s">
        <v>101</v>
      </c>
      <c r="K645" t="s">
        <v>360</v>
      </c>
      <c r="L645" t="s">
        <v>361</v>
      </c>
      <c r="M645" t="s">
        <v>104</v>
      </c>
      <c r="N645" t="s">
        <v>105</v>
      </c>
      <c r="P645">
        <v>22</v>
      </c>
      <c r="U645" t="s">
        <v>106</v>
      </c>
      <c r="V645" t="s">
        <v>126</v>
      </c>
      <c r="W645" t="s">
        <v>108</v>
      </c>
      <c r="X645" t="s">
        <v>109</v>
      </c>
      <c r="Y645">
        <v>4</v>
      </c>
      <c r="Z645" t="s">
        <v>139</v>
      </c>
      <c r="AB645">
        <v>1.5</v>
      </c>
      <c r="AG645" t="s">
        <v>140</v>
      </c>
      <c r="AX645" t="s">
        <v>207</v>
      </c>
      <c r="AY645" t="s">
        <v>278</v>
      </c>
      <c r="AZ645" t="s">
        <v>227</v>
      </c>
      <c r="BA645" t="s">
        <v>184</v>
      </c>
      <c r="BB645" t="s">
        <v>509</v>
      </c>
      <c r="BC645">
        <v>24</v>
      </c>
      <c r="BH645" t="s">
        <v>118</v>
      </c>
      <c r="BJ645">
        <v>24</v>
      </c>
      <c r="BO645" t="s">
        <v>118</v>
      </c>
      <c r="BQ645">
        <v>24</v>
      </c>
      <c r="BV645" t="s">
        <v>118</v>
      </c>
      <c r="CC645" t="s">
        <v>120</v>
      </c>
      <c r="CR645" t="s">
        <v>510</v>
      </c>
      <c r="CS645">
        <v>178822</v>
      </c>
      <c r="CT645" t="s">
        <v>511</v>
      </c>
      <c r="CU645" t="s">
        <v>512</v>
      </c>
      <c r="CV645">
        <v>2016</v>
      </c>
    </row>
    <row r="646" spans="1:100" x14ac:dyDescent="0.35">
      <c r="A646">
        <v>38641940</v>
      </c>
      <c r="B646" t="s">
        <v>298</v>
      </c>
      <c r="D646" t="s">
        <v>101</v>
      </c>
      <c r="K646" t="s">
        <v>360</v>
      </c>
      <c r="L646" t="s">
        <v>361</v>
      </c>
      <c r="M646" t="s">
        <v>104</v>
      </c>
      <c r="N646" t="s">
        <v>105</v>
      </c>
      <c r="P646">
        <v>22</v>
      </c>
      <c r="U646" t="s">
        <v>106</v>
      </c>
      <c r="V646" t="s">
        <v>126</v>
      </c>
      <c r="W646" t="s">
        <v>108</v>
      </c>
      <c r="X646" t="s">
        <v>109</v>
      </c>
      <c r="Y646">
        <v>4</v>
      </c>
      <c r="Z646" t="s">
        <v>139</v>
      </c>
      <c r="AB646">
        <v>1.5</v>
      </c>
      <c r="AG646" t="s">
        <v>140</v>
      </c>
      <c r="AX646" t="s">
        <v>207</v>
      </c>
      <c r="AY646" t="s">
        <v>278</v>
      </c>
      <c r="AZ646" t="s">
        <v>227</v>
      </c>
      <c r="BA646" t="s">
        <v>184</v>
      </c>
      <c r="BB646" t="s">
        <v>509</v>
      </c>
      <c r="BC646">
        <v>24</v>
      </c>
      <c r="BH646" t="s">
        <v>118</v>
      </c>
      <c r="BJ646">
        <v>24</v>
      </c>
      <c r="BO646" t="s">
        <v>118</v>
      </c>
      <c r="BQ646">
        <v>24</v>
      </c>
      <c r="BV646" t="s">
        <v>118</v>
      </c>
      <c r="CC646" t="s">
        <v>120</v>
      </c>
      <c r="CR646" t="s">
        <v>510</v>
      </c>
      <c r="CS646">
        <v>178822</v>
      </c>
      <c r="CT646" t="s">
        <v>511</v>
      </c>
      <c r="CU646" t="s">
        <v>512</v>
      </c>
      <c r="CV646">
        <v>2016</v>
      </c>
    </row>
    <row r="647" spans="1:100" x14ac:dyDescent="0.35">
      <c r="A647">
        <v>38641940</v>
      </c>
      <c r="B647" t="s">
        <v>298</v>
      </c>
      <c r="D647" t="s">
        <v>135</v>
      </c>
      <c r="K647" t="s">
        <v>373</v>
      </c>
      <c r="L647" t="s">
        <v>374</v>
      </c>
      <c r="M647" t="s">
        <v>104</v>
      </c>
      <c r="N647" t="s">
        <v>105</v>
      </c>
      <c r="P647">
        <v>25</v>
      </c>
      <c r="U647" t="s">
        <v>106</v>
      </c>
      <c r="V647" t="s">
        <v>167</v>
      </c>
      <c r="W647" t="s">
        <v>108</v>
      </c>
      <c r="X647" t="s">
        <v>109</v>
      </c>
      <c r="Y647">
        <v>10</v>
      </c>
      <c r="Z647" t="s">
        <v>139</v>
      </c>
      <c r="AB647">
        <v>3.53</v>
      </c>
      <c r="AG647" t="s">
        <v>140</v>
      </c>
      <c r="AX647" t="s">
        <v>128</v>
      </c>
      <c r="AY647" t="s">
        <v>128</v>
      </c>
      <c r="AZ647" t="s">
        <v>227</v>
      </c>
      <c r="BC647">
        <v>4</v>
      </c>
      <c r="BH647" t="s">
        <v>118</v>
      </c>
      <c r="BJ647">
        <v>96</v>
      </c>
      <c r="BO647" t="s">
        <v>130</v>
      </c>
      <c r="BQ647">
        <v>4</v>
      </c>
      <c r="BV647" t="s">
        <v>118</v>
      </c>
      <c r="CC647" t="s">
        <v>120</v>
      </c>
      <c r="CR647" t="s">
        <v>375</v>
      </c>
      <c r="CS647">
        <v>170766</v>
      </c>
      <c r="CT647" t="s">
        <v>376</v>
      </c>
      <c r="CU647" t="s">
        <v>377</v>
      </c>
      <c r="CV647">
        <v>2014</v>
      </c>
    </row>
    <row r="648" spans="1:100" x14ac:dyDescent="0.35">
      <c r="A648">
        <v>38641940</v>
      </c>
      <c r="B648" t="s">
        <v>298</v>
      </c>
      <c r="D648" t="s">
        <v>101</v>
      </c>
      <c r="K648" t="s">
        <v>360</v>
      </c>
      <c r="L648" t="s">
        <v>361</v>
      </c>
      <c r="M648" t="s">
        <v>104</v>
      </c>
      <c r="N648" t="s">
        <v>105</v>
      </c>
      <c r="P648">
        <v>22</v>
      </c>
      <c r="U648" t="s">
        <v>106</v>
      </c>
      <c r="V648" t="s">
        <v>126</v>
      </c>
      <c r="W648" t="s">
        <v>108</v>
      </c>
      <c r="X648" t="s">
        <v>109</v>
      </c>
      <c r="Y648">
        <v>4</v>
      </c>
      <c r="Z648" t="s">
        <v>139</v>
      </c>
      <c r="AB648">
        <v>1.5</v>
      </c>
      <c r="AG648" t="s">
        <v>140</v>
      </c>
      <c r="AX648" t="s">
        <v>112</v>
      </c>
      <c r="AY648" t="s">
        <v>206</v>
      </c>
      <c r="AZ648" t="s">
        <v>227</v>
      </c>
      <c r="BB648" t="s">
        <v>509</v>
      </c>
      <c r="BC648">
        <v>24</v>
      </c>
      <c r="BH648" t="s">
        <v>118</v>
      </c>
      <c r="BJ648">
        <v>24</v>
      </c>
      <c r="BO648" t="s">
        <v>118</v>
      </c>
      <c r="BQ648">
        <v>24</v>
      </c>
      <c r="BV648" t="s">
        <v>118</v>
      </c>
      <c r="CC648" t="s">
        <v>120</v>
      </c>
      <c r="CR648" t="s">
        <v>510</v>
      </c>
      <c r="CS648">
        <v>178822</v>
      </c>
      <c r="CT648" t="s">
        <v>511</v>
      </c>
      <c r="CU648" t="s">
        <v>512</v>
      </c>
      <c r="CV648">
        <v>2016</v>
      </c>
    </row>
    <row r="649" spans="1:100" x14ac:dyDescent="0.35">
      <c r="A649">
        <v>38641940</v>
      </c>
      <c r="B649" t="s">
        <v>298</v>
      </c>
      <c r="D649" t="s">
        <v>101</v>
      </c>
      <c r="K649" t="s">
        <v>360</v>
      </c>
      <c r="L649" t="s">
        <v>361</v>
      </c>
      <c r="M649" t="s">
        <v>104</v>
      </c>
      <c r="N649" t="s">
        <v>105</v>
      </c>
      <c r="P649">
        <v>22</v>
      </c>
      <c r="U649" t="s">
        <v>106</v>
      </c>
      <c r="V649" t="s">
        <v>126</v>
      </c>
      <c r="W649" t="s">
        <v>108</v>
      </c>
      <c r="X649" t="s">
        <v>109</v>
      </c>
      <c r="Y649">
        <v>4</v>
      </c>
      <c r="Z649" t="s">
        <v>139</v>
      </c>
      <c r="AB649">
        <v>1.5</v>
      </c>
      <c r="AG649" t="s">
        <v>140</v>
      </c>
      <c r="AX649" t="s">
        <v>207</v>
      </c>
      <c r="AY649" t="s">
        <v>523</v>
      </c>
      <c r="AZ649" t="s">
        <v>227</v>
      </c>
      <c r="BA649" t="s">
        <v>184</v>
      </c>
      <c r="BB649" t="s">
        <v>509</v>
      </c>
      <c r="BC649">
        <v>24</v>
      </c>
      <c r="BH649" t="s">
        <v>118</v>
      </c>
      <c r="BJ649">
        <v>24</v>
      </c>
      <c r="BO649" t="s">
        <v>118</v>
      </c>
      <c r="BQ649">
        <v>24</v>
      </c>
      <c r="BV649" t="s">
        <v>118</v>
      </c>
      <c r="CC649" t="s">
        <v>120</v>
      </c>
      <c r="CR649" t="s">
        <v>510</v>
      </c>
      <c r="CS649">
        <v>178822</v>
      </c>
      <c r="CT649" t="s">
        <v>511</v>
      </c>
      <c r="CU649" t="s">
        <v>512</v>
      </c>
      <c r="CV649">
        <v>2016</v>
      </c>
    </row>
    <row r="650" spans="1:100" x14ac:dyDescent="0.35">
      <c r="A650">
        <v>38641940</v>
      </c>
      <c r="B650" t="s">
        <v>298</v>
      </c>
      <c r="D650" t="s">
        <v>101</v>
      </c>
      <c r="K650" t="s">
        <v>360</v>
      </c>
      <c r="L650" t="s">
        <v>361</v>
      </c>
      <c r="M650" t="s">
        <v>104</v>
      </c>
      <c r="N650" t="s">
        <v>105</v>
      </c>
      <c r="P650">
        <v>22</v>
      </c>
      <c r="U650" t="s">
        <v>106</v>
      </c>
      <c r="V650" t="s">
        <v>126</v>
      </c>
      <c r="W650" t="s">
        <v>108</v>
      </c>
      <c r="X650" t="s">
        <v>109</v>
      </c>
      <c r="Y650">
        <v>4</v>
      </c>
      <c r="Z650" t="s">
        <v>139</v>
      </c>
      <c r="AB650">
        <v>1.5</v>
      </c>
      <c r="AG650" t="s">
        <v>140</v>
      </c>
      <c r="AX650" t="s">
        <v>199</v>
      </c>
      <c r="AY650" t="s">
        <v>278</v>
      </c>
      <c r="AZ650" t="s">
        <v>227</v>
      </c>
      <c r="BA650" t="s">
        <v>275</v>
      </c>
      <c r="BB650" t="s">
        <v>509</v>
      </c>
      <c r="BC650">
        <v>24</v>
      </c>
      <c r="BH650" t="s">
        <v>118</v>
      </c>
      <c r="BJ650">
        <v>24</v>
      </c>
      <c r="BO650" t="s">
        <v>118</v>
      </c>
      <c r="BQ650">
        <v>24</v>
      </c>
      <c r="BV650" t="s">
        <v>118</v>
      </c>
      <c r="CC650" t="s">
        <v>120</v>
      </c>
      <c r="CR650" t="s">
        <v>510</v>
      </c>
      <c r="CS650">
        <v>178822</v>
      </c>
      <c r="CT650" t="s">
        <v>511</v>
      </c>
      <c r="CU650" t="s">
        <v>512</v>
      </c>
      <c r="CV650">
        <v>2016</v>
      </c>
    </row>
    <row r="651" spans="1:100" x14ac:dyDescent="0.35">
      <c r="A651">
        <v>38641940</v>
      </c>
      <c r="B651" t="s">
        <v>298</v>
      </c>
      <c r="D651" t="s">
        <v>101</v>
      </c>
      <c r="K651" t="s">
        <v>360</v>
      </c>
      <c r="L651" t="s">
        <v>361</v>
      </c>
      <c r="M651" t="s">
        <v>104</v>
      </c>
      <c r="N651" t="s">
        <v>105</v>
      </c>
      <c r="P651">
        <v>22</v>
      </c>
      <c r="U651" t="s">
        <v>106</v>
      </c>
      <c r="V651" t="s">
        <v>126</v>
      </c>
      <c r="W651" t="s">
        <v>108</v>
      </c>
      <c r="X651" t="s">
        <v>109</v>
      </c>
      <c r="Y651">
        <v>4</v>
      </c>
      <c r="Z651" t="s">
        <v>139</v>
      </c>
      <c r="AB651">
        <v>1.5</v>
      </c>
      <c r="AG651" t="s">
        <v>140</v>
      </c>
      <c r="AX651" t="s">
        <v>128</v>
      </c>
      <c r="AY651" t="s">
        <v>128</v>
      </c>
      <c r="AZ651" t="s">
        <v>227</v>
      </c>
      <c r="BB651" t="s">
        <v>509</v>
      </c>
      <c r="BC651">
        <v>24</v>
      </c>
      <c r="BH651" t="s">
        <v>118</v>
      </c>
      <c r="BJ651">
        <v>24</v>
      </c>
      <c r="BO651" t="s">
        <v>118</v>
      </c>
      <c r="BQ651">
        <v>24</v>
      </c>
      <c r="BV651" t="s">
        <v>118</v>
      </c>
      <c r="CC651" t="s">
        <v>120</v>
      </c>
      <c r="CR651" t="s">
        <v>510</v>
      </c>
      <c r="CS651">
        <v>178822</v>
      </c>
      <c r="CT651" t="s">
        <v>511</v>
      </c>
      <c r="CU651" t="s">
        <v>512</v>
      </c>
      <c r="CV651">
        <v>2016</v>
      </c>
    </row>
    <row r="652" spans="1:100" x14ac:dyDescent="0.35">
      <c r="A652">
        <v>38641940</v>
      </c>
      <c r="B652" t="s">
        <v>298</v>
      </c>
      <c r="D652" t="s">
        <v>101</v>
      </c>
      <c r="F652">
        <v>41.5</v>
      </c>
      <c r="K652" t="s">
        <v>360</v>
      </c>
      <c r="L652" t="s">
        <v>361</v>
      </c>
      <c r="M652" t="s">
        <v>104</v>
      </c>
      <c r="N652" t="s">
        <v>105</v>
      </c>
      <c r="V652" t="s">
        <v>107</v>
      </c>
      <c r="W652" t="s">
        <v>108</v>
      </c>
      <c r="X652" t="s">
        <v>109</v>
      </c>
      <c r="Y652">
        <v>3</v>
      </c>
      <c r="Z652" t="s">
        <v>139</v>
      </c>
      <c r="AB652">
        <v>4</v>
      </c>
      <c r="AG652" t="s">
        <v>140</v>
      </c>
      <c r="AX652" t="s">
        <v>128</v>
      </c>
      <c r="AY652" t="s">
        <v>241</v>
      </c>
      <c r="AZ652" t="s">
        <v>227</v>
      </c>
      <c r="BD652" t="s">
        <v>116</v>
      </c>
      <c r="BE652">
        <v>22</v>
      </c>
      <c r="BF652" t="s">
        <v>117</v>
      </c>
      <c r="BG652">
        <v>27</v>
      </c>
      <c r="BH652" t="s">
        <v>118</v>
      </c>
      <c r="BK652" t="s">
        <v>116</v>
      </c>
      <c r="BL652">
        <v>22</v>
      </c>
      <c r="BM652" t="s">
        <v>117</v>
      </c>
      <c r="BN652">
        <v>27</v>
      </c>
      <c r="BO652" t="s">
        <v>118</v>
      </c>
      <c r="BR652" t="s">
        <v>116</v>
      </c>
      <c r="BS652">
        <v>22</v>
      </c>
      <c r="BT652" t="s">
        <v>117</v>
      </c>
      <c r="BU652">
        <v>27</v>
      </c>
      <c r="BV652" t="s">
        <v>118</v>
      </c>
      <c r="CC652" t="s">
        <v>120</v>
      </c>
      <c r="CR652" t="s">
        <v>461</v>
      </c>
      <c r="CS652">
        <v>178889</v>
      </c>
      <c r="CT652" t="s">
        <v>462</v>
      </c>
      <c r="CU652" t="s">
        <v>463</v>
      </c>
      <c r="CV652">
        <v>2017</v>
      </c>
    </row>
    <row r="653" spans="1:100" x14ac:dyDescent="0.35">
      <c r="A653">
        <v>38641940</v>
      </c>
      <c r="B653" t="s">
        <v>298</v>
      </c>
      <c r="D653" t="s">
        <v>101</v>
      </c>
      <c r="F653">
        <v>41.5</v>
      </c>
      <c r="K653" t="s">
        <v>360</v>
      </c>
      <c r="L653" t="s">
        <v>361</v>
      </c>
      <c r="M653" t="s">
        <v>104</v>
      </c>
      <c r="N653" t="s">
        <v>105</v>
      </c>
      <c r="V653" t="s">
        <v>107</v>
      </c>
      <c r="W653" t="s">
        <v>108</v>
      </c>
      <c r="X653" t="s">
        <v>109</v>
      </c>
      <c r="Y653">
        <v>3</v>
      </c>
      <c r="Z653" t="s">
        <v>139</v>
      </c>
      <c r="AB653">
        <v>2</v>
      </c>
      <c r="AG653" t="s">
        <v>140</v>
      </c>
      <c r="AX653" t="s">
        <v>112</v>
      </c>
      <c r="AY653" t="s">
        <v>235</v>
      </c>
      <c r="AZ653" t="s">
        <v>227</v>
      </c>
      <c r="BD653" t="s">
        <v>116</v>
      </c>
      <c r="BE653">
        <v>22</v>
      </c>
      <c r="BF653" t="s">
        <v>117</v>
      </c>
      <c r="BG653">
        <v>27</v>
      </c>
      <c r="BH653" t="s">
        <v>118</v>
      </c>
      <c r="BK653" t="s">
        <v>116</v>
      </c>
      <c r="BL653">
        <v>22</v>
      </c>
      <c r="BM653" t="s">
        <v>117</v>
      </c>
      <c r="BN653">
        <v>27</v>
      </c>
      <c r="BO653" t="s">
        <v>118</v>
      </c>
      <c r="BR653" t="s">
        <v>116</v>
      </c>
      <c r="BS653">
        <v>22</v>
      </c>
      <c r="BT653" t="s">
        <v>117</v>
      </c>
      <c r="BU653">
        <v>27</v>
      </c>
      <c r="BV653" t="s">
        <v>118</v>
      </c>
      <c r="CC653" t="s">
        <v>120</v>
      </c>
      <c r="CR653" t="s">
        <v>461</v>
      </c>
      <c r="CS653">
        <v>178889</v>
      </c>
      <c r="CT653" t="s">
        <v>462</v>
      </c>
      <c r="CU653" t="s">
        <v>463</v>
      </c>
      <c r="CV653">
        <v>2017</v>
      </c>
    </row>
    <row r="654" spans="1:100" x14ac:dyDescent="0.35">
      <c r="A654">
        <v>38641940</v>
      </c>
      <c r="B654" t="s">
        <v>298</v>
      </c>
      <c r="D654" t="s">
        <v>101</v>
      </c>
      <c r="F654">
        <v>41.5</v>
      </c>
      <c r="K654" t="s">
        <v>360</v>
      </c>
      <c r="L654" t="s">
        <v>361</v>
      </c>
      <c r="M654" t="s">
        <v>104</v>
      </c>
      <c r="N654" t="s">
        <v>105</v>
      </c>
      <c r="V654" t="s">
        <v>107</v>
      </c>
      <c r="W654" t="s">
        <v>108</v>
      </c>
      <c r="X654" t="s">
        <v>109</v>
      </c>
      <c r="Y654">
        <v>3</v>
      </c>
      <c r="Z654" t="s">
        <v>139</v>
      </c>
      <c r="AB654">
        <v>4</v>
      </c>
      <c r="AG654" t="s">
        <v>140</v>
      </c>
      <c r="AX654" t="s">
        <v>207</v>
      </c>
      <c r="AY654" t="s">
        <v>440</v>
      </c>
      <c r="AZ654" t="s">
        <v>227</v>
      </c>
      <c r="BA654" t="s">
        <v>184</v>
      </c>
      <c r="BD654" t="s">
        <v>116</v>
      </c>
      <c r="BE654">
        <v>22</v>
      </c>
      <c r="BF654" t="s">
        <v>116</v>
      </c>
      <c r="BG654">
        <v>27</v>
      </c>
      <c r="BH654" t="s">
        <v>118</v>
      </c>
      <c r="BK654" t="s">
        <v>116</v>
      </c>
      <c r="BL654">
        <v>22</v>
      </c>
      <c r="BM654" t="s">
        <v>117</v>
      </c>
      <c r="BN654">
        <v>27</v>
      </c>
      <c r="BO654" t="s">
        <v>118</v>
      </c>
      <c r="BR654" t="s">
        <v>116</v>
      </c>
      <c r="BS654">
        <v>22</v>
      </c>
      <c r="BT654" t="s">
        <v>117</v>
      </c>
      <c r="BU654">
        <v>27</v>
      </c>
      <c r="BV654" t="s">
        <v>118</v>
      </c>
      <c r="CC654" t="s">
        <v>120</v>
      </c>
      <c r="CR654" t="s">
        <v>461</v>
      </c>
      <c r="CS654">
        <v>178889</v>
      </c>
      <c r="CT654" t="s">
        <v>462</v>
      </c>
      <c r="CU654" t="s">
        <v>463</v>
      </c>
      <c r="CV654">
        <v>2017</v>
      </c>
    </row>
    <row r="655" spans="1:100" x14ac:dyDescent="0.35">
      <c r="A655">
        <v>38641940</v>
      </c>
      <c r="B655" t="s">
        <v>298</v>
      </c>
      <c r="D655" t="s">
        <v>101</v>
      </c>
      <c r="K655" t="s">
        <v>444</v>
      </c>
      <c r="L655" t="s">
        <v>445</v>
      </c>
      <c r="M655" t="s">
        <v>104</v>
      </c>
      <c r="N655" t="s">
        <v>105</v>
      </c>
      <c r="R655">
        <v>35</v>
      </c>
      <c r="T655">
        <v>36</v>
      </c>
      <c r="U655" t="s">
        <v>106</v>
      </c>
      <c r="V655" t="s">
        <v>107</v>
      </c>
      <c r="W655" t="s">
        <v>108</v>
      </c>
      <c r="X655" t="s">
        <v>109</v>
      </c>
      <c r="Y655">
        <v>3</v>
      </c>
      <c r="Z655" t="s">
        <v>110</v>
      </c>
      <c r="AB655">
        <v>1</v>
      </c>
      <c r="AG655" t="s">
        <v>111</v>
      </c>
      <c r="AX655" t="s">
        <v>551</v>
      </c>
      <c r="AY655" t="s">
        <v>552</v>
      </c>
      <c r="AZ655" t="s">
        <v>227</v>
      </c>
      <c r="BC655">
        <v>20</v>
      </c>
      <c r="BH655" t="s">
        <v>118</v>
      </c>
      <c r="BJ655">
        <v>20</v>
      </c>
      <c r="BO655" t="s">
        <v>118</v>
      </c>
      <c r="BQ655">
        <v>20</v>
      </c>
      <c r="BV655" t="s">
        <v>118</v>
      </c>
      <c r="CC655" t="s">
        <v>120</v>
      </c>
      <c r="CR655" t="s">
        <v>481</v>
      </c>
      <c r="CS655">
        <v>170757</v>
      </c>
      <c r="CT655" t="s">
        <v>482</v>
      </c>
      <c r="CU655" t="s">
        <v>483</v>
      </c>
      <c r="CV655">
        <v>2013</v>
      </c>
    </row>
    <row r="656" spans="1:100" x14ac:dyDescent="0.35">
      <c r="A656">
        <v>38641940</v>
      </c>
      <c r="B656" t="s">
        <v>298</v>
      </c>
      <c r="D656" t="s">
        <v>101</v>
      </c>
      <c r="K656" t="s">
        <v>444</v>
      </c>
      <c r="L656" t="s">
        <v>445</v>
      </c>
      <c r="M656" t="s">
        <v>104</v>
      </c>
      <c r="N656" t="s">
        <v>105</v>
      </c>
      <c r="R656">
        <v>35</v>
      </c>
      <c r="T656">
        <v>36</v>
      </c>
      <c r="U656" t="s">
        <v>106</v>
      </c>
      <c r="V656" t="s">
        <v>107</v>
      </c>
      <c r="W656" t="s">
        <v>108</v>
      </c>
      <c r="X656" t="s">
        <v>109</v>
      </c>
      <c r="Y656">
        <v>3</v>
      </c>
      <c r="Z656" t="s">
        <v>110</v>
      </c>
      <c r="AB656">
        <v>1</v>
      </c>
      <c r="AG656" t="s">
        <v>111</v>
      </c>
      <c r="AX656" t="s">
        <v>181</v>
      </c>
      <c r="AY656" t="s">
        <v>193</v>
      </c>
      <c r="AZ656" t="s">
        <v>227</v>
      </c>
      <c r="BC656">
        <v>20</v>
      </c>
      <c r="BH656" t="s">
        <v>118</v>
      </c>
      <c r="BJ656">
        <v>20</v>
      </c>
      <c r="BO656" t="s">
        <v>118</v>
      </c>
      <c r="BQ656">
        <v>20</v>
      </c>
      <c r="BV656" t="s">
        <v>118</v>
      </c>
      <c r="CC656" t="s">
        <v>120</v>
      </c>
      <c r="CR656" t="s">
        <v>481</v>
      </c>
      <c r="CS656">
        <v>170757</v>
      </c>
      <c r="CT656" t="s">
        <v>482</v>
      </c>
      <c r="CU656" t="s">
        <v>483</v>
      </c>
      <c r="CV656">
        <v>2013</v>
      </c>
    </row>
    <row r="657" spans="1:100" x14ac:dyDescent="0.35">
      <c r="A657">
        <v>38641940</v>
      </c>
      <c r="B657" t="s">
        <v>298</v>
      </c>
      <c r="D657" t="s">
        <v>101</v>
      </c>
      <c r="K657" t="s">
        <v>444</v>
      </c>
      <c r="L657" t="s">
        <v>445</v>
      </c>
      <c r="M657" t="s">
        <v>104</v>
      </c>
      <c r="N657" t="s">
        <v>105</v>
      </c>
      <c r="R657">
        <v>35</v>
      </c>
      <c r="T657">
        <v>36</v>
      </c>
      <c r="U657" t="s">
        <v>106</v>
      </c>
      <c r="V657" t="s">
        <v>107</v>
      </c>
      <c r="W657" t="s">
        <v>108</v>
      </c>
      <c r="X657" t="s">
        <v>109</v>
      </c>
      <c r="Y657">
        <v>3</v>
      </c>
      <c r="Z657" t="s">
        <v>110</v>
      </c>
      <c r="AB657">
        <v>1</v>
      </c>
      <c r="AG657" t="s">
        <v>111</v>
      </c>
      <c r="AX657" t="s">
        <v>268</v>
      </c>
      <c r="AY657" t="s">
        <v>480</v>
      </c>
      <c r="AZ657" t="s">
        <v>227</v>
      </c>
      <c r="BC657">
        <v>20</v>
      </c>
      <c r="BH657" t="s">
        <v>118</v>
      </c>
      <c r="BJ657">
        <v>20</v>
      </c>
      <c r="BO657" t="s">
        <v>118</v>
      </c>
      <c r="BQ657">
        <v>20</v>
      </c>
      <c r="BV657" t="s">
        <v>118</v>
      </c>
      <c r="CC657" t="s">
        <v>120</v>
      </c>
      <c r="CR657" t="s">
        <v>481</v>
      </c>
      <c r="CS657">
        <v>170757</v>
      </c>
      <c r="CT657" t="s">
        <v>482</v>
      </c>
      <c r="CU657" t="s">
        <v>483</v>
      </c>
      <c r="CV657">
        <v>2013</v>
      </c>
    </row>
    <row r="658" spans="1:100" x14ac:dyDescent="0.35">
      <c r="A658">
        <v>38641940</v>
      </c>
      <c r="B658" t="s">
        <v>298</v>
      </c>
      <c r="D658" t="s">
        <v>101</v>
      </c>
      <c r="F658">
        <v>41.5</v>
      </c>
      <c r="K658" t="s">
        <v>360</v>
      </c>
      <c r="L658" t="s">
        <v>361</v>
      </c>
      <c r="M658" t="s">
        <v>104</v>
      </c>
      <c r="N658" t="s">
        <v>105</v>
      </c>
      <c r="V658" t="s">
        <v>107</v>
      </c>
      <c r="W658" t="s">
        <v>108</v>
      </c>
      <c r="X658" t="s">
        <v>109</v>
      </c>
      <c r="Y658">
        <v>3</v>
      </c>
      <c r="Z658" t="s">
        <v>139</v>
      </c>
      <c r="AB658">
        <v>2</v>
      </c>
      <c r="AG658" t="s">
        <v>140</v>
      </c>
      <c r="AX658" t="s">
        <v>112</v>
      </c>
      <c r="AY658" t="s">
        <v>235</v>
      </c>
      <c r="AZ658" t="s">
        <v>227</v>
      </c>
      <c r="BD658" t="s">
        <v>116</v>
      </c>
      <c r="BE658">
        <v>13</v>
      </c>
      <c r="BF658" t="s">
        <v>117</v>
      </c>
      <c r="BG658">
        <v>18</v>
      </c>
      <c r="BH658" t="s">
        <v>118</v>
      </c>
      <c r="BK658" t="s">
        <v>116</v>
      </c>
      <c r="BL658">
        <v>13</v>
      </c>
      <c r="BM658" t="s">
        <v>117</v>
      </c>
      <c r="BN658">
        <v>18</v>
      </c>
      <c r="BO658" t="s">
        <v>118</v>
      </c>
      <c r="BR658" t="s">
        <v>116</v>
      </c>
      <c r="BS658">
        <v>13</v>
      </c>
      <c r="BT658" t="s">
        <v>117</v>
      </c>
      <c r="BU658">
        <v>18</v>
      </c>
      <c r="BV658" t="s">
        <v>118</v>
      </c>
      <c r="CC658" t="s">
        <v>120</v>
      </c>
      <c r="CR658" t="s">
        <v>461</v>
      </c>
      <c r="CS658">
        <v>178889</v>
      </c>
      <c r="CT658" t="s">
        <v>462</v>
      </c>
      <c r="CU658" t="s">
        <v>463</v>
      </c>
      <c r="CV658">
        <v>2017</v>
      </c>
    </row>
    <row r="659" spans="1:100" x14ac:dyDescent="0.35">
      <c r="A659">
        <v>38641940</v>
      </c>
      <c r="B659" t="s">
        <v>298</v>
      </c>
      <c r="D659" t="s">
        <v>101</v>
      </c>
      <c r="K659" t="s">
        <v>444</v>
      </c>
      <c r="L659" t="s">
        <v>445</v>
      </c>
      <c r="M659" t="s">
        <v>104</v>
      </c>
      <c r="N659" t="s">
        <v>105</v>
      </c>
      <c r="R659">
        <v>35</v>
      </c>
      <c r="T659">
        <v>36</v>
      </c>
      <c r="U659" t="s">
        <v>106</v>
      </c>
      <c r="V659" t="s">
        <v>107</v>
      </c>
      <c r="W659" t="s">
        <v>108</v>
      </c>
      <c r="X659" t="s">
        <v>109</v>
      </c>
      <c r="Y659">
        <v>3</v>
      </c>
      <c r="Z659" t="s">
        <v>110</v>
      </c>
      <c r="AB659">
        <v>1</v>
      </c>
      <c r="AG659" t="s">
        <v>111</v>
      </c>
      <c r="AX659" t="s">
        <v>181</v>
      </c>
      <c r="AY659" t="s">
        <v>548</v>
      </c>
      <c r="AZ659" t="s">
        <v>227</v>
      </c>
      <c r="BC659">
        <v>20</v>
      </c>
      <c r="BH659" t="s">
        <v>118</v>
      </c>
      <c r="BJ659">
        <v>20</v>
      </c>
      <c r="BO659" t="s">
        <v>118</v>
      </c>
      <c r="BQ659">
        <v>20</v>
      </c>
      <c r="BV659" t="s">
        <v>118</v>
      </c>
      <c r="CC659" t="s">
        <v>120</v>
      </c>
      <c r="CR659" t="s">
        <v>481</v>
      </c>
      <c r="CS659">
        <v>170757</v>
      </c>
      <c r="CT659" t="s">
        <v>482</v>
      </c>
      <c r="CU659" t="s">
        <v>483</v>
      </c>
      <c r="CV659">
        <v>2013</v>
      </c>
    </row>
    <row r="660" spans="1:100" x14ac:dyDescent="0.35">
      <c r="A660">
        <v>38641940</v>
      </c>
      <c r="B660" t="s">
        <v>298</v>
      </c>
      <c r="D660" t="s">
        <v>101</v>
      </c>
      <c r="K660" t="s">
        <v>444</v>
      </c>
      <c r="L660" t="s">
        <v>445</v>
      </c>
      <c r="M660" t="s">
        <v>104</v>
      </c>
      <c r="N660" t="s">
        <v>105</v>
      </c>
      <c r="R660">
        <v>35</v>
      </c>
      <c r="T660">
        <v>36</v>
      </c>
      <c r="U660" t="s">
        <v>106</v>
      </c>
      <c r="V660" t="s">
        <v>107</v>
      </c>
      <c r="W660" t="s">
        <v>108</v>
      </c>
      <c r="X660" t="s">
        <v>109</v>
      </c>
      <c r="Y660">
        <v>3</v>
      </c>
      <c r="Z660" t="s">
        <v>110</v>
      </c>
      <c r="AB660">
        <v>1</v>
      </c>
      <c r="AG660" t="s">
        <v>111</v>
      </c>
      <c r="AX660" t="s">
        <v>268</v>
      </c>
      <c r="AY660" t="s">
        <v>550</v>
      </c>
      <c r="AZ660" t="s">
        <v>227</v>
      </c>
      <c r="BC660">
        <v>20</v>
      </c>
      <c r="BH660" t="s">
        <v>118</v>
      </c>
      <c r="BJ660">
        <v>20</v>
      </c>
      <c r="BO660" t="s">
        <v>118</v>
      </c>
      <c r="BQ660">
        <v>20</v>
      </c>
      <c r="BV660" t="s">
        <v>118</v>
      </c>
      <c r="CC660" t="s">
        <v>120</v>
      </c>
      <c r="CR660" t="s">
        <v>481</v>
      </c>
      <c r="CS660">
        <v>170757</v>
      </c>
      <c r="CT660" t="s">
        <v>482</v>
      </c>
      <c r="CU660" t="s">
        <v>483</v>
      </c>
      <c r="CV660">
        <v>2013</v>
      </c>
    </row>
    <row r="661" spans="1:100" x14ac:dyDescent="0.35">
      <c r="A661">
        <v>38641940</v>
      </c>
      <c r="B661" t="s">
        <v>298</v>
      </c>
      <c r="D661" t="s">
        <v>101</v>
      </c>
      <c r="K661" t="s">
        <v>444</v>
      </c>
      <c r="L661" t="s">
        <v>445</v>
      </c>
      <c r="M661" t="s">
        <v>104</v>
      </c>
      <c r="N661" t="s">
        <v>105</v>
      </c>
      <c r="R661">
        <v>35</v>
      </c>
      <c r="T661">
        <v>36</v>
      </c>
      <c r="U661" t="s">
        <v>106</v>
      </c>
      <c r="V661" t="s">
        <v>107</v>
      </c>
      <c r="W661" t="s">
        <v>108</v>
      </c>
      <c r="X661" t="s">
        <v>109</v>
      </c>
      <c r="Y661">
        <v>3</v>
      </c>
      <c r="Z661" t="s">
        <v>110</v>
      </c>
      <c r="AB661">
        <v>1</v>
      </c>
      <c r="AG661" t="s">
        <v>111</v>
      </c>
      <c r="AX661" t="s">
        <v>450</v>
      </c>
      <c r="AY661" t="s">
        <v>549</v>
      </c>
      <c r="AZ661" t="s">
        <v>227</v>
      </c>
      <c r="BC661">
        <v>20</v>
      </c>
      <c r="BH661" t="s">
        <v>118</v>
      </c>
      <c r="BJ661">
        <v>20</v>
      </c>
      <c r="BO661" t="s">
        <v>118</v>
      </c>
      <c r="BQ661">
        <v>20</v>
      </c>
      <c r="BV661" t="s">
        <v>118</v>
      </c>
      <c r="CC661" t="s">
        <v>120</v>
      </c>
      <c r="CR661" t="s">
        <v>481</v>
      </c>
      <c r="CS661">
        <v>170757</v>
      </c>
      <c r="CT661" t="s">
        <v>482</v>
      </c>
      <c r="CU661" t="s">
        <v>483</v>
      </c>
      <c r="CV661">
        <v>2013</v>
      </c>
    </row>
    <row r="662" spans="1:100" x14ac:dyDescent="0.35">
      <c r="A662">
        <v>38641940</v>
      </c>
      <c r="B662" t="s">
        <v>298</v>
      </c>
      <c r="D662" t="s">
        <v>135</v>
      </c>
      <c r="K662" t="s">
        <v>406</v>
      </c>
      <c r="L662" t="s">
        <v>407</v>
      </c>
      <c r="M662" t="s">
        <v>104</v>
      </c>
      <c r="N662" t="s">
        <v>105</v>
      </c>
      <c r="P662">
        <v>25</v>
      </c>
      <c r="U662" t="s">
        <v>294</v>
      </c>
      <c r="V662" t="s">
        <v>167</v>
      </c>
      <c r="W662" t="s">
        <v>108</v>
      </c>
      <c r="X662" t="s">
        <v>109</v>
      </c>
      <c r="Y662">
        <v>4</v>
      </c>
      <c r="Z662" t="s">
        <v>139</v>
      </c>
      <c r="AB662">
        <v>41.48</v>
      </c>
      <c r="AG662" t="s">
        <v>140</v>
      </c>
      <c r="AX662" t="s">
        <v>128</v>
      </c>
      <c r="AY662" t="s">
        <v>128</v>
      </c>
      <c r="AZ662" t="s">
        <v>227</v>
      </c>
      <c r="BC662">
        <v>4</v>
      </c>
      <c r="BH662" t="s">
        <v>118</v>
      </c>
      <c r="BJ662">
        <v>96</v>
      </c>
      <c r="BO662" t="s">
        <v>130</v>
      </c>
      <c r="BQ662">
        <v>4</v>
      </c>
      <c r="BV662" t="s">
        <v>118</v>
      </c>
      <c r="CC662" t="s">
        <v>120</v>
      </c>
      <c r="CR662" t="s">
        <v>553</v>
      </c>
      <c r="CS662">
        <v>161671</v>
      </c>
      <c r="CT662" t="s">
        <v>554</v>
      </c>
      <c r="CU662" t="s">
        <v>555</v>
      </c>
      <c r="CV662">
        <v>2012</v>
      </c>
    </row>
    <row r="663" spans="1:100" x14ac:dyDescent="0.35">
      <c r="A663">
        <v>38641940</v>
      </c>
      <c r="B663" t="s">
        <v>298</v>
      </c>
      <c r="D663" t="s">
        <v>101</v>
      </c>
      <c r="F663">
        <v>29.7</v>
      </c>
      <c r="K663" t="s">
        <v>165</v>
      </c>
      <c r="L663" t="s">
        <v>166</v>
      </c>
      <c r="M663" t="s">
        <v>104</v>
      </c>
      <c r="N663" t="s">
        <v>105</v>
      </c>
      <c r="P663">
        <v>25</v>
      </c>
      <c r="U663" t="s">
        <v>294</v>
      </c>
      <c r="V663" t="s">
        <v>167</v>
      </c>
      <c r="W663" t="s">
        <v>108</v>
      </c>
      <c r="X663" t="s">
        <v>109</v>
      </c>
      <c r="Y663" t="s">
        <v>383</v>
      </c>
      <c r="Z663" t="s">
        <v>139</v>
      </c>
      <c r="AB663">
        <v>3.27</v>
      </c>
      <c r="AG663" t="s">
        <v>140</v>
      </c>
      <c r="AX663" t="s">
        <v>128</v>
      </c>
      <c r="AY663" t="s">
        <v>128</v>
      </c>
      <c r="AZ663" t="s">
        <v>227</v>
      </c>
      <c r="BC663">
        <v>4</v>
      </c>
      <c r="BH663" t="s">
        <v>118</v>
      </c>
      <c r="BJ663">
        <v>96</v>
      </c>
      <c r="BO663" t="s">
        <v>130</v>
      </c>
      <c r="BQ663">
        <v>4</v>
      </c>
      <c r="BV663" t="s">
        <v>118</v>
      </c>
      <c r="CC663" t="s">
        <v>120</v>
      </c>
      <c r="CR663" t="s">
        <v>375</v>
      </c>
      <c r="CS663">
        <v>161774</v>
      </c>
      <c r="CT663" t="s">
        <v>384</v>
      </c>
      <c r="CU663" t="s">
        <v>385</v>
      </c>
      <c r="CV663">
        <v>2011</v>
      </c>
    </row>
    <row r="664" spans="1:100" x14ac:dyDescent="0.35">
      <c r="A664">
        <v>38641940</v>
      </c>
      <c r="B664" t="s">
        <v>298</v>
      </c>
      <c r="C664" t="s">
        <v>408</v>
      </c>
      <c r="D664" t="s">
        <v>164</v>
      </c>
      <c r="F664">
        <v>48</v>
      </c>
      <c r="K664" t="s">
        <v>386</v>
      </c>
      <c r="L664" t="s">
        <v>387</v>
      </c>
      <c r="M664" t="s">
        <v>104</v>
      </c>
      <c r="N664" t="s">
        <v>198</v>
      </c>
      <c r="P664">
        <v>36</v>
      </c>
      <c r="U664" t="s">
        <v>106</v>
      </c>
      <c r="V664" t="s">
        <v>107</v>
      </c>
      <c r="W664" t="s">
        <v>108</v>
      </c>
      <c r="X664" t="s">
        <v>109</v>
      </c>
      <c r="Y664">
        <v>3</v>
      </c>
      <c r="Z664" t="s">
        <v>139</v>
      </c>
      <c r="AB664">
        <v>3.91</v>
      </c>
      <c r="AG664" t="s">
        <v>111</v>
      </c>
      <c r="AX664" t="s">
        <v>273</v>
      </c>
      <c r="AY664" t="s">
        <v>277</v>
      </c>
      <c r="AZ664" t="s">
        <v>227</v>
      </c>
      <c r="BA664" t="s">
        <v>464</v>
      </c>
      <c r="BC664">
        <v>4</v>
      </c>
      <c r="BH664" t="s">
        <v>118</v>
      </c>
      <c r="BJ664">
        <v>96</v>
      </c>
      <c r="BO664" t="s">
        <v>130</v>
      </c>
      <c r="BQ664">
        <v>4</v>
      </c>
      <c r="BV664" t="s">
        <v>118</v>
      </c>
      <c r="CC664" t="s">
        <v>120</v>
      </c>
      <c r="CR664" t="s">
        <v>409</v>
      </c>
      <c r="CS664">
        <v>179135</v>
      </c>
      <c r="CT664" t="s">
        <v>410</v>
      </c>
      <c r="CU664" t="s">
        <v>411</v>
      </c>
      <c r="CV664">
        <v>2016</v>
      </c>
    </row>
    <row r="665" spans="1:100" x14ac:dyDescent="0.35">
      <c r="A665">
        <v>38641940</v>
      </c>
      <c r="B665" t="s">
        <v>298</v>
      </c>
      <c r="C665" t="s">
        <v>408</v>
      </c>
      <c r="D665" t="s">
        <v>164</v>
      </c>
      <c r="F665">
        <v>48</v>
      </c>
      <c r="K665" t="s">
        <v>386</v>
      </c>
      <c r="L665" t="s">
        <v>387</v>
      </c>
      <c r="M665" t="s">
        <v>104</v>
      </c>
      <c r="N665" t="s">
        <v>198</v>
      </c>
      <c r="P665">
        <v>36</v>
      </c>
      <c r="U665" t="s">
        <v>106</v>
      </c>
      <c r="V665" t="s">
        <v>107</v>
      </c>
      <c r="W665" t="s">
        <v>108</v>
      </c>
      <c r="X665" t="s">
        <v>109</v>
      </c>
      <c r="Y665">
        <v>3</v>
      </c>
      <c r="Z665" t="s">
        <v>139</v>
      </c>
      <c r="AB665">
        <v>3.91</v>
      </c>
      <c r="AG665" t="s">
        <v>111</v>
      </c>
      <c r="AX665" t="s">
        <v>273</v>
      </c>
      <c r="AY665" t="s">
        <v>277</v>
      </c>
      <c r="AZ665" t="s">
        <v>227</v>
      </c>
      <c r="BA665" t="s">
        <v>464</v>
      </c>
      <c r="BC665">
        <v>4</v>
      </c>
      <c r="BH665" t="s">
        <v>118</v>
      </c>
      <c r="BJ665">
        <v>96</v>
      </c>
      <c r="BO665" t="s">
        <v>130</v>
      </c>
      <c r="BQ665">
        <v>4</v>
      </c>
      <c r="BV665" t="s">
        <v>118</v>
      </c>
      <c r="CC665" t="s">
        <v>120</v>
      </c>
      <c r="CR665" t="s">
        <v>409</v>
      </c>
      <c r="CS665">
        <v>179135</v>
      </c>
      <c r="CT665" t="s">
        <v>410</v>
      </c>
      <c r="CU665" t="s">
        <v>411</v>
      </c>
      <c r="CV665">
        <v>2016</v>
      </c>
    </row>
    <row r="666" spans="1:100" x14ac:dyDescent="0.35">
      <c r="A666">
        <v>38641940</v>
      </c>
      <c r="B666" t="s">
        <v>298</v>
      </c>
      <c r="D666" t="s">
        <v>101</v>
      </c>
      <c r="F666">
        <v>25.2</v>
      </c>
      <c r="K666" t="s">
        <v>165</v>
      </c>
      <c r="L666" t="s">
        <v>166</v>
      </c>
      <c r="M666" t="s">
        <v>104</v>
      </c>
      <c r="N666" t="s">
        <v>105</v>
      </c>
      <c r="P666">
        <v>25</v>
      </c>
      <c r="U666" t="s">
        <v>206</v>
      </c>
      <c r="V666" t="s">
        <v>107</v>
      </c>
      <c r="W666" t="s">
        <v>108</v>
      </c>
      <c r="X666" t="s">
        <v>109</v>
      </c>
      <c r="Y666">
        <v>6</v>
      </c>
      <c r="Z666" t="s">
        <v>139</v>
      </c>
      <c r="AB666">
        <v>1</v>
      </c>
      <c r="AG666" t="s">
        <v>111</v>
      </c>
      <c r="AX666" t="s">
        <v>128</v>
      </c>
      <c r="AY666" t="s">
        <v>241</v>
      </c>
      <c r="AZ666" t="s">
        <v>227</v>
      </c>
      <c r="BC666">
        <v>16</v>
      </c>
      <c r="BH666" t="s">
        <v>118</v>
      </c>
      <c r="CC666" t="s">
        <v>120</v>
      </c>
      <c r="CR666" t="s">
        <v>237</v>
      </c>
      <c r="CS666">
        <v>80961</v>
      </c>
      <c r="CT666" t="s">
        <v>342</v>
      </c>
      <c r="CU666" t="s">
        <v>343</v>
      </c>
      <c r="CV666">
        <v>2005</v>
      </c>
    </row>
    <row r="667" spans="1:100" x14ac:dyDescent="0.35">
      <c r="A667">
        <v>38641940</v>
      </c>
      <c r="B667" t="s">
        <v>298</v>
      </c>
      <c r="D667" t="s">
        <v>101</v>
      </c>
      <c r="F667">
        <v>74.7</v>
      </c>
      <c r="K667" t="s">
        <v>386</v>
      </c>
      <c r="L667" t="s">
        <v>387</v>
      </c>
      <c r="M667" t="s">
        <v>104</v>
      </c>
      <c r="N667" t="s">
        <v>105</v>
      </c>
      <c r="R667">
        <v>29</v>
      </c>
      <c r="T667">
        <v>30</v>
      </c>
      <c r="U667" t="s">
        <v>294</v>
      </c>
      <c r="V667" t="s">
        <v>167</v>
      </c>
      <c r="W667" t="s">
        <v>108</v>
      </c>
      <c r="X667" t="s">
        <v>109</v>
      </c>
      <c r="Y667">
        <v>16</v>
      </c>
      <c r="Z667" t="s">
        <v>139</v>
      </c>
      <c r="AB667">
        <v>10</v>
      </c>
      <c r="AG667" t="s">
        <v>111</v>
      </c>
      <c r="AX667" t="s">
        <v>128</v>
      </c>
      <c r="AY667" t="s">
        <v>128</v>
      </c>
      <c r="AZ667" t="s">
        <v>227</v>
      </c>
      <c r="BC667">
        <v>2</v>
      </c>
      <c r="BH667" t="s">
        <v>118</v>
      </c>
      <c r="BJ667">
        <v>48</v>
      </c>
      <c r="BO667" t="s">
        <v>130</v>
      </c>
      <c r="BQ667">
        <v>2</v>
      </c>
      <c r="BV667" t="s">
        <v>118</v>
      </c>
      <c r="CC667" t="s">
        <v>120</v>
      </c>
      <c r="CR667" t="s">
        <v>388</v>
      </c>
      <c r="CS667">
        <v>161310</v>
      </c>
      <c r="CT667" t="s">
        <v>389</v>
      </c>
      <c r="CU667" t="s">
        <v>390</v>
      </c>
      <c r="CV667">
        <v>2013</v>
      </c>
    </row>
    <row r="668" spans="1:100" x14ac:dyDescent="0.35">
      <c r="A668">
        <v>38641940</v>
      </c>
      <c r="B668" t="s">
        <v>298</v>
      </c>
      <c r="D668" t="s">
        <v>101</v>
      </c>
      <c r="F668">
        <v>74.7</v>
      </c>
      <c r="K668" t="s">
        <v>386</v>
      </c>
      <c r="L668" t="s">
        <v>387</v>
      </c>
      <c r="M668" t="s">
        <v>104</v>
      </c>
      <c r="N668" t="s">
        <v>105</v>
      </c>
      <c r="R668">
        <v>29</v>
      </c>
      <c r="T668">
        <v>30</v>
      </c>
      <c r="U668" t="s">
        <v>294</v>
      </c>
      <c r="V668" t="s">
        <v>167</v>
      </c>
      <c r="W668" t="s">
        <v>108</v>
      </c>
      <c r="X668" t="s">
        <v>109</v>
      </c>
      <c r="Y668">
        <v>16</v>
      </c>
      <c r="Z668" t="s">
        <v>139</v>
      </c>
      <c r="AB668">
        <v>10</v>
      </c>
      <c r="AG668" t="s">
        <v>111</v>
      </c>
      <c r="AX668" t="s">
        <v>273</v>
      </c>
      <c r="AY668" t="s">
        <v>556</v>
      </c>
      <c r="AZ668" t="s">
        <v>227</v>
      </c>
      <c r="BA668" t="s">
        <v>467</v>
      </c>
      <c r="BC668">
        <v>2</v>
      </c>
      <c r="BH668" t="s">
        <v>118</v>
      </c>
      <c r="BJ668">
        <v>48</v>
      </c>
      <c r="BO668" t="s">
        <v>130</v>
      </c>
      <c r="BQ668">
        <v>2</v>
      </c>
      <c r="BV668" t="s">
        <v>118</v>
      </c>
      <c r="CC668" t="s">
        <v>120</v>
      </c>
      <c r="CR668" t="s">
        <v>388</v>
      </c>
      <c r="CS668">
        <v>161310</v>
      </c>
      <c r="CT668" t="s">
        <v>389</v>
      </c>
      <c r="CU668" t="s">
        <v>390</v>
      </c>
      <c r="CV668">
        <v>2013</v>
      </c>
    </row>
    <row r="669" spans="1:100" x14ac:dyDescent="0.35">
      <c r="A669">
        <v>38641940</v>
      </c>
      <c r="B669" t="s">
        <v>298</v>
      </c>
      <c r="D669" t="s">
        <v>101</v>
      </c>
      <c r="F669">
        <v>41</v>
      </c>
      <c r="K669" t="s">
        <v>434</v>
      </c>
      <c r="L669" t="s">
        <v>435</v>
      </c>
      <c r="M669" t="s">
        <v>104</v>
      </c>
      <c r="N669" t="s">
        <v>198</v>
      </c>
      <c r="P669">
        <v>14</v>
      </c>
      <c r="U669" t="s">
        <v>149</v>
      </c>
      <c r="V669" t="s">
        <v>107</v>
      </c>
      <c r="W669" t="s">
        <v>108</v>
      </c>
      <c r="X669" t="s">
        <v>109</v>
      </c>
      <c r="Y669">
        <v>2</v>
      </c>
      <c r="Z669" t="s">
        <v>139</v>
      </c>
      <c r="AB669">
        <v>3</v>
      </c>
      <c r="AG669" t="s">
        <v>140</v>
      </c>
      <c r="AX669" t="s">
        <v>199</v>
      </c>
      <c r="AY669" t="s">
        <v>436</v>
      </c>
      <c r="AZ669" t="s">
        <v>227</v>
      </c>
      <c r="BA669" t="s">
        <v>500</v>
      </c>
      <c r="BC669">
        <v>14</v>
      </c>
      <c r="BH669" t="s">
        <v>118</v>
      </c>
      <c r="BJ669">
        <v>14</v>
      </c>
      <c r="BO669" t="s">
        <v>118</v>
      </c>
      <c r="BQ669">
        <v>14</v>
      </c>
      <c r="BV669" t="s">
        <v>118</v>
      </c>
      <c r="CC669" t="s">
        <v>120</v>
      </c>
      <c r="CR669" t="s">
        <v>437</v>
      </c>
      <c r="CS669">
        <v>178994</v>
      </c>
      <c r="CT669" t="s">
        <v>438</v>
      </c>
      <c r="CU669" t="s">
        <v>439</v>
      </c>
      <c r="CV669">
        <v>2016</v>
      </c>
    </row>
    <row r="670" spans="1:100" x14ac:dyDescent="0.35">
      <c r="A670">
        <v>38641940</v>
      </c>
      <c r="B670" t="s">
        <v>298</v>
      </c>
      <c r="D670" t="s">
        <v>101</v>
      </c>
      <c r="F670">
        <v>41</v>
      </c>
      <c r="K670" t="s">
        <v>434</v>
      </c>
      <c r="L670" t="s">
        <v>435</v>
      </c>
      <c r="M670" t="s">
        <v>104</v>
      </c>
      <c r="N670" t="s">
        <v>198</v>
      </c>
      <c r="P670">
        <v>14</v>
      </c>
      <c r="U670" t="s">
        <v>149</v>
      </c>
      <c r="V670" t="s">
        <v>107</v>
      </c>
      <c r="W670" t="s">
        <v>108</v>
      </c>
      <c r="X670" t="s">
        <v>109</v>
      </c>
      <c r="Y670">
        <v>2</v>
      </c>
      <c r="Z670" t="s">
        <v>139</v>
      </c>
      <c r="AB670">
        <v>3</v>
      </c>
      <c r="AG670" t="s">
        <v>140</v>
      </c>
      <c r="AX670" t="s">
        <v>228</v>
      </c>
      <c r="AY670" t="s">
        <v>229</v>
      </c>
      <c r="AZ670" t="s">
        <v>227</v>
      </c>
      <c r="BC670">
        <v>14</v>
      </c>
      <c r="BH670" t="s">
        <v>118</v>
      </c>
      <c r="BJ670">
        <v>14</v>
      </c>
      <c r="BO670" t="s">
        <v>118</v>
      </c>
      <c r="BQ670">
        <v>14</v>
      </c>
      <c r="BV670" t="s">
        <v>118</v>
      </c>
      <c r="CC670" t="s">
        <v>120</v>
      </c>
      <c r="CR670" t="s">
        <v>437</v>
      </c>
      <c r="CS670">
        <v>178994</v>
      </c>
      <c r="CT670" t="s">
        <v>438</v>
      </c>
      <c r="CU670" t="s">
        <v>439</v>
      </c>
      <c r="CV670">
        <v>2016</v>
      </c>
    </row>
    <row r="671" spans="1:100" x14ac:dyDescent="0.35">
      <c r="A671">
        <v>38641940</v>
      </c>
      <c r="B671" t="s">
        <v>298</v>
      </c>
      <c r="D671" t="s">
        <v>101</v>
      </c>
      <c r="F671">
        <v>48.7</v>
      </c>
      <c r="K671" t="s">
        <v>231</v>
      </c>
      <c r="L671" t="s">
        <v>232</v>
      </c>
      <c r="M671" t="s">
        <v>104</v>
      </c>
      <c r="N671" t="s">
        <v>105</v>
      </c>
      <c r="P671">
        <v>25</v>
      </c>
      <c r="U671" t="s">
        <v>106</v>
      </c>
      <c r="V671" t="s">
        <v>107</v>
      </c>
      <c r="W671" t="s">
        <v>108</v>
      </c>
      <c r="X671" t="s">
        <v>109</v>
      </c>
      <c r="Y671">
        <v>3</v>
      </c>
      <c r="Z671" t="s">
        <v>139</v>
      </c>
      <c r="AB671">
        <v>572</v>
      </c>
      <c r="AG671" t="s">
        <v>530</v>
      </c>
      <c r="AX671" t="s">
        <v>207</v>
      </c>
      <c r="AY671" t="s">
        <v>217</v>
      </c>
      <c r="AZ671" t="s">
        <v>227</v>
      </c>
      <c r="BC671">
        <v>42</v>
      </c>
      <c r="BH671" t="s">
        <v>106</v>
      </c>
      <c r="CC671" t="s">
        <v>120</v>
      </c>
      <c r="CR671" t="s">
        <v>531</v>
      </c>
      <c r="CS671">
        <v>153825</v>
      </c>
      <c r="CT671" t="s">
        <v>532</v>
      </c>
      <c r="CU671" t="s">
        <v>533</v>
      </c>
      <c r="CV671">
        <v>2010</v>
      </c>
    </row>
    <row r="672" spans="1:100" x14ac:dyDescent="0.35">
      <c r="A672">
        <v>38641940</v>
      </c>
      <c r="B672" t="s">
        <v>298</v>
      </c>
      <c r="D672" t="s">
        <v>135</v>
      </c>
      <c r="K672" t="s">
        <v>391</v>
      </c>
      <c r="L672" t="s">
        <v>392</v>
      </c>
      <c r="M672" t="s">
        <v>104</v>
      </c>
      <c r="N672" t="s">
        <v>105</v>
      </c>
      <c r="P672">
        <v>25</v>
      </c>
      <c r="U672" t="s">
        <v>106</v>
      </c>
      <c r="V672" t="s">
        <v>167</v>
      </c>
      <c r="W672" t="s">
        <v>108</v>
      </c>
      <c r="X672" t="s">
        <v>109</v>
      </c>
      <c r="Y672">
        <v>10</v>
      </c>
      <c r="Z672" t="s">
        <v>139</v>
      </c>
      <c r="AB672">
        <v>4.41</v>
      </c>
      <c r="AG672" t="s">
        <v>140</v>
      </c>
      <c r="AX672" t="s">
        <v>128</v>
      </c>
      <c r="AY672" t="s">
        <v>128</v>
      </c>
      <c r="AZ672" t="s">
        <v>227</v>
      </c>
      <c r="BC672">
        <v>4</v>
      </c>
      <c r="BH672" t="s">
        <v>118</v>
      </c>
      <c r="BJ672">
        <v>96</v>
      </c>
      <c r="BO672" t="s">
        <v>130</v>
      </c>
      <c r="BQ672">
        <v>4</v>
      </c>
      <c r="BV672" t="s">
        <v>118</v>
      </c>
      <c r="CC672" t="s">
        <v>120</v>
      </c>
      <c r="CR672" t="s">
        <v>375</v>
      </c>
      <c r="CS672">
        <v>170766</v>
      </c>
      <c r="CT672" t="s">
        <v>376</v>
      </c>
      <c r="CU672" t="s">
        <v>377</v>
      </c>
      <c r="CV672">
        <v>2014</v>
      </c>
    </row>
    <row r="673" spans="1:100" x14ac:dyDescent="0.35">
      <c r="A673">
        <v>38641940</v>
      </c>
      <c r="B673" t="s">
        <v>298</v>
      </c>
      <c r="D673" t="s">
        <v>101</v>
      </c>
      <c r="F673">
        <v>41</v>
      </c>
      <c r="K673" t="s">
        <v>399</v>
      </c>
      <c r="L673" t="s">
        <v>400</v>
      </c>
      <c r="M673" t="s">
        <v>104</v>
      </c>
      <c r="N673" t="s">
        <v>105</v>
      </c>
      <c r="R673">
        <v>26</v>
      </c>
      <c r="T673">
        <v>30</v>
      </c>
      <c r="U673" t="s">
        <v>106</v>
      </c>
      <c r="V673" t="s">
        <v>107</v>
      </c>
      <c r="W673" t="s">
        <v>108</v>
      </c>
      <c r="X673" t="s">
        <v>109</v>
      </c>
      <c r="Y673">
        <v>4</v>
      </c>
      <c r="Z673" t="s">
        <v>139</v>
      </c>
      <c r="AB673">
        <v>1</v>
      </c>
      <c r="AG673" t="s">
        <v>140</v>
      </c>
      <c r="AX673" t="s">
        <v>273</v>
      </c>
      <c r="AY673" t="s">
        <v>466</v>
      </c>
      <c r="AZ673" t="s">
        <v>227</v>
      </c>
      <c r="BA673" t="s">
        <v>467</v>
      </c>
      <c r="BC673">
        <v>1</v>
      </c>
      <c r="BH673" t="s">
        <v>118</v>
      </c>
      <c r="BJ673">
        <v>96</v>
      </c>
      <c r="BO673" t="s">
        <v>130</v>
      </c>
      <c r="BQ673">
        <v>4</v>
      </c>
      <c r="BV673" t="s">
        <v>118</v>
      </c>
      <c r="CC673" t="s">
        <v>120</v>
      </c>
      <c r="CR673" t="s">
        <v>401</v>
      </c>
      <c r="CS673">
        <v>161702</v>
      </c>
      <c r="CT673" t="s">
        <v>402</v>
      </c>
      <c r="CU673" t="s">
        <v>403</v>
      </c>
      <c r="CV673">
        <v>2013</v>
      </c>
    </row>
    <row r="674" spans="1:100" x14ac:dyDescent="0.35">
      <c r="A674">
        <v>38641940</v>
      </c>
      <c r="B674" t="s">
        <v>298</v>
      </c>
      <c r="D674" t="s">
        <v>101</v>
      </c>
      <c r="F674">
        <v>41</v>
      </c>
      <c r="K674" t="s">
        <v>399</v>
      </c>
      <c r="L674" t="s">
        <v>400</v>
      </c>
      <c r="M674" t="s">
        <v>104</v>
      </c>
      <c r="N674" t="s">
        <v>105</v>
      </c>
      <c r="R674">
        <v>26</v>
      </c>
      <c r="T674">
        <v>30</v>
      </c>
      <c r="U674" t="s">
        <v>106</v>
      </c>
      <c r="V674" t="s">
        <v>107</v>
      </c>
      <c r="W674" t="s">
        <v>108</v>
      </c>
      <c r="X674" t="s">
        <v>109</v>
      </c>
      <c r="Y674">
        <v>4</v>
      </c>
      <c r="Z674" t="s">
        <v>139</v>
      </c>
      <c r="AB674">
        <v>1</v>
      </c>
      <c r="AG674" t="s">
        <v>140</v>
      </c>
      <c r="AX674" t="s">
        <v>273</v>
      </c>
      <c r="AY674" t="s">
        <v>466</v>
      </c>
      <c r="AZ674" t="s">
        <v>227</v>
      </c>
      <c r="BA674" t="s">
        <v>467</v>
      </c>
      <c r="BC674">
        <v>4</v>
      </c>
      <c r="BH674" t="s">
        <v>118</v>
      </c>
      <c r="BJ674">
        <v>96</v>
      </c>
      <c r="BO674" t="s">
        <v>130</v>
      </c>
      <c r="BQ674">
        <v>4</v>
      </c>
      <c r="BV674" t="s">
        <v>118</v>
      </c>
      <c r="CC674" t="s">
        <v>120</v>
      </c>
      <c r="CR674" t="s">
        <v>401</v>
      </c>
      <c r="CS674">
        <v>161702</v>
      </c>
      <c r="CT674" t="s">
        <v>402</v>
      </c>
      <c r="CU674" t="s">
        <v>403</v>
      </c>
      <c r="CV674">
        <v>2013</v>
      </c>
    </row>
    <row r="675" spans="1:100" x14ac:dyDescent="0.35">
      <c r="A675">
        <v>38641940</v>
      </c>
      <c r="B675" t="s">
        <v>298</v>
      </c>
      <c r="D675" t="s">
        <v>101</v>
      </c>
      <c r="F675">
        <v>41</v>
      </c>
      <c r="K675" t="s">
        <v>399</v>
      </c>
      <c r="L675" t="s">
        <v>400</v>
      </c>
      <c r="M675" t="s">
        <v>104</v>
      </c>
      <c r="N675" t="s">
        <v>105</v>
      </c>
      <c r="R675">
        <v>26</v>
      </c>
      <c r="T675">
        <v>30</v>
      </c>
      <c r="U675" t="s">
        <v>106</v>
      </c>
      <c r="V675" t="s">
        <v>107</v>
      </c>
      <c r="W675" t="s">
        <v>108</v>
      </c>
      <c r="X675" t="s">
        <v>109</v>
      </c>
      <c r="Y675">
        <v>4</v>
      </c>
      <c r="Z675" t="s">
        <v>139</v>
      </c>
      <c r="AB675">
        <v>1</v>
      </c>
      <c r="AG675" t="s">
        <v>140</v>
      </c>
      <c r="AX675" t="s">
        <v>273</v>
      </c>
      <c r="AY675" t="s">
        <v>466</v>
      </c>
      <c r="AZ675" t="s">
        <v>227</v>
      </c>
      <c r="BA675" t="s">
        <v>467</v>
      </c>
      <c r="BC675">
        <v>3</v>
      </c>
      <c r="BH675" t="s">
        <v>118</v>
      </c>
      <c r="BJ675">
        <v>96</v>
      </c>
      <c r="BO675" t="s">
        <v>130</v>
      </c>
      <c r="BQ675">
        <v>4</v>
      </c>
      <c r="BV675" t="s">
        <v>118</v>
      </c>
      <c r="CC675" t="s">
        <v>120</v>
      </c>
      <c r="CR675" t="s">
        <v>401</v>
      </c>
      <c r="CS675">
        <v>161702</v>
      </c>
      <c r="CT675" t="s">
        <v>402</v>
      </c>
      <c r="CU675" t="s">
        <v>403</v>
      </c>
      <c r="CV675">
        <v>2013</v>
      </c>
    </row>
    <row r="676" spans="1:100" x14ac:dyDescent="0.35">
      <c r="A676">
        <v>38641940</v>
      </c>
      <c r="B676" t="s">
        <v>298</v>
      </c>
      <c r="D676" t="s">
        <v>101</v>
      </c>
      <c r="F676">
        <v>41</v>
      </c>
      <c r="K676" t="s">
        <v>399</v>
      </c>
      <c r="L676" t="s">
        <v>400</v>
      </c>
      <c r="M676" t="s">
        <v>104</v>
      </c>
      <c r="N676" t="s">
        <v>105</v>
      </c>
      <c r="R676">
        <v>26</v>
      </c>
      <c r="T676">
        <v>30</v>
      </c>
      <c r="U676" t="s">
        <v>106</v>
      </c>
      <c r="V676" t="s">
        <v>107</v>
      </c>
      <c r="W676" t="s">
        <v>108</v>
      </c>
      <c r="X676" t="s">
        <v>109</v>
      </c>
      <c r="Y676">
        <v>4</v>
      </c>
      <c r="Z676" t="s">
        <v>139</v>
      </c>
      <c r="AB676">
        <v>1</v>
      </c>
      <c r="AG676" t="s">
        <v>140</v>
      </c>
      <c r="AX676" t="s">
        <v>273</v>
      </c>
      <c r="AY676" t="s">
        <v>466</v>
      </c>
      <c r="AZ676" t="s">
        <v>227</v>
      </c>
      <c r="BA676" t="s">
        <v>467</v>
      </c>
      <c r="BC676">
        <v>2</v>
      </c>
      <c r="BH676" t="s">
        <v>118</v>
      </c>
      <c r="BJ676">
        <v>96</v>
      </c>
      <c r="BO676" t="s">
        <v>130</v>
      </c>
      <c r="BQ676">
        <v>4</v>
      </c>
      <c r="BV676" t="s">
        <v>118</v>
      </c>
      <c r="CC676" t="s">
        <v>120</v>
      </c>
      <c r="CR676" t="s">
        <v>401</v>
      </c>
      <c r="CS676">
        <v>161702</v>
      </c>
      <c r="CT676" t="s">
        <v>402</v>
      </c>
      <c r="CU676" t="s">
        <v>403</v>
      </c>
      <c r="CV676">
        <v>2013</v>
      </c>
    </row>
    <row r="677" spans="1:100" x14ac:dyDescent="0.35">
      <c r="A677">
        <v>38641940</v>
      </c>
      <c r="B677" t="s">
        <v>298</v>
      </c>
      <c r="D677" t="s">
        <v>101</v>
      </c>
      <c r="K677" t="s">
        <v>360</v>
      </c>
      <c r="L677" t="s">
        <v>361</v>
      </c>
      <c r="M677" t="s">
        <v>104</v>
      </c>
      <c r="N677" t="s">
        <v>105</v>
      </c>
      <c r="O677" t="s">
        <v>116</v>
      </c>
      <c r="P677">
        <v>25</v>
      </c>
      <c r="U677" t="s">
        <v>206</v>
      </c>
      <c r="V677" t="s">
        <v>107</v>
      </c>
      <c r="W677" t="s">
        <v>108</v>
      </c>
      <c r="X677" t="s">
        <v>109</v>
      </c>
      <c r="Y677">
        <v>3</v>
      </c>
      <c r="Z677" t="s">
        <v>139</v>
      </c>
      <c r="AB677">
        <v>4</v>
      </c>
      <c r="AG677" t="s">
        <v>140</v>
      </c>
      <c r="AX677" t="s">
        <v>450</v>
      </c>
      <c r="AY677" t="s">
        <v>451</v>
      </c>
      <c r="AZ677" t="s">
        <v>227</v>
      </c>
      <c r="BA677" t="s">
        <v>184</v>
      </c>
      <c r="BC677">
        <v>51</v>
      </c>
      <c r="BH677" t="s">
        <v>118</v>
      </c>
      <c r="BJ677">
        <v>9</v>
      </c>
      <c r="BO677" t="s">
        <v>118</v>
      </c>
      <c r="BQ677">
        <v>9</v>
      </c>
      <c r="BV677" t="s">
        <v>118</v>
      </c>
      <c r="CC677" t="s">
        <v>120</v>
      </c>
      <c r="CR677" t="s">
        <v>452</v>
      </c>
      <c r="CS677">
        <v>178817</v>
      </c>
      <c r="CT677" t="s">
        <v>453</v>
      </c>
      <c r="CU677" t="s">
        <v>454</v>
      </c>
      <c r="CV677">
        <v>2017</v>
      </c>
    </row>
    <row r="678" spans="1:100" x14ac:dyDescent="0.35">
      <c r="A678">
        <v>38641940</v>
      </c>
      <c r="B678" t="s">
        <v>298</v>
      </c>
      <c r="D678" t="s">
        <v>101</v>
      </c>
      <c r="K678" t="s">
        <v>360</v>
      </c>
      <c r="L678" t="s">
        <v>361</v>
      </c>
      <c r="M678" t="s">
        <v>104</v>
      </c>
      <c r="N678" t="s">
        <v>105</v>
      </c>
      <c r="P678">
        <v>22</v>
      </c>
      <c r="U678" t="s">
        <v>106</v>
      </c>
      <c r="V678" t="s">
        <v>126</v>
      </c>
      <c r="W678" t="s">
        <v>108</v>
      </c>
      <c r="X678" t="s">
        <v>109</v>
      </c>
      <c r="Y678">
        <v>4</v>
      </c>
      <c r="Z678" t="s">
        <v>139</v>
      </c>
      <c r="AB678">
        <v>1.5</v>
      </c>
      <c r="AG678" t="s">
        <v>140</v>
      </c>
      <c r="AX678" t="s">
        <v>128</v>
      </c>
      <c r="AY678" t="s">
        <v>128</v>
      </c>
      <c r="AZ678" t="s">
        <v>227</v>
      </c>
      <c r="BB678" t="s">
        <v>509</v>
      </c>
      <c r="BC678">
        <v>24</v>
      </c>
      <c r="BH678" t="s">
        <v>118</v>
      </c>
      <c r="BJ678">
        <v>24</v>
      </c>
      <c r="BO678" t="s">
        <v>118</v>
      </c>
      <c r="BQ678">
        <v>24</v>
      </c>
      <c r="BV678" t="s">
        <v>118</v>
      </c>
      <c r="CC678" t="s">
        <v>120</v>
      </c>
      <c r="CR678" t="s">
        <v>510</v>
      </c>
      <c r="CS678">
        <v>178822</v>
      </c>
      <c r="CT678" t="s">
        <v>511</v>
      </c>
      <c r="CU678" t="s">
        <v>512</v>
      </c>
      <c r="CV678">
        <v>2016</v>
      </c>
    </row>
    <row r="679" spans="1:100" x14ac:dyDescent="0.35">
      <c r="A679">
        <v>38641940</v>
      </c>
      <c r="B679" t="s">
        <v>298</v>
      </c>
      <c r="D679" t="s">
        <v>135</v>
      </c>
      <c r="E679" t="s">
        <v>236</v>
      </c>
      <c r="F679">
        <v>51</v>
      </c>
      <c r="K679" t="s">
        <v>299</v>
      </c>
      <c r="L679" t="s">
        <v>245</v>
      </c>
      <c r="M679" t="s">
        <v>104</v>
      </c>
      <c r="N679" t="s">
        <v>198</v>
      </c>
      <c r="R679">
        <v>31</v>
      </c>
      <c r="T679">
        <v>33</v>
      </c>
      <c r="U679" t="s">
        <v>106</v>
      </c>
      <c r="V679" t="s">
        <v>107</v>
      </c>
      <c r="W679" t="s">
        <v>254</v>
      </c>
      <c r="X679" t="s">
        <v>109</v>
      </c>
      <c r="Y679">
        <v>8</v>
      </c>
      <c r="Z679" t="s">
        <v>139</v>
      </c>
      <c r="AB679">
        <v>27</v>
      </c>
      <c r="AG679" t="s">
        <v>111</v>
      </c>
      <c r="AX679" t="s">
        <v>112</v>
      </c>
      <c r="AY679" t="s">
        <v>308</v>
      </c>
      <c r="AZ679" t="s">
        <v>227</v>
      </c>
      <c r="BC679">
        <v>4</v>
      </c>
      <c r="BH679" t="s">
        <v>118</v>
      </c>
      <c r="BJ679">
        <v>96</v>
      </c>
      <c r="BO679" t="s">
        <v>130</v>
      </c>
      <c r="BQ679">
        <v>4</v>
      </c>
      <c r="BV679" t="s">
        <v>118</v>
      </c>
      <c r="CC679" t="s">
        <v>120</v>
      </c>
      <c r="CR679" t="s">
        <v>302</v>
      </c>
      <c r="CS679">
        <v>178800</v>
      </c>
      <c r="CT679" t="s">
        <v>303</v>
      </c>
      <c r="CU679" t="s">
        <v>304</v>
      </c>
      <c r="CV679">
        <v>2017</v>
      </c>
    </row>
    <row r="680" spans="1:100" x14ac:dyDescent="0.35">
      <c r="A680">
        <v>38641940</v>
      </c>
      <c r="B680" t="s">
        <v>298</v>
      </c>
      <c r="D680" t="s">
        <v>101</v>
      </c>
      <c r="F680">
        <v>48</v>
      </c>
      <c r="K680" t="s">
        <v>172</v>
      </c>
      <c r="L680" t="s">
        <v>173</v>
      </c>
      <c r="M680" t="s">
        <v>104</v>
      </c>
      <c r="N680" t="s">
        <v>105</v>
      </c>
      <c r="V680" t="s">
        <v>167</v>
      </c>
      <c r="W680" t="s">
        <v>108</v>
      </c>
      <c r="X680" t="s">
        <v>109</v>
      </c>
      <c r="Y680">
        <v>2</v>
      </c>
      <c r="Z680" t="s">
        <v>139</v>
      </c>
      <c r="AB680">
        <v>2</v>
      </c>
      <c r="AG680" t="s">
        <v>111</v>
      </c>
      <c r="AX680" t="s">
        <v>199</v>
      </c>
      <c r="AY680" t="s">
        <v>278</v>
      </c>
      <c r="AZ680" t="s">
        <v>227</v>
      </c>
      <c r="BA680" t="s">
        <v>260</v>
      </c>
      <c r="BC680">
        <v>15</v>
      </c>
      <c r="BH680" t="s">
        <v>118</v>
      </c>
      <c r="BJ680">
        <v>15</v>
      </c>
      <c r="BO680" t="s">
        <v>118</v>
      </c>
      <c r="BQ680">
        <v>15</v>
      </c>
      <c r="BV680" t="s">
        <v>118</v>
      </c>
      <c r="CC680" t="s">
        <v>120</v>
      </c>
      <c r="CR680" t="s">
        <v>368</v>
      </c>
      <c r="CS680">
        <v>178795</v>
      </c>
      <c r="CT680" t="s">
        <v>369</v>
      </c>
      <c r="CU680" t="s">
        <v>370</v>
      </c>
      <c r="CV680">
        <v>2016</v>
      </c>
    </row>
    <row r="681" spans="1:100" x14ac:dyDescent="0.35">
      <c r="A681">
        <v>38641940</v>
      </c>
      <c r="B681" t="s">
        <v>298</v>
      </c>
      <c r="D681" t="s">
        <v>101</v>
      </c>
      <c r="F681">
        <v>48</v>
      </c>
      <c r="K681" t="s">
        <v>172</v>
      </c>
      <c r="L681" t="s">
        <v>173</v>
      </c>
      <c r="M681" t="s">
        <v>104</v>
      </c>
      <c r="N681" t="s">
        <v>105</v>
      </c>
      <c r="V681" t="s">
        <v>167</v>
      </c>
      <c r="W681" t="s">
        <v>108</v>
      </c>
      <c r="X681" t="s">
        <v>109</v>
      </c>
      <c r="Y681">
        <v>2</v>
      </c>
      <c r="Z681" t="s">
        <v>139</v>
      </c>
      <c r="AB681">
        <v>2</v>
      </c>
      <c r="AG681" t="s">
        <v>111</v>
      </c>
      <c r="AX681" t="s">
        <v>199</v>
      </c>
      <c r="AY681" t="s">
        <v>523</v>
      </c>
      <c r="AZ681" t="s">
        <v>227</v>
      </c>
      <c r="BA681" t="s">
        <v>260</v>
      </c>
      <c r="BC681">
        <v>15</v>
      </c>
      <c r="BH681" t="s">
        <v>118</v>
      </c>
      <c r="BJ681">
        <v>15</v>
      </c>
      <c r="BO681" t="s">
        <v>118</v>
      </c>
      <c r="BQ681">
        <v>15</v>
      </c>
      <c r="BV681" t="s">
        <v>118</v>
      </c>
      <c r="CC681" t="s">
        <v>120</v>
      </c>
      <c r="CR681" t="s">
        <v>368</v>
      </c>
      <c r="CS681">
        <v>178795</v>
      </c>
      <c r="CT681" t="s">
        <v>369</v>
      </c>
      <c r="CU681" t="s">
        <v>370</v>
      </c>
      <c r="CV681">
        <v>2016</v>
      </c>
    </row>
    <row r="682" spans="1:100" x14ac:dyDescent="0.35">
      <c r="A682">
        <v>38641940</v>
      </c>
      <c r="B682" t="s">
        <v>298</v>
      </c>
      <c r="D682" t="s">
        <v>101</v>
      </c>
      <c r="F682">
        <v>48</v>
      </c>
      <c r="K682" t="s">
        <v>172</v>
      </c>
      <c r="L682" t="s">
        <v>173</v>
      </c>
      <c r="M682" t="s">
        <v>104</v>
      </c>
      <c r="N682" t="s">
        <v>105</v>
      </c>
      <c r="V682" t="s">
        <v>167</v>
      </c>
      <c r="W682" t="s">
        <v>108</v>
      </c>
      <c r="X682" t="s">
        <v>109</v>
      </c>
      <c r="Y682">
        <v>2</v>
      </c>
      <c r="Z682" t="s">
        <v>139</v>
      </c>
      <c r="AB682">
        <v>2</v>
      </c>
      <c r="AG682" t="s">
        <v>111</v>
      </c>
      <c r="AX682" t="s">
        <v>207</v>
      </c>
      <c r="AY682" t="s">
        <v>278</v>
      </c>
      <c r="AZ682" t="s">
        <v>227</v>
      </c>
      <c r="BA682" t="s">
        <v>184</v>
      </c>
      <c r="BC682">
        <v>15</v>
      </c>
      <c r="BH682" t="s">
        <v>118</v>
      </c>
      <c r="BJ682">
        <v>15</v>
      </c>
      <c r="BO682" t="s">
        <v>118</v>
      </c>
      <c r="BQ682">
        <v>15</v>
      </c>
      <c r="BV682" t="s">
        <v>118</v>
      </c>
      <c r="CC682" t="s">
        <v>120</v>
      </c>
      <c r="CR682" t="s">
        <v>368</v>
      </c>
      <c r="CS682">
        <v>178795</v>
      </c>
      <c r="CT682" t="s">
        <v>369</v>
      </c>
      <c r="CU682" t="s">
        <v>370</v>
      </c>
      <c r="CV682">
        <v>2016</v>
      </c>
    </row>
    <row r="683" spans="1:100" x14ac:dyDescent="0.35">
      <c r="A683">
        <v>38641940</v>
      </c>
      <c r="B683" t="s">
        <v>298</v>
      </c>
      <c r="D683" t="s">
        <v>135</v>
      </c>
      <c r="E683" t="s">
        <v>236</v>
      </c>
      <c r="F683">
        <v>51</v>
      </c>
      <c r="K683" t="s">
        <v>299</v>
      </c>
      <c r="L683" t="s">
        <v>245</v>
      </c>
      <c r="M683" t="s">
        <v>104</v>
      </c>
      <c r="N683" t="s">
        <v>198</v>
      </c>
      <c r="R683">
        <v>31</v>
      </c>
      <c r="T683">
        <v>33</v>
      </c>
      <c r="U683" t="s">
        <v>106</v>
      </c>
      <c r="V683" t="s">
        <v>107</v>
      </c>
      <c r="W683" t="s">
        <v>254</v>
      </c>
      <c r="X683" t="s">
        <v>109</v>
      </c>
      <c r="Y683">
        <v>8</v>
      </c>
      <c r="Z683" t="s">
        <v>139</v>
      </c>
      <c r="AB683">
        <v>14</v>
      </c>
      <c r="AG683" t="s">
        <v>111</v>
      </c>
      <c r="AX683" t="s">
        <v>207</v>
      </c>
      <c r="AY683" t="s">
        <v>278</v>
      </c>
      <c r="AZ683" t="s">
        <v>227</v>
      </c>
      <c r="BA683" t="s">
        <v>184</v>
      </c>
      <c r="BC683">
        <v>4</v>
      </c>
      <c r="BH683" t="s">
        <v>118</v>
      </c>
      <c r="BJ683">
        <v>96</v>
      </c>
      <c r="BO683" t="s">
        <v>130</v>
      </c>
      <c r="BQ683">
        <v>4</v>
      </c>
      <c r="BV683" t="s">
        <v>118</v>
      </c>
      <c r="CC683" t="s">
        <v>120</v>
      </c>
      <c r="CR683" t="s">
        <v>302</v>
      </c>
      <c r="CS683">
        <v>178800</v>
      </c>
      <c r="CT683" t="s">
        <v>303</v>
      </c>
      <c r="CU683" t="s">
        <v>304</v>
      </c>
      <c r="CV683">
        <v>2017</v>
      </c>
    </row>
    <row r="684" spans="1:100" x14ac:dyDescent="0.35">
      <c r="A684">
        <v>38641940</v>
      </c>
      <c r="B684" t="s">
        <v>298</v>
      </c>
      <c r="D684" t="s">
        <v>101</v>
      </c>
      <c r="F684">
        <v>41.5</v>
      </c>
      <c r="K684" t="s">
        <v>371</v>
      </c>
      <c r="L684" t="s">
        <v>372</v>
      </c>
      <c r="M684" t="s">
        <v>104</v>
      </c>
      <c r="N684" t="s">
        <v>105</v>
      </c>
      <c r="V684" t="s">
        <v>167</v>
      </c>
      <c r="W684" t="s">
        <v>108</v>
      </c>
      <c r="X684" t="s">
        <v>109</v>
      </c>
      <c r="Y684">
        <v>3</v>
      </c>
      <c r="Z684" t="s">
        <v>139</v>
      </c>
      <c r="AD684">
        <v>2</v>
      </c>
      <c r="AF684">
        <v>6.5</v>
      </c>
      <c r="AG684" t="s">
        <v>140</v>
      </c>
      <c r="AX684" t="s">
        <v>228</v>
      </c>
      <c r="AY684" t="s">
        <v>426</v>
      </c>
      <c r="AZ684" t="s">
        <v>227</v>
      </c>
      <c r="BC684">
        <v>21</v>
      </c>
      <c r="BH684" t="s">
        <v>118</v>
      </c>
      <c r="BJ684">
        <v>21</v>
      </c>
      <c r="BO684" t="s">
        <v>118</v>
      </c>
      <c r="BQ684">
        <v>21</v>
      </c>
      <c r="BV684" t="s">
        <v>118</v>
      </c>
      <c r="CC684" t="s">
        <v>120</v>
      </c>
      <c r="CR684" t="s">
        <v>362</v>
      </c>
      <c r="CS684">
        <v>178869</v>
      </c>
      <c r="CT684" t="s">
        <v>432</v>
      </c>
      <c r="CU684" t="s">
        <v>433</v>
      </c>
      <c r="CV684">
        <v>2017</v>
      </c>
    </row>
    <row r="685" spans="1:100" x14ac:dyDescent="0.35">
      <c r="A685">
        <v>38641940</v>
      </c>
      <c r="B685" t="s">
        <v>298</v>
      </c>
      <c r="D685" t="s">
        <v>101</v>
      </c>
      <c r="F685">
        <v>53.8</v>
      </c>
      <c r="K685" t="s">
        <v>427</v>
      </c>
      <c r="L685" t="s">
        <v>428</v>
      </c>
      <c r="M685" t="s">
        <v>104</v>
      </c>
      <c r="N685" t="s">
        <v>198</v>
      </c>
      <c r="R685">
        <v>11</v>
      </c>
      <c r="T685">
        <v>18</v>
      </c>
      <c r="U685" t="s">
        <v>118</v>
      </c>
      <c r="V685" t="s">
        <v>107</v>
      </c>
      <c r="W685" t="s">
        <v>108</v>
      </c>
      <c r="X685" t="s">
        <v>109</v>
      </c>
      <c r="Y685">
        <v>4</v>
      </c>
      <c r="Z685" t="s">
        <v>139</v>
      </c>
      <c r="AB685">
        <v>1.5</v>
      </c>
      <c r="AG685" t="s">
        <v>140</v>
      </c>
      <c r="AX685" t="s">
        <v>128</v>
      </c>
      <c r="AY685" t="s">
        <v>241</v>
      </c>
      <c r="AZ685" t="s">
        <v>227</v>
      </c>
      <c r="BC685">
        <v>71</v>
      </c>
      <c r="BH685" t="s">
        <v>118</v>
      </c>
      <c r="BJ685">
        <v>12</v>
      </c>
      <c r="BO685" t="s">
        <v>118</v>
      </c>
      <c r="BQ685">
        <v>12</v>
      </c>
      <c r="BV685" t="s">
        <v>118</v>
      </c>
      <c r="CC685" t="s">
        <v>120</v>
      </c>
      <c r="CR685" t="s">
        <v>429</v>
      </c>
      <c r="CS685">
        <v>178992</v>
      </c>
      <c r="CT685" t="s">
        <v>430</v>
      </c>
      <c r="CU685" t="s">
        <v>431</v>
      </c>
      <c r="CV685">
        <v>2017</v>
      </c>
    </row>
    <row r="686" spans="1:100" x14ac:dyDescent="0.35">
      <c r="A686">
        <v>38641940</v>
      </c>
      <c r="B686" t="s">
        <v>298</v>
      </c>
      <c r="D686" t="s">
        <v>101</v>
      </c>
      <c r="F686">
        <v>41.5</v>
      </c>
      <c r="K686" t="s">
        <v>371</v>
      </c>
      <c r="L686" t="s">
        <v>372</v>
      </c>
      <c r="M686" t="s">
        <v>104</v>
      </c>
      <c r="N686" t="s">
        <v>105</v>
      </c>
      <c r="V686" t="s">
        <v>167</v>
      </c>
      <c r="W686" t="s">
        <v>108</v>
      </c>
      <c r="X686" t="s">
        <v>109</v>
      </c>
      <c r="Y686">
        <v>3</v>
      </c>
      <c r="Z686" t="s">
        <v>139</v>
      </c>
      <c r="AB686">
        <v>2</v>
      </c>
      <c r="AG686" t="s">
        <v>140</v>
      </c>
      <c r="AX686" t="s">
        <v>228</v>
      </c>
      <c r="AY686" t="s">
        <v>240</v>
      </c>
      <c r="AZ686" t="s">
        <v>227</v>
      </c>
      <c r="BC686">
        <v>21</v>
      </c>
      <c r="BH686" t="s">
        <v>118</v>
      </c>
      <c r="BJ686">
        <v>21</v>
      </c>
      <c r="BO686" t="s">
        <v>118</v>
      </c>
      <c r="BQ686">
        <v>21</v>
      </c>
      <c r="BV686" t="s">
        <v>118</v>
      </c>
      <c r="CC686" t="s">
        <v>120</v>
      </c>
      <c r="CR686" t="s">
        <v>362</v>
      </c>
      <c r="CS686">
        <v>178869</v>
      </c>
      <c r="CT686" t="s">
        <v>432</v>
      </c>
      <c r="CU686" t="s">
        <v>433</v>
      </c>
      <c r="CV686">
        <v>2017</v>
      </c>
    </row>
    <row r="687" spans="1:100" x14ac:dyDescent="0.35">
      <c r="A687">
        <v>38641940</v>
      </c>
      <c r="B687" t="s">
        <v>298</v>
      </c>
      <c r="D687" t="s">
        <v>101</v>
      </c>
      <c r="F687">
        <v>41.5</v>
      </c>
      <c r="K687" t="s">
        <v>371</v>
      </c>
      <c r="L687" t="s">
        <v>372</v>
      </c>
      <c r="M687" t="s">
        <v>104</v>
      </c>
      <c r="N687" t="s">
        <v>105</v>
      </c>
      <c r="V687" t="s">
        <v>167</v>
      </c>
      <c r="W687" t="s">
        <v>108</v>
      </c>
      <c r="X687" t="s">
        <v>109</v>
      </c>
      <c r="Y687">
        <v>3</v>
      </c>
      <c r="Z687" t="s">
        <v>139</v>
      </c>
      <c r="AB687">
        <v>2</v>
      </c>
      <c r="AG687" t="s">
        <v>140</v>
      </c>
      <c r="AX687" t="s">
        <v>228</v>
      </c>
      <c r="AY687" t="s">
        <v>422</v>
      </c>
      <c r="AZ687" t="s">
        <v>227</v>
      </c>
      <c r="BC687">
        <v>21</v>
      </c>
      <c r="BH687" t="s">
        <v>118</v>
      </c>
      <c r="BJ687">
        <v>21</v>
      </c>
      <c r="BO687" t="s">
        <v>118</v>
      </c>
      <c r="BQ687">
        <v>21</v>
      </c>
      <c r="BV687" t="s">
        <v>118</v>
      </c>
      <c r="CC687" t="s">
        <v>120</v>
      </c>
      <c r="CR687" t="s">
        <v>362</v>
      </c>
      <c r="CS687">
        <v>178869</v>
      </c>
      <c r="CT687" t="s">
        <v>432</v>
      </c>
      <c r="CU687" t="s">
        <v>433</v>
      </c>
      <c r="CV687">
        <v>2017</v>
      </c>
    </row>
    <row r="688" spans="1:100" x14ac:dyDescent="0.35">
      <c r="A688">
        <v>38641940</v>
      </c>
      <c r="B688" t="s">
        <v>298</v>
      </c>
      <c r="D688" t="s">
        <v>101</v>
      </c>
      <c r="F688">
        <v>53.8</v>
      </c>
      <c r="K688" t="s">
        <v>427</v>
      </c>
      <c r="L688" t="s">
        <v>428</v>
      </c>
      <c r="M688" t="s">
        <v>104</v>
      </c>
      <c r="N688" t="s">
        <v>198</v>
      </c>
      <c r="R688">
        <v>11</v>
      </c>
      <c r="T688">
        <v>18</v>
      </c>
      <c r="U688" t="s">
        <v>118</v>
      </c>
      <c r="V688" t="s">
        <v>107</v>
      </c>
      <c r="W688" t="s">
        <v>108</v>
      </c>
      <c r="X688" t="s">
        <v>109</v>
      </c>
      <c r="Y688">
        <v>4</v>
      </c>
      <c r="Z688" t="s">
        <v>139</v>
      </c>
      <c r="AB688">
        <v>2.5</v>
      </c>
      <c r="AG688" t="s">
        <v>140</v>
      </c>
      <c r="AX688" t="s">
        <v>128</v>
      </c>
      <c r="AY688" t="s">
        <v>241</v>
      </c>
      <c r="AZ688" t="s">
        <v>227</v>
      </c>
      <c r="BE688">
        <v>93</v>
      </c>
      <c r="BG688">
        <v>99</v>
      </c>
      <c r="BH688" t="s">
        <v>118</v>
      </c>
      <c r="BJ688">
        <v>12</v>
      </c>
      <c r="BO688" t="s">
        <v>118</v>
      </c>
      <c r="BQ688">
        <v>12</v>
      </c>
      <c r="BV688" t="s">
        <v>118</v>
      </c>
      <c r="CC688" t="s">
        <v>120</v>
      </c>
      <c r="CR688" t="s">
        <v>429</v>
      </c>
      <c r="CS688">
        <v>178992</v>
      </c>
      <c r="CT688" t="s">
        <v>430</v>
      </c>
      <c r="CU688" t="s">
        <v>431</v>
      </c>
      <c r="CV688">
        <v>2017</v>
      </c>
    </row>
    <row r="689" spans="1:100" x14ac:dyDescent="0.35">
      <c r="A689">
        <v>38641940</v>
      </c>
      <c r="B689" t="s">
        <v>298</v>
      </c>
      <c r="D689" t="s">
        <v>101</v>
      </c>
      <c r="K689" t="s">
        <v>360</v>
      </c>
      <c r="L689" t="s">
        <v>361</v>
      </c>
      <c r="M689" t="s">
        <v>104</v>
      </c>
      <c r="N689" t="s">
        <v>105</v>
      </c>
      <c r="P689">
        <v>22</v>
      </c>
      <c r="U689" t="s">
        <v>106</v>
      </c>
      <c r="V689" t="s">
        <v>508</v>
      </c>
      <c r="W689" t="s">
        <v>108</v>
      </c>
      <c r="X689" t="s">
        <v>109</v>
      </c>
      <c r="Y689">
        <v>2</v>
      </c>
      <c r="Z689" t="s">
        <v>139</v>
      </c>
      <c r="AB689">
        <v>0.5</v>
      </c>
      <c r="AG689" t="s">
        <v>140</v>
      </c>
      <c r="AX689" t="s">
        <v>207</v>
      </c>
      <c r="AY689" t="s">
        <v>278</v>
      </c>
      <c r="AZ689" t="s">
        <v>227</v>
      </c>
      <c r="BA689" t="s">
        <v>184</v>
      </c>
      <c r="BB689" t="s">
        <v>509</v>
      </c>
      <c r="BC689">
        <v>24</v>
      </c>
      <c r="BH689" t="s">
        <v>118</v>
      </c>
      <c r="BJ689">
        <v>24</v>
      </c>
      <c r="BO689" t="s">
        <v>118</v>
      </c>
      <c r="BQ689">
        <v>24</v>
      </c>
      <c r="BV689" t="s">
        <v>118</v>
      </c>
      <c r="CC689" t="s">
        <v>120</v>
      </c>
      <c r="CR689" t="s">
        <v>510</v>
      </c>
      <c r="CS689">
        <v>178822</v>
      </c>
      <c r="CT689" t="s">
        <v>511</v>
      </c>
      <c r="CU689" t="s">
        <v>512</v>
      </c>
      <c r="CV689">
        <v>2016</v>
      </c>
    </row>
    <row r="690" spans="1:100" x14ac:dyDescent="0.35">
      <c r="A690">
        <v>38641940</v>
      </c>
      <c r="B690" t="s">
        <v>298</v>
      </c>
      <c r="D690" t="s">
        <v>135</v>
      </c>
      <c r="F690">
        <v>50</v>
      </c>
      <c r="K690" t="s">
        <v>231</v>
      </c>
      <c r="L690" t="s">
        <v>232</v>
      </c>
      <c r="M690" t="s">
        <v>104</v>
      </c>
      <c r="N690" t="s">
        <v>105</v>
      </c>
      <c r="Q690" t="s">
        <v>236</v>
      </c>
      <c r="R690">
        <v>26</v>
      </c>
      <c r="S690" t="s">
        <v>236</v>
      </c>
      <c r="T690">
        <v>36</v>
      </c>
      <c r="U690" t="s">
        <v>106</v>
      </c>
      <c r="V690" t="s">
        <v>107</v>
      </c>
      <c r="W690" t="s">
        <v>108</v>
      </c>
      <c r="X690" t="s">
        <v>109</v>
      </c>
      <c r="Y690">
        <v>2</v>
      </c>
      <c r="Z690" t="s">
        <v>139</v>
      </c>
      <c r="AB690">
        <v>2.2999999999999998</v>
      </c>
      <c r="AG690" t="s">
        <v>111</v>
      </c>
      <c r="AX690" t="s">
        <v>207</v>
      </c>
      <c r="AY690" t="s">
        <v>217</v>
      </c>
      <c r="AZ690" t="s">
        <v>227</v>
      </c>
      <c r="BA690" t="s">
        <v>184</v>
      </c>
      <c r="BH690" t="s">
        <v>119</v>
      </c>
      <c r="BO690" t="s">
        <v>119</v>
      </c>
      <c r="BV690" t="s">
        <v>119</v>
      </c>
      <c r="CC690" t="s">
        <v>120</v>
      </c>
      <c r="CR690" t="s">
        <v>557</v>
      </c>
      <c r="CS690">
        <v>170566</v>
      </c>
      <c r="CT690" t="s">
        <v>558</v>
      </c>
      <c r="CU690" t="s">
        <v>559</v>
      </c>
      <c r="CV690">
        <v>2014</v>
      </c>
    </row>
    <row r="691" spans="1:100" x14ac:dyDescent="0.35">
      <c r="A691">
        <v>38641940</v>
      </c>
      <c r="B691" t="s">
        <v>298</v>
      </c>
      <c r="D691" t="s">
        <v>135</v>
      </c>
      <c r="K691" t="s">
        <v>165</v>
      </c>
      <c r="L691" t="s">
        <v>166</v>
      </c>
      <c r="M691" t="s">
        <v>104</v>
      </c>
      <c r="N691" t="s">
        <v>105</v>
      </c>
      <c r="P691">
        <v>25</v>
      </c>
      <c r="U691" t="s">
        <v>294</v>
      </c>
      <c r="V691" t="s">
        <v>167</v>
      </c>
      <c r="W691" t="s">
        <v>108</v>
      </c>
      <c r="X691" t="s">
        <v>109</v>
      </c>
      <c r="Y691">
        <v>4</v>
      </c>
      <c r="Z691" t="s">
        <v>139</v>
      </c>
      <c r="AB691">
        <v>41.48</v>
      </c>
      <c r="AG691" t="s">
        <v>140</v>
      </c>
      <c r="AX691" t="s">
        <v>128</v>
      </c>
      <c r="AY691" t="s">
        <v>128</v>
      </c>
      <c r="AZ691" t="s">
        <v>227</v>
      </c>
      <c r="BC691">
        <v>4</v>
      </c>
      <c r="BH691" t="s">
        <v>118</v>
      </c>
      <c r="BJ691">
        <v>96</v>
      </c>
      <c r="BO691" t="s">
        <v>130</v>
      </c>
      <c r="BQ691">
        <v>4</v>
      </c>
      <c r="BV691" t="s">
        <v>118</v>
      </c>
      <c r="CC691" t="s">
        <v>120</v>
      </c>
      <c r="CR691" t="s">
        <v>553</v>
      </c>
      <c r="CS691">
        <v>161671</v>
      </c>
      <c r="CT691" t="s">
        <v>554</v>
      </c>
      <c r="CU691" t="s">
        <v>555</v>
      </c>
      <c r="CV691">
        <v>2012</v>
      </c>
    </row>
    <row r="692" spans="1:100" x14ac:dyDescent="0.35">
      <c r="A692">
        <v>38641940</v>
      </c>
      <c r="B692" t="s">
        <v>298</v>
      </c>
      <c r="D692" t="s">
        <v>101</v>
      </c>
      <c r="K692" t="s">
        <v>360</v>
      </c>
      <c r="L692" t="s">
        <v>361</v>
      </c>
      <c r="M692" t="s">
        <v>104</v>
      </c>
      <c r="N692" t="s">
        <v>105</v>
      </c>
      <c r="P692">
        <v>22</v>
      </c>
      <c r="U692" t="s">
        <v>106</v>
      </c>
      <c r="V692" t="s">
        <v>508</v>
      </c>
      <c r="W692" t="s">
        <v>108</v>
      </c>
      <c r="X692" t="s">
        <v>109</v>
      </c>
      <c r="Y692">
        <v>2</v>
      </c>
      <c r="Z692" t="s">
        <v>139</v>
      </c>
      <c r="AB692">
        <v>0.5</v>
      </c>
      <c r="AG692" t="s">
        <v>140</v>
      </c>
      <c r="AX692" t="s">
        <v>207</v>
      </c>
      <c r="AY692" t="s">
        <v>278</v>
      </c>
      <c r="AZ692" t="s">
        <v>227</v>
      </c>
      <c r="BA692" t="s">
        <v>184</v>
      </c>
      <c r="BB692" t="s">
        <v>509</v>
      </c>
      <c r="BC692">
        <v>24</v>
      </c>
      <c r="BH692" t="s">
        <v>118</v>
      </c>
      <c r="BJ692">
        <v>24</v>
      </c>
      <c r="BO692" t="s">
        <v>118</v>
      </c>
      <c r="BQ692">
        <v>24</v>
      </c>
      <c r="BV692" t="s">
        <v>118</v>
      </c>
      <c r="CC692" t="s">
        <v>120</v>
      </c>
      <c r="CR692" t="s">
        <v>510</v>
      </c>
      <c r="CS692">
        <v>178822</v>
      </c>
      <c r="CT692" t="s">
        <v>511</v>
      </c>
      <c r="CU692" t="s">
        <v>512</v>
      </c>
      <c r="CV692">
        <v>2016</v>
      </c>
    </row>
    <row r="693" spans="1:100" x14ac:dyDescent="0.35">
      <c r="A693">
        <v>38641940</v>
      </c>
      <c r="B693" t="s">
        <v>298</v>
      </c>
      <c r="D693" t="s">
        <v>101</v>
      </c>
      <c r="K693" t="s">
        <v>360</v>
      </c>
      <c r="L693" t="s">
        <v>361</v>
      </c>
      <c r="M693" t="s">
        <v>104</v>
      </c>
      <c r="N693" t="s">
        <v>105</v>
      </c>
      <c r="P693">
        <v>22</v>
      </c>
      <c r="U693" t="s">
        <v>106</v>
      </c>
      <c r="V693" t="s">
        <v>508</v>
      </c>
      <c r="W693" t="s">
        <v>108</v>
      </c>
      <c r="X693" t="s">
        <v>109</v>
      </c>
      <c r="Y693">
        <v>2</v>
      </c>
      <c r="Z693" t="s">
        <v>139</v>
      </c>
      <c r="AB693">
        <v>0.5</v>
      </c>
      <c r="AG693" t="s">
        <v>140</v>
      </c>
      <c r="AX693" t="s">
        <v>112</v>
      </c>
      <c r="AY693" t="s">
        <v>206</v>
      </c>
      <c r="AZ693" t="s">
        <v>227</v>
      </c>
      <c r="BB693" t="s">
        <v>509</v>
      </c>
      <c r="BC693">
        <v>24</v>
      </c>
      <c r="BH693" t="s">
        <v>118</v>
      </c>
      <c r="BJ693">
        <v>24</v>
      </c>
      <c r="BO693" t="s">
        <v>118</v>
      </c>
      <c r="BQ693">
        <v>24</v>
      </c>
      <c r="BV693" t="s">
        <v>118</v>
      </c>
      <c r="CC693" t="s">
        <v>120</v>
      </c>
      <c r="CR693" t="s">
        <v>510</v>
      </c>
      <c r="CS693">
        <v>178822</v>
      </c>
      <c r="CT693" t="s">
        <v>511</v>
      </c>
      <c r="CU693" t="s">
        <v>512</v>
      </c>
      <c r="CV693">
        <v>2016</v>
      </c>
    </row>
    <row r="694" spans="1:100" x14ac:dyDescent="0.35">
      <c r="A694">
        <v>38641940</v>
      </c>
      <c r="B694" t="s">
        <v>298</v>
      </c>
      <c r="D694" t="s">
        <v>101</v>
      </c>
      <c r="K694" t="s">
        <v>360</v>
      </c>
      <c r="L694" t="s">
        <v>361</v>
      </c>
      <c r="M694" t="s">
        <v>104</v>
      </c>
      <c r="N694" t="s">
        <v>105</v>
      </c>
      <c r="P694">
        <v>22</v>
      </c>
      <c r="U694" t="s">
        <v>106</v>
      </c>
      <c r="V694" t="s">
        <v>508</v>
      </c>
      <c r="W694" t="s">
        <v>108</v>
      </c>
      <c r="X694" t="s">
        <v>109</v>
      </c>
      <c r="Y694">
        <v>2</v>
      </c>
      <c r="Z694" t="s">
        <v>139</v>
      </c>
      <c r="AB694">
        <v>0.5</v>
      </c>
      <c r="AG694" t="s">
        <v>140</v>
      </c>
      <c r="AX694" t="s">
        <v>207</v>
      </c>
      <c r="AY694" t="s">
        <v>523</v>
      </c>
      <c r="AZ694" t="s">
        <v>227</v>
      </c>
      <c r="BA694" t="s">
        <v>184</v>
      </c>
      <c r="BB694" t="s">
        <v>509</v>
      </c>
      <c r="BC694">
        <v>24</v>
      </c>
      <c r="BH694" t="s">
        <v>118</v>
      </c>
      <c r="BJ694">
        <v>24</v>
      </c>
      <c r="BO694" t="s">
        <v>118</v>
      </c>
      <c r="BQ694">
        <v>24</v>
      </c>
      <c r="BV694" t="s">
        <v>118</v>
      </c>
      <c r="CC694" t="s">
        <v>120</v>
      </c>
      <c r="CR694" t="s">
        <v>510</v>
      </c>
      <c r="CS694">
        <v>178822</v>
      </c>
      <c r="CT694" t="s">
        <v>511</v>
      </c>
      <c r="CU694" t="s">
        <v>512</v>
      </c>
      <c r="CV694">
        <v>2016</v>
      </c>
    </row>
    <row r="695" spans="1:100" x14ac:dyDescent="0.35">
      <c r="A695">
        <v>38641940</v>
      </c>
      <c r="B695" t="s">
        <v>298</v>
      </c>
      <c r="D695" t="s">
        <v>101</v>
      </c>
      <c r="K695" t="s">
        <v>360</v>
      </c>
      <c r="L695" t="s">
        <v>361</v>
      </c>
      <c r="M695" t="s">
        <v>104</v>
      </c>
      <c r="N695" t="s">
        <v>105</v>
      </c>
      <c r="P695">
        <v>22</v>
      </c>
      <c r="U695" t="s">
        <v>106</v>
      </c>
      <c r="V695" t="s">
        <v>508</v>
      </c>
      <c r="W695" t="s">
        <v>108</v>
      </c>
      <c r="X695" t="s">
        <v>109</v>
      </c>
      <c r="Y695">
        <v>2</v>
      </c>
      <c r="Z695" t="s">
        <v>139</v>
      </c>
      <c r="AB695">
        <v>0.5</v>
      </c>
      <c r="AG695" t="s">
        <v>140</v>
      </c>
      <c r="AX695" t="s">
        <v>199</v>
      </c>
      <c r="AY695" t="s">
        <v>278</v>
      </c>
      <c r="AZ695" t="s">
        <v>227</v>
      </c>
      <c r="BA695" t="s">
        <v>275</v>
      </c>
      <c r="BB695" t="s">
        <v>509</v>
      </c>
      <c r="BC695">
        <v>24</v>
      </c>
      <c r="BH695" t="s">
        <v>118</v>
      </c>
      <c r="BJ695">
        <v>24</v>
      </c>
      <c r="BO695" t="s">
        <v>118</v>
      </c>
      <c r="BQ695">
        <v>24</v>
      </c>
      <c r="BV695" t="s">
        <v>118</v>
      </c>
      <c r="CC695" t="s">
        <v>120</v>
      </c>
      <c r="CR695" t="s">
        <v>510</v>
      </c>
      <c r="CS695">
        <v>178822</v>
      </c>
      <c r="CT695" t="s">
        <v>511</v>
      </c>
      <c r="CU695" t="s">
        <v>512</v>
      </c>
      <c r="CV695">
        <v>2016</v>
      </c>
    </row>
    <row r="696" spans="1:100" x14ac:dyDescent="0.35">
      <c r="A696">
        <v>38641940</v>
      </c>
      <c r="B696" t="s">
        <v>298</v>
      </c>
      <c r="D696" t="s">
        <v>135</v>
      </c>
      <c r="F696">
        <v>50</v>
      </c>
      <c r="K696" t="s">
        <v>231</v>
      </c>
      <c r="L696" t="s">
        <v>232</v>
      </c>
      <c r="M696" t="s">
        <v>104</v>
      </c>
      <c r="N696" t="s">
        <v>105</v>
      </c>
      <c r="Q696" t="s">
        <v>236</v>
      </c>
      <c r="R696">
        <v>26</v>
      </c>
      <c r="S696" t="s">
        <v>236</v>
      </c>
      <c r="T696">
        <v>36</v>
      </c>
      <c r="U696" t="s">
        <v>106</v>
      </c>
      <c r="V696" t="s">
        <v>107</v>
      </c>
      <c r="W696" t="s">
        <v>108</v>
      </c>
      <c r="X696" t="s">
        <v>109</v>
      </c>
      <c r="Y696">
        <v>2</v>
      </c>
      <c r="Z696" t="s">
        <v>139</v>
      </c>
      <c r="AB696">
        <v>2.2999999999999998</v>
      </c>
      <c r="AG696" t="s">
        <v>111</v>
      </c>
      <c r="AX696" t="s">
        <v>207</v>
      </c>
      <c r="AY696" t="s">
        <v>208</v>
      </c>
      <c r="AZ696" t="s">
        <v>227</v>
      </c>
      <c r="BA696" t="s">
        <v>184</v>
      </c>
      <c r="BH696" t="s">
        <v>119</v>
      </c>
      <c r="BO696" t="s">
        <v>119</v>
      </c>
      <c r="BV696" t="s">
        <v>119</v>
      </c>
      <c r="CC696" t="s">
        <v>120</v>
      </c>
      <c r="CR696" t="s">
        <v>557</v>
      </c>
      <c r="CS696">
        <v>170566</v>
      </c>
      <c r="CT696" t="s">
        <v>558</v>
      </c>
      <c r="CU696" t="s">
        <v>559</v>
      </c>
      <c r="CV696">
        <v>2014</v>
      </c>
    </row>
    <row r="697" spans="1:100" x14ac:dyDescent="0.35">
      <c r="A697">
        <v>38641940</v>
      </c>
      <c r="B697" t="s">
        <v>298</v>
      </c>
      <c r="D697" t="s">
        <v>101</v>
      </c>
      <c r="K697" t="s">
        <v>360</v>
      </c>
      <c r="L697" t="s">
        <v>361</v>
      </c>
      <c r="M697" t="s">
        <v>104</v>
      </c>
      <c r="N697" t="s">
        <v>105</v>
      </c>
      <c r="P697">
        <v>22</v>
      </c>
      <c r="U697" t="s">
        <v>106</v>
      </c>
      <c r="V697" t="s">
        <v>508</v>
      </c>
      <c r="W697" t="s">
        <v>108</v>
      </c>
      <c r="X697" t="s">
        <v>109</v>
      </c>
      <c r="Y697">
        <v>2</v>
      </c>
      <c r="Z697" t="s">
        <v>139</v>
      </c>
      <c r="AB697">
        <v>0.5</v>
      </c>
      <c r="AG697" t="s">
        <v>140</v>
      </c>
      <c r="AX697" t="s">
        <v>128</v>
      </c>
      <c r="AY697" t="s">
        <v>128</v>
      </c>
      <c r="AZ697" t="s">
        <v>227</v>
      </c>
      <c r="BB697" t="s">
        <v>509</v>
      </c>
      <c r="BC697">
        <v>24</v>
      </c>
      <c r="BH697" t="s">
        <v>118</v>
      </c>
      <c r="BJ697">
        <v>24</v>
      </c>
      <c r="BO697" t="s">
        <v>118</v>
      </c>
      <c r="BQ697">
        <v>24</v>
      </c>
      <c r="BV697" t="s">
        <v>118</v>
      </c>
      <c r="CC697" t="s">
        <v>120</v>
      </c>
      <c r="CR697" t="s">
        <v>510</v>
      </c>
      <c r="CS697">
        <v>178822</v>
      </c>
      <c r="CT697" t="s">
        <v>511</v>
      </c>
      <c r="CU697" t="s">
        <v>512</v>
      </c>
      <c r="CV697">
        <v>2016</v>
      </c>
    </row>
    <row r="698" spans="1:100" x14ac:dyDescent="0.35">
      <c r="A698">
        <v>38641940</v>
      </c>
      <c r="B698" t="s">
        <v>298</v>
      </c>
      <c r="D698" t="s">
        <v>135</v>
      </c>
      <c r="K698" t="s">
        <v>165</v>
      </c>
      <c r="L698" t="s">
        <v>166</v>
      </c>
      <c r="M698" t="s">
        <v>104</v>
      </c>
      <c r="N698" t="s">
        <v>105</v>
      </c>
      <c r="P698">
        <v>25</v>
      </c>
      <c r="U698" t="s">
        <v>106</v>
      </c>
      <c r="V698" t="s">
        <v>167</v>
      </c>
      <c r="W698" t="s">
        <v>108</v>
      </c>
      <c r="X698" t="s">
        <v>109</v>
      </c>
      <c r="Y698">
        <v>10</v>
      </c>
      <c r="Z698" t="s">
        <v>139</v>
      </c>
      <c r="AB698">
        <v>5.34</v>
      </c>
      <c r="AG698" t="s">
        <v>140</v>
      </c>
      <c r="AX698" t="s">
        <v>128</v>
      </c>
      <c r="AY698" t="s">
        <v>128</v>
      </c>
      <c r="AZ698" t="s">
        <v>227</v>
      </c>
      <c r="BC698">
        <v>4</v>
      </c>
      <c r="BH698" t="s">
        <v>118</v>
      </c>
      <c r="BJ698">
        <v>96</v>
      </c>
      <c r="BO698" t="s">
        <v>130</v>
      </c>
      <c r="BQ698">
        <v>4</v>
      </c>
      <c r="BV698" t="s">
        <v>118</v>
      </c>
      <c r="CC698" t="s">
        <v>120</v>
      </c>
      <c r="CR698" t="s">
        <v>375</v>
      </c>
      <c r="CS698">
        <v>170766</v>
      </c>
      <c r="CT698" t="s">
        <v>376</v>
      </c>
      <c r="CU698" t="s">
        <v>377</v>
      </c>
      <c r="CV698">
        <v>2014</v>
      </c>
    </row>
    <row r="699" spans="1:100" x14ac:dyDescent="0.35">
      <c r="A699">
        <v>38641940</v>
      </c>
      <c r="B699" t="s">
        <v>298</v>
      </c>
      <c r="D699" t="s">
        <v>101</v>
      </c>
      <c r="F699">
        <v>74.7</v>
      </c>
      <c r="K699" t="s">
        <v>386</v>
      </c>
      <c r="L699" t="s">
        <v>387</v>
      </c>
      <c r="M699" t="s">
        <v>104</v>
      </c>
      <c r="N699" t="s">
        <v>455</v>
      </c>
      <c r="V699" t="s">
        <v>167</v>
      </c>
      <c r="W699" t="s">
        <v>108</v>
      </c>
      <c r="X699" t="s">
        <v>109</v>
      </c>
      <c r="Y699">
        <v>2</v>
      </c>
      <c r="Z699" t="s">
        <v>110</v>
      </c>
      <c r="AB699">
        <v>20</v>
      </c>
      <c r="AG699" t="s">
        <v>111</v>
      </c>
      <c r="AX699" t="s">
        <v>551</v>
      </c>
      <c r="AY699" t="s">
        <v>552</v>
      </c>
      <c r="AZ699" t="s">
        <v>227</v>
      </c>
      <c r="BA699" t="s">
        <v>457</v>
      </c>
      <c r="BC699">
        <v>2</v>
      </c>
      <c r="BH699" t="s">
        <v>118</v>
      </c>
      <c r="BJ699">
        <v>48</v>
      </c>
      <c r="BO699" t="s">
        <v>130</v>
      </c>
      <c r="BQ699">
        <v>2</v>
      </c>
      <c r="BV699" t="s">
        <v>118</v>
      </c>
      <c r="CC699" t="s">
        <v>120</v>
      </c>
      <c r="CR699" t="s">
        <v>458</v>
      </c>
      <c r="CS699">
        <v>173880</v>
      </c>
      <c r="CT699" t="s">
        <v>459</v>
      </c>
      <c r="CU699" t="s">
        <v>460</v>
      </c>
      <c r="CV699">
        <v>2015</v>
      </c>
    </row>
    <row r="700" spans="1:100" x14ac:dyDescent="0.35">
      <c r="A700">
        <v>38641940</v>
      </c>
      <c r="B700" t="s">
        <v>298</v>
      </c>
      <c r="D700" t="s">
        <v>101</v>
      </c>
      <c r="K700" t="s">
        <v>360</v>
      </c>
      <c r="L700" t="s">
        <v>361</v>
      </c>
      <c r="M700" t="s">
        <v>104</v>
      </c>
      <c r="N700" t="s">
        <v>534</v>
      </c>
      <c r="P700">
        <v>8</v>
      </c>
      <c r="U700" t="s">
        <v>106</v>
      </c>
      <c r="V700" t="s">
        <v>126</v>
      </c>
      <c r="W700" t="s">
        <v>108</v>
      </c>
      <c r="X700" t="s">
        <v>109</v>
      </c>
      <c r="Y700">
        <v>4</v>
      </c>
      <c r="Z700" t="s">
        <v>139</v>
      </c>
      <c r="AB700">
        <v>1.5</v>
      </c>
      <c r="AG700" t="s">
        <v>140</v>
      </c>
      <c r="AX700" t="s">
        <v>128</v>
      </c>
      <c r="AY700" t="s">
        <v>128</v>
      </c>
      <c r="AZ700" t="s">
        <v>227</v>
      </c>
      <c r="BC700">
        <v>21</v>
      </c>
      <c r="BH700" t="s">
        <v>118</v>
      </c>
      <c r="BJ700">
        <v>22</v>
      </c>
      <c r="BO700" t="s">
        <v>118</v>
      </c>
      <c r="BQ700">
        <v>22</v>
      </c>
      <c r="BV700" t="s">
        <v>118</v>
      </c>
      <c r="CC700" t="s">
        <v>120</v>
      </c>
      <c r="CR700" t="s">
        <v>510</v>
      </c>
      <c r="CS700">
        <v>178822</v>
      </c>
      <c r="CT700" t="s">
        <v>511</v>
      </c>
      <c r="CU700" t="s">
        <v>512</v>
      </c>
      <c r="CV700">
        <v>2016</v>
      </c>
    </row>
    <row r="701" spans="1:100" x14ac:dyDescent="0.35">
      <c r="A701">
        <v>38641940</v>
      </c>
      <c r="B701" t="s">
        <v>298</v>
      </c>
      <c r="D701" t="s">
        <v>101</v>
      </c>
      <c r="K701" t="s">
        <v>360</v>
      </c>
      <c r="L701" t="s">
        <v>361</v>
      </c>
      <c r="M701" t="s">
        <v>104</v>
      </c>
      <c r="N701" t="s">
        <v>534</v>
      </c>
      <c r="P701">
        <v>8</v>
      </c>
      <c r="U701" t="s">
        <v>106</v>
      </c>
      <c r="V701" t="s">
        <v>126</v>
      </c>
      <c r="W701" t="s">
        <v>108</v>
      </c>
      <c r="X701" t="s">
        <v>109</v>
      </c>
      <c r="Y701">
        <v>4</v>
      </c>
      <c r="Z701" t="s">
        <v>139</v>
      </c>
      <c r="AB701">
        <v>1.5</v>
      </c>
      <c r="AG701" t="s">
        <v>140</v>
      </c>
      <c r="AX701" t="s">
        <v>207</v>
      </c>
      <c r="AY701" t="s">
        <v>278</v>
      </c>
      <c r="AZ701" t="s">
        <v>227</v>
      </c>
      <c r="BA701" t="s">
        <v>184</v>
      </c>
      <c r="BC701">
        <v>21</v>
      </c>
      <c r="BH701" t="s">
        <v>118</v>
      </c>
      <c r="BJ701">
        <v>22</v>
      </c>
      <c r="BO701" t="s">
        <v>118</v>
      </c>
      <c r="BQ701">
        <v>22</v>
      </c>
      <c r="BV701" t="s">
        <v>118</v>
      </c>
      <c r="CC701" t="s">
        <v>120</v>
      </c>
      <c r="CR701" t="s">
        <v>510</v>
      </c>
      <c r="CS701">
        <v>178822</v>
      </c>
      <c r="CT701" t="s">
        <v>511</v>
      </c>
      <c r="CU701" t="s">
        <v>512</v>
      </c>
      <c r="CV701">
        <v>2016</v>
      </c>
    </row>
    <row r="702" spans="1:100" x14ac:dyDescent="0.35">
      <c r="A702">
        <v>38641940</v>
      </c>
      <c r="B702" t="s">
        <v>298</v>
      </c>
      <c r="D702" t="s">
        <v>101</v>
      </c>
      <c r="K702" t="s">
        <v>360</v>
      </c>
      <c r="L702" t="s">
        <v>361</v>
      </c>
      <c r="M702" t="s">
        <v>104</v>
      </c>
      <c r="N702" t="s">
        <v>534</v>
      </c>
      <c r="P702">
        <v>8</v>
      </c>
      <c r="U702" t="s">
        <v>106</v>
      </c>
      <c r="V702" t="s">
        <v>126</v>
      </c>
      <c r="W702" t="s">
        <v>108</v>
      </c>
      <c r="X702" t="s">
        <v>109</v>
      </c>
      <c r="Y702">
        <v>4</v>
      </c>
      <c r="Z702" t="s">
        <v>139</v>
      </c>
      <c r="AB702">
        <v>1.5</v>
      </c>
      <c r="AG702" t="s">
        <v>140</v>
      </c>
      <c r="AX702" t="s">
        <v>207</v>
      </c>
      <c r="AY702" t="s">
        <v>278</v>
      </c>
      <c r="AZ702" t="s">
        <v>227</v>
      </c>
      <c r="BA702" t="s">
        <v>184</v>
      </c>
      <c r="BC702">
        <v>21</v>
      </c>
      <c r="BH702" t="s">
        <v>118</v>
      </c>
      <c r="BJ702">
        <v>22</v>
      </c>
      <c r="BO702" t="s">
        <v>118</v>
      </c>
      <c r="BQ702">
        <v>22</v>
      </c>
      <c r="BV702" t="s">
        <v>118</v>
      </c>
      <c r="CC702" t="s">
        <v>120</v>
      </c>
      <c r="CR702" t="s">
        <v>510</v>
      </c>
      <c r="CS702">
        <v>178822</v>
      </c>
      <c r="CT702" t="s">
        <v>511</v>
      </c>
      <c r="CU702" t="s">
        <v>512</v>
      </c>
      <c r="CV702">
        <v>2016</v>
      </c>
    </row>
    <row r="703" spans="1:100" x14ac:dyDescent="0.35">
      <c r="A703">
        <v>38641940</v>
      </c>
      <c r="B703" t="s">
        <v>298</v>
      </c>
      <c r="D703" t="s">
        <v>101</v>
      </c>
      <c r="K703" t="s">
        <v>360</v>
      </c>
      <c r="L703" t="s">
        <v>361</v>
      </c>
      <c r="M703" t="s">
        <v>104</v>
      </c>
      <c r="N703" t="s">
        <v>534</v>
      </c>
      <c r="P703">
        <v>8</v>
      </c>
      <c r="U703" t="s">
        <v>106</v>
      </c>
      <c r="V703" t="s">
        <v>126</v>
      </c>
      <c r="W703" t="s">
        <v>108</v>
      </c>
      <c r="X703" t="s">
        <v>109</v>
      </c>
      <c r="Y703">
        <v>4</v>
      </c>
      <c r="Z703" t="s">
        <v>139</v>
      </c>
      <c r="AB703">
        <v>1.5</v>
      </c>
      <c r="AG703" t="s">
        <v>140</v>
      </c>
      <c r="AX703" t="s">
        <v>199</v>
      </c>
      <c r="AY703" t="s">
        <v>278</v>
      </c>
      <c r="AZ703" t="s">
        <v>227</v>
      </c>
      <c r="BA703" t="s">
        <v>275</v>
      </c>
      <c r="BC703">
        <v>21</v>
      </c>
      <c r="BH703" t="s">
        <v>118</v>
      </c>
      <c r="BJ703">
        <v>22</v>
      </c>
      <c r="BO703" t="s">
        <v>118</v>
      </c>
      <c r="BQ703">
        <v>22</v>
      </c>
      <c r="BV703" t="s">
        <v>118</v>
      </c>
      <c r="CC703" t="s">
        <v>120</v>
      </c>
      <c r="CR703" t="s">
        <v>510</v>
      </c>
      <c r="CS703">
        <v>178822</v>
      </c>
      <c r="CT703" t="s">
        <v>511</v>
      </c>
      <c r="CU703" t="s">
        <v>512</v>
      </c>
      <c r="CV703">
        <v>2016</v>
      </c>
    </row>
    <row r="704" spans="1:100" x14ac:dyDescent="0.35">
      <c r="A704">
        <v>38641940</v>
      </c>
      <c r="B704" t="s">
        <v>298</v>
      </c>
      <c r="D704" t="s">
        <v>101</v>
      </c>
      <c r="K704" t="s">
        <v>360</v>
      </c>
      <c r="L704" t="s">
        <v>361</v>
      </c>
      <c r="M704" t="s">
        <v>104</v>
      </c>
      <c r="N704" t="s">
        <v>534</v>
      </c>
      <c r="P704">
        <v>8</v>
      </c>
      <c r="U704" t="s">
        <v>106</v>
      </c>
      <c r="V704" t="s">
        <v>126</v>
      </c>
      <c r="W704" t="s">
        <v>108</v>
      </c>
      <c r="X704" t="s">
        <v>109</v>
      </c>
      <c r="Y704">
        <v>4</v>
      </c>
      <c r="Z704" t="s">
        <v>139</v>
      </c>
      <c r="AB704">
        <v>1.5</v>
      </c>
      <c r="AG704" t="s">
        <v>140</v>
      </c>
      <c r="AX704" t="s">
        <v>207</v>
      </c>
      <c r="AY704" t="s">
        <v>523</v>
      </c>
      <c r="AZ704" t="s">
        <v>227</v>
      </c>
      <c r="BA704" t="s">
        <v>184</v>
      </c>
      <c r="BC704">
        <v>21</v>
      </c>
      <c r="BH704" t="s">
        <v>118</v>
      </c>
      <c r="BJ704">
        <v>22</v>
      </c>
      <c r="BO704" t="s">
        <v>118</v>
      </c>
      <c r="BQ704">
        <v>22</v>
      </c>
      <c r="BV704" t="s">
        <v>118</v>
      </c>
      <c r="CC704" t="s">
        <v>120</v>
      </c>
      <c r="CR704" t="s">
        <v>510</v>
      </c>
      <c r="CS704">
        <v>178822</v>
      </c>
      <c r="CT704" t="s">
        <v>511</v>
      </c>
      <c r="CU704" t="s">
        <v>512</v>
      </c>
      <c r="CV704">
        <v>2016</v>
      </c>
    </row>
    <row r="705" spans="1:100" x14ac:dyDescent="0.35">
      <c r="A705">
        <v>38641940</v>
      </c>
      <c r="B705" t="s">
        <v>298</v>
      </c>
      <c r="D705" t="s">
        <v>101</v>
      </c>
      <c r="K705" t="s">
        <v>360</v>
      </c>
      <c r="L705" t="s">
        <v>361</v>
      </c>
      <c r="M705" t="s">
        <v>104</v>
      </c>
      <c r="N705" t="s">
        <v>534</v>
      </c>
      <c r="P705">
        <v>8</v>
      </c>
      <c r="U705" t="s">
        <v>106</v>
      </c>
      <c r="V705" t="s">
        <v>126</v>
      </c>
      <c r="W705" t="s">
        <v>108</v>
      </c>
      <c r="X705" t="s">
        <v>109</v>
      </c>
      <c r="Y705">
        <v>4</v>
      </c>
      <c r="Z705" t="s">
        <v>139</v>
      </c>
      <c r="AB705">
        <v>1.5</v>
      </c>
      <c r="AG705" t="s">
        <v>140</v>
      </c>
      <c r="AX705" t="s">
        <v>112</v>
      </c>
      <c r="AY705" t="s">
        <v>206</v>
      </c>
      <c r="AZ705" t="s">
        <v>227</v>
      </c>
      <c r="BC705">
        <v>21</v>
      </c>
      <c r="BH705" t="s">
        <v>118</v>
      </c>
      <c r="BJ705">
        <v>22</v>
      </c>
      <c r="BO705" t="s">
        <v>118</v>
      </c>
      <c r="BQ705">
        <v>22</v>
      </c>
      <c r="BV705" t="s">
        <v>118</v>
      </c>
      <c r="CC705" t="s">
        <v>120</v>
      </c>
      <c r="CR705" t="s">
        <v>510</v>
      </c>
      <c r="CS705">
        <v>178822</v>
      </c>
      <c r="CT705" t="s">
        <v>511</v>
      </c>
      <c r="CU705" t="s">
        <v>512</v>
      </c>
      <c r="CV705">
        <v>2016</v>
      </c>
    </row>
    <row r="706" spans="1:100" x14ac:dyDescent="0.35">
      <c r="A706">
        <v>38641940</v>
      </c>
      <c r="B706" t="s">
        <v>298</v>
      </c>
      <c r="D706" t="s">
        <v>135</v>
      </c>
      <c r="F706">
        <v>74.7</v>
      </c>
      <c r="K706" t="s">
        <v>196</v>
      </c>
      <c r="L706" t="s">
        <v>197</v>
      </c>
      <c r="M706" t="s">
        <v>104</v>
      </c>
      <c r="N706" t="s">
        <v>198</v>
      </c>
      <c r="P706">
        <v>25</v>
      </c>
      <c r="U706" t="s">
        <v>106</v>
      </c>
      <c r="V706" t="s">
        <v>107</v>
      </c>
      <c r="W706" t="s">
        <v>108</v>
      </c>
      <c r="X706" t="s">
        <v>109</v>
      </c>
      <c r="Y706">
        <v>23</v>
      </c>
      <c r="Z706" t="s">
        <v>139</v>
      </c>
      <c r="AB706">
        <v>9.6199999999999992</v>
      </c>
      <c r="AG706" t="s">
        <v>140</v>
      </c>
      <c r="AX706" t="s">
        <v>228</v>
      </c>
      <c r="AY706" t="s">
        <v>229</v>
      </c>
      <c r="AZ706" t="s">
        <v>227</v>
      </c>
      <c r="BC706">
        <v>4</v>
      </c>
      <c r="BH706" t="s">
        <v>118</v>
      </c>
      <c r="BJ706">
        <v>96</v>
      </c>
      <c r="BO706" t="s">
        <v>130</v>
      </c>
      <c r="BQ706">
        <v>4</v>
      </c>
      <c r="BV706" t="s">
        <v>118</v>
      </c>
      <c r="CC706" t="s">
        <v>120</v>
      </c>
      <c r="CR706" t="s">
        <v>202</v>
      </c>
      <c r="CS706">
        <v>178898</v>
      </c>
      <c r="CT706" t="s">
        <v>203</v>
      </c>
      <c r="CU706" t="s">
        <v>204</v>
      </c>
      <c r="CV706">
        <v>2016</v>
      </c>
    </row>
    <row r="707" spans="1:100" x14ac:dyDescent="0.35">
      <c r="A707">
        <v>38641940</v>
      </c>
      <c r="B707" t="s">
        <v>298</v>
      </c>
      <c r="D707" t="s">
        <v>101</v>
      </c>
      <c r="F707">
        <v>53.8</v>
      </c>
      <c r="K707" t="s">
        <v>434</v>
      </c>
      <c r="L707" t="s">
        <v>435</v>
      </c>
      <c r="M707" t="s">
        <v>104</v>
      </c>
      <c r="N707" t="s">
        <v>198</v>
      </c>
      <c r="P707">
        <v>14</v>
      </c>
      <c r="U707" t="s">
        <v>149</v>
      </c>
      <c r="V707" t="s">
        <v>107</v>
      </c>
      <c r="W707" t="s">
        <v>108</v>
      </c>
      <c r="X707" t="s">
        <v>109</v>
      </c>
      <c r="Y707">
        <v>2</v>
      </c>
      <c r="Z707" t="s">
        <v>139</v>
      </c>
      <c r="AB707">
        <v>3</v>
      </c>
      <c r="AG707" t="s">
        <v>140</v>
      </c>
      <c r="AX707" t="s">
        <v>228</v>
      </c>
      <c r="AY707" t="s">
        <v>229</v>
      </c>
      <c r="AZ707" t="s">
        <v>227</v>
      </c>
      <c r="BC707">
        <v>14</v>
      </c>
      <c r="BH707" t="s">
        <v>118</v>
      </c>
      <c r="BJ707">
        <v>14</v>
      </c>
      <c r="BO707" t="s">
        <v>118</v>
      </c>
      <c r="BQ707">
        <v>14</v>
      </c>
      <c r="BV707" t="s">
        <v>118</v>
      </c>
      <c r="CC707" t="s">
        <v>120</v>
      </c>
      <c r="CR707" t="s">
        <v>437</v>
      </c>
      <c r="CS707">
        <v>178994</v>
      </c>
      <c r="CT707" t="s">
        <v>438</v>
      </c>
      <c r="CU707" t="s">
        <v>439</v>
      </c>
      <c r="CV707">
        <v>2016</v>
      </c>
    </row>
    <row r="708" spans="1:100" x14ac:dyDescent="0.35">
      <c r="A708">
        <v>38641940</v>
      </c>
      <c r="B708" t="s">
        <v>298</v>
      </c>
      <c r="D708" t="s">
        <v>101</v>
      </c>
      <c r="F708">
        <v>53.8</v>
      </c>
      <c r="K708" t="s">
        <v>434</v>
      </c>
      <c r="L708" t="s">
        <v>435</v>
      </c>
      <c r="M708" t="s">
        <v>104</v>
      </c>
      <c r="N708" t="s">
        <v>198</v>
      </c>
      <c r="P708">
        <v>14</v>
      </c>
      <c r="U708" t="s">
        <v>149</v>
      </c>
      <c r="V708" t="s">
        <v>107</v>
      </c>
      <c r="W708" t="s">
        <v>108</v>
      </c>
      <c r="X708" t="s">
        <v>109</v>
      </c>
      <c r="Y708">
        <v>2</v>
      </c>
      <c r="Z708" t="s">
        <v>139</v>
      </c>
      <c r="AB708">
        <v>3</v>
      </c>
      <c r="AG708" t="s">
        <v>140</v>
      </c>
      <c r="AX708" t="s">
        <v>199</v>
      </c>
      <c r="AY708" t="s">
        <v>436</v>
      </c>
      <c r="AZ708" t="s">
        <v>227</v>
      </c>
      <c r="BA708" t="s">
        <v>500</v>
      </c>
      <c r="BC708">
        <v>14</v>
      </c>
      <c r="BH708" t="s">
        <v>118</v>
      </c>
      <c r="BJ708">
        <v>14</v>
      </c>
      <c r="BO708" t="s">
        <v>118</v>
      </c>
      <c r="BQ708">
        <v>14</v>
      </c>
      <c r="BV708" t="s">
        <v>118</v>
      </c>
      <c r="CC708" t="s">
        <v>120</v>
      </c>
      <c r="CR708" t="s">
        <v>437</v>
      </c>
      <c r="CS708">
        <v>178994</v>
      </c>
      <c r="CT708" t="s">
        <v>438</v>
      </c>
      <c r="CU708" t="s">
        <v>439</v>
      </c>
      <c r="CV708">
        <v>2016</v>
      </c>
    </row>
    <row r="709" spans="1:100" x14ac:dyDescent="0.35">
      <c r="A709">
        <v>38641940</v>
      </c>
      <c r="B709" t="s">
        <v>298</v>
      </c>
      <c r="D709" t="s">
        <v>101</v>
      </c>
      <c r="K709" t="s">
        <v>360</v>
      </c>
      <c r="L709" t="s">
        <v>361</v>
      </c>
      <c r="M709" t="s">
        <v>104</v>
      </c>
      <c r="N709" t="s">
        <v>105</v>
      </c>
      <c r="P709">
        <v>22</v>
      </c>
      <c r="U709" t="s">
        <v>106</v>
      </c>
      <c r="V709" t="s">
        <v>126</v>
      </c>
      <c r="W709" t="s">
        <v>108</v>
      </c>
      <c r="X709" t="s">
        <v>109</v>
      </c>
      <c r="Y709">
        <v>4</v>
      </c>
      <c r="Z709" t="s">
        <v>139</v>
      </c>
      <c r="AB709">
        <v>1.5</v>
      </c>
      <c r="AG709" t="s">
        <v>140</v>
      </c>
      <c r="AX709" t="s">
        <v>199</v>
      </c>
      <c r="AY709" t="s">
        <v>278</v>
      </c>
      <c r="AZ709" t="s">
        <v>227</v>
      </c>
      <c r="BA709" t="s">
        <v>275</v>
      </c>
      <c r="BB709" t="s">
        <v>509</v>
      </c>
      <c r="BC709">
        <v>24</v>
      </c>
      <c r="BH709" t="s">
        <v>118</v>
      </c>
      <c r="BJ709">
        <v>24</v>
      </c>
      <c r="BO709" t="s">
        <v>118</v>
      </c>
      <c r="BQ709">
        <v>24</v>
      </c>
      <c r="BV709" t="s">
        <v>118</v>
      </c>
      <c r="CC709" t="s">
        <v>120</v>
      </c>
      <c r="CR709" t="s">
        <v>510</v>
      </c>
      <c r="CS709">
        <v>178822</v>
      </c>
      <c r="CT709" t="s">
        <v>511</v>
      </c>
      <c r="CU709" t="s">
        <v>512</v>
      </c>
      <c r="CV709">
        <v>2016</v>
      </c>
    </row>
    <row r="710" spans="1:100" x14ac:dyDescent="0.35">
      <c r="A710">
        <v>38641940</v>
      </c>
      <c r="B710" t="s">
        <v>298</v>
      </c>
      <c r="D710" t="s">
        <v>101</v>
      </c>
      <c r="K710" t="s">
        <v>360</v>
      </c>
      <c r="L710" t="s">
        <v>361</v>
      </c>
      <c r="M710" t="s">
        <v>104</v>
      </c>
      <c r="N710" t="s">
        <v>105</v>
      </c>
      <c r="P710">
        <v>22</v>
      </c>
      <c r="U710" t="s">
        <v>106</v>
      </c>
      <c r="V710" t="s">
        <v>126</v>
      </c>
      <c r="W710" t="s">
        <v>108</v>
      </c>
      <c r="X710" t="s">
        <v>109</v>
      </c>
      <c r="Y710">
        <v>4</v>
      </c>
      <c r="Z710" t="s">
        <v>139</v>
      </c>
      <c r="AB710">
        <v>1.5</v>
      </c>
      <c r="AG710" t="s">
        <v>140</v>
      </c>
      <c r="AX710" t="s">
        <v>207</v>
      </c>
      <c r="AY710" t="s">
        <v>523</v>
      </c>
      <c r="AZ710" t="s">
        <v>227</v>
      </c>
      <c r="BA710" t="s">
        <v>184</v>
      </c>
      <c r="BB710" t="s">
        <v>509</v>
      </c>
      <c r="BC710">
        <v>24</v>
      </c>
      <c r="BH710" t="s">
        <v>118</v>
      </c>
      <c r="BJ710">
        <v>24</v>
      </c>
      <c r="BO710" t="s">
        <v>118</v>
      </c>
      <c r="BQ710">
        <v>24</v>
      </c>
      <c r="BV710" t="s">
        <v>118</v>
      </c>
      <c r="CC710" t="s">
        <v>120</v>
      </c>
      <c r="CR710" t="s">
        <v>510</v>
      </c>
      <c r="CS710">
        <v>178822</v>
      </c>
      <c r="CT710" t="s">
        <v>511</v>
      </c>
      <c r="CU710" t="s">
        <v>512</v>
      </c>
      <c r="CV710">
        <v>2016</v>
      </c>
    </row>
    <row r="711" spans="1:100" x14ac:dyDescent="0.35">
      <c r="A711">
        <v>38641940</v>
      </c>
      <c r="B711" t="s">
        <v>298</v>
      </c>
      <c r="D711" t="s">
        <v>101</v>
      </c>
      <c r="K711" t="s">
        <v>360</v>
      </c>
      <c r="L711" t="s">
        <v>361</v>
      </c>
      <c r="M711" t="s">
        <v>104</v>
      </c>
      <c r="N711" t="s">
        <v>105</v>
      </c>
      <c r="P711">
        <v>22</v>
      </c>
      <c r="U711" t="s">
        <v>106</v>
      </c>
      <c r="V711" t="s">
        <v>126</v>
      </c>
      <c r="W711" t="s">
        <v>108</v>
      </c>
      <c r="X711" t="s">
        <v>109</v>
      </c>
      <c r="Y711">
        <v>4</v>
      </c>
      <c r="Z711" t="s">
        <v>139</v>
      </c>
      <c r="AB711">
        <v>1.5</v>
      </c>
      <c r="AG711" t="s">
        <v>140</v>
      </c>
      <c r="AX711" t="s">
        <v>112</v>
      </c>
      <c r="AY711" t="s">
        <v>206</v>
      </c>
      <c r="AZ711" t="s">
        <v>227</v>
      </c>
      <c r="BB711" t="s">
        <v>509</v>
      </c>
      <c r="BC711">
        <v>24</v>
      </c>
      <c r="BH711" t="s">
        <v>118</v>
      </c>
      <c r="BJ711">
        <v>24</v>
      </c>
      <c r="BO711" t="s">
        <v>118</v>
      </c>
      <c r="BQ711">
        <v>24</v>
      </c>
      <c r="BV711" t="s">
        <v>118</v>
      </c>
      <c r="CC711" t="s">
        <v>120</v>
      </c>
      <c r="CR711" t="s">
        <v>510</v>
      </c>
      <c r="CS711">
        <v>178822</v>
      </c>
      <c r="CT711" t="s">
        <v>511</v>
      </c>
      <c r="CU711" t="s">
        <v>512</v>
      </c>
      <c r="CV711">
        <v>2016</v>
      </c>
    </row>
    <row r="712" spans="1:100" x14ac:dyDescent="0.35">
      <c r="A712">
        <v>38641940</v>
      </c>
      <c r="B712" t="s">
        <v>298</v>
      </c>
      <c r="D712" t="s">
        <v>101</v>
      </c>
      <c r="K712" t="s">
        <v>360</v>
      </c>
      <c r="L712" t="s">
        <v>361</v>
      </c>
      <c r="M712" t="s">
        <v>104</v>
      </c>
      <c r="N712" t="s">
        <v>105</v>
      </c>
      <c r="P712">
        <v>22</v>
      </c>
      <c r="U712" t="s">
        <v>106</v>
      </c>
      <c r="V712" t="s">
        <v>126</v>
      </c>
      <c r="W712" t="s">
        <v>108</v>
      </c>
      <c r="X712" t="s">
        <v>109</v>
      </c>
      <c r="Y712">
        <v>4</v>
      </c>
      <c r="Z712" t="s">
        <v>139</v>
      </c>
      <c r="AB712">
        <v>1.5</v>
      </c>
      <c r="AG712" t="s">
        <v>140</v>
      </c>
      <c r="AX712" t="s">
        <v>207</v>
      </c>
      <c r="AY712" t="s">
        <v>278</v>
      </c>
      <c r="AZ712" t="s">
        <v>227</v>
      </c>
      <c r="BA712" t="s">
        <v>184</v>
      </c>
      <c r="BB712" t="s">
        <v>509</v>
      </c>
      <c r="BC712">
        <v>24</v>
      </c>
      <c r="BH712" t="s">
        <v>118</v>
      </c>
      <c r="BJ712">
        <v>24</v>
      </c>
      <c r="BO712" t="s">
        <v>118</v>
      </c>
      <c r="BQ712">
        <v>24</v>
      </c>
      <c r="BV712" t="s">
        <v>118</v>
      </c>
      <c r="CC712" t="s">
        <v>120</v>
      </c>
      <c r="CR712" t="s">
        <v>510</v>
      </c>
      <c r="CS712">
        <v>178822</v>
      </c>
      <c r="CT712" t="s">
        <v>511</v>
      </c>
      <c r="CU712" t="s">
        <v>512</v>
      </c>
      <c r="CV712">
        <v>2016</v>
      </c>
    </row>
    <row r="713" spans="1:100" x14ac:dyDescent="0.35">
      <c r="A713">
        <v>38641940</v>
      </c>
      <c r="B713" t="s">
        <v>298</v>
      </c>
      <c r="D713" t="s">
        <v>101</v>
      </c>
      <c r="K713" t="s">
        <v>360</v>
      </c>
      <c r="L713" t="s">
        <v>361</v>
      </c>
      <c r="M713" t="s">
        <v>104</v>
      </c>
      <c r="N713" t="s">
        <v>105</v>
      </c>
      <c r="P713">
        <v>22</v>
      </c>
      <c r="U713" t="s">
        <v>106</v>
      </c>
      <c r="V713" t="s">
        <v>126</v>
      </c>
      <c r="W713" t="s">
        <v>108</v>
      </c>
      <c r="X713" t="s">
        <v>109</v>
      </c>
      <c r="Y713">
        <v>4</v>
      </c>
      <c r="Z713" t="s">
        <v>139</v>
      </c>
      <c r="AB713">
        <v>1.5</v>
      </c>
      <c r="AG713" t="s">
        <v>140</v>
      </c>
      <c r="AX713" t="s">
        <v>207</v>
      </c>
      <c r="AY713" t="s">
        <v>278</v>
      </c>
      <c r="AZ713" t="s">
        <v>227</v>
      </c>
      <c r="BA713" t="s">
        <v>184</v>
      </c>
      <c r="BB713" t="s">
        <v>509</v>
      </c>
      <c r="BC713">
        <v>24</v>
      </c>
      <c r="BH713" t="s">
        <v>118</v>
      </c>
      <c r="BJ713">
        <v>24</v>
      </c>
      <c r="BO713" t="s">
        <v>118</v>
      </c>
      <c r="BQ713">
        <v>24</v>
      </c>
      <c r="BV713" t="s">
        <v>118</v>
      </c>
      <c r="CC713" t="s">
        <v>120</v>
      </c>
      <c r="CR713" t="s">
        <v>510</v>
      </c>
      <c r="CS713">
        <v>178822</v>
      </c>
      <c r="CT713" t="s">
        <v>511</v>
      </c>
      <c r="CU713" t="s">
        <v>512</v>
      </c>
      <c r="CV713">
        <v>2016</v>
      </c>
    </row>
    <row r="714" spans="1:100" x14ac:dyDescent="0.35">
      <c r="A714">
        <v>38641940</v>
      </c>
      <c r="B714" t="s">
        <v>298</v>
      </c>
      <c r="D714" t="s">
        <v>101</v>
      </c>
      <c r="F714">
        <v>48</v>
      </c>
      <c r="K714" t="s">
        <v>172</v>
      </c>
      <c r="L714" t="s">
        <v>173</v>
      </c>
      <c r="M714" t="s">
        <v>104</v>
      </c>
      <c r="N714" t="s">
        <v>105</v>
      </c>
      <c r="V714" t="s">
        <v>167</v>
      </c>
      <c r="W714" t="s">
        <v>108</v>
      </c>
      <c r="X714" t="s">
        <v>109</v>
      </c>
      <c r="Y714">
        <v>2</v>
      </c>
      <c r="Z714" t="s">
        <v>139</v>
      </c>
      <c r="AB714">
        <v>2</v>
      </c>
      <c r="AG714" t="s">
        <v>111</v>
      </c>
      <c r="AX714" t="s">
        <v>112</v>
      </c>
      <c r="AY714" t="s">
        <v>206</v>
      </c>
      <c r="AZ714" t="s">
        <v>227</v>
      </c>
      <c r="BC714">
        <v>15</v>
      </c>
      <c r="BH714" t="s">
        <v>118</v>
      </c>
      <c r="BJ714">
        <v>15</v>
      </c>
      <c r="BO714" t="s">
        <v>118</v>
      </c>
      <c r="BQ714">
        <v>15</v>
      </c>
      <c r="BV714" t="s">
        <v>118</v>
      </c>
      <c r="CC714" t="s">
        <v>120</v>
      </c>
      <c r="CR714" t="s">
        <v>368</v>
      </c>
      <c r="CS714">
        <v>178795</v>
      </c>
      <c r="CT714" t="s">
        <v>369</v>
      </c>
      <c r="CU714" t="s">
        <v>370</v>
      </c>
      <c r="CV714">
        <v>2016</v>
      </c>
    </row>
    <row r="715" spans="1:100" x14ac:dyDescent="0.35">
      <c r="A715">
        <v>38641940</v>
      </c>
      <c r="B715" t="s">
        <v>298</v>
      </c>
      <c r="D715" t="s">
        <v>101</v>
      </c>
      <c r="F715">
        <v>48</v>
      </c>
      <c r="K715" t="s">
        <v>172</v>
      </c>
      <c r="L715" t="s">
        <v>173</v>
      </c>
      <c r="M715" t="s">
        <v>104</v>
      </c>
      <c r="N715" t="s">
        <v>105</v>
      </c>
      <c r="V715" t="s">
        <v>167</v>
      </c>
      <c r="W715" t="s">
        <v>108</v>
      </c>
      <c r="X715" t="s">
        <v>109</v>
      </c>
      <c r="Y715">
        <v>2</v>
      </c>
      <c r="Z715" t="s">
        <v>139</v>
      </c>
      <c r="AB715">
        <v>2</v>
      </c>
      <c r="AG715" t="s">
        <v>111</v>
      </c>
      <c r="AX715" t="s">
        <v>199</v>
      </c>
      <c r="AY715" t="s">
        <v>560</v>
      </c>
      <c r="AZ715" t="s">
        <v>227</v>
      </c>
      <c r="BC715">
        <v>15</v>
      </c>
      <c r="BH715" t="s">
        <v>118</v>
      </c>
      <c r="BJ715">
        <v>15</v>
      </c>
      <c r="BO715" t="s">
        <v>118</v>
      </c>
      <c r="BQ715">
        <v>15</v>
      </c>
      <c r="BV715" t="s">
        <v>118</v>
      </c>
      <c r="CC715" t="s">
        <v>120</v>
      </c>
      <c r="CR715" t="s">
        <v>368</v>
      </c>
      <c r="CS715">
        <v>178795</v>
      </c>
      <c r="CT715" t="s">
        <v>369</v>
      </c>
      <c r="CU715" t="s">
        <v>370</v>
      </c>
      <c r="CV715">
        <v>2016</v>
      </c>
    </row>
    <row r="716" spans="1:100" x14ac:dyDescent="0.35">
      <c r="A716">
        <v>38641940</v>
      </c>
      <c r="B716" t="s">
        <v>298</v>
      </c>
      <c r="D716" t="s">
        <v>135</v>
      </c>
      <c r="E716" t="s">
        <v>236</v>
      </c>
      <c r="F716">
        <v>51</v>
      </c>
      <c r="K716" t="s">
        <v>299</v>
      </c>
      <c r="L716" t="s">
        <v>245</v>
      </c>
      <c r="M716" t="s">
        <v>104</v>
      </c>
      <c r="N716" t="s">
        <v>198</v>
      </c>
      <c r="R716">
        <v>31</v>
      </c>
      <c r="T716">
        <v>33</v>
      </c>
      <c r="U716" t="s">
        <v>106</v>
      </c>
      <c r="V716" t="s">
        <v>107</v>
      </c>
      <c r="W716" t="s">
        <v>254</v>
      </c>
      <c r="X716" t="s">
        <v>109</v>
      </c>
      <c r="Y716">
        <v>8</v>
      </c>
      <c r="Z716" t="s">
        <v>139</v>
      </c>
      <c r="AB716">
        <v>27</v>
      </c>
      <c r="AG716" t="s">
        <v>111</v>
      </c>
      <c r="AX716" t="s">
        <v>128</v>
      </c>
      <c r="AY716" t="s">
        <v>128</v>
      </c>
      <c r="AZ716" t="s">
        <v>227</v>
      </c>
      <c r="BC716">
        <v>4</v>
      </c>
      <c r="BH716" t="s">
        <v>118</v>
      </c>
      <c r="BJ716">
        <v>96</v>
      </c>
      <c r="BO716" t="s">
        <v>130</v>
      </c>
      <c r="BQ716">
        <v>4</v>
      </c>
      <c r="BV716" t="s">
        <v>118</v>
      </c>
      <c r="CC716" t="s">
        <v>120</v>
      </c>
      <c r="CR716" t="s">
        <v>302</v>
      </c>
      <c r="CS716">
        <v>178800</v>
      </c>
      <c r="CT716" t="s">
        <v>303</v>
      </c>
      <c r="CU716" t="s">
        <v>304</v>
      </c>
      <c r="CV716">
        <v>2017</v>
      </c>
    </row>
    <row r="717" spans="1:100" x14ac:dyDescent="0.35">
      <c r="A717">
        <v>38641940</v>
      </c>
      <c r="B717" t="s">
        <v>298</v>
      </c>
      <c r="D717" t="s">
        <v>101</v>
      </c>
      <c r="F717">
        <v>48</v>
      </c>
      <c r="K717" t="s">
        <v>172</v>
      </c>
      <c r="L717" t="s">
        <v>173</v>
      </c>
      <c r="M717" t="s">
        <v>104</v>
      </c>
      <c r="N717" t="s">
        <v>105</v>
      </c>
      <c r="V717" t="s">
        <v>167</v>
      </c>
      <c r="W717" t="s">
        <v>108</v>
      </c>
      <c r="X717" t="s">
        <v>109</v>
      </c>
      <c r="Y717">
        <v>2</v>
      </c>
      <c r="Z717" t="s">
        <v>139</v>
      </c>
      <c r="AB717">
        <v>2</v>
      </c>
      <c r="AG717" t="s">
        <v>111</v>
      </c>
      <c r="AX717" t="s">
        <v>199</v>
      </c>
      <c r="AY717" t="s">
        <v>560</v>
      </c>
      <c r="AZ717" t="s">
        <v>227</v>
      </c>
      <c r="BC717">
        <v>15</v>
      </c>
      <c r="BH717" t="s">
        <v>118</v>
      </c>
      <c r="BJ717">
        <v>15</v>
      </c>
      <c r="BO717" t="s">
        <v>118</v>
      </c>
      <c r="BQ717">
        <v>15</v>
      </c>
      <c r="BV717" t="s">
        <v>118</v>
      </c>
      <c r="CC717" t="s">
        <v>120</v>
      </c>
      <c r="CR717" t="s">
        <v>368</v>
      </c>
      <c r="CS717">
        <v>178795</v>
      </c>
      <c r="CT717" t="s">
        <v>369</v>
      </c>
      <c r="CU717" t="s">
        <v>370</v>
      </c>
      <c r="CV717">
        <v>2016</v>
      </c>
    </row>
    <row r="718" spans="1:100" x14ac:dyDescent="0.35">
      <c r="A718">
        <v>38641940</v>
      </c>
      <c r="B718" t="s">
        <v>298</v>
      </c>
      <c r="D718" t="s">
        <v>101</v>
      </c>
      <c r="F718">
        <v>48</v>
      </c>
      <c r="K718" t="s">
        <v>172</v>
      </c>
      <c r="L718" t="s">
        <v>173</v>
      </c>
      <c r="M718" t="s">
        <v>104</v>
      </c>
      <c r="N718" t="s">
        <v>105</v>
      </c>
      <c r="V718" t="s">
        <v>167</v>
      </c>
      <c r="W718" t="s">
        <v>108</v>
      </c>
      <c r="X718" t="s">
        <v>109</v>
      </c>
      <c r="Y718">
        <v>2</v>
      </c>
      <c r="Z718" t="s">
        <v>139</v>
      </c>
      <c r="AB718">
        <v>2</v>
      </c>
      <c r="AG718" t="s">
        <v>111</v>
      </c>
      <c r="AX718" t="s">
        <v>199</v>
      </c>
      <c r="AY718" t="s">
        <v>560</v>
      </c>
      <c r="AZ718" t="s">
        <v>227</v>
      </c>
      <c r="BC718">
        <v>15</v>
      </c>
      <c r="BH718" t="s">
        <v>118</v>
      </c>
      <c r="BJ718">
        <v>15</v>
      </c>
      <c r="BO718" t="s">
        <v>118</v>
      </c>
      <c r="BQ718">
        <v>15</v>
      </c>
      <c r="BV718" t="s">
        <v>118</v>
      </c>
      <c r="CC718" t="s">
        <v>120</v>
      </c>
      <c r="CR718" t="s">
        <v>368</v>
      </c>
      <c r="CS718">
        <v>178795</v>
      </c>
      <c r="CT718" t="s">
        <v>369</v>
      </c>
      <c r="CU718" t="s">
        <v>370</v>
      </c>
      <c r="CV718">
        <v>2016</v>
      </c>
    </row>
    <row r="719" spans="1:100" x14ac:dyDescent="0.35">
      <c r="A719">
        <v>38641940</v>
      </c>
      <c r="B719" t="s">
        <v>298</v>
      </c>
      <c r="D719" t="s">
        <v>101</v>
      </c>
      <c r="K719" t="s">
        <v>444</v>
      </c>
      <c r="L719" t="s">
        <v>445</v>
      </c>
      <c r="M719" t="s">
        <v>104</v>
      </c>
      <c r="N719" t="s">
        <v>105</v>
      </c>
      <c r="R719">
        <v>34</v>
      </c>
      <c r="T719">
        <v>35</v>
      </c>
      <c r="U719" t="s">
        <v>106</v>
      </c>
      <c r="V719" t="s">
        <v>107</v>
      </c>
      <c r="W719" t="s">
        <v>108</v>
      </c>
      <c r="X719" t="s">
        <v>109</v>
      </c>
      <c r="Y719">
        <v>3</v>
      </c>
      <c r="Z719" t="s">
        <v>139</v>
      </c>
      <c r="AB719">
        <v>2</v>
      </c>
      <c r="AG719" t="s">
        <v>140</v>
      </c>
      <c r="AX719" t="s">
        <v>268</v>
      </c>
      <c r="AY719" t="s">
        <v>561</v>
      </c>
      <c r="AZ719" t="s">
        <v>227</v>
      </c>
      <c r="BA719" t="s">
        <v>184</v>
      </c>
      <c r="BC719">
        <v>10</v>
      </c>
      <c r="BH719" t="s">
        <v>118</v>
      </c>
      <c r="BJ719">
        <v>10</v>
      </c>
      <c r="BO719" t="s">
        <v>118</v>
      </c>
      <c r="BQ719">
        <v>10</v>
      </c>
      <c r="BV719" t="s">
        <v>118</v>
      </c>
      <c r="CC719" t="s">
        <v>120</v>
      </c>
      <c r="CR719" t="s">
        <v>446</v>
      </c>
      <c r="CS719">
        <v>179053</v>
      </c>
      <c r="CT719" t="s">
        <v>447</v>
      </c>
      <c r="CU719" t="s">
        <v>448</v>
      </c>
      <c r="CV719">
        <v>2016</v>
      </c>
    </row>
    <row r="720" spans="1:100" x14ac:dyDescent="0.35">
      <c r="A720">
        <v>38641940</v>
      </c>
      <c r="B720" t="s">
        <v>298</v>
      </c>
      <c r="D720" t="s">
        <v>101</v>
      </c>
      <c r="K720" t="s">
        <v>444</v>
      </c>
      <c r="L720" t="s">
        <v>445</v>
      </c>
      <c r="M720" t="s">
        <v>104</v>
      </c>
      <c r="N720" t="s">
        <v>105</v>
      </c>
      <c r="R720">
        <v>34</v>
      </c>
      <c r="T720">
        <v>35</v>
      </c>
      <c r="U720" t="s">
        <v>106</v>
      </c>
      <c r="V720" t="s">
        <v>107</v>
      </c>
      <c r="W720" t="s">
        <v>108</v>
      </c>
      <c r="X720" t="s">
        <v>109</v>
      </c>
      <c r="Y720">
        <v>3</v>
      </c>
      <c r="Z720" t="s">
        <v>139</v>
      </c>
      <c r="AB720">
        <v>2</v>
      </c>
      <c r="AG720" t="s">
        <v>140</v>
      </c>
      <c r="AX720" t="s">
        <v>181</v>
      </c>
      <c r="AY720" t="s">
        <v>548</v>
      </c>
      <c r="AZ720" t="s">
        <v>227</v>
      </c>
      <c r="BA720" t="s">
        <v>184</v>
      </c>
      <c r="BC720">
        <v>10</v>
      </c>
      <c r="BH720" t="s">
        <v>118</v>
      </c>
      <c r="BJ720">
        <v>10</v>
      </c>
      <c r="BO720" t="s">
        <v>118</v>
      </c>
      <c r="BQ720">
        <v>10</v>
      </c>
      <c r="BV720" t="s">
        <v>118</v>
      </c>
      <c r="CC720" t="s">
        <v>120</v>
      </c>
      <c r="CR720" t="s">
        <v>446</v>
      </c>
      <c r="CS720">
        <v>179053</v>
      </c>
      <c r="CT720" t="s">
        <v>447</v>
      </c>
      <c r="CU720" t="s">
        <v>448</v>
      </c>
      <c r="CV720">
        <v>2016</v>
      </c>
    </row>
    <row r="721" spans="1:100" x14ac:dyDescent="0.35">
      <c r="A721">
        <v>38641940</v>
      </c>
      <c r="B721" t="s">
        <v>298</v>
      </c>
      <c r="D721" t="s">
        <v>101</v>
      </c>
      <c r="K721" t="s">
        <v>444</v>
      </c>
      <c r="L721" t="s">
        <v>445</v>
      </c>
      <c r="M721" t="s">
        <v>104</v>
      </c>
      <c r="N721" t="s">
        <v>105</v>
      </c>
      <c r="R721">
        <v>34</v>
      </c>
      <c r="T721">
        <v>35</v>
      </c>
      <c r="U721" t="s">
        <v>106</v>
      </c>
      <c r="V721" t="s">
        <v>107</v>
      </c>
      <c r="W721" t="s">
        <v>108</v>
      </c>
      <c r="X721" t="s">
        <v>109</v>
      </c>
      <c r="Y721">
        <v>3</v>
      </c>
      <c r="Z721" t="s">
        <v>139</v>
      </c>
      <c r="AB721">
        <v>2</v>
      </c>
      <c r="AG721" t="s">
        <v>140</v>
      </c>
      <c r="AX721" t="s">
        <v>181</v>
      </c>
      <c r="AY721" t="s">
        <v>543</v>
      </c>
      <c r="AZ721" t="s">
        <v>227</v>
      </c>
      <c r="BA721" t="s">
        <v>184</v>
      </c>
      <c r="BC721">
        <v>10</v>
      </c>
      <c r="BH721" t="s">
        <v>118</v>
      </c>
      <c r="BJ721">
        <v>10</v>
      </c>
      <c r="BO721" t="s">
        <v>118</v>
      </c>
      <c r="BQ721">
        <v>10</v>
      </c>
      <c r="BV721" t="s">
        <v>118</v>
      </c>
      <c r="CC721" t="s">
        <v>120</v>
      </c>
      <c r="CR721" t="s">
        <v>446</v>
      </c>
      <c r="CS721">
        <v>179053</v>
      </c>
      <c r="CT721" t="s">
        <v>447</v>
      </c>
      <c r="CU721" t="s">
        <v>448</v>
      </c>
      <c r="CV721">
        <v>2016</v>
      </c>
    </row>
    <row r="722" spans="1:100" x14ac:dyDescent="0.35">
      <c r="A722">
        <v>38641940</v>
      </c>
      <c r="B722" t="s">
        <v>298</v>
      </c>
      <c r="D722" t="s">
        <v>101</v>
      </c>
      <c r="K722" t="s">
        <v>444</v>
      </c>
      <c r="L722" t="s">
        <v>445</v>
      </c>
      <c r="M722" t="s">
        <v>104</v>
      </c>
      <c r="N722" t="s">
        <v>105</v>
      </c>
      <c r="R722">
        <v>34</v>
      </c>
      <c r="T722">
        <v>35</v>
      </c>
      <c r="U722" t="s">
        <v>106</v>
      </c>
      <c r="V722" t="s">
        <v>107</v>
      </c>
      <c r="W722" t="s">
        <v>108</v>
      </c>
      <c r="X722" t="s">
        <v>109</v>
      </c>
      <c r="Y722">
        <v>3</v>
      </c>
      <c r="Z722" t="s">
        <v>139</v>
      </c>
      <c r="AB722">
        <v>2</v>
      </c>
      <c r="AG722" t="s">
        <v>140</v>
      </c>
      <c r="AX722" t="s">
        <v>551</v>
      </c>
      <c r="AY722" t="s">
        <v>552</v>
      </c>
      <c r="AZ722" t="s">
        <v>227</v>
      </c>
      <c r="BA722" t="s">
        <v>184</v>
      </c>
      <c r="BC722">
        <v>10</v>
      </c>
      <c r="BH722" t="s">
        <v>118</v>
      </c>
      <c r="BJ722">
        <v>10</v>
      </c>
      <c r="BO722" t="s">
        <v>118</v>
      </c>
      <c r="BQ722">
        <v>10</v>
      </c>
      <c r="BV722" t="s">
        <v>118</v>
      </c>
      <c r="CC722" t="s">
        <v>120</v>
      </c>
      <c r="CR722" t="s">
        <v>446</v>
      </c>
      <c r="CS722">
        <v>179053</v>
      </c>
      <c r="CT722" t="s">
        <v>447</v>
      </c>
      <c r="CU722" t="s">
        <v>448</v>
      </c>
      <c r="CV722">
        <v>2016</v>
      </c>
    </row>
    <row r="723" spans="1:100" x14ac:dyDescent="0.35">
      <c r="A723">
        <v>38641940</v>
      </c>
      <c r="B723" t="s">
        <v>298</v>
      </c>
      <c r="D723" t="s">
        <v>101</v>
      </c>
      <c r="K723" t="s">
        <v>360</v>
      </c>
      <c r="L723" t="s">
        <v>361</v>
      </c>
      <c r="M723" t="s">
        <v>104</v>
      </c>
      <c r="N723" t="s">
        <v>534</v>
      </c>
      <c r="P723">
        <v>8</v>
      </c>
      <c r="U723" t="s">
        <v>106</v>
      </c>
      <c r="V723" t="s">
        <v>508</v>
      </c>
      <c r="W723" t="s">
        <v>108</v>
      </c>
      <c r="X723" t="s">
        <v>109</v>
      </c>
      <c r="Y723">
        <v>2</v>
      </c>
      <c r="Z723" t="s">
        <v>139</v>
      </c>
      <c r="AB723">
        <v>0.5</v>
      </c>
      <c r="AG723" t="s">
        <v>140</v>
      </c>
      <c r="AX723" t="s">
        <v>199</v>
      </c>
      <c r="AY723" t="s">
        <v>278</v>
      </c>
      <c r="AZ723" t="s">
        <v>227</v>
      </c>
      <c r="BA723" t="s">
        <v>275</v>
      </c>
      <c r="BC723">
        <v>21</v>
      </c>
      <c r="BH723" t="s">
        <v>118</v>
      </c>
      <c r="BJ723">
        <v>22</v>
      </c>
      <c r="BO723" t="s">
        <v>118</v>
      </c>
      <c r="BQ723">
        <v>22</v>
      </c>
      <c r="BV723" t="s">
        <v>118</v>
      </c>
      <c r="CC723" t="s">
        <v>120</v>
      </c>
      <c r="CR723" t="s">
        <v>510</v>
      </c>
      <c r="CS723">
        <v>178822</v>
      </c>
      <c r="CT723" t="s">
        <v>511</v>
      </c>
      <c r="CU723" t="s">
        <v>512</v>
      </c>
      <c r="CV723">
        <v>2016</v>
      </c>
    </row>
    <row r="724" spans="1:100" x14ac:dyDescent="0.35">
      <c r="A724">
        <v>38641940</v>
      </c>
      <c r="B724" t="s">
        <v>298</v>
      </c>
      <c r="D724" t="s">
        <v>101</v>
      </c>
      <c r="K724" t="s">
        <v>360</v>
      </c>
      <c r="L724" t="s">
        <v>361</v>
      </c>
      <c r="M724" t="s">
        <v>104</v>
      </c>
      <c r="N724" t="s">
        <v>534</v>
      </c>
      <c r="P724">
        <v>8</v>
      </c>
      <c r="U724" t="s">
        <v>106</v>
      </c>
      <c r="V724" t="s">
        <v>508</v>
      </c>
      <c r="W724" t="s">
        <v>108</v>
      </c>
      <c r="X724" t="s">
        <v>109</v>
      </c>
      <c r="Y724">
        <v>2</v>
      </c>
      <c r="Z724" t="s">
        <v>139</v>
      </c>
      <c r="AB724">
        <v>0.5</v>
      </c>
      <c r="AG724" t="s">
        <v>140</v>
      </c>
      <c r="AX724" t="s">
        <v>112</v>
      </c>
      <c r="AY724" t="s">
        <v>206</v>
      </c>
      <c r="AZ724" t="s">
        <v>227</v>
      </c>
      <c r="BC724">
        <v>21</v>
      </c>
      <c r="BH724" t="s">
        <v>118</v>
      </c>
      <c r="BJ724">
        <v>22</v>
      </c>
      <c r="BO724" t="s">
        <v>118</v>
      </c>
      <c r="BQ724">
        <v>22</v>
      </c>
      <c r="BV724" t="s">
        <v>118</v>
      </c>
      <c r="CC724" t="s">
        <v>120</v>
      </c>
      <c r="CR724" t="s">
        <v>510</v>
      </c>
      <c r="CS724">
        <v>178822</v>
      </c>
      <c r="CT724" t="s">
        <v>511</v>
      </c>
      <c r="CU724" t="s">
        <v>512</v>
      </c>
      <c r="CV724">
        <v>2016</v>
      </c>
    </row>
    <row r="725" spans="1:100" x14ac:dyDescent="0.35">
      <c r="A725">
        <v>38641940</v>
      </c>
      <c r="B725" t="s">
        <v>298</v>
      </c>
      <c r="D725" t="s">
        <v>101</v>
      </c>
      <c r="K725" t="s">
        <v>360</v>
      </c>
      <c r="L725" t="s">
        <v>361</v>
      </c>
      <c r="M725" t="s">
        <v>104</v>
      </c>
      <c r="N725" t="s">
        <v>534</v>
      </c>
      <c r="P725">
        <v>8</v>
      </c>
      <c r="U725" t="s">
        <v>106</v>
      </c>
      <c r="V725" t="s">
        <v>508</v>
      </c>
      <c r="W725" t="s">
        <v>108</v>
      </c>
      <c r="X725" t="s">
        <v>109</v>
      </c>
      <c r="Y725">
        <v>2</v>
      </c>
      <c r="Z725" t="s">
        <v>139</v>
      </c>
      <c r="AB725">
        <v>0.5</v>
      </c>
      <c r="AG725" t="s">
        <v>140</v>
      </c>
      <c r="AX725" t="s">
        <v>207</v>
      </c>
      <c r="AY725" t="s">
        <v>523</v>
      </c>
      <c r="AZ725" t="s">
        <v>227</v>
      </c>
      <c r="BA725" t="s">
        <v>184</v>
      </c>
      <c r="BC725">
        <v>21</v>
      </c>
      <c r="BH725" t="s">
        <v>118</v>
      </c>
      <c r="BJ725">
        <v>22</v>
      </c>
      <c r="BO725" t="s">
        <v>118</v>
      </c>
      <c r="BQ725">
        <v>22</v>
      </c>
      <c r="BV725" t="s">
        <v>118</v>
      </c>
      <c r="CC725" t="s">
        <v>120</v>
      </c>
      <c r="CR725" t="s">
        <v>510</v>
      </c>
      <c r="CS725">
        <v>178822</v>
      </c>
      <c r="CT725" t="s">
        <v>511</v>
      </c>
      <c r="CU725" t="s">
        <v>512</v>
      </c>
      <c r="CV725">
        <v>2016</v>
      </c>
    </row>
    <row r="726" spans="1:100" x14ac:dyDescent="0.35">
      <c r="A726">
        <v>38641940</v>
      </c>
      <c r="B726" t="s">
        <v>298</v>
      </c>
      <c r="D726" t="s">
        <v>135</v>
      </c>
      <c r="E726" t="s">
        <v>236</v>
      </c>
      <c r="F726">
        <v>51</v>
      </c>
      <c r="K726" t="s">
        <v>299</v>
      </c>
      <c r="L726" t="s">
        <v>245</v>
      </c>
      <c r="M726" t="s">
        <v>104</v>
      </c>
      <c r="N726" t="s">
        <v>198</v>
      </c>
      <c r="P726">
        <v>25</v>
      </c>
      <c r="U726" t="s">
        <v>106</v>
      </c>
      <c r="V726" t="s">
        <v>107</v>
      </c>
      <c r="W726" t="s">
        <v>254</v>
      </c>
      <c r="X726" t="s">
        <v>109</v>
      </c>
      <c r="Y726">
        <v>6</v>
      </c>
      <c r="Z726" t="s">
        <v>139</v>
      </c>
      <c r="AA726" t="s">
        <v>117</v>
      </c>
      <c r="AB726">
        <v>2.2000000000000002</v>
      </c>
      <c r="AG726" t="s">
        <v>111</v>
      </c>
      <c r="AX726" t="s">
        <v>207</v>
      </c>
      <c r="AY726" t="s">
        <v>278</v>
      </c>
      <c r="AZ726" t="s">
        <v>227</v>
      </c>
      <c r="BA726" t="s">
        <v>184</v>
      </c>
      <c r="BC726">
        <v>4</v>
      </c>
      <c r="BH726" t="s">
        <v>118</v>
      </c>
      <c r="BJ726">
        <v>96</v>
      </c>
      <c r="BO726" t="s">
        <v>130</v>
      </c>
      <c r="BQ726">
        <v>4</v>
      </c>
      <c r="BV726" t="s">
        <v>118</v>
      </c>
      <c r="CC726" t="s">
        <v>120</v>
      </c>
      <c r="CR726" t="s">
        <v>302</v>
      </c>
      <c r="CS726">
        <v>178800</v>
      </c>
      <c r="CT726" t="s">
        <v>303</v>
      </c>
      <c r="CU726" t="s">
        <v>304</v>
      </c>
      <c r="CV726">
        <v>2017</v>
      </c>
    </row>
    <row r="727" spans="1:100" x14ac:dyDescent="0.35">
      <c r="A727">
        <v>38641940</v>
      </c>
      <c r="B727" t="s">
        <v>298</v>
      </c>
      <c r="D727" t="s">
        <v>135</v>
      </c>
      <c r="E727" t="s">
        <v>236</v>
      </c>
      <c r="F727">
        <v>51</v>
      </c>
      <c r="K727" t="s">
        <v>299</v>
      </c>
      <c r="L727" t="s">
        <v>245</v>
      </c>
      <c r="M727" t="s">
        <v>104</v>
      </c>
      <c r="N727" t="s">
        <v>198</v>
      </c>
      <c r="P727">
        <v>25</v>
      </c>
      <c r="U727" t="s">
        <v>106</v>
      </c>
      <c r="V727" t="s">
        <v>107</v>
      </c>
      <c r="W727" t="s">
        <v>254</v>
      </c>
      <c r="X727" t="s">
        <v>109</v>
      </c>
      <c r="Y727">
        <v>6</v>
      </c>
      <c r="Z727" t="s">
        <v>139</v>
      </c>
      <c r="AB727">
        <v>4.5999999999999996</v>
      </c>
      <c r="AG727" t="s">
        <v>111</v>
      </c>
      <c r="AX727" t="s">
        <v>112</v>
      </c>
      <c r="AY727" t="s">
        <v>308</v>
      </c>
      <c r="AZ727" t="s">
        <v>227</v>
      </c>
      <c r="BC727">
        <v>4</v>
      </c>
      <c r="BH727" t="s">
        <v>118</v>
      </c>
      <c r="BJ727">
        <v>96</v>
      </c>
      <c r="BO727" t="s">
        <v>130</v>
      </c>
      <c r="BQ727">
        <v>4</v>
      </c>
      <c r="BV727" t="s">
        <v>118</v>
      </c>
      <c r="CC727" t="s">
        <v>120</v>
      </c>
      <c r="CR727" t="s">
        <v>302</v>
      </c>
      <c r="CS727">
        <v>178800</v>
      </c>
      <c r="CT727" t="s">
        <v>303</v>
      </c>
      <c r="CU727" t="s">
        <v>304</v>
      </c>
      <c r="CV727">
        <v>2017</v>
      </c>
    </row>
    <row r="728" spans="1:100" x14ac:dyDescent="0.35">
      <c r="A728">
        <v>38641940</v>
      </c>
      <c r="B728" t="s">
        <v>298</v>
      </c>
      <c r="D728" t="s">
        <v>101</v>
      </c>
      <c r="K728" t="s">
        <v>360</v>
      </c>
      <c r="L728" t="s">
        <v>361</v>
      </c>
      <c r="M728" t="s">
        <v>104</v>
      </c>
      <c r="N728" t="s">
        <v>534</v>
      </c>
      <c r="P728">
        <v>8</v>
      </c>
      <c r="U728" t="s">
        <v>106</v>
      </c>
      <c r="V728" t="s">
        <v>508</v>
      </c>
      <c r="W728" t="s">
        <v>108</v>
      </c>
      <c r="X728" t="s">
        <v>109</v>
      </c>
      <c r="Y728">
        <v>2</v>
      </c>
      <c r="Z728" t="s">
        <v>139</v>
      </c>
      <c r="AB728">
        <v>0.5</v>
      </c>
      <c r="AG728" t="s">
        <v>140</v>
      </c>
      <c r="AX728" t="s">
        <v>207</v>
      </c>
      <c r="AY728" t="s">
        <v>278</v>
      </c>
      <c r="AZ728" t="s">
        <v>227</v>
      </c>
      <c r="BA728" t="s">
        <v>184</v>
      </c>
      <c r="BC728">
        <v>21</v>
      </c>
      <c r="BH728" t="s">
        <v>118</v>
      </c>
      <c r="BJ728">
        <v>22</v>
      </c>
      <c r="BO728" t="s">
        <v>118</v>
      </c>
      <c r="BQ728">
        <v>22</v>
      </c>
      <c r="BV728" t="s">
        <v>118</v>
      </c>
      <c r="CC728" t="s">
        <v>120</v>
      </c>
      <c r="CR728" t="s">
        <v>510</v>
      </c>
      <c r="CS728">
        <v>178822</v>
      </c>
      <c r="CT728" t="s">
        <v>511</v>
      </c>
      <c r="CU728" t="s">
        <v>512</v>
      </c>
      <c r="CV728">
        <v>2016</v>
      </c>
    </row>
    <row r="729" spans="1:100" x14ac:dyDescent="0.35">
      <c r="A729">
        <v>38641940</v>
      </c>
      <c r="B729" t="s">
        <v>298</v>
      </c>
      <c r="D729" t="s">
        <v>101</v>
      </c>
      <c r="K729" t="s">
        <v>360</v>
      </c>
      <c r="L729" t="s">
        <v>361</v>
      </c>
      <c r="M729" t="s">
        <v>104</v>
      </c>
      <c r="N729" t="s">
        <v>534</v>
      </c>
      <c r="P729">
        <v>8</v>
      </c>
      <c r="U729" t="s">
        <v>106</v>
      </c>
      <c r="V729" t="s">
        <v>508</v>
      </c>
      <c r="W729" t="s">
        <v>108</v>
      </c>
      <c r="X729" t="s">
        <v>109</v>
      </c>
      <c r="Y729">
        <v>2</v>
      </c>
      <c r="Z729" t="s">
        <v>139</v>
      </c>
      <c r="AB729">
        <v>0.5</v>
      </c>
      <c r="AG729" t="s">
        <v>140</v>
      </c>
      <c r="AX729" t="s">
        <v>207</v>
      </c>
      <c r="AY729" t="s">
        <v>278</v>
      </c>
      <c r="AZ729" t="s">
        <v>227</v>
      </c>
      <c r="BA729" t="s">
        <v>184</v>
      </c>
      <c r="BC729">
        <v>21</v>
      </c>
      <c r="BH729" t="s">
        <v>118</v>
      </c>
      <c r="BJ729">
        <v>22</v>
      </c>
      <c r="BO729" t="s">
        <v>118</v>
      </c>
      <c r="BQ729">
        <v>22</v>
      </c>
      <c r="BV729" t="s">
        <v>118</v>
      </c>
      <c r="CC729" t="s">
        <v>120</v>
      </c>
      <c r="CR729" t="s">
        <v>510</v>
      </c>
      <c r="CS729">
        <v>178822</v>
      </c>
      <c r="CT729" t="s">
        <v>511</v>
      </c>
      <c r="CU729" t="s">
        <v>512</v>
      </c>
      <c r="CV729">
        <v>2016</v>
      </c>
    </row>
    <row r="730" spans="1:100" x14ac:dyDescent="0.35">
      <c r="A730">
        <v>38641940</v>
      </c>
      <c r="B730" t="s">
        <v>298</v>
      </c>
      <c r="D730" t="s">
        <v>101</v>
      </c>
      <c r="K730" t="s">
        <v>360</v>
      </c>
      <c r="L730" t="s">
        <v>361</v>
      </c>
      <c r="M730" t="s">
        <v>104</v>
      </c>
      <c r="N730" t="s">
        <v>534</v>
      </c>
      <c r="P730">
        <v>8</v>
      </c>
      <c r="U730" t="s">
        <v>106</v>
      </c>
      <c r="V730" t="s">
        <v>508</v>
      </c>
      <c r="W730" t="s">
        <v>108</v>
      </c>
      <c r="X730" t="s">
        <v>109</v>
      </c>
      <c r="Y730">
        <v>2</v>
      </c>
      <c r="Z730" t="s">
        <v>139</v>
      </c>
      <c r="AB730">
        <v>0.5</v>
      </c>
      <c r="AG730" t="s">
        <v>140</v>
      </c>
      <c r="AX730" t="s">
        <v>128</v>
      </c>
      <c r="AY730" t="s">
        <v>128</v>
      </c>
      <c r="AZ730" t="s">
        <v>227</v>
      </c>
      <c r="BC730">
        <v>21</v>
      </c>
      <c r="BH730" t="s">
        <v>118</v>
      </c>
      <c r="BJ730">
        <v>22</v>
      </c>
      <c r="BO730" t="s">
        <v>118</v>
      </c>
      <c r="BQ730">
        <v>22</v>
      </c>
      <c r="BV730" t="s">
        <v>118</v>
      </c>
      <c r="CC730" t="s">
        <v>120</v>
      </c>
      <c r="CR730" t="s">
        <v>510</v>
      </c>
      <c r="CS730">
        <v>178822</v>
      </c>
      <c r="CT730" t="s">
        <v>511</v>
      </c>
      <c r="CU730" t="s">
        <v>512</v>
      </c>
      <c r="CV730">
        <v>2016</v>
      </c>
    </row>
    <row r="731" spans="1:100" x14ac:dyDescent="0.35">
      <c r="A731">
        <v>38641940</v>
      </c>
      <c r="B731" t="s">
        <v>298</v>
      </c>
      <c r="D731" t="s">
        <v>135</v>
      </c>
      <c r="E731" t="s">
        <v>236</v>
      </c>
      <c r="F731">
        <v>51</v>
      </c>
      <c r="K731" t="s">
        <v>299</v>
      </c>
      <c r="L731" t="s">
        <v>245</v>
      </c>
      <c r="M731" t="s">
        <v>104</v>
      </c>
      <c r="N731" t="s">
        <v>198</v>
      </c>
      <c r="P731">
        <v>25</v>
      </c>
      <c r="U731" t="s">
        <v>106</v>
      </c>
      <c r="V731" t="s">
        <v>107</v>
      </c>
      <c r="W731" t="s">
        <v>254</v>
      </c>
      <c r="X731" t="s">
        <v>109</v>
      </c>
      <c r="Y731">
        <v>6</v>
      </c>
      <c r="Z731" t="s">
        <v>139</v>
      </c>
      <c r="AB731">
        <v>9</v>
      </c>
      <c r="AG731" t="s">
        <v>111</v>
      </c>
      <c r="AX731" t="s">
        <v>128</v>
      </c>
      <c r="AY731" t="s">
        <v>128</v>
      </c>
      <c r="AZ731" t="s">
        <v>227</v>
      </c>
      <c r="BC731">
        <v>4</v>
      </c>
      <c r="BH731" t="s">
        <v>118</v>
      </c>
      <c r="BJ731">
        <v>96</v>
      </c>
      <c r="BO731" t="s">
        <v>130</v>
      </c>
      <c r="BQ731">
        <v>4</v>
      </c>
      <c r="BV731" t="s">
        <v>118</v>
      </c>
      <c r="CC731" t="s">
        <v>120</v>
      </c>
      <c r="CR731" t="s">
        <v>302</v>
      </c>
      <c r="CS731">
        <v>178800</v>
      </c>
      <c r="CT731" t="s">
        <v>303</v>
      </c>
      <c r="CU731" t="s">
        <v>304</v>
      </c>
      <c r="CV731">
        <v>2017</v>
      </c>
    </row>
    <row r="732" spans="1:100" x14ac:dyDescent="0.35">
      <c r="A732">
        <v>38641940</v>
      </c>
      <c r="B732" t="s">
        <v>298</v>
      </c>
      <c r="D732" t="s">
        <v>101</v>
      </c>
      <c r="K732" t="s">
        <v>360</v>
      </c>
      <c r="L732" t="s">
        <v>361</v>
      </c>
      <c r="M732" t="s">
        <v>104</v>
      </c>
      <c r="N732" t="s">
        <v>105</v>
      </c>
      <c r="P732">
        <v>25</v>
      </c>
      <c r="U732" t="s">
        <v>206</v>
      </c>
      <c r="V732" t="s">
        <v>107</v>
      </c>
      <c r="W732" t="s">
        <v>108</v>
      </c>
      <c r="X732" t="s">
        <v>109</v>
      </c>
      <c r="Y732">
        <v>3</v>
      </c>
      <c r="Z732" t="s">
        <v>139</v>
      </c>
      <c r="AB732">
        <v>2</v>
      </c>
      <c r="AG732" t="s">
        <v>140</v>
      </c>
      <c r="AX732" t="s">
        <v>450</v>
      </c>
      <c r="AY732" t="s">
        <v>451</v>
      </c>
      <c r="AZ732" t="s">
        <v>227</v>
      </c>
      <c r="BA732" t="s">
        <v>184</v>
      </c>
      <c r="BC732">
        <v>61</v>
      </c>
      <c r="BH732" t="s">
        <v>118</v>
      </c>
      <c r="BJ732">
        <v>61</v>
      </c>
      <c r="BO732" t="s">
        <v>118</v>
      </c>
      <c r="BQ732">
        <v>61</v>
      </c>
      <c r="BV732" t="s">
        <v>118</v>
      </c>
      <c r="CC732" t="s">
        <v>120</v>
      </c>
      <c r="CR732" t="s">
        <v>452</v>
      </c>
      <c r="CS732">
        <v>178817</v>
      </c>
      <c r="CT732" t="s">
        <v>453</v>
      </c>
      <c r="CU732" t="s">
        <v>454</v>
      </c>
      <c r="CV732">
        <v>2017</v>
      </c>
    </row>
    <row r="733" spans="1:100" x14ac:dyDescent="0.35">
      <c r="A733">
        <v>38641940</v>
      </c>
      <c r="B733" t="s">
        <v>298</v>
      </c>
      <c r="D733" t="s">
        <v>135</v>
      </c>
      <c r="K733" t="s">
        <v>165</v>
      </c>
      <c r="L733" t="s">
        <v>166</v>
      </c>
      <c r="M733" t="s">
        <v>104</v>
      </c>
      <c r="N733" t="s">
        <v>105</v>
      </c>
      <c r="P733">
        <v>25</v>
      </c>
      <c r="U733" t="s">
        <v>106</v>
      </c>
      <c r="V733" t="s">
        <v>233</v>
      </c>
      <c r="W733" t="s">
        <v>108</v>
      </c>
      <c r="X733" t="s">
        <v>524</v>
      </c>
      <c r="Y733">
        <v>2</v>
      </c>
      <c r="Z733" t="s">
        <v>139</v>
      </c>
      <c r="AB733">
        <v>0.33</v>
      </c>
      <c r="AC733" t="s">
        <v>117</v>
      </c>
      <c r="AD733">
        <v>0.01</v>
      </c>
      <c r="AF733">
        <v>1.95</v>
      </c>
      <c r="AG733" t="s">
        <v>140</v>
      </c>
      <c r="AX733" t="s">
        <v>128</v>
      </c>
      <c r="AY733" t="s">
        <v>128</v>
      </c>
      <c r="AZ733" t="s">
        <v>227</v>
      </c>
      <c r="BC733">
        <v>4</v>
      </c>
      <c r="BH733" t="s">
        <v>118</v>
      </c>
      <c r="CC733" t="s">
        <v>120</v>
      </c>
      <c r="CR733" t="s">
        <v>525</v>
      </c>
      <c r="CS733">
        <v>72797</v>
      </c>
      <c r="CT733" t="s">
        <v>526</v>
      </c>
      <c r="CU733" t="s">
        <v>527</v>
      </c>
      <c r="CV733">
        <v>2004</v>
      </c>
    </row>
    <row r="734" spans="1:100" x14ac:dyDescent="0.35">
      <c r="A734">
        <v>38641940</v>
      </c>
      <c r="B734" t="s">
        <v>298</v>
      </c>
      <c r="D734" t="s">
        <v>135</v>
      </c>
      <c r="F734">
        <v>74.7</v>
      </c>
      <c r="K734" t="s">
        <v>196</v>
      </c>
      <c r="L734" t="s">
        <v>197</v>
      </c>
      <c r="M734" t="s">
        <v>104</v>
      </c>
      <c r="N734" t="s">
        <v>198</v>
      </c>
      <c r="P734">
        <v>36</v>
      </c>
      <c r="U734" t="s">
        <v>106</v>
      </c>
      <c r="V734" t="s">
        <v>107</v>
      </c>
      <c r="W734" t="s">
        <v>108</v>
      </c>
      <c r="X734" t="s">
        <v>109</v>
      </c>
      <c r="Y734">
        <v>7</v>
      </c>
      <c r="Z734" t="s">
        <v>139</v>
      </c>
      <c r="AB734">
        <v>9.6199999999999992</v>
      </c>
      <c r="AG734" t="s">
        <v>140</v>
      </c>
      <c r="AX734" t="s">
        <v>112</v>
      </c>
      <c r="AY734" t="s">
        <v>206</v>
      </c>
      <c r="AZ734" t="s">
        <v>227</v>
      </c>
      <c r="BC734">
        <v>4</v>
      </c>
      <c r="BH734" t="s">
        <v>118</v>
      </c>
      <c r="BJ734">
        <v>96</v>
      </c>
      <c r="BO734" t="s">
        <v>130</v>
      </c>
      <c r="BQ734">
        <v>4</v>
      </c>
      <c r="BV734" t="s">
        <v>118</v>
      </c>
      <c r="CC734" t="s">
        <v>120</v>
      </c>
      <c r="CR734" t="s">
        <v>202</v>
      </c>
      <c r="CS734">
        <v>178898</v>
      </c>
      <c r="CT734" t="s">
        <v>203</v>
      </c>
      <c r="CU734" t="s">
        <v>204</v>
      </c>
      <c r="CV734">
        <v>2016</v>
      </c>
    </row>
    <row r="735" spans="1:100" x14ac:dyDescent="0.35">
      <c r="A735">
        <v>38641940</v>
      </c>
      <c r="B735" t="s">
        <v>298</v>
      </c>
      <c r="D735" t="s">
        <v>101</v>
      </c>
      <c r="F735">
        <v>74.7</v>
      </c>
      <c r="K735" t="s">
        <v>386</v>
      </c>
      <c r="L735" t="s">
        <v>387</v>
      </c>
      <c r="M735" t="s">
        <v>104</v>
      </c>
      <c r="N735" t="s">
        <v>455</v>
      </c>
      <c r="V735" t="s">
        <v>167</v>
      </c>
      <c r="W735" t="s">
        <v>108</v>
      </c>
      <c r="X735" t="s">
        <v>109</v>
      </c>
      <c r="Y735">
        <v>2</v>
      </c>
      <c r="Z735" t="s">
        <v>110</v>
      </c>
      <c r="AB735">
        <v>20</v>
      </c>
      <c r="AG735" t="s">
        <v>111</v>
      </c>
      <c r="AX735" t="s">
        <v>273</v>
      </c>
      <c r="AY735" t="s">
        <v>277</v>
      </c>
      <c r="AZ735" t="s">
        <v>227</v>
      </c>
      <c r="BA735" t="s">
        <v>457</v>
      </c>
      <c r="BC735">
        <v>2</v>
      </c>
      <c r="BH735" t="s">
        <v>118</v>
      </c>
      <c r="BJ735">
        <v>48</v>
      </c>
      <c r="BO735" t="s">
        <v>130</v>
      </c>
      <c r="BQ735">
        <v>2</v>
      </c>
      <c r="BV735" t="s">
        <v>118</v>
      </c>
      <c r="CC735" t="s">
        <v>120</v>
      </c>
      <c r="CR735" t="s">
        <v>458</v>
      </c>
      <c r="CS735">
        <v>173880</v>
      </c>
      <c r="CT735" t="s">
        <v>459</v>
      </c>
      <c r="CU735" t="s">
        <v>460</v>
      </c>
      <c r="CV735">
        <v>2015</v>
      </c>
    </row>
    <row r="736" spans="1:100" x14ac:dyDescent="0.35">
      <c r="A736">
        <v>38641940</v>
      </c>
      <c r="B736" t="s">
        <v>298</v>
      </c>
      <c r="D736" t="s">
        <v>101</v>
      </c>
      <c r="F736">
        <v>74.7</v>
      </c>
      <c r="K736" t="s">
        <v>386</v>
      </c>
      <c r="L736" t="s">
        <v>387</v>
      </c>
      <c r="M736" t="s">
        <v>104</v>
      </c>
      <c r="N736" t="s">
        <v>455</v>
      </c>
      <c r="V736" t="s">
        <v>167</v>
      </c>
      <c r="W736" t="s">
        <v>108</v>
      </c>
      <c r="X736" t="s">
        <v>109</v>
      </c>
      <c r="Y736">
        <v>2</v>
      </c>
      <c r="Z736" t="s">
        <v>110</v>
      </c>
      <c r="AB736">
        <v>20</v>
      </c>
      <c r="AG736" t="s">
        <v>111</v>
      </c>
      <c r="AX736" t="s">
        <v>273</v>
      </c>
      <c r="AY736" t="s">
        <v>277</v>
      </c>
      <c r="AZ736" t="s">
        <v>227</v>
      </c>
      <c r="BA736" t="s">
        <v>457</v>
      </c>
      <c r="BC736">
        <v>2</v>
      </c>
      <c r="BH736" t="s">
        <v>118</v>
      </c>
      <c r="BJ736">
        <v>48</v>
      </c>
      <c r="BO736" t="s">
        <v>130</v>
      </c>
      <c r="BQ736">
        <v>2</v>
      </c>
      <c r="BV736" t="s">
        <v>118</v>
      </c>
      <c r="CC736" t="s">
        <v>120</v>
      </c>
      <c r="CR736" t="s">
        <v>458</v>
      </c>
      <c r="CS736">
        <v>173880</v>
      </c>
      <c r="CT736" t="s">
        <v>459</v>
      </c>
      <c r="CU736" t="s">
        <v>460</v>
      </c>
      <c r="CV736">
        <v>2015</v>
      </c>
    </row>
    <row r="737" spans="1:100" x14ac:dyDescent="0.35">
      <c r="A737">
        <v>38641940</v>
      </c>
      <c r="B737" t="s">
        <v>298</v>
      </c>
      <c r="D737" t="s">
        <v>101</v>
      </c>
      <c r="F737">
        <v>74.7</v>
      </c>
      <c r="K737" t="s">
        <v>386</v>
      </c>
      <c r="L737" t="s">
        <v>387</v>
      </c>
      <c r="M737" t="s">
        <v>104</v>
      </c>
      <c r="N737" t="s">
        <v>455</v>
      </c>
      <c r="V737" t="s">
        <v>167</v>
      </c>
      <c r="W737" t="s">
        <v>108</v>
      </c>
      <c r="X737" t="s">
        <v>109</v>
      </c>
      <c r="Y737">
        <v>2</v>
      </c>
      <c r="Z737" t="s">
        <v>110</v>
      </c>
      <c r="AB737">
        <v>20</v>
      </c>
      <c r="AG737" t="s">
        <v>111</v>
      </c>
      <c r="AX737" t="s">
        <v>181</v>
      </c>
      <c r="AY737" t="s">
        <v>465</v>
      </c>
      <c r="AZ737" t="s">
        <v>227</v>
      </c>
      <c r="BA737" t="s">
        <v>562</v>
      </c>
      <c r="BC737">
        <v>2</v>
      </c>
      <c r="BH737" t="s">
        <v>118</v>
      </c>
      <c r="BJ737">
        <v>48</v>
      </c>
      <c r="BO737" t="s">
        <v>130</v>
      </c>
      <c r="BQ737">
        <v>2</v>
      </c>
      <c r="BV737" t="s">
        <v>118</v>
      </c>
      <c r="CC737" t="s">
        <v>120</v>
      </c>
      <c r="CR737" t="s">
        <v>458</v>
      </c>
      <c r="CS737">
        <v>173880</v>
      </c>
      <c r="CT737" t="s">
        <v>459</v>
      </c>
      <c r="CU737" t="s">
        <v>460</v>
      </c>
      <c r="CV737">
        <v>2015</v>
      </c>
    </row>
    <row r="738" spans="1:100" x14ac:dyDescent="0.35">
      <c r="A738">
        <v>38641940</v>
      </c>
      <c r="B738" t="s">
        <v>298</v>
      </c>
      <c r="D738" t="s">
        <v>101</v>
      </c>
      <c r="F738">
        <v>74.7</v>
      </c>
      <c r="K738" t="s">
        <v>386</v>
      </c>
      <c r="L738" t="s">
        <v>387</v>
      </c>
      <c r="M738" t="s">
        <v>104</v>
      </c>
      <c r="N738" t="s">
        <v>455</v>
      </c>
      <c r="V738" t="s">
        <v>167</v>
      </c>
      <c r="W738" t="s">
        <v>108</v>
      </c>
      <c r="X738" t="s">
        <v>109</v>
      </c>
      <c r="Y738">
        <v>2</v>
      </c>
      <c r="Z738" t="s">
        <v>110</v>
      </c>
      <c r="AB738">
        <v>20</v>
      </c>
      <c r="AG738" t="s">
        <v>111</v>
      </c>
      <c r="AX738" t="s">
        <v>181</v>
      </c>
      <c r="AY738" t="s">
        <v>209</v>
      </c>
      <c r="AZ738" t="s">
        <v>227</v>
      </c>
      <c r="BA738" t="s">
        <v>562</v>
      </c>
      <c r="BC738">
        <v>2</v>
      </c>
      <c r="BH738" t="s">
        <v>118</v>
      </c>
      <c r="BJ738">
        <v>48</v>
      </c>
      <c r="BO738" t="s">
        <v>130</v>
      </c>
      <c r="BQ738">
        <v>2</v>
      </c>
      <c r="BV738" t="s">
        <v>118</v>
      </c>
      <c r="CC738" t="s">
        <v>120</v>
      </c>
      <c r="CR738" t="s">
        <v>458</v>
      </c>
      <c r="CS738">
        <v>173880</v>
      </c>
      <c r="CT738" t="s">
        <v>459</v>
      </c>
      <c r="CU738" t="s">
        <v>460</v>
      </c>
      <c r="CV738">
        <v>2015</v>
      </c>
    </row>
    <row r="739" spans="1:100" x14ac:dyDescent="0.35">
      <c r="A739">
        <v>38641940</v>
      </c>
      <c r="B739" t="s">
        <v>298</v>
      </c>
      <c r="D739" t="s">
        <v>101</v>
      </c>
      <c r="F739">
        <v>74.7</v>
      </c>
      <c r="K739" t="s">
        <v>386</v>
      </c>
      <c r="L739" t="s">
        <v>387</v>
      </c>
      <c r="M739" t="s">
        <v>104</v>
      </c>
      <c r="N739" t="s">
        <v>455</v>
      </c>
      <c r="V739" t="s">
        <v>167</v>
      </c>
      <c r="W739" t="s">
        <v>108</v>
      </c>
      <c r="X739" t="s">
        <v>109</v>
      </c>
      <c r="Y739">
        <v>2</v>
      </c>
      <c r="Z739" t="s">
        <v>110</v>
      </c>
      <c r="AB739">
        <v>20</v>
      </c>
      <c r="AG739" t="s">
        <v>111</v>
      </c>
      <c r="AX739" t="s">
        <v>273</v>
      </c>
      <c r="AY739" t="s">
        <v>277</v>
      </c>
      <c r="AZ739" t="s">
        <v>227</v>
      </c>
      <c r="BA739" t="s">
        <v>457</v>
      </c>
      <c r="BC739">
        <v>2</v>
      </c>
      <c r="BH739" t="s">
        <v>118</v>
      </c>
      <c r="BJ739">
        <v>48</v>
      </c>
      <c r="BO739" t="s">
        <v>130</v>
      </c>
      <c r="BQ739">
        <v>2</v>
      </c>
      <c r="BV739" t="s">
        <v>118</v>
      </c>
      <c r="CC739" t="s">
        <v>120</v>
      </c>
      <c r="CR739" t="s">
        <v>458</v>
      </c>
      <c r="CS739">
        <v>173880</v>
      </c>
      <c r="CT739" t="s">
        <v>459</v>
      </c>
      <c r="CU739" t="s">
        <v>460</v>
      </c>
      <c r="CV739">
        <v>2015</v>
      </c>
    </row>
    <row r="740" spans="1:100" x14ac:dyDescent="0.35">
      <c r="A740">
        <v>38641940</v>
      </c>
      <c r="B740" t="s">
        <v>298</v>
      </c>
      <c r="D740" t="s">
        <v>101</v>
      </c>
      <c r="F740">
        <v>74.7</v>
      </c>
      <c r="K740" t="s">
        <v>386</v>
      </c>
      <c r="L740" t="s">
        <v>387</v>
      </c>
      <c r="M740" t="s">
        <v>104</v>
      </c>
      <c r="N740" t="s">
        <v>455</v>
      </c>
      <c r="V740" t="s">
        <v>167</v>
      </c>
      <c r="W740" t="s">
        <v>108</v>
      </c>
      <c r="X740" t="s">
        <v>109</v>
      </c>
      <c r="Y740">
        <v>2</v>
      </c>
      <c r="Z740" t="s">
        <v>110</v>
      </c>
      <c r="AB740">
        <v>20</v>
      </c>
      <c r="AG740" t="s">
        <v>111</v>
      </c>
      <c r="AX740" t="s">
        <v>181</v>
      </c>
      <c r="AY740" t="s">
        <v>194</v>
      </c>
      <c r="AZ740" t="s">
        <v>227</v>
      </c>
      <c r="BA740" t="s">
        <v>457</v>
      </c>
      <c r="BC740">
        <v>2</v>
      </c>
      <c r="BH740" t="s">
        <v>118</v>
      </c>
      <c r="BJ740">
        <v>48</v>
      </c>
      <c r="BO740" t="s">
        <v>130</v>
      </c>
      <c r="BQ740">
        <v>2</v>
      </c>
      <c r="BV740" t="s">
        <v>118</v>
      </c>
      <c r="CC740" t="s">
        <v>120</v>
      </c>
      <c r="CR740" t="s">
        <v>458</v>
      </c>
      <c r="CS740">
        <v>173880</v>
      </c>
      <c r="CT740" t="s">
        <v>459</v>
      </c>
      <c r="CU740" t="s">
        <v>460</v>
      </c>
      <c r="CV740">
        <v>2015</v>
      </c>
    </row>
    <row r="741" spans="1:100" x14ac:dyDescent="0.35">
      <c r="A741">
        <v>38641940</v>
      </c>
      <c r="B741" t="s">
        <v>298</v>
      </c>
      <c r="D741" t="s">
        <v>135</v>
      </c>
      <c r="K741" t="s">
        <v>406</v>
      </c>
      <c r="L741" t="s">
        <v>407</v>
      </c>
      <c r="M741" t="s">
        <v>104</v>
      </c>
      <c r="N741" t="s">
        <v>105</v>
      </c>
      <c r="P741">
        <v>25</v>
      </c>
      <c r="U741" t="s">
        <v>106</v>
      </c>
      <c r="V741" t="s">
        <v>167</v>
      </c>
      <c r="W741" t="s">
        <v>108</v>
      </c>
      <c r="X741" t="s">
        <v>109</v>
      </c>
      <c r="Y741">
        <v>10</v>
      </c>
      <c r="Z741" t="s">
        <v>139</v>
      </c>
      <c r="AB741">
        <v>2.76</v>
      </c>
      <c r="AD741">
        <v>2.4300000000000002</v>
      </c>
      <c r="AF741">
        <v>3</v>
      </c>
      <c r="AG741" t="s">
        <v>140</v>
      </c>
      <c r="AX741" t="s">
        <v>128</v>
      </c>
      <c r="AY741" t="s">
        <v>128</v>
      </c>
      <c r="AZ741" t="s">
        <v>227</v>
      </c>
      <c r="BC741">
        <v>4</v>
      </c>
      <c r="BH741" t="s">
        <v>118</v>
      </c>
      <c r="BJ741">
        <v>96</v>
      </c>
      <c r="BO741" t="s">
        <v>130</v>
      </c>
      <c r="BQ741">
        <v>4</v>
      </c>
      <c r="BV741" t="s">
        <v>118</v>
      </c>
      <c r="CC741" t="s">
        <v>120</v>
      </c>
      <c r="CR741" t="s">
        <v>375</v>
      </c>
      <c r="CS741">
        <v>170766</v>
      </c>
      <c r="CT741" t="s">
        <v>376</v>
      </c>
      <c r="CU741" t="s">
        <v>377</v>
      </c>
      <c r="CV741">
        <v>2014</v>
      </c>
    </row>
    <row r="742" spans="1:100" x14ac:dyDescent="0.35">
      <c r="A742">
        <v>38641940</v>
      </c>
      <c r="B742" t="s">
        <v>298</v>
      </c>
      <c r="D742" t="s">
        <v>135</v>
      </c>
      <c r="F742">
        <v>74.7</v>
      </c>
      <c r="K742" t="s">
        <v>196</v>
      </c>
      <c r="L742" t="s">
        <v>197</v>
      </c>
      <c r="M742" t="s">
        <v>104</v>
      </c>
      <c r="N742" t="s">
        <v>198</v>
      </c>
      <c r="P742">
        <v>36</v>
      </c>
      <c r="U742" t="s">
        <v>106</v>
      </c>
      <c r="V742" t="s">
        <v>107</v>
      </c>
      <c r="W742" t="s">
        <v>108</v>
      </c>
      <c r="X742" t="s">
        <v>109</v>
      </c>
      <c r="Y742">
        <v>7</v>
      </c>
      <c r="Z742" t="s">
        <v>139</v>
      </c>
      <c r="AB742">
        <v>9.6199999999999992</v>
      </c>
      <c r="AG742" t="s">
        <v>140</v>
      </c>
      <c r="AX742" t="s">
        <v>207</v>
      </c>
      <c r="AY742" t="s">
        <v>208</v>
      </c>
      <c r="AZ742" t="s">
        <v>227</v>
      </c>
      <c r="BA742" t="s">
        <v>184</v>
      </c>
      <c r="BC742">
        <v>4</v>
      </c>
      <c r="BH742" t="s">
        <v>118</v>
      </c>
      <c r="BJ742">
        <v>96</v>
      </c>
      <c r="BO742" t="s">
        <v>130</v>
      </c>
      <c r="BQ742">
        <v>4</v>
      </c>
      <c r="BV742" t="s">
        <v>118</v>
      </c>
      <c r="CC742" t="s">
        <v>120</v>
      </c>
      <c r="CR742" t="s">
        <v>202</v>
      </c>
      <c r="CS742">
        <v>178898</v>
      </c>
      <c r="CT742" t="s">
        <v>203</v>
      </c>
      <c r="CU742" t="s">
        <v>204</v>
      </c>
      <c r="CV742">
        <v>2016</v>
      </c>
    </row>
    <row r="743" spans="1:100" x14ac:dyDescent="0.35">
      <c r="A743">
        <v>38641940</v>
      </c>
      <c r="B743" t="s">
        <v>298</v>
      </c>
      <c r="D743" t="s">
        <v>135</v>
      </c>
      <c r="E743" t="s">
        <v>236</v>
      </c>
      <c r="F743">
        <v>51</v>
      </c>
      <c r="K743" t="s">
        <v>299</v>
      </c>
      <c r="L743" t="s">
        <v>245</v>
      </c>
      <c r="M743" t="s">
        <v>104</v>
      </c>
      <c r="N743" t="s">
        <v>198</v>
      </c>
      <c r="P743">
        <v>25</v>
      </c>
      <c r="U743" t="s">
        <v>106</v>
      </c>
      <c r="V743" t="s">
        <v>107</v>
      </c>
      <c r="W743" t="s">
        <v>254</v>
      </c>
      <c r="X743" t="s">
        <v>109</v>
      </c>
      <c r="Y743">
        <v>6</v>
      </c>
      <c r="Z743" t="s">
        <v>139</v>
      </c>
      <c r="AB743">
        <v>4.5999999999999996</v>
      </c>
      <c r="AG743" t="s">
        <v>111</v>
      </c>
      <c r="AX743" t="s">
        <v>207</v>
      </c>
      <c r="AY743" t="s">
        <v>278</v>
      </c>
      <c r="AZ743" t="s">
        <v>227</v>
      </c>
      <c r="BA743" t="s">
        <v>184</v>
      </c>
      <c r="BC743">
        <v>4</v>
      </c>
      <c r="BH743" t="s">
        <v>118</v>
      </c>
      <c r="BJ743">
        <v>96</v>
      </c>
      <c r="BO743" t="s">
        <v>130</v>
      </c>
      <c r="BQ743">
        <v>4</v>
      </c>
      <c r="BV743" t="s">
        <v>118</v>
      </c>
      <c r="CC743" t="s">
        <v>120</v>
      </c>
      <c r="CR743" t="s">
        <v>302</v>
      </c>
      <c r="CS743">
        <v>178800</v>
      </c>
      <c r="CT743" t="s">
        <v>303</v>
      </c>
      <c r="CU743" t="s">
        <v>304</v>
      </c>
      <c r="CV743">
        <v>2017</v>
      </c>
    </row>
    <row r="744" spans="1:100" x14ac:dyDescent="0.35">
      <c r="A744">
        <v>38641940</v>
      </c>
      <c r="B744" t="s">
        <v>298</v>
      </c>
      <c r="D744" t="s">
        <v>135</v>
      </c>
      <c r="E744" t="s">
        <v>236</v>
      </c>
      <c r="F744">
        <v>51</v>
      </c>
      <c r="K744" t="s">
        <v>299</v>
      </c>
      <c r="L744" t="s">
        <v>245</v>
      </c>
      <c r="M744" t="s">
        <v>104</v>
      </c>
      <c r="N744" t="s">
        <v>198</v>
      </c>
      <c r="P744">
        <v>25</v>
      </c>
      <c r="U744" t="s">
        <v>106</v>
      </c>
      <c r="V744" t="s">
        <v>107</v>
      </c>
      <c r="W744" t="s">
        <v>254</v>
      </c>
      <c r="X744" t="s">
        <v>109</v>
      </c>
      <c r="Y744">
        <v>6</v>
      </c>
      <c r="Z744" t="s">
        <v>139</v>
      </c>
      <c r="AB744">
        <v>11</v>
      </c>
      <c r="AG744" t="s">
        <v>111</v>
      </c>
      <c r="AX744" t="s">
        <v>128</v>
      </c>
      <c r="AY744" t="s">
        <v>128</v>
      </c>
      <c r="AZ744" t="s">
        <v>227</v>
      </c>
      <c r="BC744">
        <v>4</v>
      </c>
      <c r="BH744" t="s">
        <v>118</v>
      </c>
      <c r="BJ744">
        <v>96</v>
      </c>
      <c r="BO744" t="s">
        <v>130</v>
      </c>
      <c r="BQ744">
        <v>4</v>
      </c>
      <c r="BV744" t="s">
        <v>118</v>
      </c>
      <c r="CC744" t="s">
        <v>120</v>
      </c>
      <c r="CR744" t="s">
        <v>302</v>
      </c>
      <c r="CS744">
        <v>178800</v>
      </c>
      <c r="CT744" t="s">
        <v>303</v>
      </c>
      <c r="CU744" t="s">
        <v>304</v>
      </c>
      <c r="CV744">
        <v>2017</v>
      </c>
    </row>
    <row r="745" spans="1:100" x14ac:dyDescent="0.35">
      <c r="A745">
        <v>38641940</v>
      </c>
      <c r="B745" t="s">
        <v>298</v>
      </c>
      <c r="D745" t="s">
        <v>135</v>
      </c>
      <c r="E745" t="s">
        <v>236</v>
      </c>
      <c r="F745">
        <v>51</v>
      </c>
      <c r="K745" t="s">
        <v>299</v>
      </c>
      <c r="L745" t="s">
        <v>245</v>
      </c>
      <c r="M745" t="s">
        <v>104</v>
      </c>
      <c r="N745" t="s">
        <v>198</v>
      </c>
      <c r="P745">
        <v>25</v>
      </c>
      <c r="U745" t="s">
        <v>106</v>
      </c>
      <c r="V745" t="s">
        <v>107</v>
      </c>
      <c r="W745" t="s">
        <v>254</v>
      </c>
      <c r="X745" t="s">
        <v>109</v>
      </c>
      <c r="Y745">
        <v>6</v>
      </c>
      <c r="Z745" t="s">
        <v>139</v>
      </c>
      <c r="AB745">
        <v>11</v>
      </c>
      <c r="AG745" t="s">
        <v>111</v>
      </c>
      <c r="AX745" t="s">
        <v>112</v>
      </c>
      <c r="AY745" t="s">
        <v>308</v>
      </c>
      <c r="AZ745" t="s">
        <v>227</v>
      </c>
      <c r="BC745">
        <v>4</v>
      </c>
      <c r="BH745" t="s">
        <v>118</v>
      </c>
      <c r="BJ745">
        <v>96</v>
      </c>
      <c r="BO745" t="s">
        <v>130</v>
      </c>
      <c r="BQ745">
        <v>4</v>
      </c>
      <c r="BV745" t="s">
        <v>118</v>
      </c>
      <c r="CC745" t="s">
        <v>120</v>
      </c>
      <c r="CR745" t="s">
        <v>302</v>
      </c>
      <c r="CS745">
        <v>178800</v>
      </c>
      <c r="CT745" t="s">
        <v>303</v>
      </c>
      <c r="CU745" t="s">
        <v>304</v>
      </c>
      <c r="CV745">
        <v>2017</v>
      </c>
    </row>
    <row r="746" spans="1:100" x14ac:dyDescent="0.35">
      <c r="A746">
        <v>38641940</v>
      </c>
      <c r="B746" t="s">
        <v>298</v>
      </c>
      <c r="D746" t="s">
        <v>101</v>
      </c>
      <c r="F746">
        <v>25.2</v>
      </c>
      <c r="K746" t="s">
        <v>231</v>
      </c>
      <c r="L746" t="s">
        <v>232</v>
      </c>
      <c r="M746" t="s">
        <v>104</v>
      </c>
      <c r="N746" t="s">
        <v>105</v>
      </c>
      <c r="P746">
        <v>25</v>
      </c>
      <c r="U746" t="s">
        <v>206</v>
      </c>
      <c r="V746" t="s">
        <v>107</v>
      </c>
      <c r="W746" t="s">
        <v>108</v>
      </c>
      <c r="X746" t="s">
        <v>109</v>
      </c>
      <c r="Y746">
        <v>6</v>
      </c>
      <c r="Z746" t="s">
        <v>139</v>
      </c>
      <c r="AB746">
        <v>1</v>
      </c>
      <c r="AG746" t="s">
        <v>111</v>
      </c>
      <c r="AX746" t="s">
        <v>128</v>
      </c>
      <c r="AY746" t="s">
        <v>241</v>
      </c>
      <c r="AZ746" t="s">
        <v>227</v>
      </c>
      <c r="BC746">
        <v>16</v>
      </c>
      <c r="BH746" t="s">
        <v>118</v>
      </c>
      <c r="CC746" t="s">
        <v>120</v>
      </c>
      <c r="CR746" t="s">
        <v>237</v>
      </c>
      <c r="CS746">
        <v>80961</v>
      </c>
      <c r="CT746" t="s">
        <v>342</v>
      </c>
      <c r="CU746" t="s">
        <v>343</v>
      </c>
      <c r="CV746">
        <v>2005</v>
      </c>
    </row>
    <row r="747" spans="1:100" x14ac:dyDescent="0.35">
      <c r="A747">
        <v>38641940</v>
      </c>
      <c r="B747" t="s">
        <v>298</v>
      </c>
      <c r="D747" t="s">
        <v>135</v>
      </c>
      <c r="F747">
        <v>50.2</v>
      </c>
      <c r="K747" t="s">
        <v>406</v>
      </c>
      <c r="L747" t="s">
        <v>407</v>
      </c>
      <c r="M747" t="s">
        <v>104</v>
      </c>
      <c r="N747" t="s">
        <v>105</v>
      </c>
      <c r="P747">
        <v>25</v>
      </c>
      <c r="U747" t="s">
        <v>106</v>
      </c>
      <c r="V747" t="s">
        <v>126</v>
      </c>
      <c r="W747" t="s">
        <v>108</v>
      </c>
      <c r="X747" t="s">
        <v>234</v>
      </c>
      <c r="Y747">
        <v>2</v>
      </c>
      <c r="Z747" t="s">
        <v>139</v>
      </c>
      <c r="AB747">
        <v>1.1000000000000001</v>
      </c>
      <c r="AG747" t="s">
        <v>111</v>
      </c>
      <c r="AX747" t="s">
        <v>207</v>
      </c>
      <c r="AY747" t="s">
        <v>217</v>
      </c>
      <c r="AZ747" t="s">
        <v>227</v>
      </c>
      <c r="BA747" t="s">
        <v>184</v>
      </c>
      <c r="BH747" t="s">
        <v>119</v>
      </c>
      <c r="BJ747">
        <v>28</v>
      </c>
      <c r="BO747" t="s">
        <v>118</v>
      </c>
      <c r="BQ747">
        <v>28</v>
      </c>
      <c r="BV747" t="s">
        <v>118</v>
      </c>
      <c r="CC747" t="s">
        <v>120</v>
      </c>
      <c r="CR747" t="s">
        <v>514</v>
      </c>
      <c r="CS747">
        <v>179050</v>
      </c>
      <c r="CT747" t="s">
        <v>515</v>
      </c>
      <c r="CU747" t="s">
        <v>516</v>
      </c>
      <c r="CV747">
        <v>2018</v>
      </c>
    </row>
    <row r="748" spans="1:100" x14ac:dyDescent="0.35">
      <c r="A748">
        <v>38641940</v>
      </c>
      <c r="B748" t="s">
        <v>298</v>
      </c>
      <c r="D748" t="s">
        <v>135</v>
      </c>
      <c r="F748">
        <v>50.2</v>
      </c>
      <c r="K748" t="s">
        <v>406</v>
      </c>
      <c r="L748" t="s">
        <v>407</v>
      </c>
      <c r="M748" t="s">
        <v>104</v>
      </c>
      <c r="N748" t="s">
        <v>105</v>
      </c>
      <c r="P748">
        <v>25</v>
      </c>
      <c r="U748" t="s">
        <v>106</v>
      </c>
      <c r="V748" t="s">
        <v>126</v>
      </c>
      <c r="W748" t="s">
        <v>108</v>
      </c>
      <c r="X748" t="s">
        <v>234</v>
      </c>
      <c r="Y748">
        <v>2</v>
      </c>
      <c r="Z748" t="s">
        <v>139</v>
      </c>
      <c r="AB748">
        <v>1.1000000000000001</v>
      </c>
      <c r="AG748" t="s">
        <v>111</v>
      </c>
      <c r="AX748" t="s">
        <v>128</v>
      </c>
      <c r="AY748" t="s">
        <v>241</v>
      </c>
      <c r="AZ748" t="s">
        <v>227</v>
      </c>
      <c r="BC748">
        <v>28</v>
      </c>
      <c r="BH748" t="s">
        <v>118</v>
      </c>
      <c r="BJ748">
        <v>28</v>
      </c>
      <c r="BO748" t="s">
        <v>118</v>
      </c>
      <c r="BQ748">
        <v>28</v>
      </c>
      <c r="BV748" t="s">
        <v>118</v>
      </c>
      <c r="CC748" t="s">
        <v>120</v>
      </c>
      <c r="CR748" t="s">
        <v>514</v>
      </c>
      <c r="CS748">
        <v>179050</v>
      </c>
      <c r="CT748" t="s">
        <v>515</v>
      </c>
      <c r="CU748" t="s">
        <v>516</v>
      </c>
      <c r="CV748">
        <v>2018</v>
      </c>
    </row>
    <row r="749" spans="1:100" x14ac:dyDescent="0.35">
      <c r="A749">
        <v>38641940</v>
      </c>
      <c r="B749" t="s">
        <v>298</v>
      </c>
      <c r="D749" t="s">
        <v>135</v>
      </c>
      <c r="F749">
        <v>50.2</v>
      </c>
      <c r="K749" t="s">
        <v>406</v>
      </c>
      <c r="L749" t="s">
        <v>407</v>
      </c>
      <c r="M749" t="s">
        <v>104</v>
      </c>
      <c r="N749" t="s">
        <v>105</v>
      </c>
      <c r="P749">
        <v>25</v>
      </c>
      <c r="U749" t="s">
        <v>106</v>
      </c>
      <c r="V749" t="s">
        <v>126</v>
      </c>
      <c r="W749" t="s">
        <v>108</v>
      </c>
      <c r="X749" t="s">
        <v>234</v>
      </c>
      <c r="Y749">
        <v>2</v>
      </c>
      <c r="Z749" t="s">
        <v>139</v>
      </c>
      <c r="AB749">
        <v>1.1000000000000001</v>
      </c>
      <c r="AG749" t="s">
        <v>111</v>
      </c>
      <c r="AX749" t="s">
        <v>128</v>
      </c>
      <c r="AY749" t="s">
        <v>241</v>
      </c>
      <c r="AZ749" t="s">
        <v>227</v>
      </c>
      <c r="BH749" t="s">
        <v>119</v>
      </c>
      <c r="BJ749">
        <v>28</v>
      </c>
      <c r="BO749" t="s">
        <v>118</v>
      </c>
      <c r="BQ749">
        <v>28</v>
      </c>
      <c r="BV749" t="s">
        <v>118</v>
      </c>
      <c r="CC749" t="s">
        <v>120</v>
      </c>
      <c r="CR749" t="s">
        <v>514</v>
      </c>
      <c r="CS749">
        <v>179050</v>
      </c>
      <c r="CT749" t="s">
        <v>515</v>
      </c>
      <c r="CU749" t="s">
        <v>516</v>
      </c>
      <c r="CV749">
        <v>2018</v>
      </c>
    </row>
    <row r="750" spans="1:100" x14ac:dyDescent="0.35">
      <c r="A750">
        <v>38641940</v>
      </c>
      <c r="B750" t="s">
        <v>298</v>
      </c>
      <c r="D750" t="s">
        <v>101</v>
      </c>
      <c r="F750">
        <v>29.7</v>
      </c>
      <c r="K750" t="s">
        <v>391</v>
      </c>
      <c r="L750" t="s">
        <v>392</v>
      </c>
      <c r="M750" t="s">
        <v>104</v>
      </c>
      <c r="N750" t="s">
        <v>105</v>
      </c>
      <c r="P750">
        <v>25</v>
      </c>
      <c r="U750" t="s">
        <v>294</v>
      </c>
      <c r="V750" t="s">
        <v>167</v>
      </c>
      <c r="W750" t="s">
        <v>108</v>
      </c>
      <c r="X750" t="s">
        <v>109</v>
      </c>
      <c r="Y750" t="s">
        <v>383</v>
      </c>
      <c r="Z750" t="s">
        <v>139</v>
      </c>
      <c r="AB750">
        <v>3.4</v>
      </c>
      <c r="AG750" t="s">
        <v>140</v>
      </c>
      <c r="AX750" t="s">
        <v>128</v>
      </c>
      <c r="AY750" t="s">
        <v>128</v>
      </c>
      <c r="AZ750" t="s">
        <v>227</v>
      </c>
      <c r="BC750">
        <v>4</v>
      </c>
      <c r="BH750" t="s">
        <v>118</v>
      </c>
      <c r="BJ750">
        <v>96</v>
      </c>
      <c r="BO750" t="s">
        <v>130</v>
      </c>
      <c r="BQ750">
        <v>4</v>
      </c>
      <c r="BV750" t="s">
        <v>118</v>
      </c>
      <c r="CC750" t="s">
        <v>120</v>
      </c>
      <c r="CR750" t="s">
        <v>375</v>
      </c>
      <c r="CS750">
        <v>161774</v>
      </c>
      <c r="CT750" t="s">
        <v>384</v>
      </c>
      <c r="CU750" t="s">
        <v>385</v>
      </c>
      <c r="CV750">
        <v>2011</v>
      </c>
    </row>
    <row r="751" spans="1:100" x14ac:dyDescent="0.35">
      <c r="A751">
        <v>38641940</v>
      </c>
      <c r="B751" t="s">
        <v>298</v>
      </c>
      <c r="D751" t="s">
        <v>101</v>
      </c>
      <c r="F751">
        <v>48.7</v>
      </c>
      <c r="K751" t="s">
        <v>231</v>
      </c>
      <c r="L751" t="s">
        <v>232</v>
      </c>
      <c r="M751" t="s">
        <v>104</v>
      </c>
      <c r="N751" t="s">
        <v>105</v>
      </c>
      <c r="P751">
        <v>25</v>
      </c>
      <c r="U751" t="s">
        <v>106</v>
      </c>
      <c r="V751" t="s">
        <v>107</v>
      </c>
      <c r="W751" t="s">
        <v>108</v>
      </c>
      <c r="X751" t="s">
        <v>109</v>
      </c>
      <c r="Y751">
        <v>3</v>
      </c>
      <c r="Z751" t="s">
        <v>139</v>
      </c>
      <c r="AB751">
        <v>572</v>
      </c>
      <c r="AG751" t="s">
        <v>530</v>
      </c>
      <c r="AX751" t="s">
        <v>112</v>
      </c>
      <c r="AY751" t="s">
        <v>235</v>
      </c>
      <c r="AZ751" t="s">
        <v>227</v>
      </c>
      <c r="BC751">
        <v>42</v>
      </c>
      <c r="BH751" t="s">
        <v>106</v>
      </c>
      <c r="CC751" t="s">
        <v>120</v>
      </c>
      <c r="CR751" t="s">
        <v>531</v>
      </c>
      <c r="CS751">
        <v>153825</v>
      </c>
      <c r="CT751" t="s">
        <v>532</v>
      </c>
      <c r="CU751" t="s">
        <v>533</v>
      </c>
      <c r="CV751">
        <v>2010</v>
      </c>
    </row>
    <row r="752" spans="1:100" x14ac:dyDescent="0.35">
      <c r="A752">
        <v>38641940</v>
      </c>
      <c r="B752" t="s">
        <v>298</v>
      </c>
      <c r="D752" t="s">
        <v>101</v>
      </c>
      <c r="F752">
        <v>29.7</v>
      </c>
      <c r="K752" t="s">
        <v>406</v>
      </c>
      <c r="L752" t="s">
        <v>407</v>
      </c>
      <c r="M752" t="s">
        <v>104</v>
      </c>
      <c r="N752" t="s">
        <v>105</v>
      </c>
      <c r="P752">
        <v>25</v>
      </c>
      <c r="U752" t="s">
        <v>294</v>
      </c>
      <c r="V752" t="s">
        <v>167</v>
      </c>
      <c r="W752" t="s">
        <v>108</v>
      </c>
      <c r="X752" t="s">
        <v>109</v>
      </c>
      <c r="Y752" t="s">
        <v>383</v>
      </c>
      <c r="Z752" t="s">
        <v>139</v>
      </c>
      <c r="AB752">
        <v>1.74</v>
      </c>
      <c r="AG752" t="s">
        <v>140</v>
      </c>
      <c r="AX752" t="s">
        <v>128</v>
      </c>
      <c r="AY752" t="s">
        <v>128</v>
      </c>
      <c r="AZ752" t="s">
        <v>227</v>
      </c>
      <c r="BC752">
        <v>4</v>
      </c>
      <c r="BH752" t="s">
        <v>118</v>
      </c>
      <c r="BJ752">
        <v>96</v>
      </c>
      <c r="BO752" t="s">
        <v>130</v>
      </c>
      <c r="BQ752">
        <v>4</v>
      </c>
      <c r="BV752" t="s">
        <v>118</v>
      </c>
      <c r="CC752" t="s">
        <v>120</v>
      </c>
      <c r="CR752" t="s">
        <v>375</v>
      </c>
      <c r="CS752">
        <v>161774</v>
      </c>
      <c r="CT752" t="s">
        <v>384</v>
      </c>
      <c r="CU752" t="s">
        <v>385</v>
      </c>
      <c r="CV752">
        <v>2011</v>
      </c>
    </row>
    <row r="753" spans="1:100" x14ac:dyDescent="0.35">
      <c r="A753">
        <v>38641940</v>
      </c>
      <c r="B753" t="s">
        <v>298</v>
      </c>
      <c r="D753" t="s">
        <v>101</v>
      </c>
      <c r="K753" t="s">
        <v>360</v>
      </c>
      <c r="L753" t="s">
        <v>361</v>
      </c>
      <c r="M753" t="s">
        <v>104</v>
      </c>
      <c r="N753" t="s">
        <v>105</v>
      </c>
      <c r="P753">
        <v>25</v>
      </c>
      <c r="U753" t="s">
        <v>206</v>
      </c>
      <c r="V753" t="s">
        <v>107</v>
      </c>
      <c r="W753" t="s">
        <v>108</v>
      </c>
      <c r="X753" t="s">
        <v>109</v>
      </c>
      <c r="Y753">
        <v>3</v>
      </c>
      <c r="Z753" t="s">
        <v>139</v>
      </c>
      <c r="AB753">
        <v>4</v>
      </c>
      <c r="AG753" t="s">
        <v>140</v>
      </c>
      <c r="AX753" t="s">
        <v>450</v>
      </c>
      <c r="AY753" t="s">
        <v>451</v>
      </c>
      <c r="AZ753" t="s">
        <v>227</v>
      </c>
      <c r="BA753" t="s">
        <v>184</v>
      </c>
      <c r="BC753">
        <v>61</v>
      </c>
      <c r="BH753" t="s">
        <v>118</v>
      </c>
      <c r="BJ753">
        <v>9</v>
      </c>
      <c r="BO753" t="s">
        <v>118</v>
      </c>
      <c r="BQ753">
        <v>9</v>
      </c>
      <c r="BV753" t="s">
        <v>118</v>
      </c>
      <c r="CC753" t="s">
        <v>120</v>
      </c>
      <c r="CR753" t="s">
        <v>452</v>
      </c>
      <c r="CS753">
        <v>178817</v>
      </c>
      <c r="CT753" t="s">
        <v>453</v>
      </c>
      <c r="CU753" t="s">
        <v>454</v>
      </c>
      <c r="CV753">
        <v>2017</v>
      </c>
    </row>
    <row r="754" spans="1:100" x14ac:dyDescent="0.35">
      <c r="A754">
        <v>38641940</v>
      </c>
      <c r="B754" t="s">
        <v>298</v>
      </c>
      <c r="D754" t="s">
        <v>101</v>
      </c>
      <c r="F754">
        <v>2</v>
      </c>
      <c r="K754" t="s">
        <v>420</v>
      </c>
      <c r="L754" t="s">
        <v>421</v>
      </c>
      <c r="M754" t="s">
        <v>104</v>
      </c>
      <c r="N754" t="s">
        <v>198</v>
      </c>
      <c r="V754" t="s">
        <v>167</v>
      </c>
      <c r="W754" t="s">
        <v>108</v>
      </c>
      <c r="X754" t="s">
        <v>109</v>
      </c>
      <c r="Y754">
        <v>4</v>
      </c>
      <c r="Z754" t="s">
        <v>139</v>
      </c>
      <c r="AB754">
        <v>7.2999999999999996E-4</v>
      </c>
      <c r="AG754" t="s">
        <v>111</v>
      </c>
      <c r="AX754" t="s">
        <v>228</v>
      </c>
      <c r="AY754" t="s">
        <v>426</v>
      </c>
      <c r="AZ754" t="s">
        <v>227</v>
      </c>
      <c r="BC754">
        <v>1.3899999999999999E-2</v>
      </c>
      <c r="BH754" t="s">
        <v>118</v>
      </c>
      <c r="BJ754">
        <v>5</v>
      </c>
      <c r="BO754" t="s">
        <v>130</v>
      </c>
      <c r="BQ754">
        <v>0.20830000000000001</v>
      </c>
      <c r="BV754" t="s">
        <v>118</v>
      </c>
      <c r="CC754" t="s">
        <v>120</v>
      </c>
      <c r="CR754" t="s">
        <v>423</v>
      </c>
      <c r="CS754">
        <v>174114</v>
      </c>
      <c r="CT754" t="s">
        <v>424</v>
      </c>
      <c r="CU754" t="s">
        <v>425</v>
      </c>
      <c r="CV754">
        <v>2016</v>
      </c>
    </row>
    <row r="755" spans="1:100" x14ac:dyDescent="0.35">
      <c r="A755">
        <v>38641940</v>
      </c>
      <c r="B755" t="s">
        <v>298</v>
      </c>
      <c r="D755" t="s">
        <v>101</v>
      </c>
      <c r="F755">
        <v>50.2</v>
      </c>
      <c r="K755" t="s">
        <v>535</v>
      </c>
      <c r="L755" t="s">
        <v>536</v>
      </c>
      <c r="M755" t="s">
        <v>104</v>
      </c>
      <c r="N755" t="s">
        <v>105</v>
      </c>
      <c r="P755">
        <v>25</v>
      </c>
      <c r="U755" t="s">
        <v>106</v>
      </c>
      <c r="V755" t="s">
        <v>107</v>
      </c>
      <c r="W755" t="s">
        <v>108</v>
      </c>
      <c r="X755" t="s">
        <v>109</v>
      </c>
      <c r="Y755">
        <v>2</v>
      </c>
      <c r="Z755" t="s">
        <v>139</v>
      </c>
      <c r="AB755">
        <v>1.1100000000000001</v>
      </c>
      <c r="AG755" t="s">
        <v>140</v>
      </c>
      <c r="AX755" t="s">
        <v>207</v>
      </c>
      <c r="AY755" t="s">
        <v>217</v>
      </c>
      <c r="AZ755" t="s">
        <v>227</v>
      </c>
      <c r="BA755" t="s">
        <v>184</v>
      </c>
      <c r="BC755">
        <v>12</v>
      </c>
      <c r="BH755" t="s">
        <v>118</v>
      </c>
      <c r="BO755" t="s">
        <v>119</v>
      </c>
      <c r="BV755" t="s">
        <v>119</v>
      </c>
      <c r="CC755" t="s">
        <v>120</v>
      </c>
      <c r="CR755" t="s">
        <v>537</v>
      </c>
      <c r="CS755">
        <v>170975</v>
      </c>
      <c r="CT755" t="s">
        <v>538</v>
      </c>
      <c r="CU755" t="s">
        <v>539</v>
      </c>
      <c r="CV755">
        <v>2015</v>
      </c>
    </row>
    <row r="756" spans="1:100" x14ac:dyDescent="0.35">
      <c r="A756">
        <v>38641940</v>
      </c>
      <c r="B756" t="s">
        <v>298</v>
      </c>
      <c r="D756" t="s">
        <v>101</v>
      </c>
      <c r="F756">
        <v>50.2</v>
      </c>
      <c r="K756" t="s">
        <v>535</v>
      </c>
      <c r="L756" t="s">
        <v>536</v>
      </c>
      <c r="M756" t="s">
        <v>104</v>
      </c>
      <c r="N756" t="s">
        <v>105</v>
      </c>
      <c r="P756">
        <v>25</v>
      </c>
      <c r="U756" t="s">
        <v>106</v>
      </c>
      <c r="V756" t="s">
        <v>107</v>
      </c>
      <c r="W756" t="s">
        <v>108</v>
      </c>
      <c r="X756" t="s">
        <v>109</v>
      </c>
      <c r="Y756">
        <v>2</v>
      </c>
      <c r="Z756" t="s">
        <v>139</v>
      </c>
      <c r="AB756">
        <v>1.1100000000000001</v>
      </c>
      <c r="AG756" t="s">
        <v>140</v>
      </c>
      <c r="AX756" t="s">
        <v>540</v>
      </c>
      <c r="AY756" t="s">
        <v>541</v>
      </c>
      <c r="AZ756" t="s">
        <v>227</v>
      </c>
      <c r="BC756">
        <v>21</v>
      </c>
      <c r="BH756" t="s">
        <v>118</v>
      </c>
      <c r="BO756" t="s">
        <v>119</v>
      </c>
      <c r="BV756" t="s">
        <v>119</v>
      </c>
      <c r="CC756" t="s">
        <v>120</v>
      </c>
      <c r="CR756" t="s">
        <v>537</v>
      </c>
      <c r="CS756">
        <v>170975</v>
      </c>
      <c r="CT756" t="s">
        <v>538</v>
      </c>
      <c r="CU756" t="s">
        <v>539</v>
      </c>
      <c r="CV756">
        <v>2015</v>
      </c>
    </row>
    <row r="757" spans="1:100" x14ac:dyDescent="0.35">
      <c r="A757">
        <v>38641940</v>
      </c>
      <c r="B757" t="s">
        <v>298</v>
      </c>
      <c r="D757" t="s">
        <v>101</v>
      </c>
      <c r="F757">
        <v>50.2</v>
      </c>
      <c r="K757" t="s">
        <v>535</v>
      </c>
      <c r="L757" t="s">
        <v>536</v>
      </c>
      <c r="M757" t="s">
        <v>104</v>
      </c>
      <c r="N757" t="s">
        <v>105</v>
      </c>
      <c r="P757">
        <v>25</v>
      </c>
      <c r="U757" t="s">
        <v>106</v>
      </c>
      <c r="V757" t="s">
        <v>107</v>
      </c>
      <c r="W757" t="s">
        <v>108</v>
      </c>
      <c r="X757" t="s">
        <v>109</v>
      </c>
      <c r="Y757">
        <v>2</v>
      </c>
      <c r="Z757" t="s">
        <v>139</v>
      </c>
      <c r="AB757">
        <v>1.1100000000000001</v>
      </c>
      <c r="AG757" t="s">
        <v>140</v>
      </c>
      <c r="AX757" t="s">
        <v>112</v>
      </c>
      <c r="AY757" t="s">
        <v>235</v>
      </c>
      <c r="AZ757" t="s">
        <v>227</v>
      </c>
      <c r="BH757" t="s">
        <v>119</v>
      </c>
      <c r="BO757" t="s">
        <v>119</v>
      </c>
      <c r="BV757" t="s">
        <v>119</v>
      </c>
      <c r="CC757" t="s">
        <v>120</v>
      </c>
      <c r="CR757" t="s">
        <v>537</v>
      </c>
      <c r="CS757">
        <v>170975</v>
      </c>
      <c r="CT757" t="s">
        <v>538</v>
      </c>
      <c r="CU757" t="s">
        <v>539</v>
      </c>
      <c r="CV757">
        <v>2015</v>
      </c>
    </row>
    <row r="758" spans="1:100" x14ac:dyDescent="0.35">
      <c r="A758">
        <v>38641940</v>
      </c>
      <c r="B758" t="s">
        <v>298</v>
      </c>
      <c r="D758" t="s">
        <v>101</v>
      </c>
      <c r="F758">
        <v>50.2</v>
      </c>
      <c r="K758" t="s">
        <v>535</v>
      </c>
      <c r="L758" t="s">
        <v>536</v>
      </c>
      <c r="M758" t="s">
        <v>104</v>
      </c>
      <c r="N758" t="s">
        <v>105</v>
      </c>
      <c r="P758">
        <v>25</v>
      </c>
      <c r="U758" t="s">
        <v>106</v>
      </c>
      <c r="V758" t="s">
        <v>107</v>
      </c>
      <c r="W758" t="s">
        <v>108</v>
      </c>
      <c r="X758" t="s">
        <v>109</v>
      </c>
      <c r="Y758">
        <v>2</v>
      </c>
      <c r="Z758" t="s">
        <v>139</v>
      </c>
      <c r="AB758">
        <v>1.1100000000000001</v>
      </c>
      <c r="AG758" t="s">
        <v>140</v>
      </c>
      <c r="AX758" t="s">
        <v>540</v>
      </c>
      <c r="AY758" t="s">
        <v>541</v>
      </c>
      <c r="AZ758" t="s">
        <v>227</v>
      </c>
      <c r="BC758">
        <v>10</v>
      </c>
      <c r="BH758" t="s">
        <v>118</v>
      </c>
      <c r="BO758" t="s">
        <v>119</v>
      </c>
      <c r="BV758" t="s">
        <v>119</v>
      </c>
      <c r="CC758" t="s">
        <v>120</v>
      </c>
      <c r="CR758" t="s">
        <v>537</v>
      </c>
      <c r="CS758">
        <v>170975</v>
      </c>
      <c r="CT758" t="s">
        <v>538</v>
      </c>
      <c r="CU758" t="s">
        <v>539</v>
      </c>
      <c r="CV758">
        <v>2015</v>
      </c>
    </row>
    <row r="759" spans="1:100" x14ac:dyDescent="0.35">
      <c r="A759">
        <v>38641940</v>
      </c>
      <c r="B759" t="s">
        <v>298</v>
      </c>
      <c r="D759" t="s">
        <v>101</v>
      </c>
      <c r="F759">
        <v>50.2</v>
      </c>
      <c r="K759" t="s">
        <v>535</v>
      </c>
      <c r="L759" t="s">
        <v>536</v>
      </c>
      <c r="M759" t="s">
        <v>104</v>
      </c>
      <c r="N759" t="s">
        <v>105</v>
      </c>
      <c r="P759">
        <v>25</v>
      </c>
      <c r="U759" t="s">
        <v>106</v>
      </c>
      <c r="V759" t="s">
        <v>107</v>
      </c>
      <c r="W759" t="s">
        <v>108</v>
      </c>
      <c r="X759" t="s">
        <v>109</v>
      </c>
      <c r="Y759">
        <v>2</v>
      </c>
      <c r="Z759" t="s">
        <v>139</v>
      </c>
      <c r="AB759">
        <v>1.1100000000000001</v>
      </c>
      <c r="AG759" t="s">
        <v>140</v>
      </c>
      <c r="AX759" t="s">
        <v>228</v>
      </c>
      <c r="AY759" t="s">
        <v>240</v>
      </c>
      <c r="AZ759" t="s">
        <v>227</v>
      </c>
      <c r="BC759">
        <v>10</v>
      </c>
      <c r="BH759" t="s">
        <v>118</v>
      </c>
      <c r="BO759" t="s">
        <v>119</v>
      </c>
      <c r="BV759" t="s">
        <v>119</v>
      </c>
      <c r="CC759" t="s">
        <v>120</v>
      </c>
      <c r="CR759" t="s">
        <v>537</v>
      </c>
      <c r="CS759">
        <v>170975</v>
      </c>
      <c r="CT759" t="s">
        <v>538</v>
      </c>
      <c r="CU759" t="s">
        <v>539</v>
      </c>
      <c r="CV759">
        <v>2015</v>
      </c>
    </row>
    <row r="760" spans="1:100" x14ac:dyDescent="0.35">
      <c r="A760">
        <v>38641940</v>
      </c>
      <c r="B760" t="s">
        <v>298</v>
      </c>
      <c r="D760" t="s">
        <v>101</v>
      </c>
      <c r="F760">
        <v>48.7</v>
      </c>
      <c r="K760" t="s">
        <v>528</v>
      </c>
      <c r="L760" t="s">
        <v>529</v>
      </c>
      <c r="M760" t="s">
        <v>104</v>
      </c>
      <c r="N760" t="s">
        <v>105</v>
      </c>
      <c r="P760">
        <v>25</v>
      </c>
      <c r="U760" t="s">
        <v>106</v>
      </c>
      <c r="V760" t="s">
        <v>107</v>
      </c>
      <c r="W760" t="s">
        <v>108</v>
      </c>
      <c r="X760" t="s">
        <v>109</v>
      </c>
      <c r="Y760">
        <v>3</v>
      </c>
      <c r="Z760" t="s">
        <v>139</v>
      </c>
      <c r="AB760">
        <v>572</v>
      </c>
      <c r="AG760" t="s">
        <v>530</v>
      </c>
      <c r="AX760" t="s">
        <v>207</v>
      </c>
      <c r="AY760" t="s">
        <v>217</v>
      </c>
      <c r="AZ760" t="s">
        <v>227</v>
      </c>
      <c r="BB760" t="s">
        <v>236</v>
      </c>
      <c r="BC760">
        <v>29</v>
      </c>
      <c r="BH760" t="s">
        <v>118</v>
      </c>
      <c r="CC760" t="s">
        <v>120</v>
      </c>
      <c r="CR760" t="s">
        <v>531</v>
      </c>
      <c r="CS760">
        <v>153825</v>
      </c>
      <c r="CT760" t="s">
        <v>532</v>
      </c>
      <c r="CU760" t="s">
        <v>533</v>
      </c>
      <c r="CV760">
        <v>2010</v>
      </c>
    </row>
    <row r="761" spans="1:100" x14ac:dyDescent="0.35">
      <c r="A761">
        <v>38641940</v>
      </c>
      <c r="B761" t="s">
        <v>298</v>
      </c>
      <c r="D761" t="s">
        <v>101</v>
      </c>
      <c r="F761">
        <v>50.2</v>
      </c>
      <c r="K761" t="s">
        <v>535</v>
      </c>
      <c r="L761" t="s">
        <v>536</v>
      </c>
      <c r="M761" t="s">
        <v>104</v>
      </c>
      <c r="N761" t="s">
        <v>105</v>
      </c>
      <c r="P761">
        <v>25</v>
      </c>
      <c r="U761" t="s">
        <v>106</v>
      </c>
      <c r="V761" t="s">
        <v>107</v>
      </c>
      <c r="W761" t="s">
        <v>108</v>
      </c>
      <c r="X761" t="s">
        <v>109</v>
      </c>
      <c r="Y761">
        <v>2</v>
      </c>
      <c r="Z761" t="s">
        <v>139</v>
      </c>
      <c r="AB761">
        <v>1.1100000000000001</v>
      </c>
      <c r="AG761" t="s">
        <v>140</v>
      </c>
      <c r="AX761" t="s">
        <v>228</v>
      </c>
      <c r="AY761" t="s">
        <v>240</v>
      </c>
      <c r="AZ761" t="s">
        <v>227</v>
      </c>
      <c r="BC761">
        <v>21</v>
      </c>
      <c r="BH761" t="s">
        <v>118</v>
      </c>
      <c r="BO761" t="s">
        <v>119</v>
      </c>
      <c r="BV761" t="s">
        <v>119</v>
      </c>
      <c r="CC761" t="s">
        <v>120</v>
      </c>
      <c r="CR761" t="s">
        <v>537</v>
      </c>
      <c r="CS761">
        <v>170975</v>
      </c>
      <c r="CT761" t="s">
        <v>538</v>
      </c>
      <c r="CU761" t="s">
        <v>539</v>
      </c>
      <c r="CV761">
        <v>2015</v>
      </c>
    </row>
    <row r="762" spans="1:100" x14ac:dyDescent="0.35">
      <c r="A762">
        <v>38641940</v>
      </c>
      <c r="B762" t="s">
        <v>298</v>
      </c>
      <c r="D762" t="s">
        <v>101</v>
      </c>
      <c r="F762">
        <v>2</v>
      </c>
      <c r="K762" t="s">
        <v>420</v>
      </c>
      <c r="L762" t="s">
        <v>421</v>
      </c>
      <c r="M762" t="s">
        <v>104</v>
      </c>
      <c r="N762" t="s">
        <v>198</v>
      </c>
      <c r="V762" t="s">
        <v>167</v>
      </c>
      <c r="W762" t="s">
        <v>108</v>
      </c>
      <c r="X762" t="s">
        <v>109</v>
      </c>
      <c r="Y762">
        <v>4</v>
      </c>
      <c r="Z762" t="s">
        <v>139</v>
      </c>
      <c r="AB762">
        <v>2.9199999999999999E-3</v>
      </c>
      <c r="AG762" t="s">
        <v>111</v>
      </c>
      <c r="AX762" t="s">
        <v>228</v>
      </c>
      <c r="AY762" t="s">
        <v>490</v>
      </c>
      <c r="AZ762" t="s">
        <v>227</v>
      </c>
      <c r="BC762">
        <v>1.3899999999999999E-2</v>
      </c>
      <c r="BH762" t="s">
        <v>118</v>
      </c>
      <c r="BJ762">
        <v>5</v>
      </c>
      <c r="BO762" t="s">
        <v>130</v>
      </c>
      <c r="BQ762">
        <v>0.20830000000000001</v>
      </c>
      <c r="BV762" t="s">
        <v>118</v>
      </c>
      <c r="CC762" t="s">
        <v>120</v>
      </c>
      <c r="CR762" t="s">
        <v>423</v>
      </c>
      <c r="CS762">
        <v>174114</v>
      </c>
      <c r="CT762" t="s">
        <v>424</v>
      </c>
      <c r="CU762" t="s">
        <v>425</v>
      </c>
      <c r="CV762">
        <v>2016</v>
      </c>
    </row>
    <row r="763" spans="1:100" x14ac:dyDescent="0.35">
      <c r="A763">
        <v>38641940</v>
      </c>
      <c r="B763" t="s">
        <v>298</v>
      </c>
      <c r="D763" t="s">
        <v>101</v>
      </c>
      <c r="F763">
        <v>50.2</v>
      </c>
      <c r="K763" t="s">
        <v>535</v>
      </c>
      <c r="L763" t="s">
        <v>536</v>
      </c>
      <c r="M763" t="s">
        <v>104</v>
      </c>
      <c r="N763" t="s">
        <v>105</v>
      </c>
      <c r="P763">
        <v>25</v>
      </c>
      <c r="U763" t="s">
        <v>106</v>
      </c>
      <c r="V763" t="s">
        <v>107</v>
      </c>
      <c r="W763" t="s">
        <v>108</v>
      </c>
      <c r="X763" t="s">
        <v>109</v>
      </c>
      <c r="Y763">
        <v>2</v>
      </c>
      <c r="Z763" t="s">
        <v>139</v>
      </c>
      <c r="AB763">
        <v>1.1100000000000001</v>
      </c>
      <c r="AG763" t="s">
        <v>140</v>
      </c>
      <c r="AX763" t="s">
        <v>207</v>
      </c>
      <c r="AY763" t="s">
        <v>217</v>
      </c>
      <c r="AZ763" t="s">
        <v>227</v>
      </c>
      <c r="BA763" t="s">
        <v>184</v>
      </c>
      <c r="BH763" t="s">
        <v>119</v>
      </c>
      <c r="BO763" t="s">
        <v>119</v>
      </c>
      <c r="BV763" t="s">
        <v>119</v>
      </c>
      <c r="CC763" t="s">
        <v>120</v>
      </c>
      <c r="CR763" t="s">
        <v>537</v>
      </c>
      <c r="CS763">
        <v>170975</v>
      </c>
      <c r="CT763" t="s">
        <v>538</v>
      </c>
      <c r="CU763" t="s">
        <v>539</v>
      </c>
      <c r="CV763">
        <v>2015</v>
      </c>
    </row>
    <row r="764" spans="1:100" x14ac:dyDescent="0.35">
      <c r="A764">
        <v>38641940</v>
      </c>
      <c r="B764" t="s">
        <v>298</v>
      </c>
      <c r="D764" t="s">
        <v>101</v>
      </c>
      <c r="F764">
        <v>50.2</v>
      </c>
      <c r="K764" t="s">
        <v>535</v>
      </c>
      <c r="L764" t="s">
        <v>536</v>
      </c>
      <c r="M764" t="s">
        <v>104</v>
      </c>
      <c r="N764" t="s">
        <v>105</v>
      </c>
      <c r="P764">
        <v>25</v>
      </c>
      <c r="U764" t="s">
        <v>106</v>
      </c>
      <c r="V764" t="s">
        <v>107</v>
      </c>
      <c r="W764" t="s">
        <v>108</v>
      </c>
      <c r="X764" t="s">
        <v>109</v>
      </c>
      <c r="Y764">
        <v>2</v>
      </c>
      <c r="Z764" t="s">
        <v>139</v>
      </c>
      <c r="AB764">
        <v>1.1100000000000001</v>
      </c>
      <c r="AG764" t="s">
        <v>140</v>
      </c>
      <c r="AX764" t="s">
        <v>128</v>
      </c>
      <c r="AY764" t="s">
        <v>241</v>
      </c>
      <c r="AZ764" t="s">
        <v>227</v>
      </c>
      <c r="BH764" t="s">
        <v>119</v>
      </c>
      <c r="BO764" t="s">
        <v>119</v>
      </c>
      <c r="BV764" t="s">
        <v>119</v>
      </c>
      <c r="CC764" t="s">
        <v>120</v>
      </c>
      <c r="CR764" t="s">
        <v>537</v>
      </c>
      <c r="CS764">
        <v>170975</v>
      </c>
      <c r="CT764" t="s">
        <v>538</v>
      </c>
      <c r="CU764" t="s">
        <v>539</v>
      </c>
      <c r="CV764">
        <v>2015</v>
      </c>
    </row>
    <row r="765" spans="1:100" x14ac:dyDescent="0.35">
      <c r="A765">
        <v>38641940</v>
      </c>
      <c r="B765" t="s">
        <v>298</v>
      </c>
      <c r="D765" t="s">
        <v>101</v>
      </c>
      <c r="F765">
        <v>2</v>
      </c>
      <c r="K765" t="s">
        <v>420</v>
      </c>
      <c r="L765" t="s">
        <v>421</v>
      </c>
      <c r="M765" t="s">
        <v>104</v>
      </c>
      <c r="N765" t="s">
        <v>198</v>
      </c>
      <c r="V765" t="s">
        <v>167</v>
      </c>
      <c r="W765" t="s">
        <v>108</v>
      </c>
      <c r="X765" t="s">
        <v>109</v>
      </c>
      <c r="Y765">
        <v>4</v>
      </c>
      <c r="Z765" t="s">
        <v>139</v>
      </c>
      <c r="AB765">
        <v>2.9199999999999999E-3</v>
      </c>
      <c r="AG765" t="s">
        <v>111</v>
      </c>
      <c r="AX765" t="s">
        <v>228</v>
      </c>
      <c r="AY765" t="s">
        <v>426</v>
      </c>
      <c r="AZ765" t="s">
        <v>227</v>
      </c>
      <c r="BC765">
        <v>0.18060000000000001</v>
      </c>
      <c r="BH765" t="s">
        <v>118</v>
      </c>
      <c r="BJ765">
        <v>5</v>
      </c>
      <c r="BO765" t="s">
        <v>130</v>
      </c>
      <c r="BQ765">
        <v>0.20830000000000001</v>
      </c>
      <c r="BV765" t="s">
        <v>118</v>
      </c>
      <c r="CC765" t="s">
        <v>120</v>
      </c>
      <c r="CR765" t="s">
        <v>423</v>
      </c>
      <c r="CS765">
        <v>174114</v>
      </c>
      <c r="CT765" t="s">
        <v>424</v>
      </c>
      <c r="CU765" t="s">
        <v>425</v>
      </c>
      <c r="CV765">
        <v>2016</v>
      </c>
    </row>
    <row r="766" spans="1:100" x14ac:dyDescent="0.35">
      <c r="A766">
        <v>38641940</v>
      </c>
      <c r="B766" t="s">
        <v>298</v>
      </c>
      <c r="D766" t="s">
        <v>101</v>
      </c>
      <c r="F766">
        <v>50.2</v>
      </c>
      <c r="K766" t="s">
        <v>535</v>
      </c>
      <c r="L766" t="s">
        <v>536</v>
      </c>
      <c r="M766" t="s">
        <v>104</v>
      </c>
      <c r="N766" t="s">
        <v>105</v>
      </c>
      <c r="P766">
        <v>25</v>
      </c>
      <c r="U766" t="s">
        <v>106</v>
      </c>
      <c r="V766" t="s">
        <v>107</v>
      </c>
      <c r="W766" t="s">
        <v>108</v>
      </c>
      <c r="X766" t="s">
        <v>109</v>
      </c>
      <c r="Y766">
        <v>2</v>
      </c>
      <c r="Z766" t="s">
        <v>139</v>
      </c>
      <c r="AB766">
        <v>1.1100000000000001</v>
      </c>
      <c r="AG766" t="s">
        <v>140</v>
      </c>
      <c r="AX766" t="s">
        <v>228</v>
      </c>
      <c r="AY766" t="s">
        <v>229</v>
      </c>
      <c r="AZ766" t="s">
        <v>227</v>
      </c>
      <c r="BC766">
        <v>10</v>
      </c>
      <c r="BH766" t="s">
        <v>118</v>
      </c>
      <c r="BO766" t="s">
        <v>119</v>
      </c>
      <c r="BV766" t="s">
        <v>119</v>
      </c>
      <c r="CC766" t="s">
        <v>120</v>
      </c>
      <c r="CR766" t="s">
        <v>537</v>
      </c>
      <c r="CS766">
        <v>170975</v>
      </c>
      <c r="CT766" t="s">
        <v>538</v>
      </c>
      <c r="CU766" t="s">
        <v>539</v>
      </c>
      <c r="CV766">
        <v>2015</v>
      </c>
    </row>
    <row r="767" spans="1:100" x14ac:dyDescent="0.35">
      <c r="A767">
        <v>38641940</v>
      </c>
      <c r="B767" t="s">
        <v>298</v>
      </c>
      <c r="D767" t="s">
        <v>101</v>
      </c>
      <c r="F767">
        <v>2</v>
      </c>
      <c r="K767" t="s">
        <v>420</v>
      </c>
      <c r="L767" t="s">
        <v>421</v>
      </c>
      <c r="M767" t="s">
        <v>104</v>
      </c>
      <c r="N767" t="s">
        <v>198</v>
      </c>
      <c r="V767" t="s">
        <v>167</v>
      </c>
      <c r="W767" t="s">
        <v>108</v>
      </c>
      <c r="X767" t="s">
        <v>109</v>
      </c>
      <c r="Y767">
        <v>4</v>
      </c>
      <c r="Z767" t="s">
        <v>139</v>
      </c>
      <c r="AB767">
        <v>1.4599999999999999E-3</v>
      </c>
      <c r="AG767" t="s">
        <v>111</v>
      </c>
      <c r="AX767" t="s">
        <v>228</v>
      </c>
      <c r="AY767" t="s">
        <v>422</v>
      </c>
      <c r="AZ767" t="s">
        <v>227</v>
      </c>
      <c r="BC767">
        <v>0.20830000000000001</v>
      </c>
      <c r="BH767" t="s">
        <v>118</v>
      </c>
      <c r="BJ767">
        <v>5</v>
      </c>
      <c r="BO767" t="s">
        <v>130</v>
      </c>
      <c r="BQ767">
        <v>0.20830000000000001</v>
      </c>
      <c r="BV767" t="s">
        <v>118</v>
      </c>
      <c r="CC767" t="s">
        <v>120</v>
      </c>
      <c r="CR767" t="s">
        <v>423</v>
      </c>
      <c r="CS767">
        <v>174114</v>
      </c>
      <c r="CT767" t="s">
        <v>424</v>
      </c>
      <c r="CU767" t="s">
        <v>425</v>
      </c>
      <c r="CV767">
        <v>2016</v>
      </c>
    </row>
    <row r="768" spans="1:100" x14ac:dyDescent="0.35">
      <c r="A768">
        <v>38641940</v>
      </c>
      <c r="B768" t="s">
        <v>298</v>
      </c>
      <c r="D768" t="s">
        <v>101</v>
      </c>
      <c r="F768">
        <v>48.7</v>
      </c>
      <c r="K768" t="s">
        <v>528</v>
      </c>
      <c r="L768" t="s">
        <v>529</v>
      </c>
      <c r="M768" t="s">
        <v>104</v>
      </c>
      <c r="N768" t="s">
        <v>105</v>
      </c>
      <c r="P768">
        <v>25</v>
      </c>
      <c r="U768" t="s">
        <v>106</v>
      </c>
      <c r="V768" t="s">
        <v>107</v>
      </c>
      <c r="W768" t="s">
        <v>108</v>
      </c>
      <c r="X768" t="s">
        <v>109</v>
      </c>
      <c r="Y768">
        <v>3</v>
      </c>
      <c r="Z768" t="s">
        <v>139</v>
      </c>
      <c r="AB768">
        <v>572</v>
      </c>
      <c r="AG768" t="s">
        <v>530</v>
      </c>
      <c r="AX768" t="s">
        <v>128</v>
      </c>
      <c r="AY768" t="s">
        <v>241</v>
      </c>
      <c r="AZ768" t="s">
        <v>227</v>
      </c>
      <c r="BC768">
        <v>42</v>
      </c>
      <c r="BH768" t="s">
        <v>106</v>
      </c>
      <c r="CC768" t="s">
        <v>120</v>
      </c>
      <c r="CR768" t="s">
        <v>531</v>
      </c>
      <c r="CS768">
        <v>153825</v>
      </c>
      <c r="CT768" t="s">
        <v>532</v>
      </c>
      <c r="CU768" t="s">
        <v>533</v>
      </c>
      <c r="CV768">
        <v>2010</v>
      </c>
    </row>
    <row r="769" spans="1:100" x14ac:dyDescent="0.35">
      <c r="A769">
        <v>38641940</v>
      </c>
      <c r="B769" t="s">
        <v>298</v>
      </c>
      <c r="D769" t="s">
        <v>101</v>
      </c>
      <c r="F769">
        <v>50.2</v>
      </c>
      <c r="K769" t="s">
        <v>535</v>
      </c>
      <c r="L769" t="s">
        <v>536</v>
      </c>
      <c r="M769" t="s">
        <v>104</v>
      </c>
      <c r="N769" t="s">
        <v>105</v>
      </c>
      <c r="P769">
        <v>25</v>
      </c>
      <c r="U769" t="s">
        <v>106</v>
      </c>
      <c r="V769" t="s">
        <v>107</v>
      </c>
      <c r="W769" t="s">
        <v>108</v>
      </c>
      <c r="X769" t="s">
        <v>109</v>
      </c>
      <c r="Y769">
        <v>2</v>
      </c>
      <c r="Z769" t="s">
        <v>139</v>
      </c>
      <c r="AB769">
        <v>1.1100000000000001</v>
      </c>
      <c r="AG769" t="s">
        <v>140</v>
      </c>
      <c r="AX769" t="s">
        <v>228</v>
      </c>
      <c r="AY769" t="s">
        <v>229</v>
      </c>
      <c r="AZ769" t="s">
        <v>227</v>
      </c>
      <c r="BC769">
        <v>21</v>
      </c>
      <c r="BH769" t="s">
        <v>118</v>
      </c>
      <c r="BO769" t="s">
        <v>119</v>
      </c>
      <c r="BV769" t="s">
        <v>119</v>
      </c>
      <c r="CC769" t="s">
        <v>120</v>
      </c>
      <c r="CR769" t="s">
        <v>537</v>
      </c>
      <c r="CS769">
        <v>170975</v>
      </c>
      <c r="CT769" t="s">
        <v>538</v>
      </c>
      <c r="CU769" t="s">
        <v>539</v>
      </c>
      <c r="CV769">
        <v>2015</v>
      </c>
    </row>
    <row r="770" spans="1:100" x14ac:dyDescent="0.35">
      <c r="A770">
        <v>38641940</v>
      </c>
      <c r="B770" t="s">
        <v>298</v>
      </c>
      <c r="D770" t="s">
        <v>135</v>
      </c>
      <c r="K770" t="s">
        <v>391</v>
      </c>
      <c r="L770" t="s">
        <v>392</v>
      </c>
      <c r="M770" t="s">
        <v>104</v>
      </c>
      <c r="N770" t="s">
        <v>105</v>
      </c>
      <c r="P770">
        <v>25</v>
      </c>
      <c r="U770" t="s">
        <v>294</v>
      </c>
      <c r="V770" t="s">
        <v>167</v>
      </c>
      <c r="W770" t="s">
        <v>108</v>
      </c>
      <c r="X770" t="s">
        <v>109</v>
      </c>
      <c r="Y770">
        <v>4</v>
      </c>
      <c r="Z770" t="s">
        <v>139</v>
      </c>
      <c r="AB770">
        <v>41.48</v>
      </c>
      <c r="AG770" t="s">
        <v>140</v>
      </c>
      <c r="AX770" t="s">
        <v>128</v>
      </c>
      <c r="AY770" t="s">
        <v>128</v>
      </c>
      <c r="AZ770" t="s">
        <v>227</v>
      </c>
      <c r="BC770">
        <v>4</v>
      </c>
      <c r="BH770" t="s">
        <v>118</v>
      </c>
      <c r="BJ770">
        <v>96</v>
      </c>
      <c r="BO770" t="s">
        <v>130</v>
      </c>
      <c r="BQ770">
        <v>4</v>
      </c>
      <c r="BV770" t="s">
        <v>118</v>
      </c>
      <c r="CC770" t="s">
        <v>120</v>
      </c>
      <c r="CR770" t="s">
        <v>553</v>
      </c>
      <c r="CS770">
        <v>161671</v>
      </c>
      <c r="CT770" t="s">
        <v>554</v>
      </c>
      <c r="CU770" t="s">
        <v>555</v>
      </c>
      <c r="CV770">
        <v>2012</v>
      </c>
    </row>
    <row r="771" spans="1:100" x14ac:dyDescent="0.35">
      <c r="A771">
        <v>38641940</v>
      </c>
      <c r="B771" t="s">
        <v>298</v>
      </c>
      <c r="D771" t="s">
        <v>101</v>
      </c>
      <c r="K771" t="s">
        <v>360</v>
      </c>
      <c r="L771" t="s">
        <v>361</v>
      </c>
      <c r="M771" t="s">
        <v>104</v>
      </c>
      <c r="N771" t="s">
        <v>105</v>
      </c>
      <c r="O771" t="s">
        <v>116</v>
      </c>
      <c r="P771">
        <v>25</v>
      </c>
      <c r="U771" t="s">
        <v>206</v>
      </c>
      <c r="V771" t="s">
        <v>107</v>
      </c>
      <c r="W771" t="s">
        <v>108</v>
      </c>
      <c r="X771" t="s">
        <v>109</v>
      </c>
      <c r="Y771">
        <v>3</v>
      </c>
      <c r="Z771" t="s">
        <v>139</v>
      </c>
      <c r="AB771">
        <v>4</v>
      </c>
      <c r="AG771" t="s">
        <v>140</v>
      </c>
      <c r="AX771" t="s">
        <v>450</v>
      </c>
      <c r="AY771" t="s">
        <v>451</v>
      </c>
      <c r="AZ771" t="s">
        <v>227</v>
      </c>
      <c r="BA771" t="s">
        <v>184</v>
      </c>
      <c r="BC771">
        <v>33</v>
      </c>
      <c r="BH771" t="s">
        <v>118</v>
      </c>
      <c r="BJ771">
        <v>9</v>
      </c>
      <c r="BO771" t="s">
        <v>118</v>
      </c>
      <c r="BQ771">
        <v>9</v>
      </c>
      <c r="BV771" t="s">
        <v>118</v>
      </c>
      <c r="CC771" t="s">
        <v>120</v>
      </c>
      <c r="CR771" t="s">
        <v>452</v>
      </c>
      <c r="CS771">
        <v>178817</v>
      </c>
      <c r="CT771" t="s">
        <v>453</v>
      </c>
      <c r="CU771" t="s">
        <v>454</v>
      </c>
      <c r="CV771">
        <v>2017</v>
      </c>
    </row>
    <row r="772" spans="1:100" x14ac:dyDescent="0.35">
      <c r="A772">
        <v>38641940</v>
      </c>
      <c r="B772" t="s">
        <v>298</v>
      </c>
      <c r="D772" t="s">
        <v>101</v>
      </c>
      <c r="K772" t="s">
        <v>563</v>
      </c>
      <c r="L772" t="s">
        <v>564</v>
      </c>
      <c r="M772" t="s">
        <v>104</v>
      </c>
      <c r="N772" t="s">
        <v>534</v>
      </c>
      <c r="P772">
        <v>12</v>
      </c>
      <c r="U772" t="s">
        <v>206</v>
      </c>
      <c r="V772" t="s">
        <v>107</v>
      </c>
      <c r="W772" t="s">
        <v>108</v>
      </c>
      <c r="X772" t="s">
        <v>109</v>
      </c>
      <c r="Y772">
        <v>3</v>
      </c>
      <c r="Z772" t="s">
        <v>139</v>
      </c>
      <c r="AB772">
        <v>2</v>
      </c>
      <c r="AG772" t="s">
        <v>111</v>
      </c>
      <c r="AX772" t="s">
        <v>112</v>
      </c>
      <c r="AY772" t="s">
        <v>565</v>
      </c>
      <c r="AZ772" t="s">
        <v>227</v>
      </c>
      <c r="BC772">
        <v>105</v>
      </c>
      <c r="BH772" t="s">
        <v>118</v>
      </c>
      <c r="BJ772">
        <v>15</v>
      </c>
      <c r="BO772" t="s">
        <v>566</v>
      </c>
      <c r="BQ772">
        <v>105</v>
      </c>
      <c r="BV772" t="s">
        <v>118</v>
      </c>
      <c r="CC772" t="s">
        <v>120</v>
      </c>
      <c r="CR772" t="s">
        <v>567</v>
      </c>
      <c r="CS772">
        <v>156008</v>
      </c>
      <c r="CT772" t="s">
        <v>568</v>
      </c>
      <c r="CU772" t="s">
        <v>569</v>
      </c>
      <c r="CV772">
        <v>2011</v>
      </c>
    </row>
    <row r="773" spans="1:100" x14ac:dyDescent="0.35">
      <c r="A773">
        <v>38641940</v>
      </c>
      <c r="B773" t="s">
        <v>298</v>
      </c>
      <c r="D773" t="s">
        <v>101</v>
      </c>
      <c r="K773" t="s">
        <v>563</v>
      </c>
      <c r="L773" t="s">
        <v>564</v>
      </c>
      <c r="M773" t="s">
        <v>104</v>
      </c>
      <c r="N773" t="s">
        <v>534</v>
      </c>
      <c r="P773">
        <v>12</v>
      </c>
      <c r="U773" t="s">
        <v>206</v>
      </c>
      <c r="V773" t="s">
        <v>107</v>
      </c>
      <c r="W773" t="s">
        <v>108</v>
      </c>
      <c r="X773" t="s">
        <v>109</v>
      </c>
      <c r="Y773">
        <v>3</v>
      </c>
      <c r="Z773" t="s">
        <v>139</v>
      </c>
      <c r="AB773">
        <v>2</v>
      </c>
      <c r="AG773" t="s">
        <v>111</v>
      </c>
      <c r="AX773" t="s">
        <v>112</v>
      </c>
      <c r="AY773" t="s">
        <v>570</v>
      </c>
      <c r="AZ773" t="s">
        <v>227</v>
      </c>
      <c r="BH773" t="s">
        <v>571</v>
      </c>
      <c r="BJ773">
        <v>15</v>
      </c>
      <c r="BO773" t="s">
        <v>566</v>
      </c>
      <c r="BQ773">
        <v>105</v>
      </c>
      <c r="BV773" t="s">
        <v>118</v>
      </c>
      <c r="CC773" t="s">
        <v>120</v>
      </c>
      <c r="CR773" t="s">
        <v>567</v>
      </c>
      <c r="CS773">
        <v>156008</v>
      </c>
      <c r="CT773" t="s">
        <v>568</v>
      </c>
      <c r="CU773" t="s">
        <v>569</v>
      </c>
      <c r="CV773">
        <v>2011</v>
      </c>
    </row>
    <row r="774" spans="1:100" x14ac:dyDescent="0.35">
      <c r="A774">
        <v>38641940</v>
      </c>
      <c r="B774" t="s">
        <v>298</v>
      </c>
      <c r="D774" t="s">
        <v>101</v>
      </c>
      <c r="K774" t="s">
        <v>563</v>
      </c>
      <c r="L774" t="s">
        <v>564</v>
      </c>
      <c r="M774" t="s">
        <v>104</v>
      </c>
      <c r="N774" t="s">
        <v>534</v>
      </c>
      <c r="P774">
        <v>12</v>
      </c>
      <c r="U774" t="s">
        <v>206</v>
      </c>
      <c r="V774" t="s">
        <v>107</v>
      </c>
      <c r="W774" t="s">
        <v>108</v>
      </c>
      <c r="X774" t="s">
        <v>109</v>
      </c>
      <c r="Y774">
        <v>3</v>
      </c>
      <c r="Z774" t="s">
        <v>139</v>
      </c>
      <c r="AB774">
        <v>2</v>
      </c>
      <c r="AG774" t="s">
        <v>111</v>
      </c>
      <c r="AX774" t="s">
        <v>112</v>
      </c>
      <c r="AY774" t="s">
        <v>206</v>
      </c>
      <c r="AZ774" t="s">
        <v>227</v>
      </c>
      <c r="BH774" t="s">
        <v>571</v>
      </c>
      <c r="BJ774">
        <v>15</v>
      </c>
      <c r="BO774" t="s">
        <v>566</v>
      </c>
      <c r="BQ774">
        <v>105</v>
      </c>
      <c r="BV774" t="s">
        <v>118</v>
      </c>
      <c r="CC774" t="s">
        <v>120</v>
      </c>
      <c r="CR774" t="s">
        <v>567</v>
      </c>
      <c r="CS774">
        <v>156008</v>
      </c>
      <c r="CT774" t="s">
        <v>568</v>
      </c>
      <c r="CU774" t="s">
        <v>569</v>
      </c>
      <c r="CV774">
        <v>2011</v>
      </c>
    </row>
    <row r="775" spans="1:100" x14ac:dyDescent="0.35">
      <c r="A775">
        <v>38641940</v>
      </c>
      <c r="B775" t="s">
        <v>298</v>
      </c>
      <c r="D775" t="s">
        <v>101</v>
      </c>
      <c r="K775" t="s">
        <v>563</v>
      </c>
      <c r="L775" t="s">
        <v>564</v>
      </c>
      <c r="M775" t="s">
        <v>104</v>
      </c>
      <c r="N775" t="s">
        <v>534</v>
      </c>
      <c r="P775">
        <v>12</v>
      </c>
      <c r="U775" t="s">
        <v>206</v>
      </c>
      <c r="V775" t="s">
        <v>107</v>
      </c>
      <c r="W775" t="s">
        <v>108</v>
      </c>
      <c r="X775" t="s">
        <v>109</v>
      </c>
      <c r="Y775">
        <v>3</v>
      </c>
      <c r="Z775" t="s">
        <v>139</v>
      </c>
      <c r="AB775">
        <v>2</v>
      </c>
      <c r="AG775" t="s">
        <v>111</v>
      </c>
      <c r="AX775" t="s">
        <v>128</v>
      </c>
      <c r="AY775" t="s">
        <v>128</v>
      </c>
      <c r="AZ775" t="s">
        <v>227</v>
      </c>
      <c r="BC775">
        <v>105</v>
      </c>
      <c r="BH775" t="s">
        <v>118</v>
      </c>
      <c r="BJ775">
        <v>15</v>
      </c>
      <c r="BO775" t="s">
        <v>566</v>
      </c>
      <c r="BQ775">
        <v>105</v>
      </c>
      <c r="BV775" t="s">
        <v>118</v>
      </c>
      <c r="CC775" t="s">
        <v>120</v>
      </c>
      <c r="CR775" t="s">
        <v>567</v>
      </c>
      <c r="CS775">
        <v>156008</v>
      </c>
      <c r="CT775" t="s">
        <v>568</v>
      </c>
      <c r="CU775" t="s">
        <v>569</v>
      </c>
      <c r="CV775">
        <v>2011</v>
      </c>
    </row>
    <row r="776" spans="1:100" x14ac:dyDescent="0.35">
      <c r="A776">
        <v>38641940</v>
      </c>
      <c r="B776" t="s">
        <v>298</v>
      </c>
      <c r="D776" t="s">
        <v>101</v>
      </c>
      <c r="F776">
        <v>25.2</v>
      </c>
      <c r="K776" t="s">
        <v>165</v>
      </c>
      <c r="L776" t="s">
        <v>166</v>
      </c>
      <c r="M776" t="s">
        <v>104</v>
      </c>
      <c r="N776" t="s">
        <v>105</v>
      </c>
      <c r="P776">
        <v>25</v>
      </c>
      <c r="U776" t="s">
        <v>106</v>
      </c>
      <c r="V776" t="s">
        <v>107</v>
      </c>
      <c r="W776" t="s">
        <v>108</v>
      </c>
      <c r="X776" t="s">
        <v>109</v>
      </c>
      <c r="Y776">
        <v>3</v>
      </c>
      <c r="Z776" t="s">
        <v>139</v>
      </c>
      <c r="AB776">
        <v>1</v>
      </c>
      <c r="AG776" t="s">
        <v>111</v>
      </c>
      <c r="AX776" t="s">
        <v>128</v>
      </c>
      <c r="AY776" t="s">
        <v>241</v>
      </c>
      <c r="AZ776" t="s">
        <v>242</v>
      </c>
      <c r="BC776">
        <v>16</v>
      </c>
      <c r="BH776" t="s">
        <v>118</v>
      </c>
      <c r="CC776" t="s">
        <v>120</v>
      </c>
      <c r="CR776" t="s">
        <v>237</v>
      </c>
      <c r="CS776">
        <v>86767</v>
      </c>
      <c r="CT776" t="s">
        <v>498</v>
      </c>
      <c r="CU776" t="s">
        <v>499</v>
      </c>
      <c r="CV776">
        <v>2004</v>
      </c>
    </row>
    <row r="777" spans="1:100" x14ac:dyDescent="0.35">
      <c r="A777">
        <v>38641940</v>
      </c>
      <c r="B777" t="s">
        <v>298</v>
      </c>
      <c r="D777" t="s">
        <v>101</v>
      </c>
      <c r="F777">
        <v>25.2</v>
      </c>
      <c r="K777" t="s">
        <v>231</v>
      </c>
      <c r="L777" t="s">
        <v>232</v>
      </c>
      <c r="M777" t="s">
        <v>104</v>
      </c>
      <c r="N777" t="s">
        <v>105</v>
      </c>
      <c r="P777">
        <v>25</v>
      </c>
      <c r="U777" t="s">
        <v>106</v>
      </c>
      <c r="V777" t="s">
        <v>107</v>
      </c>
      <c r="W777" t="s">
        <v>108</v>
      </c>
      <c r="X777" t="s">
        <v>109</v>
      </c>
      <c r="Y777">
        <v>3</v>
      </c>
      <c r="Z777" t="s">
        <v>139</v>
      </c>
      <c r="AB777">
        <v>2</v>
      </c>
      <c r="AG777" t="s">
        <v>111</v>
      </c>
      <c r="AX777" t="s">
        <v>128</v>
      </c>
      <c r="AY777" t="s">
        <v>241</v>
      </c>
      <c r="AZ777" t="s">
        <v>242</v>
      </c>
      <c r="BC777">
        <v>16</v>
      </c>
      <c r="BH777" t="s">
        <v>118</v>
      </c>
      <c r="CC777" t="s">
        <v>120</v>
      </c>
      <c r="CR777" t="s">
        <v>237</v>
      </c>
      <c r="CS777">
        <v>86767</v>
      </c>
      <c r="CT777" t="s">
        <v>498</v>
      </c>
      <c r="CU777" t="s">
        <v>499</v>
      </c>
      <c r="CV777">
        <v>2004</v>
      </c>
    </row>
    <row r="778" spans="1:100" x14ac:dyDescent="0.35">
      <c r="A778">
        <v>38641940</v>
      </c>
      <c r="B778" t="s">
        <v>298</v>
      </c>
      <c r="D778" t="s">
        <v>101</v>
      </c>
      <c r="F778">
        <v>0.75</v>
      </c>
      <c r="K778" t="s">
        <v>572</v>
      </c>
      <c r="L778" t="s">
        <v>573</v>
      </c>
      <c r="M778" t="s">
        <v>104</v>
      </c>
      <c r="N778" t="s">
        <v>105</v>
      </c>
      <c r="P778">
        <v>25</v>
      </c>
      <c r="U778" t="s">
        <v>106</v>
      </c>
      <c r="V778" t="s">
        <v>167</v>
      </c>
      <c r="W778" t="s">
        <v>108</v>
      </c>
      <c r="X778" t="s">
        <v>109</v>
      </c>
      <c r="Y778">
        <v>2</v>
      </c>
      <c r="Z778" t="s">
        <v>110</v>
      </c>
      <c r="AB778">
        <v>1E-4</v>
      </c>
      <c r="AG778" t="s">
        <v>574</v>
      </c>
      <c r="AX778" t="s">
        <v>112</v>
      </c>
      <c r="AY778" t="s">
        <v>206</v>
      </c>
      <c r="AZ778" t="s">
        <v>242</v>
      </c>
      <c r="BC778">
        <v>14</v>
      </c>
      <c r="BH778" t="s">
        <v>118</v>
      </c>
      <c r="CC778" t="s">
        <v>120</v>
      </c>
      <c r="CR778" t="s">
        <v>575</v>
      </c>
      <c r="CS778">
        <v>61464</v>
      </c>
      <c r="CT778" t="s">
        <v>576</v>
      </c>
      <c r="CU778" t="s">
        <v>577</v>
      </c>
      <c r="CV778">
        <v>2001</v>
      </c>
    </row>
    <row r="779" spans="1:100" x14ac:dyDescent="0.35">
      <c r="A779">
        <v>38641940</v>
      </c>
      <c r="B779" t="s">
        <v>298</v>
      </c>
      <c r="D779" t="s">
        <v>101</v>
      </c>
      <c r="K779" t="s">
        <v>578</v>
      </c>
      <c r="L779" t="s">
        <v>579</v>
      </c>
      <c r="M779" t="s">
        <v>104</v>
      </c>
      <c r="V779" t="s">
        <v>233</v>
      </c>
      <c r="W779" t="s">
        <v>108</v>
      </c>
      <c r="X779" t="s">
        <v>234</v>
      </c>
      <c r="Y779">
        <v>2</v>
      </c>
      <c r="Z779" t="s">
        <v>110</v>
      </c>
      <c r="AB779">
        <v>3.8</v>
      </c>
      <c r="AG779" t="s">
        <v>111</v>
      </c>
      <c r="AX779" t="s">
        <v>282</v>
      </c>
      <c r="AY779" t="s">
        <v>495</v>
      </c>
      <c r="AZ779" t="s">
        <v>242</v>
      </c>
      <c r="BC779">
        <v>13</v>
      </c>
      <c r="BH779" t="s">
        <v>118</v>
      </c>
      <c r="CC779" t="s">
        <v>120</v>
      </c>
      <c r="CR779" t="s">
        <v>237</v>
      </c>
      <c r="CS779">
        <v>89112</v>
      </c>
      <c r="CT779" t="s">
        <v>496</v>
      </c>
      <c r="CU779" t="s">
        <v>497</v>
      </c>
      <c r="CV779">
        <v>2005</v>
      </c>
    </row>
    <row r="780" spans="1:100" x14ac:dyDescent="0.35">
      <c r="A780">
        <v>38641940</v>
      </c>
      <c r="B780" t="s">
        <v>298</v>
      </c>
      <c r="D780" t="s">
        <v>101</v>
      </c>
      <c r="F780">
        <v>13</v>
      </c>
      <c r="K780" t="s">
        <v>231</v>
      </c>
      <c r="L780" t="s">
        <v>232</v>
      </c>
      <c r="M780" t="s">
        <v>104</v>
      </c>
      <c r="N780" t="s">
        <v>105</v>
      </c>
      <c r="V780" t="s">
        <v>167</v>
      </c>
      <c r="W780" t="s">
        <v>108</v>
      </c>
      <c r="X780" t="s">
        <v>234</v>
      </c>
      <c r="Y780">
        <v>2</v>
      </c>
      <c r="Z780" t="s">
        <v>139</v>
      </c>
      <c r="AB780">
        <v>1.3</v>
      </c>
      <c r="AG780" t="s">
        <v>111</v>
      </c>
      <c r="AX780" t="s">
        <v>128</v>
      </c>
      <c r="AY780" t="s">
        <v>241</v>
      </c>
      <c r="AZ780" t="s">
        <v>242</v>
      </c>
      <c r="BC780">
        <v>23</v>
      </c>
      <c r="BH780" t="s">
        <v>118</v>
      </c>
      <c r="CC780" t="s">
        <v>120</v>
      </c>
      <c r="CR780" t="s">
        <v>580</v>
      </c>
      <c r="CS780">
        <v>86886</v>
      </c>
      <c r="CT780" t="s">
        <v>581</v>
      </c>
      <c r="CU780" t="s">
        <v>582</v>
      </c>
      <c r="CV780">
        <v>2005</v>
      </c>
    </row>
    <row r="781" spans="1:100" x14ac:dyDescent="0.35">
      <c r="A781">
        <v>38641940</v>
      </c>
      <c r="B781" t="s">
        <v>298</v>
      </c>
      <c r="D781" t="s">
        <v>101</v>
      </c>
      <c r="F781">
        <v>25.2</v>
      </c>
      <c r="K781" t="s">
        <v>231</v>
      </c>
      <c r="L781" t="s">
        <v>232</v>
      </c>
      <c r="M781" t="s">
        <v>104</v>
      </c>
      <c r="N781" t="s">
        <v>105</v>
      </c>
      <c r="P781">
        <v>25</v>
      </c>
      <c r="U781" t="s">
        <v>106</v>
      </c>
      <c r="V781" t="s">
        <v>107</v>
      </c>
      <c r="W781" t="s">
        <v>108</v>
      </c>
      <c r="X781" t="s">
        <v>109</v>
      </c>
      <c r="Y781">
        <v>3</v>
      </c>
      <c r="Z781" t="s">
        <v>139</v>
      </c>
      <c r="AB781">
        <v>2</v>
      </c>
      <c r="AG781" t="s">
        <v>111</v>
      </c>
      <c r="AX781" t="s">
        <v>207</v>
      </c>
      <c r="AY781" t="s">
        <v>502</v>
      </c>
      <c r="AZ781" t="s">
        <v>242</v>
      </c>
      <c r="BC781">
        <v>16</v>
      </c>
      <c r="BH781" t="s">
        <v>118</v>
      </c>
      <c r="CC781" t="s">
        <v>120</v>
      </c>
      <c r="CR781" t="s">
        <v>237</v>
      </c>
      <c r="CS781">
        <v>86767</v>
      </c>
      <c r="CT781" t="s">
        <v>498</v>
      </c>
      <c r="CU781" t="s">
        <v>499</v>
      </c>
      <c r="CV781">
        <v>2004</v>
      </c>
    </row>
    <row r="782" spans="1:100" x14ac:dyDescent="0.35">
      <c r="A782">
        <v>38641940</v>
      </c>
      <c r="B782" t="s">
        <v>298</v>
      </c>
      <c r="D782" t="s">
        <v>101</v>
      </c>
      <c r="F782">
        <v>13</v>
      </c>
      <c r="K782" t="s">
        <v>231</v>
      </c>
      <c r="L782" t="s">
        <v>232</v>
      </c>
      <c r="M782" t="s">
        <v>104</v>
      </c>
      <c r="N782" t="s">
        <v>105</v>
      </c>
      <c r="V782" t="s">
        <v>167</v>
      </c>
      <c r="W782" t="s">
        <v>108</v>
      </c>
      <c r="X782" t="s">
        <v>234</v>
      </c>
      <c r="Y782">
        <v>2</v>
      </c>
      <c r="Z782" t="s">
        <v>139</v>
      </c>
      <c r="AB782">
        <v>1.3</v>
      </c>
      <c r="AG782" t="s">
        <v>111</v>
      </c>
      <c r="AX782" t="s">
        <v>128</v>
      </c>
      <c r="AY782" t="s">
        <v>241</v>
      </c>
      <c r="AZ782" t="s">
        <v>242</v>
      </c>
      <c r="BC782">
        <v>23</v>
      </c>
      <c r="BH782" t="s">
        <v>118</v>
      </c>
      <c r="CC782" t="s">
        <v>120</v>
      </c>
      <c r="CR782" t="s">
        <v>580</v>
      </c>
      <c r="CS782">
        <v>86886</v>
      </c>
      <c r="CT782" t="s">
        <v>581</v>
      </c>
      <c r="CU782" t="s">
        <v>582</v>
      </c>
      <c r="CV782">
        <v>2005</v>
      </c>
    </row>
    <row r="783" spans="1:100" x14ac:dyDescent="0.35">
      <c r="A783">
        <v>38641940</v>
      </c>
      <c r="B783" t="s">
        <v>298</v>
      </c>
      <c r="D783" t="s">
        <v>101</v>
      </c>
      <c r="F783">
        <v>0.75</v>
      </c>
      <c r="K783" t="s">
        <v>572</v>
      </c>
      <c r="L783" t="s">
        <v>573</v>
      </c>
      <c r="M783" t="s">
        <v>104</v>
      </c>
      <c r="N783" t="s">
        <v>105</v>
      </c>
      <c r="P783">
        <v>25</v>
      </c>
      <c r="U783" t="s">
        <v>106</v>
      </c>
      <c r="V783" t="s">
        <v>167</v>
      </c>
      <c r="W783" t="s">
        <v>108</v>
      </c>
      <c r="X783" t="s">
        <v>109</v>
      </c>
      <c r="Y783">
        <v>2</v>
      </c>
      <c r="Z783" t="s">
        <v>110</v>
      </c>
      <c r="AB783">
        <v>1E-4</v>
      </c>
      <c r="AG783" t="s">
        <v>574</v>
      </c>
      <c r="AX783" t="s">
        <v>207</v>
      </c>
      <c r="AY783" t="s">
        <v>217</v>
      </c>
      <c r="AZ783" t="s">
        <v>242</v>
      </c>
      <c r="BC783">
        <v>14</v>
      </c>
      <c r="BH783" t="s">
        <v>118</v>
      </c>
      <c r="CC783" t="s">
        <v>120</v>
      </c>
      <c r="CR783" t="s">
        <v>575</v>
      </c>
      <c r="CS783">
        <v>61464</v>
      </c>
      <c r="CT783" t="s">
        <v>576</v>
      </c>
      <c r="CU783" t="s">
        <v>577</v>
      </c>
      <c r="CV783">
        <v>2001</v>
      </c>
    </row>
    <row r="784" spans="1:100" x14ac:dyDescent="0.35">
      <c r="A784">
        <v>38641940</v>
      </c>
      <c r="B784" t="s">
        <v>298</v>
      </c>
      <c r="D784" t="s">
        <v>101</v>
      </c>
      <c r="F784">
        <v>0.75</v>
      </c>
      <c r="K784" t="s">
        <v>583</v>
      </c>
      <c r="L784" t="s">
        <v>584</v>
      </c>
      <c r="M784" t="s">
        <v>104</v>
      </c>
      <c r="N784" t="s">
        <v>105</v>
      </c>
      <c r="R784">
        <v>26</v>
      </c>
      <c r="T784">
        <v>30</v>
      </c>
      <c r="U784" t="s">
        <v>106</v>
      </c>
      <c r="V784" t="s">
        <v>167</v>
      </c>
      <c r="W784" t="s">
        <v>108</v>
      </c>
      <c r="X784" t="s">
        <v>109</v>
      </c>
      <c r="Y784">
        <v>2</v>
      </c>
      <c r="Z784" t="s">
        <v>110</v>
      </c>
      <c r="AB784">
        <v>1E-4</v>
      </c>
      <c r="AG784" t="s">
        <v>574</v>
      </c>
      <c r="AX784" t="s">
        <v>112</v>
      </c>
      <c r="AY784" t="s">
        <v>206</v>
      </c>
      <c r="AZ784" t="s">
        <v>242</v>
      </c>
      <c r="BC784">
        <v>14</v>
      </c>
      <c r="BH784" t="s">
        <v>118</v>
      </c>
      <c r="CC784" t="s">
        <v>120</v>
      </c>
      <c r="CR784" t="s">
        <v>575</v>
      </c>
      <c r="CS784">
        <v>61464</v>
      </c>
      <c r="CT784" t="s">
        <v>576</v>
      </c>
      <c r="CU784" t="s">
        <v>577</v>
      </c>
      <c r="CV784">
        <v>2001</v>
      </c>
    </row>
    <row r="785" spans="1:100" x14ac:dyDescent="0.35">
      <c r="A785">
        <v>38641940</v>
      </c>
      <c r="B785" t="s">
        <v>298</v>
      </c>
      <c r="D785" t="s">
        <v>101</v>
      </c>
      <c r="F785">
        <v>25.2</v>
      </c>
      <c r="K785" t="s">
        <v>165</v>
      </c>
      <c r="L785" t="s">
        <v>166</v>
      </c>
      <c r="M785" t="s">
        <v>104</v>
      </c>
      <c r="N785" t="s">
        <v>105</v>
      </c>
      <c r="P785">
        <v>25</v>
      </c>
      <c r="U785" t="s">
        <v>106</v>
      </c>
      <c r="V785" t="s">
        <v>107</v>
      </c>
      <c r="W785" t="s">
        <v>108</v>
      </c>
      <c r="X785" t="s">
        <v>109</v>
      </c>
      <c r="Y785">
        <v>3</v>
      </c>
      <c r="Z785" t="s">
        <v>139</v>
      </c>
      <c r="AB785">
        <v>1</v>
      </c>
      <c r="AG785" t="s">
        <v>111</v>
      </c>
      <c r="AX785" t="s">
        <v>207</v>
      </c>
      <c r="AY785" t="s">
        <v>502</v>
      </c>
      <c r="AZ785" t="s">
        <v>242</v>
      </c>
      <c r="BC785">
        <v>16</v>
      </c>
      <c r="BH785" t="s">
        <v>118</v>
      </c>
      <c r="CC785" t="s">
        <v>120</v>
      </c>
      <c r="CR785" t="s">
        <v>237</v>
      </c>
      <c r="CS785">
        <v>86767</v>
      </c>
      <c r="CT785" t="s">
        <v>498</v>
      </c>
      <c r="CU785" t="s">
        <v>499</v>
      </c>
      <c r="CV785">
        <v>2004</v>
      </c>
    </row>
    <row r="786" spans="1:100" x14ac:dyDescent="0.35">
      <c r="A786">
        <v>38641940</v>
      </c>
      <c r="B786" t="s">
        <v>298</v>
      </c>
      <c r="D786" t="s">
        <v>101</v>
      </c>
      <c r="F786">
        <v>0.75</v>
      </c>
      <c r="K786" t="s">
        <v>583</v>
      </c>
      <c r="L786" t="s">
        <v>584</v>
      </c>
      <c r="M786" t="s">
        <v>104</v>
      </c>
      <c r="N786" t="s">
        <v>105</v>
      </c>
      <c r="R786">
        <v>26</v>
      </c>
      <c r="T786">
        <v>30</v>
      </c>
      <c r="U786" t="s">
        <v>106</v>
      </c>
      <c r="V786" t="s">
        <v>167</v>
      </c>
      <c r="W786" t="s">
        <v>108</v>
      </c>
      <c r="X786" t="s">
        <v>109</v>
      </c>
      <c r="Y786">
        <v>2</v>
      </c>
      <c r="Z786" t="s">
        <v>110</v>
      </c>
      <c r="AB786">
        <v>1E-4</v>
      </c>
      <c r="AG786" t="s">
        <v>574</v>
      </c>
      <c r="AX786" t="s">
        <v>207</v>
      </c>
      <c r="AY786" t="s">
        <v>217</v>
      </c>
      <c r="AZ786" t="s">
        <v>242</v>
      </c>
      <c r="BC786">
        <v>14</v>
      </c>
      <c r="BH786" t="s">
        <v>118</v>
      </c>
      <c r="CC786" t="s">
        <v>120</v>
      </c>
      <c r="CR786" t="s">
        <v>575</v>
      </c>
      <c r="CS786">
        <v>61464</v>
      </c>
      <c r="CT786" t="s">
        <v>576</v>
      </c>
      <c r="CU786" t="s">
        <v>577</v>
      </c>
      <c r="CV786">
        <v>2001</v>
      </c>
    </row>
    <row r="787" spans="1:100" x14ac:dyDescent="0.35">
      <c r="A787">
        <v>38641940</v>
      </c>
      <c r="B787" t="s">
        <v>298</v>
      </c>
      <c r="D787" t="s">
        <v>101</v>
      </c>
      <c r="F787">
        <v>48</v>
      </c>
      <c r="K787" t="s">
        <v>354</v>
      </c>
      <c r="L787" t="s">
        <v>355</v>
      </c>
      <c r="M787" t="s">
        <v>104</v>
      </c>
      <c r="N787" t="s">
        <v>105</v>
      </c>
      <c r="R787">
        <v>25</v>
      </c>
      <c r="T787">
        <v>26</v>
      </c>
      <c r="U787" t="s">
        <v>106</v>
      </c>
      <c r="V787" t="s">
        <v>107</v>
      </c>
      <c r="W787" t="s">
        <v>108</v>
      </c>
      <c r="X787" t="s">
        <v>109</v>
      </c>
      <c r="Y787">
        <v>6</v>
      </c>
      <c r="Z787" t="s">
        <v>110</v>
      </c>
      <c r="AB787">
        <v>3.07</v>
      </c>
      <c r="AG787" t="s">
        <v>111</v>
      </c>
      <c r="AX787" t="s">
        <v>128</v>
      </c>
      <c r="AY787" t="s">
        <v>241</v>
      </c>
      <c r="AZ787" t="s">
        <v>242</v>
      </c>
      <c r="BC787">
        <v>2</v>
      </c>
      <c r="BH787" t="s">
        <v>118</v>
      </c>
      <c r="CC787" t="s">
        <v>120</v>
      </c>
      <c r="CR787" t="s">
        <v>356</v>
      </c>
      <c r="CS787">
        <v>71969</v>
      </c>
      <c r="CT787" t="s">
        <v>357</v>
      </c>
      <c r="CU787" t="s">
        <v>358</v>
      </c>
      <c r="CV787">
        <v>2003</v>
      </c>
    </row>
    <row r="788" spans="1:100" x14ac:dyDescent="0.35">
      <c r="A788">
        <v>38641940</v>
      </c>
      <c r="B788" t="s">
        <v>298</v>
      </c>
      <c r="D788" t="s">
        <v>101</v>
      </c>
      <c r="F788">
        <v>0.75</v>
      </c>
      <c r="K788" t="s">
        <v>583</v>
      </c>
      <c r="L788" t="s">
        <v>584</v>
      </c>
      <c r="M788" t="s">
        <v>104</v>
      </c>
      <c r="N788" t="s">
        <v>105</v>
      </c>
      <c r="R788">
        <v>26</v>
      </c>
      <c r="T788">
        <v>30</v>
      </c>
      <c r="U788" t="s">
        <v>106</v>
      </c>
      <c r="V788" t="s">
        <v>167</v>
      </c>
      <c r="W788" t="s">
        <v>108</v>
      </c>
      <c r="X788" t="s">
        <v>109</v>
      </c>
      <c r="Y788">
        <v>5</v>
      </c>
      <c r="Z788" t="s">
        <v>110</v>
      </c>
      <c r="AB788">
        <v>1E-3</v>
      </c>
      <c r="AG788" t="s">
        <v>574</v>
      </c>
      <c r="AX788" t="s">
        <v>128</v>
      </c>
      <c r="AY788" t="s">
        <v>128</v>
      </c>
      <c r="AZ788" t="s">
        <v>243</v>
      </c>
      <c r="BC788">
        <v>1</v>
      </c>
      <c r="BH788" t="s">
        <v>118</v>
      </c>
      <c r="CC788" t="s">
        <v>120</v>
      </c>
      <c r="CR788" t="s">
        <v>575</v>
      </c>
      <c r="CS788">
        <v>61464</v>
      </c>
      <c r="CT788" t="s">
        <v>576</v>
      </c>
      <c r="CU788" t="s">
        <v>577</v>
      </c>
      <c r="CV788">
        <v>2001</v>
      </c>
    </row>
    <row r="789" spans="1:100" x14ac:dyDescent="0.35">
      <c r="A789">
        <v>38641940</v>
      </c>
      <c r="B789" t="s">
        <v>298</v>
      </c>
      <c r="D789" t="s">
        <v>135</v>
      </c>
      <c r="F789">
        <v>50.2</v>
      </c>
      <c r="K789" t="s">
        <v>397</v>
      </c>
      <c r="L789" t="s">
        <v>398</v>
      </c>
      <c r="M789" t="s">
        <v>104</v>
      </c>
      <c r="N789" t="s">
        <v>198</v>
      </c>
      <c r="V789" t="s">
        <v>107</v>
      </c>
      <c r="W789" t="s">
        <v>108</v>
      </c>
      <c r="X789" t="s">
        <v>109</v>
      </c>
      <c r="Y789">
        <v>3</v>
      </c>
      <c r="Z789" t="s">
        <v>139</v>
      </c>
      <c r="AB789">
        <v>1.94</v>
      </c>
      <c r="AG789" t="s">
        <v>111</v>
      </c>
      <c r="AX789" t="s">
        <v>128</v>
      </c>
      <c r="AY789" t="s">
        <v>128</v>
      </c>
      <c r="AZ789" t="s">
        <v>243</v>
      </c>
      <c r="BC789">
        <v>43</v>
      </c>
      <c r="BH789" t="s">
        <v>118</v>
      </c>
      <c r="CC789" t="s">
        <v>120</v>
      </c>
      <c r="CR789" t="s">
        <v>441</v>
      </c>
      <c r="CS789">
        <v>96423</v>
      </c>
      <c r="CT789" t="s">
        <v>442</v>
      </c>
      <c r="CU789" t="s">
        <v>443</v>
      </c>
      <c r="CV789">
        <v>2005</v>
      </c>
    </row>
    <row r="790" spans="1:100" x14ac:dyDescent="0.35">
      <c r="A790">
        <v>38641940</v>
      </c>
      <c r="B790" t="s">
        <v>298</v>
      </c>
      <c r="D790" t="s">
        <v>101</v>
      </c>
      <c r="F790">
        <v>25.2</v>
      </c>
      <c r="K790" t="s">
        <v>231</v>
      </c>
      <c r="L790" t="s">
        <v>232</v>
      </c>
      <c r="M790" t="s">
        <v>104</v>
      </c>
      <c r="N790" t="s">
        <v>105</v>
      </c>
      <c r="P790">
        <v>25</v>
      </c>
      <c r="U790" t="s">
        <v>206</v>
      </c>
      <c r="V790" t="s">
        <v>107</v>
      </c>
      <c r="W790" t="s">
        <v>108</v>
      </c>
      <c r="X790" t="s">
        <v>109</v>
      </c>
      <c r="Y790">
        <v>6</v>
      </c>
      <c r="Z790" t="s">
        <v>139</v>
      </c>
      <c r="AB790">
        <v>5</v>
      </c>
      <c r="AG790" t="s">
        <v>111</v>
      </c>
      <c r="AX790" t="s">
        <v>128</v>
      </c>
      <c r="AY790" t="s">
        <v>128</v>
      </c>
      <c r="AZ790" t="s">
        <v>243</v>
      </c>
      <c r="BC790">
        <v>16</v>
      </c>
      <c r="BH790" t="s">
        <v>118</v>
      </c>
      <c r="CC790" t="s">
        <v>120</v>
      </c>
      <c r="CR790" t="s">
        <v>237</v>
      </c>
      <c r="CS790">
        <v>80961</v>
      </c>
      <c r="CT790" t="s">
        <v>342</v>
      </c>
      <c r="CU790" t="s">
        <v>343</v>
      </c>
      <c r="CV790">
        <v>2005</v>
      </c>
    </row>
    <row r="791" spans="1:100" x14ac:dyDescent="0.35">
      <c r="A791">
        <v>38641940</v>
      </c>
      <c r="B791" t="s">
        <v>298</v>
      </c>
      <c r="D791" t="s">
        <v>135</v>
      </c>
      <c r="E791" t="s">
        <v>236</v>
      </c>
      <c r="F791">
        <v>51</v>
      </c>
      <c r="K791" t="s">
        <v>299</v>
      </c>
      <c r="L791" t="s">
        <v>245</v>
      </c>
      <c r="M791" t="s">
        <v>104</v>
      </c>
      <c r="N791" t="s">
        <v>198</v>
      </c>
      <c r="P791">
        <v>25</v>
      </c>
      <c r="U791" t="s">
        <v>106</v>
      </c>
      <c r="V791" t="s">
        <v>107</v>
      </c>
      <c r="W791" t="s">
        <v>254</v>
      </c>
      <c r="X791" t="s">
        <v>109</v>
      </c>
      <c r="Y791">
        <v>8</v>
      </c>
      <c r="Z791" t="s">
        <v>139</v>
      </c>
      <c r="AB791">
        <v>14</v>
      </c>
      <c r="AG791" t="s">
        <v>111</v>
      </c>
      <c r="AX791" t="s">
        <v>128</v>
      </c>
      <c r="AY791" t="s">
        <v>128</v>
      </c>
      <c r="AZ791" t="s">
        <v>243</v>
      </c>
      <c r="BC791">
        <v>4</v>
      </c>
      <c r="BH791" t="s">
        <v>118</v>
      </c>
      <c r="BJ791">
        <v>96</v>
      </c>
      <c r="BO791" t="s">
        <v>130</v>
      </c>
      <c r="BQ791">
        <v>4</v>
      </c>
      <c r="BV791" t="s">
        <v>118</v>
      </c>
      <c r="CC791" t="s">
        <v>120</v>
      </c>
      <c r="CR791" t="s">
        <v>302</v>
      </c>
      <c r="CS791">
        <v>178800</v>
      </c>
      <c r="CT791" t="s">
        <v>303</v>
      </c>
      <c r="CU791" t="s">
        <v>304</v>
      </c>
      <c r="CV791">
        <v>2017</v>
      </c>
    </row>
    <row r="792" spans="1:100" x14ac:dyDescent="0.35">
      <c r="A792">
        <v>38641940</v>
      </c>
      <c r="B792" t="s">
        <v>298</v>
      </c>
      <c r="D792" t="s">
        <v>212</v>
      </c>
      <c r="F792">
        <v>41.5</v>
      </c>
      <c r="K792" t="s">
        <v>371</v>
      </c>
      <c r="L792" t="s">
        <v>372</v>
      </c>
      <c r="M792" t="s">
        <v>104</v>
      </c>
      <c r="N792" t="s">
        <v>105</v>
      </c>
      <c r="P792">
        <v>25</v>
      </c>
      <c r="U792" t="s">
        <v>106</v>
      </c>
      <c r="V792" t="s">
        <v>107</v>
      </c>
      <c r="W792" t="s">
        <v>108</v>
      </c>
      <c r="X792" t="s">
        <v>109</v>
      </c>
      <c r="Y792">
        <v>3</v>
      </c>
      <c r="Z792" t="s">
        <v>139</v>
      </c>
      <c r="AB792">
        <v>6.5</v>
      </c>
      <c r="AG792" t="s">
        <v>140</v>
      </c>
      <c r="AX792" t="s">
        <v>128</v>
      </c>
      <c r="AY792" t="s">
        <v>128</v>
      </c>
      <c r="AZ792" t="s">
        <v>243</v>
      </c>
      <c r="BB792" t="s">
        <v>117</v>
      </c>
      <c r="BC792">
        <v>53</v>
      </c>
      <c r="BH792" t="s">
        <v>118</v>
      </c>
      <c r="BI792" t="s">
        <v>117</v>
      </c>
      <c r="BJ792">
        <v>80</v>
      </c>
      <c r="BO792" t="s">
        <v>118</v>
      </c>
      <c r="BP792" t="s">
        <v>117</v>
      </c>
      <c r="BQ792">
        <v>80</v>
      </c>
      <c r="BV792" t="s">
        <v>118</v>
      </c>
      <c r="CC792" t="s">
        <v>120</v>
      </c>
      <c r="CR792" t="s">
        <v>585</v>
      </c>
      <c r="CS792">
        <v>173036</v>
      </c>
      <c r="CT792" t="s">
        <v>586</v>
      </c>
      <c r="CU792" t="s">
        <v>587</v>
      </c>
      <c r="CV792">
        <v>2015</v>
      </c>
    </row>
    <row r="793" spans="1:100" x14ac:dyDescent="0.35">
      <c r="A793">
        <v>38641940</v>
      </c>
      <c r="B793" t="s">
        <v>298</v>
      </c>
      <c r="D793" t="s">
        <v>164</v>
      </c>
      <c r="F793">
        <v>41.5</v>
      </c>
      <c r="K793" t="s">
        <v>360</v>
      </c>
      <c r="L793" t="s">
        <v>361</v>
      </c>
      <c r="M793" t="s">
        <v>104</v>
      </c>
      <c r="N793" t="s">
        <v>105</v>
      </c>
      <c r="P793">
        <v>25</v>
      </c>
      <c r="U793" t="s">
        <v>106</v>
      </c>
      <c r="V793" t="s">
        <v>167</v>
      </c>
      <c r="W793" t="s">
        <v>108</v>
      </c>
      <c r="X793" t="s">
        <v>109</v>
      </c>
      <c r="Y793">
        <v>9</v>
      </c>
      <c r="Z793" t="s">
        <v>139</v>
      </c>
      <c r="AB793">
        <v>6</v>
      </c>
      <c r="AG793" t="s">
        <v>140</v>
      </c>
      <c r="AX793" t="s">
        <v>128</v>
      </c>
      <c r="AY793" t="s">
        <v>128</v>
      </c>
      <c r="AZ793" t="s">
        <v>243</v>
      </c>
      <c r="BC793">
        <v>5</v>
      </c>
      <c r="BH793" t="s">
        <v>118</v>
      </c>
      <c r="BJ793">
        <v>5</v>
      </c>
      <c r="BO793" t="s">
        <v>118</v>
      </c>
      <c r="BQ793">
        <v>5</v>
      </c>
      <c r="BV793" t="s">
        <v>118</v>
      </c>
      <c r="CC793" t="s">
        <v>120</v>
      </c>
      <c r="CR793" t="s">
        <v>362</v>
      </c>
      <c r="CS793">
        <v>178780</v>
      </c>
      <c r="CT793" t="s">
        <v>363</v>
      </c>
      <c r="CU793" t="s">
        <v>364</v>
      </c>
      <c r="CV793">
        <v>2017</v>
      </c>
    </row>
    <row r="794" spans="1:100" x14ac:dyDescent="0.35">
      <c r="A794">
        <v>38641940</v>
      </c>
      <c r="B794" t="s">
        <v>298</v>
      </c>
      <c r="D794" t="s">
        <v>135</v>
      </c>
      <c r="E794" t="s">
        <v>236</v>
      </c>
      <c r="F794">
        <v>51</v>
      </c>
      <c r="K794" t="s">
        <v>299</v>
      </c>
      <c r="L794" t="s">
        <v>245</v>
      </c>
      <c r="M794" t="s">
        <v>104</v>
      </c>
      <c r="N794" t="s">
        <v>198</v>
      </c>
      <c r="R794">
        <v>31</v>
      </c>
      <c r="T794">
        <v>33</v>
      </c>
      <c r="U794" t="s">
        <v>106</v>
      </c>
      <c r="V794" t="s">
        <v>107</v>
      </c>
      <c r="W794" t="s">
        <v>254</v>
      </c>
      <c r="X794" t="s">
        <v>109</v>
      </c>
      <c r="Y794">
        <v>8</v>
      </c>
      <c r="Z794" t="s">
        <v>139</v>
      </c>
      <c r="AB794">
        <v>35</v>
      </c>
      <c r="AG794" t="s">
        <v>111</v>
      </c>
      <c r="AX794" t="s">
        <v>128</v>
      </c>
      <c r="AY794" t="s">
        <v>128</v>
      </c>
      <c r="AZ794" t="s">
        <v>243</v>
      </c>
      <c r="BC794">
        <v>2</v>
      </c>
      <c r="BH794" t="s">
        <v>118</v>
      </c>
      <c r="BJ794">
        <v>96</v>
      </c>
      <c r="BO794" t="s">
        <v>130</v>
      </c>
      <c r="BQ794">
        <v>4</v>
      </c>
      <c r="BV794" t="s">
        <v>118</v>
      </c>
      <c r="CC794" t="s">
        <v>120</v>
      </c>
      <c r="CR794" t="s">
        <v>302</v>
      </c>
      <c r="CS794">
        <v>178800</v>
      </c>
      <c r="CT794" t="s">
        <v>303</v>
      </c>
      <c r="CU794" t="s">
        <v>304</v>
      </c>
      <c r="CV794">
        <v>2017</v>
      </c>
    </row>
    <row r="795" spans="1:100" x14ac:dyDescent="0.35">
      <c r="A795">
        <v>38641940</v>
      </c>
      <c r="B795" t="s">
        <v>298</v>
      </c>
      <c r="D795" t="s">
        <v>101</v>
      </c>
      <c r="K795" t="s">
        <v>326</v>
      </c>
      <c r="L795" t="s">
        <v>327</v>
      </c>
      <c r="M795" t="s">
        <v>104</v>
      </c>
      <c r="N795" t="s">
        <v>105</v>
      </c>
      <c r="P795">
        <v>25</v>
      </c>
      <c r="U795" t="s">
        <v>294</v>
      </c>
      <c r="V795" t="s">
        <v>233</v>
      </c>
      <c r="W795" t="s">
        <v>108</v>
      </c>
      <c r="X795" t="s">
        <v>234</v>
      </c>
      <c r="Y795">
        <v>6</v>
      </c>
      <c r="Z795" t="s">
        <v>139</v>
      </c>
      <c r="AB795">
        <v>14.76</v>
      </c>
      <c r="AG795" t="s">
        <v>320</v>
      </c>
      <c r="AX795" t="s">
        <v>128</v>
      </c>
      <c r="AY795" t="s">
        <v>128</v>
      </c>
      <c r="AZ795" t="s">
        <v>243</v>
      </c>
      <c r="BC795">
        <v>4</v>
      </c>
      <c r="BH795" t="s">
        <v>118</v>
      </c>
      <c r="BJ795">
        <v>96</v>
      </c>
      <c r="BO795" t="s">
        <v>130</v>
      </c>
      <c r="BQ795">
        <v>4</v>
      </c>
      <c r="BV795" t="s">
        <v>118</v>
      </c>
      <c r="CC795" t="s">
        <v>120</v>
      </c>
      <c r="CR795" t="s">
        <v>315</v>
      </c>
      <c r="CS795">
        <v>117666</v>
      </c>
      <c r="CT795" t="s">
        <v>321</v>
      </c>
      <c r="CU795" t="s">
        <v>322</v>
      </c>
      <c r="CV795">
        <v>2009</v>
      </c>
    </row>
    <row r="796" spans="1:100" x14ac:dyDescent="0.35">
      <c r="A796">
        <v>38641940</v>
      </c>
      <c r="B796" t="s">
        <v>298</v>
      </c>
      <c r="D796" t="s">
        <v>101</v>
      </c>
      <c r="F796">
        <v>25.2</v>
      </c>
      <c r="K796" t="s">
        <v>165</v>
      </c>
      <c r="L796" t="s">
        <v>166</v>
      </c>
      <c r="M796" t="s">
        <v>104</v>
      </c>
      <c r="N796" t="s">
        <v>105</v>
      </c>
      <c r="P796">
        <v>25</v>
      </c>
      <c r="U796" t="s">
        <v>206</v>
      </c>
      <c r="V796" t="s">
        <v>107</v>
      </c>
      <c r="W796" t="s">
        <v>108</v>
      </c>
      <c r="X796" t="s">
        <v>109</v>
      </c>
      <c r="Y796">
        <v>6</v>
      </c>
      <c r="Z796" t="s">
        <v>139</v>
      </c>
      <c r="AB796">
        <v>5</v>
      </c>
      <c r="AG796" t="s">
        <v>111</v>
      </c>
      <c r="AX796" t="s">
        <v>128</v>
      </c>
      <c r="AY796" t="s">
        <v>128</v>
      </c>
      <c r="AZ796" t="s">
        <v>243</v>
      </c>
      <c r="BC796">
        <v>16</v>
      </c>
      <c r="BH796" t="s">
        <v>118</v>
      </c>
      <c r="CC796" t="s">
        <v>120</v>
      </c>
      <c r="CR796" t="s">
        <v>237</v>
      </c>
      <c r="CS796">
        <v>80961</v>
      </c>
      <c r="CT796" t="s">
        <v>342</v>
      </c>
      <c r="CU796" t="s">
        <v>343</v>
      </c>
      <c r="CV796">
        <v>2005</v>
      </c>
    </row>
    <row r="797" spans="1:100" x14ac:dyDescent="0.35">
      <c r="A797">
        <v>38641940</v>
      </c>
      <c r="B797" t="s">
        <v>298</v>
      </c>
      <c r="D797" t="s">
        <v>135</v>
      </c>
      <c r="F797">
        <v>53.8</v>
      </c>
      <c r="K797" t="s">
        <v>378</v>
      </c>
      <c r="L797" t="s">
        <v>379</v>
      </c>
      <c r="M797" t="s">
        <v>104</v>
      </c>
      <c r="N797" t="s">
        <v>105</v>
      </c>
      <c r="R797">
        <v>35</v>
      </c>
      <c r="T797">
        <v>38</v>
      </c>
      <c r="U797" t="s">
        <v>106</v>
      </c>
      <c r="V797" t="s">
        <v>167</v>
      </c>
      <c r="W797" t="s">
        <v>108</v>
      </c>
      <c r="X797" t="s">
        <v>109</v>
      </c>
      <c r="Y797">
        <v>7</v>
      </c>
      <c r="Z797" t="s">
        <v>139</v>
      </c>
      <c r="AB797">
        <v>8800</v>
      </c>
      <c r="AG797" t="s">
        <v>111</v>
      </c>
      <c r="AX797" t="s">
        <v>128</v>
      </c>
      <c r="AY797" t="s">
        <v>128</v>
      </c>
      <c r="AZ797" t="s">
        <v>243</v>
      </c>
      <c r="BC797">
        <v>2</v>
      </c>
      <c r="BH797" t="s">
        <v>118</v>
      </c>
      <c r="BJ797">
        <v>48</v>
      </c>
      <c r="BO797" t="s">
        <v>130</v>
      </c>
      <c r="BQ797">
        <v>2</v>
      </c>
      <c r="BV797" t="s">
        <v>118</v>
      </c>
      <c r="CC797" t="s">
        <v>120</v>
      </c>
      <c r="CR797" t="s">
        <v>380</v>
      </c>
      <c r="CS797">
        <v>173863</v>
      </c>
      <c r="CT797" t="s">
        <v>381</v>
      </c>
      <c r="CU797" t="s">
        <v>382</v>
      </c>
      <c r="CV797">
        <v>2015</v>
      </c>
    </row>
    <row r="798" spans="1:100" x14ac:dyDescent="0.35">
      <c r="A798">
        <v>38641940</v>
      </c>
      <c r="B798" t="s">
        <v>298</v>
      </c>
      <c r="D798" t="s">
        <v>101</v>
      </c>
      <c r="F798">
        <v>25.2</v>
      </c>
      <c r="K798" t="s">
        <v>165</v>
      </c>
      <c r="L798" t="s">
        <v>166</v>
      </c>
      <c r="M798" t="s">
        <v>104</v>
      </c>
      <c r="N798" t="s">
        <v>105</v>
      </c>
      <c r="P798">
        <v>25</v>
      </c>
      <c r="U798" t="s">
        <v>206</v>
      </c>
      <c r="V798" t="s">
        <v>107</v>
      </c>
      <c r="W798" t="s">
        <v>108</v>
      </c>
      <c r="X798" t="s">
        <v>109</v>
      </c>
      <c r="Y798">
        <v>6</v>
      </c>
      <c r="Z798" t="s">
        <v>139</v>
      </c>
      <c r="AB798">
        <v>5</v>
      </c>
      <c r="AG798" t="s">
        <v>111</v>
      </c>
      <c r="AX798" t="s">
        <v>128</v>
      </c>
      <c r="AY798" t="s">
        <v>128</v>
      </c>
      <c r="AZ798" t="s">
        <v>243</v>
      </c>
      <c r="BC798">
        <v>16</v>
      </c>
      <c r="BH798" t="s">
        <v>118</v>
      </c>
      <c r="CC798" t="s">
        <v>120</v>
      </c>
      <c r="CR798" t="s">
        <v>237</v>
      </c>
      <c r="CS798">
        <v>80961</v>
      </c>
      <c r="CT798" t="s">
        <v>342</v>
      </c>
      <c r="CU798" t="s">
        <v>343</v>
      </c>
      <c r="CV798">
        <v>2005</v>
      </c>
    </row>
    <row r="799" spans="1:100" x14ac:dyDescent="0.35">
      <c r="A799">
        <v>38641940</v>
      </c>
      <c r="B799" t="s">
        <v>298</v>
      </c>
      <c r="D799" t="s">
        <v>101</v>
      </c>
      <c r="F799">
        <v>0.75</v>
      </c>
      <c r="K799" t="s">
        <v>583</v>
      </c>
      <c r="L799" t="s">
        <v>584</v>
      </c>
      <c r="M799" t="s">
        <v>104</v>
      </c>
      <c r="N799" t="s">
        <v>105</v>
      </c>
      <c r="R799">
        <v>26</v>
      </c>
      <c r="T799">
        <v>30</v>
      </c>
      <c r="U799" t="s">
        <v>106</v>
      </c>
      <c r="V799" t="s">
        <v>167</v>
      </c>
      <c r="W799" t="s">
        <v>108</v>
      </c>
      <c r="X799" t="s">
        <v>109</v>
      </c>
      <c r="Y799">
        <v>5</v>
      </c>
      <c r="Z799" t="s">
        <v>110</v>
      </c>
      <c r="AB799">
        <v>1E-4</v>
      </c>
      <c r="AG799" t="s">
        <v>574</v>
      </c>
      <c r="AX799" t="s">
        <v>128</v>
      </c>
      <c r="AY799" t="s">
        <v>128</v>
      </c>
      <c r="AZ799" t="s">
        <v>243</v>
      </c>
      <c r="BC799">
        <v>1</v>
      </c>
      <c r="BH799" t="s">
        <v>118</v>
      </c>
      <c r="CC799" t="s">
        <v>120</v>
      </c>
      <c r="CR799" t="s">
        <v>575</v>
      </c>
      <c r="CS799">
        <v>61464</v>
      </c>
      <c r="CT799" t="s">
        <v>576</v>
      </c>
      <c r="CU799" t="s">
        <v>577</v>
      </c>
      <c r="CV799">
        <v>2001</v>
      </c>
    </row>
    <row r="800" spans="1:100" x14ac:dyDescent="0.35">
      <c r="A800">
        <v>38641940</v>
      </c>
      <c r="B800" t="s">
        <v>298</v>
      </c>
      <c r="D800" t="s">
        <v>101</v>
      </c>
      <c r="K800" t="s">
        <v>318</v>
      </c>
      <c r="L800" t="s">
        <v>319</v>
      </c>
      <c r="M800" t="s">
        <v>104</v>
      </c>
      <c r="N800" t="s">
        <v>105</v>
      </c>
      <c r="P800">
        <v>25</v>
      </c>
      <c r="U800" t="s">
        <v>294</v>
      </c>
      <c r="V800" t="s">
        <v>233</v>
      </c>
      <c r="W800" t="s">
        <v>108</v>
      </c>
      <c r="X800" t="s">
        <v>234</v>
      </c>
      <c r="Y800">
        <v>6</v>
      </c>
      <c r="Z800" t="s">
        <v>139</v>
      </c>
      <c r="AB800">
        <v>29.52</v>
      </c>
      <c r="AG800" t="s">
        <v>320</v>
      </c>
      <c r="AX800" t="s">
        <v>128</v>
      </c>
      <c r="AY800" t="s">
        <v>128</v>
      </c>
      <c r="AZ800" t="s">
        <v>243</v>
      </c>
      <c r="BC800">
        <v>4</v>
      </c>
      <c r="BH800" t="s">
        <v>118</v>
      </c>
      <c r="BJ800">
        <v>96</v>
      </c>
      <c r="BO800" t="s">
        <v>130</v>
      </c>
      <c r="BQ800">
        <v>4</v>
      </c>
      <c r="BV800" t="s">
        <v>118</v>
      </c>
      <c r="CC800" t="s">
        <v>120</v>
      </c>
      <c r="CR800" t="s">
        <v>315</v>
      </c>
      <c r="CS800">
        <v>117666</v>
      </c>
      <c r="CT800" t="s">
        <v>321</v>
      </c>
      <c r="CU800" t="s">
        <v>322</v>
      </c>
      <c r="CV800">
        <v>2009</v>
      </c>
    </row>
    <row r="801" spans="1:100" x14ac:dyDescent="0.35">
      <c r="A801">
        <v>38641940</v>
      </c>
      <c r="B801" t="s">
        <v>298</v>
      </c>
      <c r="D801" t="s">
        <v>135</v>
      </c>
      <c r="K801" t="s">
        <v>136</v>
      </c>
      <c r="L801" t="s">
        <v>137</v>
      </c>
      <c r="M801" t="s">
        <v>104</v>
      </c>
      <c r="N801" t="s">
        <v>105</v>
      </c>
      <c r="V801" t="s">
        <v>107</v>
      </c>
      <c r="W801" t="s">
        <v>108</v>
      </c>
      <c r="X801" t="s">
        <v>109</v>
      </c>
      <c r="Y801">
        <v>7</v>
      </c>
      <c r="Z801" t="s">
        <v>139</v>
      </c>
      <c r="AB801">
        <v>18</v>
      </c>
      <c r="AG801" t="s">
        <v>111</v>
      </c>
      <c r="AX801" t="s">
        <v>128</v>
      </c>
      <c r="AY801" t="s">
        <v>128</v>
      </c>
      <c r="AZ801" t="s">
        <v>243</v>
      </c>
      <c r="BC801">
        <v>1</v>
      </c>
      <c r="BH801" t="s">
        <v>118</v>
      </c>
      <c r="CC801" t="s">
        <v>120</v>
      </c>
      <c r="CR801" t="s">
        <v>144</v>
      </c>
      <c r="CS801">
        <v>69216</v>
      </c>
      <c r="CT801" t="s">
        <v>145</v>
      </c>
      <c r="CU801" t="s">
        <v>146</v>
      </c>
      <c r="CV801">
        <v>1995</v>
      </c>
    </row>
    <row r="802" spans="1:100" x14ac:dyDescent="0.35">
      <c r="A802">
        <v>38641940</v>
      </c>
      <c r="B802" t="s">
        <v>298</v>
      </c>
      <c r="D802" t="s">
        <v>101</v>
      </c>
      <c r="F802">
        <v>0.75</v>
      </c>
      <c r="K802" t="s">
        <v>572</v>
      </c>
      <c r="L802" t="s">
        <v>573</v>
      </c>
      <c r="M802" t="s">
        <v>104</v>
      </c>
      <c r="N802" t="s">
        <v>105</v>
      </c>
      <c r="P802">
        <v>25</v>
      </c>
      <c r="U802" t="s">
        <v>106</v>
      </c>
      <c r="V802" t="s">
        <v>167</v>
      </c>
      <c r="W802" t="s">
        <v>108</v>
      </c>
      <c r="X802" t="s">
        <v>109</v>
      </c>
      <c r="Y802">
        <v>5</v>
      </c>
      <c r="Z802" t="s">
        <v>110</v>
      </c>
      <c r="AB802">
        <v>1E-3</v>
      </c>
      <c r="AG802" t="s">
        <v>574</v>
      </c>
      <c r="AX802" t="s">
        <v>128</v>
      </c>
      <c r="AY802" t="s">
        <v>128</v>
      </c>
      <c r="AZ802" t="s">
        <v>243</v>
      </c>
      <c r="BC802">
        <v>1</v>
      </c>
      <c r="BH802" t="s">
        <v>118</v>
      </c>
      <c r="CC802" t="s">
        <v>120</v>
      </c>
      <c r="CR802" t="s">
        <v>575</v>
      </c>
      <c r="CS802">
        <v>61464</v>
      </c>
      <c r="CT802" t="s">
        <v>576</v>
      </c>
      <c r="CU802" t="s">
        <v>577</v>
      </c>
      <c r="CV802">
        <v>2001</v>
      </c>
    </row>
    <row r="803" spans="1:100" x14ac:dyDescent="0.35">
      <c r="A803">
        <v>38641940</v>
      </c>
      <c r="B803" t="s">
        <v>298</v>
      </c>
      <c r="D803" t="s">
        <v>101</v>
      </c>
      <c r="F803">
        <v>25.2</v>
      </c>
      <c r="K803" t="s">
        <v>231</v>
      </c>
      <c r="L803" t="s">
        <v>232</v>
      </c>
      <c r="M803" t="s">
        <v>104</v>
      </c>
      <c r="N803" t="s">
        <v>105</v>
      </c>
      <c r="P803">
        <v>25</v>
      </c>
      <c r="U803" t="s">
        <v>206</v>
      </c>
      <c r="V803" t="s">
        <v>107</v>
      </c>
      <c r="W803" t="s">
        <v>108</v>
      </c>
      <c r="X803" t="s">
        <v>109</v>
      </c>
      <c r="Y803">
        <v>6</v>
      </c>
      <c r="Z803" t="s">
        <v>139</v>
      </c>
      <c r="AB803">
        <v>5</v>
      </c>
      <c r="AG803" t="s">
        <v>111</v>
      </c>
      <c r="AX803" t="s">
        <v>128</v>
      </c>
      <c r="AY803" t="s">
        <v>128</v>
      </c>
      <c r="AZ803" t="s">
        <v>243</v>
      </c>
      <c r="BC803">
        <v>16</v>
      </c>
      <c r="BH803" t="s">
        <v>118</v>
      </c>
      <c r="CC803" t="s">
        <v>120</v>
      </c>
      <c r="CR803" t="s">
        <v>237</v>
      </c>
      <c r="CS803">
        <v>80961</v>
      </c>
      <c r="CT803" t="s">
        <v>342</v>
      </c>
      <c r="CU803" t="s">
        <v>343</v>
      </c>
      <c r="CV803">
        <v>2005</v>
      </c>
    </row>
    <row r="804" spans="1:100" x14ac:dyDescent="0.35">
      <c r="A804">
        <v>38641940</v>
      </c>
      <c r="B804" t="s">
        <v>298</v>
      </c>
      <c r="D804" t="s">
        <v>164</v>
      </c>
      <c r="F804">
        <v>41.5</v>
      </c>
      <c r="K804" t="s">
        <v>360</v>
      </c>
      <c r="L804" t="s">
        <v>361</v>
      </c>
      <c r="M804" t="s">
        <v>104</v>
      </c>
      <c r="N804" t="s">
        <v>105</v>
      </c>
      <c r="P804">
        <v>25</v>
      </c>
      <c r="U804" t="s">
        <v>106</v>
      </c>
      <c r="V804" t="s">
        <v>167</v>
      </c>
      <c r="W804" t="s">
        <v>108</v>
      </c>
      <c r="X804" t="s">
        <v>109</v>
      </c>
      <c r="Y804">
        <v>9</v>
      </c>
      <c r="Z804" t="s">
        <v>139</v>
      </c>
      <c r="AB804">
        <v>8</v>
      </c>
      <c r="AG804" t="s">
        <v>140</v>
      </c>
      <c r="AX804" t="s">
        <v>128</v>
      </c>
      <c r="AY804" t="s">
        <v>128</v>
      </c>
      <c r="AZ804" t="s">
        <v>243</v>
      </c>
      <c r="BC804">
        <v>5</v>
      </c>
      <c r="BH804" t="s">
        <v>118</v>
      </c>
      <c r="BJ804">
        <v>5</v>
      </c>
      <c r="BO804" t="s">
        <v>118</v>
      </c>
      <c r="BQ804">
        <v>5</v>
      </c>
      <c r="BV804" t="s">
        <v>118</v>
      </c>
      <c r="CC804" t="s">
        <v>120</v>
      </c>
      <c r="CR804" t="s">
        <v>362</v>
      </c>
      <c r="CS804">
        <v>178780</v>
      </c>
      <c r="CT804" t="s">
        <v>363</v>
      </c>
      <c r="CU804" t="s">
        <v>364</v>
      </c>
      <c r="CV804">
        <v>2017</v>
      </c>
    </row>
    <row r="805" spans="1:100" x14ac:dyDescent="0.35">
      <c r="A805">
        <v>38641940</v>
      </c>
      <c r="B805" t="s">
        <v>298</v>
      </c>
      <c r="D805" t="s">
        <v>101</v>
      </c>
      <c r="K805" t="s">
        <v>386</v>
      </c>
      <c r="L805" t="s">
        <v>387</v>
      </c>
      <c r="M805" t="s">
        <v>104</v>
      </c>
      <c r="N805" t="s">
        <v>105</v>
      </c>
      <c r="R805">
        <v>36</v>
      </c>
      <c r="T805">
        <v>38</v>
      </c>
      <c r="U805" t="s">
        <v>294</v>
      </c>
      <c r="V805" t="s">
        <v>167</v>
      </c>
      <c r="W805" t="s">
        <v>108</v>
      </c>
      <c r="X805" t="s">
        <v>109</v>
      </c>
      <c r="Y805">
        <v>3</v>
      </c>
      <c r="Z805" t="s">
        <v>139</v>
      </c>
      <c r="AB805">
        <v>50</v>
      </c>
      <c r="AG805" t="s">
        <v>140</v>
      </c>
      <c r="AX805" t="s">
        <v>128</v>
      </c>
      <c r="AY805" t="s">
        <v>128</v>
      </c>
      <c r="AZ805" t="s">
        <v>243</v>
      </c>
      <c r="BC805">
        <v>2</v>
      </c>
      <c r="BH805" t="s">
        <v>118</v>
      </c>
      <c r="BJ805">
        <v>48</v>
      </c>
      <c r="BO805" t="s">
        <v>130</v>
      </c>
      <c r="BQ805">
        <v>2</v>
      </c>
      <c r="BV805" t="s">
        <v>118</v>
      </c>
      <c r="CC805" t="s">
        <v>120</v>
      </c>
      <c r="CR805" t="s">
        <v>588</v>
      </c>
      <c r="CS805">
        <v>161313</v>
      </c>
      <c r="CT805" t="s">
        <v>589</v>
      </c>
      <c r="CU805" t="s">
        <v>590</v>
      </c>
      <c r="CV805">
        <v>2013</v>
      </c>
    </row>
    <row r="806" spans="1:100" x14ac:dyDescent="0.35">
      <c r="A806">
        <v>38641940</v>
      </c>
      <c r="B806" t="s">
        <v>298</v>
      </c>
      <c r="D806" t="s">
        <v>212</v>
      </c>
      <c r="F806">
        <v>41.5</v>
      </c>
      <c r="K806" t="s">
        <v>371</v>
      </c>
      <c r="L806" t="s">
        <v>372</v>
      </c>
      <c r="M806" t="s">
        <v>104</v>
      </c>
      <c r="N806" t="s">
        <v>105</v>
      </c>
      <c r="P806">
        <v>25</v>
      </c>
      <c r="U806" t="s">
        <v>106</v>
      </c>
      <c r="V806" t="s">
        <v>107</v>
      </c>
      <c r="W806" t="s">
        <v>108</v>
      </c>
      <c r="X806" t="s">
        <v>109</v>
      </c>
      <c r="Y806">
        <v>3</v>
      </c>
      <c r="Z806" t="s">
        <v>139</v>
      </c>
      <c r="AB806">
        <v>6.5</v>
      </c>
      <c r="AG806" t="s">
        <v>140</v>
      </c>
      <c r="AX806" t="s">
        <v>128</v>
      </c>
      <c r="AY806" t="s">
        <v>128</v>
      </c>
      <c r="AZ806" t="s">
        <v>243</v>
      </c>
      <c r="BB806" t="s">
        <v>117</v>
      </c>
      <c r="BC806">
        <v>53</v>
      </c>
      <c r="BH806" t="s">
        <v>118</v>
      </c>
      <c r="BI806" t="s">
        <v>117</v>
      </c>
      <c r="BJ806">
        <v>80</v>
      </c>
      <c r="BO806" t="s">
        <v>118</v>
      </c>
      <c r="BP806" t="s">
        <v>117</v>
      </c>
      <c r="BQ806">
        <v>80</v>
      </c>
      <c r="BV806" t="s">
        <v>118</v>
      </c>
      <c r="CC806" t="s">
        <v>120</v>
      </c>
      <c r="CR806" t="s">
        <v>585</v>
      </c>
      <c r="CS806">
        <v>173036</v>
      </c>
      <c r="CT806" t="s">
        <v>586</v>
      </c>
      <c r="CU806" t="s">
        <v>587</v>
      </c>
      <c r="CV806">
        <v>2015</v>
      </c>
    </row>
    <row r="807" spans="1:100" x14ac:dyDescent="0.35">
      <c r="A807">
        <v>38641940</v>
      </c>
      <c r="B807" t="s">
        <v>298</v>
      </c>
      <c r="D807" t="s">
        <v>135</v>
      </c>
      <c r="F807">
        <v>53.8</v>
      </c>
      <c r="K807" t="s">
        <v>378</v>
      </c>
      <c r="L807" t="s">
        <v>379</v>
      </c>
      <c r="M807" t="s">
        <v>104</v>
      </c>
      <c r="N807" t="s">
        <v>105</v>
      </c>
      <c r="R807">
        <v>35</v>
      </c>
      <c r="T807">
        <v>38</v>
      </c>
      <c r="U807" t="s">
        <v>106</v>
      </c>
      <c r="V807" t="s">
        <v>167</v>
      </c>
      <c r="W807" t="s">
        <v>108</v>
      </c>
      <c r="X807" t="s">
        <v>109</v>
      </c>
      <c r="Y807">
        <v>7</v>
      </c>
      <c r="Z807" t="s">
        <v>139</v>
      </c>
      <c r="AB807">
        <v>170</v>
      </c>
      <c r="AG807" t="s">
        <v>111</v>
      </c>
      <c r="AX807" t="s">
        <v>128</v>
      </c>
      <c r="AY807" t="s">
        <v>128</v>
      </c>
      <c r="AZ807" t="s">
        <v>246</v>
      </c>
      <c r="BC807">
        <v>2</v>
      </c>
      <c r="BH807" t="s">
        <v>118</v>
      </c>
      <c r="BJ807">
        <v>48</v>
      </c>
      <c r="BO807" t="s">
        <v>130</v>
      </c>
      <c r="BQ807">
        <v>2</v>
      </c>
      <c r="BV807" t="s">
        <v>118</v>
      </c>
      <c r="CC807" t="s">
        <v>120</v>
      </c>
      <c r="CR807" t="s">
        <v>380</v>
      </c>
      <c r="CS807">
        <v>173863</v>
      </c>
      <c r="CT807" t="s">
        <v>381</v>
      </c>
      <c r="CU807" t="s">
        <v>382</v>
      </c>
      <c r="CV807">
        <v>2015</v>
      </c>
    </row>
    <row r="808" spans="1:100" x14ac:dyDescent="0.35">
      <c r="A808">
        <v>38641940</v>
      </c>
      <c r="B808" t="s">
        <v>298</v>
      </c>
      <c r="D808" t="s">
        <v>164</v>
      </c>
      <c r="F808">
        <v>41.5</v>
      </c>
      <c r="K808" t="s">
        <v>360</v>
      </c>
      <c r="L808" t="s">
        <v>361</v>
      </c>
      <c r="M808" t="s">
        <v>104</v>
      </c>
      <c r="N808" t="s">
        <v>105</v>
      </c>
      <c r="P808">
        <v>25</v>
      </c>
      <c r="U808" t="s">
        <v>106</v>
      </c>
      <c r="V808" t="s">
        <v>167</v>
      </c>
      <c r="W808" t="s">
        <v>108</v>
      </c>
      <c r="X808" t="s">
        <v>109</v>
      </c>
      <c r="Y808">
        <v>9</v>
      </c>
      <c r="Z808" t="s">
        <v>139</v>
      </c>
      <c r="AB808">
        <v>2</v>
      </c>
      <c r="AG808" t="s">
        <v>140</v>
      </c>
      <c r="AX808" t="s">
        <v>128</v>
      </c>
      <c r="AY808" t="s">
        <v>128</v>
      </c>
      <c r="AZ808" t="s">
        <v>246</v>
      </c>
      <c r="BC808">
        <v>5</v>
      </c>
      <c r="BH808" t="s">
        <v>118</v>
      </c>
      <c r="BJ808">
        <v>5</v>
      </c>
      <c r="BO808" t="s">
        <v>118</v>
      </c>
      <c r="BQ808">
        <v>5</v>
      </c>
      <c r="BV808" t="s">
        <v>118</v>
      </c>
      <c r="CC808" t="s">
        <v>120</v>
      </c>
      <c r="CR808" t="s">
        <v>362</v>
      </c>
      <c r="CS808">
        <v>178780</v>
      </c>
      <c r="CT808" t="s">
        <v>363</v>
      </c>
      <c r="CU808" t="s">
        <v>364</v>
      </c>
      <c r="CV808">
        <v>2017</v>
      </c>
    </row>
    <row r="809" spans="1:100" x14ac:dyDescent="0.35">
      <c r="A809">
        <v>38641940</v>
      </c>
      <c r="B809" t="s">
        <v>298</v>
      </c>
      <c r="D809" t="s">
        <v>135</v>
      </c>
      <c r="F809">
        <v>60.5</v>
      </c>
      <c r="K809" t="s">
        <v>244</v>
      </c>
      <c r="L809" t="s">
        <v>245</v>
      </c>
      <c r="M809" t="s">
        <v>104</v>
      </c>
      <c r="N809" t="s">
        <v>105</v>
      </c>
      <c r="P809">
        <v>25</v>
      </c>
      <c r="U809" t="s">
        <v>106</v>
      </c>
      <c r="V809" t="s">
        <v>107</v>
      </c>
      <c r="W809" t="s">
        <v>108</v>
      </c>
      <c r="X809" t="s">
        <v>109</v>
      </c>
      <c r="Y809" t="s">
        <v>138</v>
      </c>
      <c r="Z809" t="s">
        <v>139</v>
      </c>
      <c r="AB809">
        <v>466</v>
      </c>
      <c r="AG809" t="s">
        <v>140</v>
      </c>
      <c r="AX809" t="s">
        <v>128</v>
      </c>
      <c r="AY809" t="s">
        <v>128</v>
      </c>
      <c r="AZ809" t="s">
        <v>246</v>
      </c>
      <c r="BC809">
        <v>2</v>
      </c>
      <c r="BH809" t="s">
        <v>118</v>
      </c>
      <c r="BJ809">
        <v>48</v>
      </c>
      <c r="BO809" t="s">
        <v>130</v>
      </c>
      <c r="BQ809">
        <v>2</v>
      </c>
      <c r="BV809" t="s">
        <v>118</v>
      </c>
      <c r="CC809" t="s">
        <v>120</v>
      </c>
      <c r="CR809" t="s">
        <v>141</v>
      </c>
      <c r="CS809">
        <v>71857</v>
      </c>
      <c r="CT809" t="s">
        <v>142</v>
      </c>
      <c r="CU809" t="s">
        <v>143</v>
      </c>
      <c r="CV809">
        <v>1999</v>
      </c>
    </row>
    <row r="810" spans="1:100" x14ac:dyDescent="0.35">
      <c r="A810">
        <v>38641940</v>
      </c>
      <c r="B810" t="s">
        <v>298</v>
      </c>
      <c r="D810" t="s">
        <v>101</v>
      </c>
      <c r="F810">
        <v>0.75</v>
      </c>
      <c r="K810" t="s">
        <v>583</v>
      </c>
      <c r="L810" t="s">
        <v>584</v>
      </c>
      <c r="M810" t="s">
        <v>104</v>
      </c>
      <c r="N810" t="s">
        <v>105</v>
      </c>
      <c r="R810">
        <v>26</v>
      </c>
      <c r="T810">
        <v>30</v>
      </c>
      <c r="U810" t="s">
        <v>106</v>
      </c>
      <c r="V810" t="s">
        <v>167</v>
      </c>
      <c r="W810" t="s">
        <v>108</v>
      </c>
      <c r="X810" t="s">
        <v>109</v>
      </c>
      <c r="Y810">
        <v>5</v>
      </c>
      <c r="Z810" t="s">
        <v>110</v>
      </c>
      <c r="AB810">
        <v>1E-4</v>
      </c>
      <c r="AG810" t="s">
        <v>574</v>
      </c>
      <c r="AX810" t="s">
        <v>128</v>
      </c>
      <c r="AY810" t="s">
        <v>128</v>
      </c>
      <c r="AZ810" t="s">
        <v>246</v>
      </c>
      <c r="BC810">
        <v>1</v>
      </c>
      <c r="BH810" t="s">
        <v>118</v>
      </c>
      <c r="CC810" t="s">
        <v>120</v>
      </c>
      <c r="CR810" t="s">
        <v>575</v>
      </c>
      <c r="CS810">
        <v>61464</v>
      </c>
      <c r="CT810" t="s">
        <v>576</v>
      </c>
      <c r="CU810" t="s">
        <v>577</v>
      </c>
      <c r="CV810">
        <v>2001</v>
      </c>
    </row>
    <row r="811" spans="1:100" x14ac:dyDescent="0.35">
      <c r="A811">
        <v>38641940</v>
      </c>
      <c r="B811" t="s">
        <v>298</v>
      </c>
      <c r="D811" t="s">
        <v>101</v>
      </c>
      <c r="F811">
        <v>2</v>
      </c>
      <c r="K811" t="s">
        <v>420</v>
      </c>
      <c r="L811" t="s">
        <v>421</v>
      </c>
      <c r="M811" t="s">
        <v>104</v>
      </c>
      <c r="N811" t="s">
        <v>198</v>
      </c>
      <c r="V811" t="s">
        <v>167</v>
      </c>
      <c r="W811" t="s">
        <v>108</v>
      </c>
      <c r="X811" t="s">
        <v>109</v>
      </c>
      <c r="Y811">
        <v>4</v>
      </c>
      <c r="Z811" t="s">
        <v>139</v>
      </c>
      <c r="AB811">
        <v>2.9199999999999999E-3</v>
      </c>
      <c r="AG811" t="s">
        <v>111</v>
      </c>
      <c r="AX811" t="s">
        <v>128</v>
      </c>
      <c r="AY811" t="s">
        <v>128</v>
      </c>
      <c r="AZ811" t="s">
        <v>246</v>
      </c>
      <c r="BC811">
        <v>0.20830000000000001</v>
      </c>
      <c r="BH811" t="s">
        <v>118</v>
      </c>
      <c r="BJ811">
        <v>5</v>
      </c>
      <c r="BO811" t="s">
        <v>130</v>
      </c>
      <c r="BQ811">
        <v>0.20830000000000001</v>
      </c>
      <c r="BV811" t="s">
        <v>118</v>
      </c>
      <c r="CC811" t="s">
        <v>120</v>
      </c>
      <c r="CR811" t="s">
        <v>423</v>
      </c>
      <c r="CS811">
        <v>174114</v>
      </c>
      <c r="CT811" t="s">
        <v>424</v>
      </c>
      <c r="CU811" t="s">
        <v>425</v>
      </c>
      <c r="CV811">
        <v>2016</v>
      </c>
    </row>
    <row r="812" spans="1:100" x14ac:dyDescent="0.35">
      <c r="A812">
        <v>38641940</v>
      </c>
      <c r="B812" t="s">
        <v>298</v>
      </c>
      <c r="D812" t="s">
        <v>101</v>
      </c>
      <c r="K812" t="s">
        <v>318</v>
      </c>
      <c r="L812" t="s">
        <v>319</v>
      </c>
      <c r="M812" t="s">
        <v>104</v>
      </c>
      <c r="N812" t="s">
        <v>105</v>
      </c>
      <c r="P812">
        <v>25</v>
      </c>
      <c r="U812" t="s">
        <v>294</v>
      </c>
      <c r="V812" t="s">
        <v>233</v>
      </c>
      <c r="W812" t="s">
        <v>108</v>
      </c>
      <c r="X812" t="s">
        <v>234</v>
      </c>
      <c r="Y812">
        <v>6</v>
      </c>
      <c r="Z812" t="s">
        <v>139</v>
      </c>
      <c r="AB812">
        <v>1.85</v>
      </c>
      <c r="AG812" t="s">
        <v>320</v>
      </c>
      <c r="AX812" t="s">
        <v>128</v>
      </c>
      <c r="AY812" t="s">
        <v>128</v>
      </c>
      <c r="AZ812" t="s">
        <v>246</v>
      </c>
      <c r="BC812">
        <v>4</v>
      </c>
      <c r="BH812" t="s">
        <v>118</v>
      </c>
      <c r="BJ812">
        <v>96</v>
      </c>
      <c r="BO812" t="s">
        <v>130</v>
      </c>
      <c r="BQ812">
        <v>4</v>
      </c>
      <c r="BV812" t="s">
        <v>118</v>
      </c>
      <c r="CC812" t="s">
        <v>120</v>
      </c>
      <c r="CR812" t="s">
        <v>315</v>
      </c>
      <c r="CS812">
        <v>117666</v>
      </c>
      <c r="CT812" t="s">
        <v>321</v>
      </c>
      <c r="CU812" t="s">
        <v>322</v>
      </c>
      <c r="CV812">
        <v>2009</v>
      </c>
    </row>
    <row r="813" spans="1:100" x14ac:dyDescent="0.35">
      <c r="A813">
        <v>38641940</v>
      </c>
      <c r="B813" t="s">
        <v>298</v>
      </c>
      <c r="D813" t="s">
        <v>135</v>
      </c>
      <c r="F813">
        <v>60.5</v>
      </c>
      <c r="K813" t="s">
        <v>395</v>
      </c>
      <c r="L813" t="s">
        <v>396</v>
      </c>
      <c r="M813" t="s">
        <v>104</v>
      </c>
      <c r="N813" t="s">
        <v>105</v>
      </c>
      <c r="P813">
        <v>25</v>
      </c>
      <c r="U813" t="s">
        <v>106</v>
      </c>
      <c r="V813" t="s">
        <v>107</v>
      </c>
      <c r="W813" t="s">
        <v>108</v>
      </c>
      <c r="X813" t="s">
        <v>109</v>
      </c>
      <c r="Y813" t="s">
        <v>138</v>
      </c>
      <c r="Z813" t="s">
        <v>139</v>
      </c>
      <c r="AB813">
        <v>373</v>
      </c>
      <c r="AG813" t="s">
        <v>140</v>
      </c>
      <c r="AX813" t="s">
        <v>128</v>
      </c>
      <c r="AY813" t="s">
        <v>128</v>
      </c>
      <c r="AZ813" t="s">
        <v>246</v>
      </c>
      <c r="BC813">
        <v>2</v>
      </c>
      <c r="BH813" t="s">
        <v>118</v>
      </c>
      <c r="BJ813">
        <v>48</v>
      </c>
      <c r="BO813" t="s">
        <v>130</v>
      </c>
      <c r="BQ813">
        <v>2</v>
      </c>
      <c r="BV813" t="s">
        <v>118</v>
      </c>
      <c r="CC813" t="s">
        <v>120</v>
      </c>
      <c r="CR813" t="s">
        <v>141</v>
      </c>
      <c r="CS813">
        <v>71857</v>
      </c>
      <c r="CT813" t="s">
        <v>142</v>
      </c>
      <c r="CU813" t="s">
        <v>143</v>
      </c>
      <c r="CV813">
        <v>1999</v>
      </c>
    </row>
    <row r="814" spans="1:100" x14ac:dyDescent="0.35">
      <c r="A814">
        <v>38641940</v>
      </c>
      <c r="B814" t="s">
        <v>298</v>
      </c>
      <c r="D814" t="s">
        <v>135</v>
      </c>
      <c r="F814">
        <v>60.5</v>
      </c>
      <c r="K814" t="s">
        <v>136</v>
      </c>
      <c r="L814" t="s">
        <v>137</v>
      </c>
      <c r="M814" t="s">
        <v>104</v>
      </c>
      <c r="N814" t="s">
        <v>105</v>
      </c>
      <c r="P814">
        <v>25</v>
      </c>
      <c r="U814" t="s">
        <v>106</v>
      </c>
      <c r="V814" t="s">
        <v>107</v>
      </c>
      <c r="W814" t="s">
        <v>108</v>
      </c>
      <c r="X814" t="s">
        <v>109</v>
      </c>
      <c r="Y814" t="s">
        <v>138</v>
      </c>
      <c r="Z814" t="s">
        <v>139</v>
      </c>
      <c r="AB814">
        <v>343</v>
      </c>
      <c r="AG814" t="s">
        <v>140</v>
      </c>
      <c r="AX814" t="s">
        <v>128</v>
      </c>
      <c r="AY814" t="s">
        <v>128</v>
      </c>
      <c r="AZ814" t="s">
        <v>246</v>
      </c>
      <c r="BC814">
        <v>2</v>
      </c>
      <c r="BH814" t="s">
        <v>118</v>
      </c>
      <c r="BJ814">
        <v>48</v>
      </c>
      <c r="BO814" t="s">
        <v>130</v>
      </c>
      <c r="BQ814">
        <v>2</v>
      </c>
      <c r="BV814" t="s">
        <v>118</v>
      </c>
      <c r="CC814" t="s">
        <v>120</v>
      </c>
      <c r="CR814" t="s">
        <v>141</v>
      </c>
      <c r="CS814">
        <v>71857</v>
      </c>
      <c r="CT814" t="s">
        <v>142</v>
      </c>
      <c r="CU814" t="s">
        <v>143</v>
      </c>
      <c r="CV814">
        <v>1999</v>
      </c>
    </row>
    <row r="815" spans="1:100" x14ac:dyDescent="0.35">
      <c r="A815">
        <v>38641940</v>
      </c>
      <c r="B815" t="s">
        <v>298</v>
      </c>
      <c r="D815" t="s">
        <v>101</v>
      </c>
      <c r="F815">
        <v>2</v>
      </c>
      <c r="K815" t="s">
        <v>420</v>
      </c>
      <c r="L815" t="s">
        <v>421</v>
      </c>
      <c r="M815" t="s">
        <v>104</v>
      </c>
      <c r="N815" t="s">
        <v>198</v>
      </c>
      <c r="V815" t="s">
        <v>167</v>
      </c>
      <c r="W815" t="s">
        <v>108</v>
      </c>
      <c r="X815" t="s">
        <v>109</v>
      </c>
      <c r="Y815">
        <v>4</v>
      </c>
      <c r="Z815" t="s">
        <v>139</v>
      </c>
      <c r="AB815">
        <v>2.9199999999999999E-3</v>
      </c>
      <c r="AG815" t="s">
        <v>111</v>
      </c>
      <c r="AX815" t="s">
        <v>128</v>
      </c>
      <c r="AY815" t="s">
        <v>128</v>
      </c>
      <c r="AZ815" t="s">
        <v>246</v>
      </c>
      <c r="BC815">
        <v>0.20830000000000001</v>
      </c>
      <c r="BH815" t="s">
        <v>118</v>
      </c>
      <c r="BJ815">
        <v>5</v>
      </c>
      <c r="BO815" t="s">
        <v>130</v>
      </c>
      <c r="BQ815">
        <v>0.20830000000000001</v>
      </c>
      <c r="BV815" t="s">
        <v>118</v>
      </c>
      <c r="CC815" t="s">
        <v>120</v>
      </c>
      <c r="CR815" t="s">
        <v>423</v>
      </c>
      <c r="CS815">
        <v>174114</v>
      </c>
      <c r="CT815" t="s">
        <v>424</v>
      </c>
      <c r="CU815" t="s">
        <v>425</v>
      </c>
      <c r="CV815">
        <v>2016</v>
      </c>
    </row>
    <row r="816" spans="1:100" x14ac:dyDescent="0.35">
      <c r="A816">
        <v>38641940</v>
      </c>
      <c r="B816" t="s">
        <v>298</v>
      </c>
      <c r="D816" t="s">
        <v>101</v>
      </c>
      <c r="F816">
        <v>60.5</v>
      </c>
      <c r="K816" t="s">
        <v>393</v>
      </c>
      <c r="L816" t="s">
        <v>394</v>
      </c>
      <c r="M816" t="s">
        <v>104</v>
      </c>
      <c r="N816" t="s">
        <v>105</v>
      </c>
      <c r="P816">
        <v>25</v>
      </c>
      <c r="U816" t="s">
        <v>106</v>
      </c>
      <c r="V816" t="s">
        <v>107</v>
      </c>
      <c r="W816" t="s">
        <v>108</v>
      </c>
      <c r="X816" t="s">
        <v>109</v>
      </c>
      <c r="Y816" t="s">
        <v>138</v>
      </c>
      <c r="Z816" t="s">
        <v>139</v>
      </c>
      <c r="AB816">
        <v>400</v>
      </c>
      <c r="AG816" t="s">
        <v>140</v>
      </c>
      <c r="AX816" t="s">
        <v>128</v>
      </c>
      <c r="AY816" t="s">
        <v>128</v>
      </c>
      <c r="AZ816" t="s">
        <v>246</v>
      </c>
      <c r="BC816">
        <v>2</v>
      </c>
      <c r="BH816" t="s">
        <v>118</v>
      </c>
      <c r="BJ816">
        <v>48</v>
      </c>
      <c r="BO816" t="s">
        <v>130</v>
      </c>
      <c r="BQ816">
        <v>2</v>
      </c>
      <c r="BV816" t="s">
        <v>118</v>
      </c>
      <c r="CC816" t="s">
        <v>120</v>
      </c>
      <c r="CR816" t="s">
        <v>141</v>
      </c>
      <c r="CS816">
        <v>71857</v>
      </c>
      <c r="CT816" t="s">
        <v>142</v>
      </c>
      <c r="CU816" t="s">
        <v>143</v>
      </c>
      <c r="CV816">
        <v>1999</v>
      </c>
    </row>
    <row r="817" spans="1:100" x14ac:dyDescent="0.35">
      <c r="A817">
        <v>38641940</v>
      </c>
      <c r="B817" t="s">
        <v>298</v>
      </c>
      <c r="D817" t="s">
        <v>135</v>
      </c>
      <c r="F817">
        <v>41.5</v>
      </c>
      <c r="K817" t="s">
        <v>371</v>
      </c>
      <c r="L817" t="s">
        <v>372</v>
      </c>
      <c r="M817" t="s">
        <v>104</v>
      </c>
      <c r="N817" t="s">
        <v>105</v>
      </c>
      <c r="P817">
        <v>25</v>
      </c>
      <c r="U817" t="s">
        <v>106</v>
      </c>
      <c r="V817" t="s">
        <v>233</v>
      </c>
      <c r="W817" t="s">
        <v>108</v>
      </c>
      <c r="X817" t="s">
        <v>234</v>
      </c>
      <c r="Y817">
        <v>3</v>
      </c>
      <c r="Z817" t="s">
        <v>139</v>
      </c>
      <c r="AC817" t="s">
        <v>116</v>
      </c>
      <c r="AD817">
        <v>1</v>
      </c>
      <c r="AE817" t="s">
        <v>117</v>
      </c>
      <c r="AF817">
        <v>6</v>
      </c>
      <c r="AG817" t="s">
        <v>140</v>
      </c>
      <c r="AX817" t="s">
        <v>128</v>
      </c>
      <c r="AY817" t="s">
        <v>241</v>
      </c>
      <c r="BB817" t="s">
        <v>117</v>
      </c>
      <c r="BC817">
        <v>50</v>
      </c>
      <c r="BH817" t="s">
        <v>118</v>
      </c>
      <c r="BI817" t="s">
        <v>117</v>
      </c>
      <c r="BJ817">
        <v>50</v>
      </c>
      <c r="BO817" t="s">
        <v>118</v>
      </c>
      <c r="BP817" t="s">
        <v>117</v>
      </c>
      <c r="BQ817">
        <v>50</v>
      </c>
      <c r="BV817" t="s">
        <v>118</v>
      </c>
      <c r="CC817" t="s">
        <v>120</v>
      </c>
      <c r="CR817" t="s">
        <v>585</v>
      </c>
      <c r="CS817">
        <v>173036</v>
      </c>
      <c r="CT817" t="s">
        <v>586</v>
      </c>
      <c r="CU817" t="s">
        <v>587</v>
      </c>
      <c r="CV817">
        <v>2015</v>
      </c>
    </row>
    <row r="818" spans="1:100" x14ac:dyDescent="0.35">
      <c r="A818">
        <v>38641940</v>
      </c>
      <c r="B818" t="s">
        <v>298</v>
      </c>
      <c r="D818" t="s">
        <v>135</v>
      </c>
      <c r="F818">
        <v>41.5</v>
      </c>
      <c r="K818" t="s">
        <v>371</v>
      </c>
      <c r="L818" t="s">
        <v>372</v>
      </c>
      <c r="M818" t="s">
        <v>104</v>
      </c>
      <c r="N818" t="s">
        <v>105</v>
      </c>
      <c r="P818">
        <v>25</v>
      </c>
      <c r="U818" t="s">
        <v>106</v>
      </c>
      <c r="V818" t="s">
        <v>233</v>
      </c>
      <c r="W818" t="s">
        <v>108</v>
      </c>
      <c r="X818" t="s">
        <v>234</v>
      </c>
      <c r="Y818">
        <v>3</v>
      </c>
      <c r="Z818" t="s">
        <v>139</v>
      </c>
      <c r="AC818" t="s">
        <v>116</v>
      </c>
      <c r="AD818">
        <v>1</v>
      </c>
      <c r="AE818" t="s">
        <v>117</v>
      </c>
      <c r="AF818">
        <v>6</v>
      </c>
      <c r="AG818" t="s">
        <v>140</v>
      </c>
      <c r="AX818" t="s">
        <v>228</v>
      </c>
      <c r="AY818" t="s">
        <v>591</v>
      </c>
      <c r="BB818" t="s">
        <v>117</v>
      </c>
      <c r="BC818">
        <v>50</v>
      </c>
      <c r="BH818" t="s">
        <v>118</v>
      </c>
      <c r="BI818" t="s">
        <v>117</v>
      </c>
      <c r="BJ818">
        <v>50</v>
      </c>
      <c r="BO818" t="s">
        <v>118</v>
      </c>
      <c r="BP818" t="s">
        <v>117</v>
      </c>
      <c r="BQ818">
        <v>50</v>
      </c>
      <c r="BV818" t="s">
        <v>118</v>
      </c>
      <c r="CC818" t="s">
        <v>120</v>
      </c>
      <c r="CR818" t="s">
        <v>585</v>
      </c>
      <c r="CS818">
        <v>173036</v>
      </c>
      <c r="CT818" t="s">
        <v>586</v>
      </c>
      <c r="CU818" t="s">
        <v>587</v>
      </c>
      <c r="CV818">
        <v>2015</v>
      </c>
    </row>
    <row r="819" spans="1:100" x14ac:dyDescent="0.35">
      <c r="A819">
        <v>38641940</v>
      </c>
      <c r="B819" t="s">
        <v>298</v>
      </c>
      <c r="D819" t="s">
        <v>135</v>
      </c>
      <c r="F819">
        <v>41.5</v>
      </c>
      <c r="K819" t="s">
        <v>371</v>
      </c>
      <c r="L819" t="s">
        <v>372</v>
      </c>
      <c r="M819" t="s">
        <v>104</v>
      </c>
      <c r="N819" t="s">
        <v>105</v>
      </c>
      <c r="P819">
        <v>25</v>
      </c>
      <c r="U819" t="s">
        <v>106</v>
      </c>
      <c r="V819" t="s">
        <v>233</v>
      </c>
      <c r="W819" t="s">
        <v>108</v>
      </c>
      <c r="X819" t="s">
        <v>234</v>
      </c>
      <c r="Y819">
        <v>3</v>
      </c>
      <c r="Z819" t="s">
        <v>139</v>
      </c>
      <c r="AC819" t="s">
        <v>116</v>
      </c>
      <c r="AD819">
        <v>1</v>
      </c>
      <c r="AE819" t="s">
        <v>117</v>
      </c>
      <c r="AF819">
        <v>6</v>
      </c>
      <c r="AG819" t="s">
        <v>140</v>
      </c>
      <c r="AX819" t="s">
        <v>199</v>
      </c>
      <c r="AY819" t="s">
        <v>278</v>
      </c>
      <c r="BA819" t="s">
        <v>275</v>
      </c>
      <c r="BB819" t="s">
        <v>117</v>
      </c>
      <c r="BC819">
        <v>50</v>
      </c>
      <c r="BH819" t="s">
        <v>118</v>
      </c>
      <c r="BI819" t="s">
        <v>117</v>
      </c>
      <c r="BJ819">
        <v>50</v>
      </c>
      <c r="BO819" t="s">
        <v>118</v>
      </c>
      <c r="BP819" t="s">
        <v>117</v>
      </c>
      <c r="BQ819">
        <v>50</v>
      </c>
      <c r="BV819" t="s">
        <v>118</v>
      </c>
      <c r="CC819" t="s">
        <v>120</v>
      </c>
      <c r="CR819" t="s">
        <v>585</v>
      </c>
      <c r="CS819">
        <v>173036</v>
      </c>
      <c r="CT819" t="s">
        <v>586</v>
      </c>
      <c r="CU819" t="s">
        <v>587</v>
      </c>
      <c r="CV819">
        <v>2015</v>
      </c>
    </row>
    <row r="820" spans="1:100" x14ac:dyDescent="0.35">
      <c r="A820">
        <v>38641940</v>
      </c>
      <c r="B820" t="s">
        <v>298</v>
      </c>
      <c r="D820" t="s">
        <v>101</v>
      </c>
      <c r="F820">
        <v>50.2</v>
      </c>
      <c r="K820" t="s">
        <v>378</v>
      </c>
      <c r="L820" t="s">
        <v>379</v>
      </c>
      <c r="M820" t="s">
        <v>104</v>
      </c>
      <c r="N820" t="s">
        <v>198</v>
      </c>
      <c r="V820" t="s">
        <v>167</v>
      </c>
      <c r="W820" t="s">
        <v>108</v>
      </c>
      <c r="X820" t="s">
        <v>109</v>
      </c>
      <c r="Y820">
        <v>6</v>
      </c>
      <c r="Z820" t="s">
        <v>139</v>
      </c>
      <c r="AD820">
        <v>0.1</v>
      </c>
      <c r="AF820">
        <v>5</v>
      </c>
      <c r="AG820" t="s">
        <v>111</v>
      </c>
      <c r="AX820" t="s">
        <v>128</v>
      </c>
      <c r="AY820" t="s">
        <v>592</v>
      </c>
      <c r="BD820" t="s">
        <v>117</v>
      </c>
      <c r="BE820">
        <v>2</v>
      </c>
      <c r="BG820">
        <v>16</v>
      </c>
      <c r="BH820" t="s">
        <v>118</v>
      </c>
      <c r="BJ820">
        <v>16</v>
      </c>
      <c r="BO820" t="s">
        <v>118</v>
      </c>
      <c r="BQ820">
        <v>16</v>
      </c>
      <c r="BV820" t="s">
        <v>118</v>
      </c>
      <c r="CC820" t="s">
        <v>120</v>
      </c>
      <c r="CR820" t="s">
        <v>337</v>
      </c>
      <c r="CS820">
        <v>161728</v>
      </c>
      <c r="CT820" t="s">
        <v>338</v>
      </c>
      <c r="CU820" t="s">
        <v>339</v>
      </c>
      <c r="CV820">
        <v>2010</v>
      </c>
    </row>
    <row r="821" spans="1:100" x14ac:dyDescent="0.35">
      <c r="A821">
        <v>38641940</v>
      </c>
      <c r="B821" t="s">
        <v>298</v>
      </c>
      <c r="D821" t="s">
        <v>135</v>
      </c>
      <c r="F821">
        <v>50</v>
      </c>
      <c r="K821" t="s">
        <v>231</v>
      </c>
      <c r="L821" t="s">
        <v>232</v>
      </c>
      <c r="M821" t="s">
        <v>104</v>
      </c>
      <c r="N821" t="s">
        <v>105</v>
      </c>
      <c r="Q821" t="s">
        <v>236</v>
      </c>
      <c r="R821">
        <v>30</v>
      </c>
      <c r="S821" t="s">
        <v>236</v>
      </c>
      <c r="T821">
        <v>31</v>
      </c>
      <c r="U821" t="s">
        <v>106</v>
      </c>
      <c r="V821" t="s">
        <v>107</v>
      </c>
      <c r="W821" t="s">
        <v>108</v>
      </c>
      <c r="X821" t="s">
        <v>109</v>
      </c>
      <c r="Y821">
        <v>2</v>
      </c>
      <c r="Z821" t="s">
        <v>139</v>
      </c>
      <c r="AB821">
        <v>2.2999999999999998</v>
      </c>
      <c r="AG821" t="s">
        <v>111</v>
      </c>
      <c r="AX821" t="s">
        <v>128</v>
      </c>
      <c r="AY821" t="s">
        <v>241</v>
      </c>
      <c r="BH821" t="s">
        <v>119</v>
      </c>
      <c r="BO821" t="s">
        <v>119</v>
      </c>
      <c r="BV821" t="s">
        <v>119</v>
      </c>
      <c r="CC821" t="s">
        <v>120</v>
      </c>
      <c r="CR821" t="s">
        <v>557</v>
      </c>
      <c r="CS821">
        <v>170566</v>
      </c>
      <c r="CT821" t="s">
        <v>558</v>
      </c>
      <c r="CU821" t="s">
        <v>559</v>
      </c>
      <c r="CV821">
        <v>2014</v>
      </c>
    </row>
    <row r="822" spans="1:100" x14ac:dyDescent="0.35">
      <c r="A822">
        <v>38641940</v>
      </c>
      <c r="B822" t="s">
        <v>298</v>
      </c>
      <c r="D822" t="s">
        <v>101</v>
      </c>
      <c r="F822">
        <v>50.2</v>
      </c>
      <c r="K822" t="s">
        <v>397</v>
      </c>
      <c r="L822" t="s">
        <v>398</v>
      </c>
      <c r="M822" t="s">
        <v>104</v>
      </c>
      <c r="N822" t="s">
        <v>198</v>
      </c>
      <c r="V822" t="s">
        <v>167</v>
      </c>
      <c r="W822" t="s">
        <v>108</v>
      </c>
      <c r="X822" t="s">
        <v>109</v>
      </c>
      <c r="Y822">
        <v>6</v>
      </c>
      <c r="Z822" t="s">
        <v>139</v>
      </c>
      <c r="AD822">
        <v>0.1</v>
      </c>
      <c r="AF822">
        <v>5</v>
      </c>
      <c r="AG822" t="s">
        <v>111</v>
      </c>
      <c r="AX822" t="s">
        <v>128</v>
      </c>
      <c r="AY822" t="s">
        <v>592</v>
      </c>
      <c r="BD822" t="s">
        <v>117</v>
      </c>
      <c r="BE822">
        <v>2</v>
      </c>
      <c r="BG822">
        <v>16</v>
      </c>
      <c r="BH822" t="s">
        <v>118</v>
      </c>
      <c r="BJ822">
        <v>16</v>
      </c>
      <c r="BO822" t="s">
        <v>118</v>
      </c>
      <c r="BQ822">
        <v>16</v>
      </c>
      <c r="BV822" t="s">
        <v>118</v>
      </c>
      <c r="CC822" t="s">
        <v>120</v>
      </c>
      <c r="CR822" t="s">
        <v>337</v>
      </c>
      <c r="CS822">
        <v>161728</v>
      </c>
      <c r="CT822" t="s">
        <v>338</v>
      </c>
      <c r="CU822" t="s">
        <v>339</v>
      </c>
      <c r="CV822">
        <v>2010</v>
      </c>
    </row>
    <row r="823" spans="1:100" x14ac:dyDescent="0.35">
      <c r="A823">
        <v>38641940</v>
      </c>
      <c r="B823" t="s">
        <v>298</v>
      </c>
      <c r="D823" t="s">
        <v>101</v>
      </c>
      <c r="F823">
        <v>41.5</v>
      </c>
      <c r="K823" t="s">
        <v>371</v>
      </c>
      <c r="L823" t="s">
        <v>372</v>
      </c>
      <c r="M823" t="s">
        <v>104</v>
      </c>
      <c r="N823" t="s">
        <v>105</v>
      </c>
      <c r="V823" t="s">
        <v>167</v>
      </c>
      <c r="W823" t="s">
        <v>108</v>
      </c>
      <c r="X823" t="s">
        <v>109</v>
      </c>
      <c r="Y823">
        <v>3</v>
      </c>
      <c r="Z823" t="s">
        <v>139</v>
      </c>
      <c r="AD823">
        <v>2</v>
      </c>
      <c r="AF823">
        <v>6.5</v>
      </c>
      <c r="AG823" t="s">
        <v>140</v>
      </c>
      <c r="AX823" t="s">
        <v>128</v>
      </c>
      <c r="AY823" t="s">
        <v>128</v>
      </c>
      <c r="BC823">
        <v>21</v>
      </c>
      <c r="BH823" t="s">
        <v>118</v>
      </c>
      <c r="BJ823">
        <v>21</v>
      </c>
      <c r="BO823" t="s">
        <v>118</v>
      </c>
      <c r="BQ823">
        <v>21</v>
      </c>
      <c r="BV823" t="s">
        <v>118</v>
      </c>
      <c r="CC823" t="s">
        <v>120</v>
      </c>
      <c r="CR823" t="s">
        <v>362</v>
      </c>
      <c r="CS823">
        <v>178869</v>
      </c>
      <c r="CT823" t="s">
        <v>432</v>
      </c>
      <c r="CU823" t="s">
        <v>433</v>
      </c>
      <c r="CV823">
        <v>2017</v>
      </c>
    </row>
    <row r="824" spans="1:100" x14ac:dyDescent="0.35">
      <c r="A824">
        <v>38641940</v>
      </c>
      <c r="B824" t="s">
        <v>298</v>
      </c>
      <c r="D824" t="s">
        <v>101</v>
      </c>
      <c r="F824">
        <v>41.5</v>
      </c>
      <c r="K824" t="s">
        <v>371</v>
      </c>
      <c r="L824" t="s">
        <v>372</v>
      </c>
      <c r="M824" t="s">
        <v>104</v>
      </c>
      <c r="N824" t="s">
        <v>105</v>
      </c>
      <c r="V824" t="s">
        <v>167</v>
      </c>
      <c r="W824" t="s">
        <v>108</v>
      </c>
      <c r="X824" t="s">
        <v>109</v>
      </c>
      <c r="Y824">
        <v>3</v>
      </c>
      <c r="Z824" t="s">
        <v>139</v>
      </c>
      <c r="AD824">
        <v>2</v>
      </c>
      <c r="AF824">
        <v>6.5</v>
      </c>
      <c r="AG824" t="s">
        <v>140</v>
      </c>
      <c r="AX824" t="s">
        <v>228</v>
      </c>
      <c r="AY824" t="s">
        <v>593</v>
      </c>
      <c r="BC824">
        <v>21</v>
      </c>
      <c r="BH824" t="s">
        <v>118</v>
      </c>
      <c r="BJ824">
        <v>21</v>
      </c>
      <c r="BO824" t="s">
        <v>118</v>
      </c>
      <c r="BQ824">
        <v>21</v>
      </c>
      <c r="BV824" t="s">
        <v>118</v>
      </c>
      <c r="CC824" t="s">
        <v>120</v>
      </c>
      <c r="CR824" t="s">
        <v>362</v>
      </c>
      <c r="CS824">
        <v>178869</v>
      </c>
      <c r="CT824" t="s">
        <v>432</v>
      </c>
      <c r="CU824" t="s">
        <v>433</v>
      </c>
      <c r="CV824">
        <v>2017</v>
      </c>
    </row>
    <row r="825" spans="1:100" x14ac:dyDescent="0.35">
      <c r="A825">
        <v>38641940</v>
      </c>
      <c r="B825" t="s">
        <v>298</v>
      </c>
      <c r="D825" t="s">
        <v>101</v>
      </c>
      <c r="F825">
        <v>50.2</v>
      </c>
      <c r="K825" t="s">
        <v>412</v>
      </c>
      <c r="L825" t="s">
        <v>413</v>
      </c>
      <c r="M825" t="s">
        <v>104</v>
      </c>
      <c r="N825" t="s">
        <v>198</v>
      </c>
      <c r="V825" t="s">
        <v>167</v>
      </c>
      <c r="W825" t="s">
        <v>108</v>
      </c>
      <c r="X825" t="s">
        <v>109</v>
      </c>
      <c r="Y825">
        <v>6</v>
      </c>
      <c r="Z825" t="s">
        <v>139</v>
      </c>
      <c r="AD825">
        <v>0.1</v>
      </c>
      <c r="AF825">
        <v>5</v>
      </c>
      <c r="AG825" t="s">
        <v>111</v>
      </c>
      <c r="AX825" t="s">
        <v>128</v>
      </c>
      <c r="AY825" t="s">
        <v>592</v>
      </c>
      <c r="BD825" t="s">
        <v>117</v>
      </c>
      <c r="BE825">
        <v>2</v>
      </c>
      <c r="BG825">
        <v>16</v>
      </c>
      <c r="BH825" t="s">
        <v>118</v>
      </c>
      <c r="BJ825">
        <v>16</v>
      </c>
      <c r="BO825" t="s">
        <v>118</v>
      </c>
      <c r="BQ825">
        <v>16</v>
      </c>
      <c r="BV825" t="s">
        <v>118</v>
      </c>
      <c r="CC825" t="s">
        <v>120</v>
      </c>
      <c r="CR825" t="s">
        <v>337</v>
      </c>
      <c r="CS825">
        <v>161728</v>
      </c>
      <c r="CT825" t="s">
        <v>338</v>
      </c>
      <c r="CU825" t="s">
        <v>339</v>
      </c>
      <c r="CV825">
        <v>2010</v>
      </c>
    </row>
    <row r="826" spans="1:100" x14ac:dyDescent="0.35">
      <c r="A826">
        <v>38641940</v>
      </c>
      <c r="B826" t="s">
        <v>298</v>
      </c>
      <c r="D826" t="s">
        <v>135</v>
      </c>
      <c r="F826">
        <v>50</v>
      </c>
      <c r="K826" t="s">
        <v>231</v>
      </c>
      <c r="L826" t="s">
        <v>232</v>
      </c>
      <c r="M826" t="s">
        <v>104</v>
      </c>
      <c r="N826" t="s">
        <v>105</v>
      </c>
      <c r="O826" t="s">
        <v>236</v>
      </c>
      <c r="P826">
        <v>26</v>
      </c>
      <c r="U826" t="s">
        <v>106</v>
      </c>
      <c r="V826" t="s">
        <v>107</v>
      </c>
      <c r="W826" t="s">
        <v>108</v>
      </c>
      <c r="X826" t="s">
        <v>109</v>
      </c>
      <c r="Y826">
        <v>2</v>
      </c>
      <c r="Z826" t="s">
        <v>139</v>
      </c>
      <c r="AB826">
        <v>2.2999999999999998</v>
      </c>
      <c r="AG826" t="s">
        <v>111</v>
      </c>
      <c r="AX826" t="s">
        <v>128</v>
      </c>
      <c r="AY826" t="s">
        <v>241</v>
      </c>
      <c r="BH826" t="s">
        <v>119</v>
      </c>
      <c r="BO826" t="s">
        <v>119</v>
      </c>
      <c r="BV826" t="s">
        <v>119</v>
      </c>
      <c r="CC826" t="s">
        <v>120</v>
      </c>
      <c r="CR826" t="s">
        <v>557</v>
      </c>
      <c r="CS826">
        <v>170566</v>
      </c>
      <c r="CT826" t="s">
        <v>558</v>
      </c>
      <c r="CU826" t="s">
        <v>559</v>
      </c>
      <c r="CV826">
        <v>2014</v>
      </c>
    </row>
    <row r="827" spans="1:100" x14ac:dyDescent="0.35">
      <c r="A827">
        <v>38641940</v>
      </c>
      <c r="B827" t="s">
        <v>298</v>
      </c>
      <c r="D827" t="s">
        <v>101</v>
      </c>
      <c r="K827" t="s">
        <v>444</v>
      </c>
      <c r="L827" t="s">
        <v>445</v>
      </c>
      <c r="M827" t="s">
        <v>104</v>
      </c>
      <c r="N827" t="s">
        <v>105</v>
      </c>
      <c r="R827">
        <v>34</v>
      </c>
      <c r="T827">
        <v>35</v>
      </c>
      <c r="U827" t="s">
        <v>106</v>
      </c>
      <c r="V827" t="s">
        <v>107</v>
      </c>
      <c r="W827" t="s">
        <v>108</v>
      </c>
      <c r="X827" t="s">
        <v>109</v>
      </c>
      <c r="Y827">
        <v>3</v>
      </c>
      <c r="Z827" t="s">
        <v>139</v>
      </c>
      <c r="AD827">
        <v>1</v>
      </c>
      <c r="AF827">
        <v>2</v>
      </c>
      <c r="AG827" t="s">
        <v>140</v>
      </c>
      <c r="AX827" t="s">
        <v>450</v>
      </c>
      <c r="AY827" t="s">
        <v>549</v>
      </c>
      <c r="BA827" t="s">
        <v>184</v>
      </c>
      <c r="BC827">
        <v>10</v>
      </c>
      <c r="BH827" t="s">
        <v>118</v>
      </c>
      <c r="BJ827">
        <v>10</v>
      </c>
      <c r="BO827" t="s">
        <v>118</v>
      </c>
      <c r="BQ827">
        <v>10</v>
      </c>
      <c r="BV827" t="s">
        <v>118</v>
      </c>
      <c r="CC827" t="s">
        <v>120</v>
      </c>
      <c r="CR827" t="s">
        <v>446</v>
      </c>
      <c r="CS827">
        <v>179053</v>
      </c>
      <c r="CT827" t="s">
        <v>447</v>
      </c>
      <c r="CU827" t="s">
        <v>448</v>
      </c>
      <c r="CV827">
        <v>2016</v>
      </c>
    </row>
    <row r="828" spans="1:100" x14ac:dyDescent="0.35">
      <c r="A828">
        <v>38641940</v>
      </c>
      <c r="B828" t="s">
        <v>298</v>
      </c>
      <c r="D828" t="s">
        <v>212</v>
      </c>
      <c r="E828" t="s">
        <v>236</v>
      </c>
      <c r="F828">
        <v>51</v>
      </c>
      <c r="K828" t="s">
        <v>299</v>
      </c>
      <c r="L828" t="s">
        <v>245</v>
      </c>
      <c r="M828" t="s">
        <v>104</v>
      </c>
      <c r="N828" t="s">
        <v>198</v>
      </c>
      <c r="P828">
        <v>25</v>
      </c>
      <c r="U828" t="s">
        <v>106</v>
      </c>
      <c r="V828" t="s">
        <v>107</v>
      </c>
      <c r="W828" t="s">
        <v>254</v>
      </c>
      <c r="X828" t="s">
        <v>109</v>
      </c>
      <c r="Y828">
        <v>6</v>
      </c>
      <c r="Z828" t="s">
        <v>139</v>
      </c>
      <c r="AD828">
        <v>12</v>
      </c>
      <c r="AF828">
        <v>13.5</v>
      </c>
      <c r="AG828" t="s">
        <v>111</v>
      </c>
      <c r="AX828" t="s">
        <v>594</v>
      </c>
      <c r="AY828" t="s">
        <v>595</v>
      </c>
      <c r="BC828">
        <v>1</v>
      </c>
      <c r="BH828" t="s">
        <v>118</v>
      </c>
      <c r="BJ828">
        <v>96</v>
      </c>
      <c r="BO828" t="s">
        <v>130</v>
      </c>
      <c r="BQ828">
        <v>4</v>
      </c>
      <c r="BV828" t="s">
        <v>118</v>
      </c>
      <c r="CC828" t="s">
        <v>120</v>
      </c>
      <c r="CR828" t="s">
        <v>302</v>
      </c>
      <c r="CS828">
        <v>178800</v>
      </c>
      <c r="CT828" t="s">
        <v>303</v>
      </c>
      <c r="CU828" t="s">
        <v>304</v>
      </c>
      <c r="CV828">
        <v>2017</v>
      </c>
    </row>
    <row r="829" spans="1:100" x14ac:dyDescent="0.35">
      <c r="A829">
        <v>38641940</v>
      </c>
      <c r="B829" t="s">
        <v>298</v>
      </c>
      <c r="D829" t="s">
        <v>101</v>
      </c>
      <c r="F829">
        <v>50.2</v>
      </c>
      <c r="K829" t="s">
        <v>417</v>
      </c>
      <c r="L829" t="s">
        <v>418</v>
      </c>
      <c r="M829" t="s">
        <v>104</v>
      </c>
      <c r="N829" t="s">
        <v>198</v>
      </c>
      <c r="V829" t="s">
        <v>167</v>
      </c>
      <c r="W829" t="s">
        <v>108</v>
      </c>
      <c r="X829" t="s">
        <v>109</v>
      </c>
      <c r="Y829">
        <v>6</v>
      </c>
      <c r="Z829" t="s">
        <v>139</v>
      </c>
      <c r="AD829">
        <v>0.1</v>
      </c>
      <c r="AF829">
        <v>5</v>
      </c>
      <c r="AG829" t="s">
        <v>111</v>
      </c>
      <c r="AX829" t="s">
        <v>128</v>
      </c>
      <c r="AY829" t="s">
        <v>592</v>
      </c>
      <c r="BD829" t="s">
        <v>236</v>
      </c>
      <c r="BE829">
        <v>4</v>
      </c>
      <c r="BG829">
        <v>16</v>
      </c>
      <c r="BH829" t="s">
        <v>118</v>
      </c>
      <c r="BJ829">
        <v>16</v>
      </c>
      <c r="BO829" t="s">
        <v>118</v>
      </c>
      <c r="BQ829">
        <v>16</v>
      </c>
      <c r="BV829" t="s">
        <v>118</v>
      </c>
      <c r="CC829" t="s">
        <v>120</v>
      </c>
      <c r="CR829" t="s">
        <v>337</v>
      </c>
      <c r="CS829">
        <v>161728</v>
      </c>
      <c r="CT829" t="s">
        <v>338</v>
      </c>
      <c r="CU829" t="s">
        <v>339</v>
      </c>
      <c r="CV829">
        <v>2010</v>
      </c>
    </row>
    <row r="830" spans="1:100" x14ac:dyDescent="0.35">
      <c r="A830">
        <v>38641940</v>
      </c>
      <c r="B830" t="s">
        <v>298</v>
      </c>
      <c r="D830" t="s">
        <v>135</v>
      </c>
      <c r="K830" t="s">
        <v>165</v>
      </c>
      <c r="L830" t="s">
        <v>166</v>
      </c>
      <c r="M830" t="s">
        <v>104</v>
      </c>
      <c r="N830" t="s">
        <v>198</v>
      </c>
      <c r="P830">
        <v>25</v>
      </c>
      <c r="U830" t="s">
        <v>106</v>
      </c>
      <c r="V830" t="s">
        <v>233</v>
      </c>
      <c r="W830" t="s">
        <v>108</v>
      </c>
      <c r="X830" t="s">
        <v>234</v>
      </c>
      <c r="Y830">
        <v>6</v>
      </c>
      <c r="Z830" t="s">
        <v>139</v>
      </c>
      <c r="AD830">
        <v>0.28999999999999998</v>
      </c>
      <c r="AF830">
        <v>14.3</v>
      </c>
      <c r="AG830" t="s">
        <v>140</v>
      </c>
      <c r="AX830" t="s">
        <v>207</v>
      </c>
      <c r="AY830" t="s">
        <v>278</v>
      </c>
      <c r="BA830" t="s">
        <v>184</v>
      </c>
      <c r="BE830">
        <v>0</v>
      </c>
      <c r="BG830">
        <v>77</v>
      </c>
      <c r="BH830" t="s">
        <v>118</v>
      </c>
      <c r="CC830" t="s">
        <v>120</v>
      </c>
      <c r="CR830" t="s">
        <v>332</v>
      </c>
      <c r="CS830">
        <v>75187</v>
      </c>
      <c r="CT830" t="s">
        <v>333</v>
      </c>
      <c r="CU830" t="s">
        <v>334</v>
      </c>
      <c r="CV830">
        <v>2004</v>
      </c>
    </row>
    <row r="831" spans="1:100" x14ac:dyDescent="0.35">
      <c r="A831">
        <v>38641940</v>
      </c>
      <c r="B831" t="s">
        <v>298</v>
      </c>
      <c r="D831" t="s">
        <v>135</v>
      </c>
      <c r="F831">
        <v>41.5</v>
      </c>
      <c r="K831" t="s">
        <v>371</v>
      </c>
      <c r="L831" t="s">
        <v>372</v>
      </c>
      <c r="M831" t="s">
        <v>104</v>
      </c>
      <c r="N831" t="s">
        <v>105</v>
      </c>
      <c r="P831">
        <v>25</v>
      </c>
      <c r="U831" t="s">
        <v>106</v>
      </c>
      <c r="V831" t="s">
        <v>107</v>
      </c>
      <c r="W831" t="s">
        <v>108</v>
      </c>
      <c r="X831" t="s">
        <v>109</v>
      </c>
      <c r="Y831">
        <v>3</v>
      </c>
      <c r="Z831" t="s">
        <v>139</v>
      </c>
      <c r="AC831" t="s">
        <v>116</v>
      </c>
      <c r="AD831">
        <v>1</v>
      </c>
      <c r="AE831" t="s">
        <v>117</v>
      </c>
      <c r="AF831">
        <v>3</v>
      </c>
      <c r="AG831" t="s">
        <v>140</v>
      </c>
      <c r="AX831" t="s">
        <v>199</v>
      </c>
      <c r="AY831" t="s">
        <v>278</v>
      </c>
      <c r="BA831" t="s">
        <v>275</v>
      </c>
      <c r="BB831" t="s">
        <v>117</v>
      </c>
      <c r="BC831">
        <v>80</v>
      </c>
      <c r="BH831" t="s">
        <v>118</v>
      </c>
      <c r="BI831" t="s">
        <v>117</v>
      </c>
      <c r="BJ831">
        <v>80</v>
      </c>
      <c r="BO831" t="s">
        <v>118</v>
      </c>
      <c r="BP831" t="s">
        <v>117</v>
      </c>
      <c r="BQ831">
        <v>80</v>
      </c>
      <c r="BV831" t="s">
        <v>118</v>
      </c>
      <c r="CC831" t="s">
        <v>120</v>
      </c>
      <c r="CR831" t="s">
        <v>585</v>
      </c>
      <c r="CS831">
        <v>173036</v>
      </c>
      <c r="CT831" t="s">
        <v>586</v>
      </c>
      <c r="CU831" t="s">
        <v>587</v>
      </c>
      <c r="CV831">
        <v>2015</v>
      </c>
    </row>
    <row r="832" spans="1:100" x14ac:dyDescent="0.35">
      <c r="A832">
        <v>38641940</v>
      </c>
      <c r="B832" t="s">
        <v>298</v>
      </c>
      <c r="D832" t="s">
        <v>135</v>
      </c>
      <c r="F832">
        <v>41.5</v>
      </c>
      <c r="K832" t="s">
        <v>371</v>
      </c>
      <c r="L832" t="s">
        <v>372</v>
      </c>
      <c r="M832" t="s">
        <v>104</v>
      </c>
      <c r="N832" t="s">
        <v>105</v>
      </c>
      <c r="P832">
        <v>25</v>
      </c>
      <c r="U832" t="s">
        <v>106</v>
      </c>
      <c r="V832" t="s">
        <v>107</v>
      </c>
      <c r="W832" t="s">
        <v>108</v>
      </c>
      <c r="X832" t="s">
        <v>109</v>
      </c>
      <c r="Y832">
        <v>3</v>
      </c>
      <c r="Z832" t="s">
        <v>139</v>
      </c>
      <c r="AC832" t="s">
        <v>116</v>
      </c>
      <c r="AD832">
        <v>1</v>
      </c>
      <c r="AE832" t="s">
        <v>117</v>
      </c>
      <c r="AF832">
        <v>3</v>
      </c>
      <c r="AG832" t="s">
        <v>140</v>
      </c>
      <c r="AX832" t="s">
        <v>228</v>
      </c>
      <c r="AY832" t="s">
        <v>591</v>
      </c>
      <c r="BB832" t="s">
        <v>117</v>
      </c>
      <c r="BC832">
        <v>80</v>
      </c>
      <c r="BH832" t="s">
        <v>118</v>
      </c>
      <c r="BI832" t="s">
        <v>117</v>
      </c>
      <c r="BJ832">
        <v>80</v>
      </c>
      <c r="BO832" t="s">
        <v>118</v>
      </c>
      <c r="BP832" t="s">
        <v>117</v>
      </c>
      <c r="BQ832">
        <v>80</v>
      </c>
      <c r="BV832" t="s">
        <v>118</v>
      </c>
      <c r="CC832" t="s">
        <v>120</v>
      </c>
      <c r="CR832" t="s">
        <v>585</v>
      </c>
      <c r="CS832">
        <v>173036</v>
      </c>
      <c r="CT832" t="s">
        <v>586</v>
      </c>
      <c r="CU832" t="s">
        <v>587</v>
      </c>
      <c r="CV832">
        <v>2015</v>
      </c>
    </row>
    <row r="833" spans="1:100" x14ac:dyDescent="0.35">
      <c r="A833">
        <v>38641940</v>
      </c>
      <c r="B833" t="s">
        <v>298</v>
      </c>
      <c r="D833" t="s">
        <v>101</v>
      </c>
      <c r="F833">
        <v>0.75</v>
      </c>
      <c r="K833" t="s">
        <v>572</v>
      </c>
      <c r="L833" t="s">
        <v>573</v>
      </c>
      <c r="M833" t="s">
        <v>104</v>
      </c>
      <c r="N833" t="s">
        <v>105</v>
      </c>
      <c r="P833">
        <v>25</v>
      </c>
      <c r="U833" t="s">
        <v>106</v>
      </c>
      <c r="V833" t="s">
        <v>167</v>
      </c>
      <c r="W833" t="s">
        <v>108</v>
      </c>
      <c r="X833" t="s">
        <v>109</v>
      </c>
      <c r="Y833">
        <v>2</v>
      </c>
      <c r="Z833" t="s">
        <v>110</v>
      </c>
      <c r="AB833">
        <v>1E-4</v>
      </c>
      <c r="AG833" t="s">
        <v>574</v>
      </c>
      <c r="AX833" t="s">
        <v>128</v>
      </c>
      <c r="AY833" t="s">
        <v>128</v>
      </c>
      <c r="BC833">
        <v>14</v>
      </c>
      <c r="BH833" t="s">
        <v>118</v>
      </c>
      <c r="CC833" t="s">
        <v>120</v>
      </c>
      <c r="CR833" t="s">
        <v>575</v>
      </c>
      <c r="CS833">
        <v>61464</v>
      </c>
      <c r="CT833" t="s">
        <v>576</v>
      </c>
      <c r="CU833" t="s">
        <v>577</v>
      </c>
      <c r="CV833">
        <v>2001</v>
      </c>
    </row>
    <row r="834" spans="1:100" x14ac:dyDescent="0.35">
      <c r="A834">
        <v>38641940</v>
      </c>
      <c r="B834" t="s">
        <v>298</v>
      </c>
      <c r="D834" t="s">
        <v>135</v>
      </c>
      <c r="F834">
        <v>41.5</v>
      </c>
      <c r="K834" t="s">
        <v>371</v>
      </c>
      <c r="L834" t="s">
        <v>372</v>
      </c>
      <c r="M834" t="s">
        <v>104</v>
      </c>
      <c r="N834" t="s">
        <v>105</v>
      </c>
      <c r="P834">
        <v>25</v>
      </c>
      <c r="U834" t="s">
        <v>106</v>
      </c>
      <c r="V834" t="s">
        <v>107</v>
      </c>
      <c r="W834" t="s">
        <v>108</v>
      </c>
      <c r="X834" t="s">
        <v>109</v>
      </c>
      <c r="Y834">
        <v>3</v>
      </c>
      <c r="Z834" t="s">
        <v>139</v>
      </c>
      <c r="AC834" t="s">
        <v>116</v>
      </c>
      <c r="AD834">
        <v>1</v>
      </c>
      <c r="AE834" t="s">
        <v>117</v>
      </c>
      <c r="AF834">
        <v>3</v>
      </c>
      <c r="AG834" t="s">
        <v>140</v>
      </c>
      <c r="AX834" t="s">
        <v>207</v>
      </c>
      <c r="AY834" t="s">
        <v>217</v>
      </c>
      <c r="BA834" t="s">
        <v>184</v>
      </c>
      <c r="BB834" t="s">
        <v>117</v>
      </c>
      <c r="BC834">
        <v>53</v>
      </c>
      <c r="BH834" t="s">
        <v>118</v>
      </c>
      <c r="BI834" t="s">
        <v>117</v>
      </c>
      <c r="BJ834">
        <v>80</v>
      </c>
      <c r="BO834" t="s">
        <v>118</v>
      </c>
      <c r="BP834" t="s">
        <v>117</v>
      </c>
      <c r="BQ834">
        <v>80</v>
      </c>
      <c r="BV834" t="s">
        <v>118</v>
      </c>
      <c r="CC834" t="s">
        <v>120</v>
      </c>
      <c r="CR834" t="s">
        <v>585</v>
      </c>
      <c r="CS834">
        <v>173036</v>
      </c>
      <c r="CT834" t="s">
        <v>586</v>
      </c>
      <c r="CU834" t="s">
        <v>587</v>
      </c>
      <c r="CV834">
        <v>2015</v>
      </c>
    </row>
    <row r="835" spans="1:100" x14ac:dyDescent="0.35">
      <c r="A835">
        <v>38641940</v>
      </c>
      <c r="B835" t="s">
        <v>298</v>
      </c>
      <c r="D835" t="s">
        <v>135</v>
      </c>
      <c r="F835">
        <v>41.5</v>
      </c>
      <c r="K835" t="s">
        <v>371</v>
      </c>
      <c r="L835" t="s">
        <v>372</v>
      </c>
      <c r="M835" t="s">
        <v>104</v>
      </c>
      <c r="N835" t="s">
        <v>105</v>
      </c>
      <c r="P835">
        <v>25</v>
      </c>
      <c r="U835" t="s">
        <v>106</v>
      </c>
      <c r="V835" t="s">
        <v>107</v>
      </c>
      <c r="W835" t="s">
        <v>108</v>
      </c>
      <c r="X835" t="s">
        <v>109</v>
      </c>
      <c r="Y835">
        <v>3</v>
      </c>
      <c r="Z835" t="s">
        <v>139</v>
      </c>
      <c r="AC835" t="s">
        <v>116</v>
      </c>
      <c r="AD835">
        <v>1</v>
      </c>
      <c r="AE835" t="s">
        <v>117</v>
      </c>
      <c r="AF835">
        <v>3</v>
      </c>
      <c r="AG835" t="s">
        <v>140</v>
      </c>
      <c r="AX835" t="s">
        <v>112</v>
      </c>
      <c r="AY835" t="s">
        <v>113</v>
      </c>
      <c r="BB835" t="s">
        <v>117</v>
      </c>
      <c r="BC835">
        <v>80</v>
      </c>
      <c r="BH835" t="s">
        <v>118</v>
      </c>
      <c r="BI835" t="s">
        <v>117</v>
      </c>
      <c r="BJ835">
        <v>80</v>
      </c>
      <c r="BO835" t="s">
        <v>118</v>
      </c>
      <c r="BP835" t="s">
        <v>117</v>
      </c>
      <c r="BQ835">
        <v>80</v>
      </c>
      <c r="BV835" t="s">
        <v>118</v>
      </c>
      <c r="CC835" t="s">
        <v>120</v>
      </c>
      <c r="CR835" t="s">
        <v>585</v>
      </c>
      <c r="CS835">
        <v>173036</v>
      </c>
      <c r="CT835" t="s">
        <v>586</v>
      </c>
      <c r="CU835" t="s">
        <v>587</v>
      </c>
      <c r="CV835">
        <v>2015</v>
      </c>
    </row>
    <row r="836" spans="1:100" x14ac:dyDescent="0.35">
      <c r="A836">
        <v>38641940</v>
      </c>
      <c r="B836" t="s">
        <v>298</v>
      </c>
      <c r="D836" t="s">
        <v>135</v>
      </c>
      <c r="E836" t="s">
        <v>236</v>
      </c>
      <c r="F836">
        <v>51</v>
      </c>
      <c r="K836" t="s">
        <v>299</v>
      </c>
      <c r="L836" t="s">
        <v>245</v>
      </c>
      <c r="M836" t="s">
        <v>104</v>
      </c>
      <c r="N836" t="s">
        <v>198</v>
      </c>
      <c r="P836">
        <v>25</v>
      </c>
      <c r="U836" t="s">
        <v>106</v>
      </c>
      <c r="V836" t="s">
        <v>107</v>
      </c>
      <c r="W836" t="s">
        <v>254</v>
      </c>
      <c r="X836" t="s">
        <v>109</v>
      </c>
      <c r="Y836">
        <v>6</v>
      </c>
      <c r="Z836" t="s">
        <v>139</v>
      </c>
      <c r="AD836">
        <v>11</v>
      </c>
      <c r="AF836">
        <v>13</v>
      </c>
      <c r="AG836" t="s">
        <v>111</v>
      </c>
      <c r="AX836" t="s">
        <v>594</v>
      </c>
      <c r="AY836" t="s">
        <v>595</v>
      </c>
      <c r="BC836">
        <v>1</v>
      </c>
      <c r="BH836" t="s">
        <v>118</v>
      </c>
      <c r="BJ836">
        <v>96</v>
      </c>
      <c r="BO836" t="s">
        <v>130</v>
      </c>
      <c r="BQ836">
        <v>4</v>
      </c>
      <c r="BV836" t="s">
        <v>118</v>
      </c>
      <c r="CC836" t="s">
        <v>120</v>
      </c>
      <c r="CR836" t="s">
        <v>302</v>
      </c>
      <c r="CS836">
        <v>178800</v>
      </c>
      <c r="CT836" t="s">
        <v>303</v>
      </c>
      <c r="CU836" t="s">
        <v>304</v>
      </c>
      <c r="CV836">
        <v>2017</v>
      </c>
    </row>
    <row r="837" spans="1:100" x14ac:dyDescent="0.35">
      <c r="A837">
        <v>38641940</v>
      </c>
      <c r="B837" t="s">
        <v>298</v>
      </c>
      <c r="D837" t="s">
        <v>101</v>
      </c>
      <c r="F837">
        <v>0.75</v>
      </c>
      <c r="K837" t="s">
        <v>572</v>
      </c>
      <c r="L837" t="s">
        <v>573</v>
      </c>
      <c r="M837" t="s">
        <v>104</v>
      </c>
      <c r="N837" t="s">
        <v>105</v>
      </c>
      <c r="P837">
        <v>25</v>
      </c>
      <c r="U837" t="s">
        <v>106</v>
      </c>
      <c r="V837" t="s">
        <v>167</v>
      </c>
      <c r="W837" t="s">
        <v>108</v>
      </c>
      <c r="X837" t="s">
        <v>109</v>
      </c>
      <c r="Y837">
        <v>5</v>
      </c>
      <c r="Z837" t="s">
        <v>110</v>
      </c>
      <c r="AB837">
        <v>1E-4</v>
      </c>
      <c r="AG837" t="s">
        <v>574</v>
      </c>
      <c r="AX837" t="s">
        <v>128</v>
      </c>
      <c r="AY837" t="s">
        <v>241</v>
      </c>
      <c r="BC837">
        <v>1</v>
      </c>
      <c r="BH837" t="s">
        <v>118</v>
      </c>
      <c r="CC837" t="s">
        <v>120</v>
      </c>
      <c r="CR837" t="s">
        <v>575</v>
      </c>
      <c r="CS837">
        <v>61464</v>
      </c>
      <c r="CT837" t="s">
        <v>576</v>
      </c>
      <c r="CU837" t="s">
        <v>577</v>
      </c>
      <c r="CV837">
        <v>2001</v>
      </c>
    </row>
    <row r="838" spans="1:100" x14ac:dyDescent="0.35">
      <c r="A838">
        <v>38641940</v>
      </c>
      <c r="B838" t="s">
        <v>298</v>
      </c>
      <c r="D838" t="s">
        <v>135</v>
      </c>
      <c r="E838" t="s">
        <v>236</v>
      </c>
      <c r="F838">
        <v>51</v>
      </c>
      <c r="K838" t="s">
        <v>299</v>
      </c>
      <c r="L838" t="s">
        <v>245</v>
      </c>
      <c r="M838" t="s">
        <v>104</v>
      </c>
      <c r="N838" t="s">
        <v>198</v>
      </c>
      <c r="P838">
        <v>25</v>
      </c>
      <c r="U838" t="s">
        <v>106</v>
      </c>
      <c r="V838" t="s">
        <v>107</v>
      </c>
      <c r="W838" t="s">
        <v>254</v>
      </c>
      <c r="X838" t="s">
        <v>109</v>
      </c>
      <c r="Y838">
        <v>8</v>
      </c>
      <c r="Z838" t="s">
        <v>139</v>
      </c>
      <c r="AD838">
        <v>18</v>
      </c>
      <c r="AF838">
        <v>26</v>
      </c>
      <c r="AG838" t="s">
        <v>111</v>
      </c>
      <c r="AX838" t="s">
        <v>594</v>
      </c>
      <c r="AY838" t="s">
        <v>595</v>
      </c>
      <c r="BC838">
        <v>4</v>
      </c>
      <c r="BH838" t="s">
        <v>118</v>
      </c>
      <c r="BJ838">
        <v>96</v>
      </c>
      <c r="BO838" t="s">
        <v>130</v>
      </c>
      <c r="BQ838">
        <v>4</v>
      </c>
      <c r="BV838" t="s">
        <v>118</v>
      </c>
      <c r="CC838" t="s">
        <v>120</v>
      </c>
      <c r="CR838" t="s">
        <v>302</v>
      </c>
      <c r="CS838">
        <v>178800</v>
      </c>
      <c r="CT838" t="s">
        <v>303</v>
      </c>
      <c r="CU838" t="s">
        <v>304</v>
      </c>
      <c r="CV838">
        <v>2017</v>
      </c>
    </row>
    <row r="839" spans="1:100" x14ac:dyDescent="0.35">
      <c r="A839">
        <v>38641940</v>
      </c>
      <c r="B839" t="s">
        <v>298</v>
      </c>
      <c r="D839" t="s">
        <v>101</v>
      </c>
      <c r="K839" t="s">
        <v>412</v>
      </c>
      <c r="L839" t="s">
        <v>413</v>
      </c>
      <c r="M839" t="s">
        <v>104</v>
      </c>
      <c r="N839" t="s">
        <v>504</v>
      </c>
      <c r="R839">
        <v>33</v>
      </c>
      <c r="T839">
        <v>49</v>
      </c>
      <c r="U839" t="s">
        <v>149</v>
      </c>
      <c r="V839" t="s">
        <v>167</v>
      </c>
      <c r="W839" t="s">
        <v>108</v>
      </c>
      <c r="X839" t="s">
        <v>109</v>
      </c>
      <c r="Y839">
        <v>3</v>
      </c>
      <c r="Z839" t="s">
        <v>139</v>
      </c>
      <c r="AD839">
        <v>0.75</v>
      </c>
      <c r="AF839">
        <v>1.5</v>
      </c>
      <c r="AG839" t="s">
        <v>140</v>
      </c>
      <c r="AX839" t="s">
        <v>221</v>
      </c>
      <c r="AY839" t="s">
        <v>513</v>
      </c>
      <c r="BC839">
        <v>14</v>
      </c>
      <c r="BH839" t="s">
        <v>118</v>
      </c>
      <c r="BJ839">
        <v>14</v>
      </c>
      <c r="BO839" t="s">
        <v>118</v>
      </c>
      <c r="BQ839">
        <v>14</v>
      </c>
      <c r="BV839" t="s">
        <v>118</v>
      </c>
      <c r="CC839" t="s">
        <v>120</v>
      </c>
      <c r="CR839" t="s">
        <v>505</v>
      </c>
      <c r="CS839">
        <v>178804</v>
      </c>
      <c r="CT839" t="s">
        <v>506</v>
      </c>
      <c r="CU839" t="s">
        <v>507</v>
      </c>
      <c r="CV839">
        <v>2017</v>
      </c>
    </row>
    <row r="840" spans="1:100" x14ac:dyDescent="0.35">
      <c r="A840">
        <v>38641940</v>
      </c>
      <c r="B840" t="s">
        <v>298</v>
      </c>
      <c r="D840" t="s">
        <v>101</v>
      </c>
      <c r="K840" t="s">
        <v>444</v>
      </c>
      <c r="L840" t="s">
        <v>445</v>
      </c>
      <c r="M840" t="s">
        <v>104</v>
      </c>
      <c r="N840" t="s">
        <v>105</v>
      </c>
      <c r="R840">
        <v>34</v>
      </c>
      <c r="T840">
        <v>35</v>
      </c>
      <c r="U840" t="s">
        <v>106</v>
      </c>
      <c r="V840" t="s">
        <v>107</v>
      </c>
      <c r="W840" t="s">
        <v>108</v>
      </c>
      <c r="X840" t="s">
        <v>109</v>
      </c>
      <c r="Y840">
        <v>3</v>
      </c>
      <c r="Z840" t="s">
        <v>139</v>
      </c>
      <c r="AD840">
        <v>1</v>
      </c>
      <c r="AF840">
        <v>2</v>
      </c>
      <c r="AG840" t="s">
        <v>140</v>
      </c>
      <c r="AX840" t="s">
        <v>181</v>
      </c>
      <c r="AY840" t="s">
        <v>544</v>
      </c>
      <c r="BA840" t="s">
        <v>184</v>
      </c>
      <c r="BC840">
        <v>10</v>
      </c>
      <c r="BH840" t="s">
        <v>118</v>
      </c>
      <c r="BJ840">
        <v>10</v>
      </c>
      <c r="BO840" t="s">
        <v>118</v>
      </c>
      <c r="BQ840">
        <v>10</v>
      </c>
      <c r="BV840" t="s">
        <v>118</v>
      </c>
      <c r="CC840" t="s">
        <v>120</v>
      </c>
      <c r="CR840" t="s">
        <v>446</v>
      </c>
      <c r="CS840">
        <v>179053</v>
      </c>
      <c r="CT840" t="s">
        <v>447</v>
      </c>
      <c r="CU840" t="s">
        <v>448</v>
      </c>
      <c r="CV840">
        <v>2016</v>
      </c>
    </row>
    <row r="841" spans="1:100" x14ac:dyDescent="0.35">
      <c r="A841">
        <v>38641940</v>
      </c>
      <c r="B841" t="s">
        <v>298</v>
      </c>
      <c r="D841" t="s">
        <v>101</v>
      </c>
      <c r="F841">
        <v>2</v>
      </c>
      <c r="K841" t="s">
        <v>420</v>
      </c>
      <c r="L841" t="s">
        <v>421</v>
      </c>
      <c r="M841" t="s">
        <v>104</v>
      </c>
      <c r="N841" t="s">
        <v>198</v>
      </c>
      <c r="V841" t="s">
        <v>167</v>
      </c>
      <c r="W841" t="s">
        <v>108</v>
      </c>
      <c r="X841" t="s">
        <v>109</v>
      </c>
      <c r="Y841">
        <v>4</v>
      </c>
      <c r="Z841" t="s">
        <v>139</v>
      </c>
      <c r="AD841">
        <v>7.2999999999999996E-4</v>
      </c>
      <c r="AF841">
        <v>2.9199999999999999E-3</v>
      </c>
      <c r="AG841" t="s">
        <v>111</v>
      </c>
      <c r="AX841" t="s">
        <v>228</v>
      </c>
      <c r="AY841" t="s">
        <v>596</v>
      </c>
      <c r="BC841">
        <v>1.3899999999999999E-2</v>
      </c>
      <c r="BH841" t="s">
        <v>118</v>
      </c>
      <c r="BJ841">
        <v>5</v>
      </c>
      <c r="BO841" t="s">
        <v>130</v>
      </c>
      <c r="BQ841">
        <v>0.20830000000000001</v>
      </c>
      <c r="BV841" t="s">
        <v>118</v>
      </c>
      <c r="CC841" t="s">
        <v>120</v>
      </c>
      <c r="CR841" t="s">
        <v>423</v>
      </c>
      <c r="CS841">
        <v>174114</v>
      </c>
      <c r="CT841" t="s">
        <v>424</v>
      </c>
      <c r="CU841" t="s">
        <v>425</v>
      </c>
      <c r="CV841">
        <v>2016</v>
      </c>
    </row>
    <row r="842" spans="1:100" x14ac:dyDescent="0.35">
      <c r="A842">
        <v>38641940</v>
      </c>
      <c r="B842" t="s">
        <v>298</v>
      </c>
      <c r="D842" t="s">
        <v>101</v>
      </c>
      <c r="K842" t="s">
        <v>165</v>
      </c>
      <c r="L842" t="s">
        <v>166</v>
      </c>
      <c r="M842" t="s">
        <v>104</v>
      </c>
      <c r="N842" t="s">
        <v>198</v>
      </c>
      <c r="P842">
        <v>25</v>
      </c>
      <c r="U842" t="s">
        <v>106</v>
      </c>
      <c r="V842" t="s">
        <v>233</v>
      </c>
      <c r="W842" t="s">
        <v>108</v>
      </c>
      <c r="X842" t="s">
        <v>234</v>
      </c>
      <c r="Y842">
        <v>6</v>
      </c>
      <c r="Z842" t="s">
        <v>139</v>
      </c>
      <c r="AD842">
        <v>0.28999999999999998</v>
      </c>
      <c r="AF842">
        <v>14.3</v>
      </c>
      <c r="AG842" t="s">
        <v>140</v>
      </c>
      <c r="AX842" t="s">
        <v>112</v>
      </c>
      <c r="AY842" t="s">
        <v>597</v>
      </c>
      <c r="BE842">
        <v>0</v>
      </c>
      <c r="BG842">
        <v>77</v>
      </c>
      <c r="BH842" t="s">
        <v>118</v>
      </c>
      <c r="CC842" t="s">
        <v>120</v>
      </c>
      <c r="CR842" t="s">
        <v>332</v>
      </c>
      <c r="CS842">
        <v>75187</v>
      </c>
      <c r="CT842" t="s">
        <v>333</v>
      </c>
      <c r="CU842" t="s">
        <v>334</v>
      </c>
      <c r="CV842">
        <v>2004</v>
      </c>
    </row>
    <row r="843" spans="1:100" x14ac:dyDescent="0.35">
      <c r="A843">
        <v>38641940</v>
      </c>
      <c r="B843" t="s">
        <v>298</v>
      </c>
      <c r="D843" t="s">
        <v>135</v>
      </c>
      <c r="F843">
        <v>41.5</v>
      </c>
      <c r="K843" t="s">
        <v>371</v>
      </c>
      <c r="L843" t="s">
        <v>372</v>
      </c>
      <c r="M843" t="s">
        <v>104</v>
      </c>
      <c r="N843" t="s">
        <v>105</v>
      </c>
      <c r="P843">
        <v>25</v>
      </c>
      <c r="U843" t="s">
        <v>106</v>
      </c>
      <c r="V843" t="s">
        <v>233</v>
      </c>
      <c r="W843" t="s">
        <v>108</v>
      </c>
      <c r="X843" t="s">
        <v>234</v>
      </c>
      <c r="Y843">
        <v>3</v>
      </c>
      <c r="Z843" t="s">
        <v>139</v>
      </c>
      <c r="AC843" t="s">
        <v>116</v>
      </c>
      <c r="AD843">
        <v>1</v>
      </c>
      <c r="AE843" t="s">
        <v>117</v>
      </c>
      <c r="AF843">
        <v>6</v>
      </c>
      <c r="AG843" t="s">
        <v>140</v>
      </c>
      <c r="AX843" t="s">
        <v>112</v>
      </c>
      <c r="AY843" t="s">
        <v>113</v>
      </c>
      <c r="BB843" t="s">
        <v>117</v>
      </c>
      <c r="BC843">
        <v>50</v>
      </c>
      <c r="BH843" t="s">
        <v>118</v>
      </c>
      <c r="BI843" t="s">
        <v>117</v>
      </c>
      <c r="BJ843">
        <v>50</v>
      </c>
      <c r="BO843" t="s">
        <v>118</v>
      </c>
      <c r="BP843" t="s">
        <v>117</v>
      </c>
      <c r="BQ843">
        <v>50</v>
      </c>
      <c r="BV843" t="s">
        <v>118</v>
      </c>
      <c r="CC843" t="s">
        <v>120</v>
      </c>
      <c r="CR843" t="s">
        <v>585</v>
      </c>
      <c r="CS843">
        <v>173036</v>
      </c>
      <c r="CT843" t="s">
        <v>586</v>
      </c>
      <c r="CU843" t="s">
        <v>587</v>
      </c>
      <c r="CV843">
        <v>2015</v>
      </c>
    </row>
    <row r="844" spans="1:100" x14ac:dyDescent="0.35">
      <c r="A844">
        <v>38641940</v>
      </c>
      <c r="B844" t="s">
        <v>298</v>
      </c>
      <c r="D844" t="s">
        <v>135</v>
      </c>
      <c r="F844">
        <v>41.5</v>
      </c>
      <c r="K844" t="s">
        <v>371</v>
      </c>
      <c r="L844" t="s">
        <v>372</v>
      </c>
      <c r="M844" t="s">
        <v>104</v>
      </c>
      <c r="N844" t="s">
        <v>105</v>
      </c>
      <c r="P844">
        <v>25</v>
      </c>
      <c r="U844" t="s">
        <v>106</v>
      </c>
      <c r="V844" t="s">
        <v>233</v>
      </c>
      <c r="W844" t="s">
        <v>108</v>
      </c>
      <c r="X844" t="s">
        <v>234</v>
      </c>
      <c r="Y844">
        <v>3</v>
      </c>
      <c r="Z844" t="s">
        <v>139</v>
      </c>
      <c r="AC844" t="s">
        <v>116</v>
      </c>
      <c r="AD844">
        <v>1</v>
      </c>
      <c r="AE844" t="s">
        <v>117</v>
      </c>
      <c r="AF844">
        <v>6</v>
      </c>
      <c r="AG844" t="s">
        <v>140</v>
      </c>
      <c r="AX844" t="s">
        <v>207</v>
      </c>
      <c r="AY844" t="s">
        <v>217</v>
      </c>
      <c r="BA844" t="s">
        <v>184</v>
      </c>
      <c r="BB844" t="s">
        <v>117</v>
      </c>
      <c r="BC844">
        <v>50</v>
      </c>
      <c r="BH844" t="s">
        <v>118</v>
      </c>
      <c r="BI844" t="s">
        <v>117</v>
      </c>
      <c r="BJ844">
        <v>50</v>
      </c>
      <c r="BO844" t="s">
        <v>118</v>
      </c>
      <c r="BP844" t="s">
        <v>117</v>
      </c>
      <c r="BQ844">
        <v>50</v>
      </c>
      <c r="BV844" t="s">
        <v>118</v>
      </c>
      <c r="CC844" t="s">
        <v>120</v>
      </c>
      <c r="CR844" t="s">
        <v>585</v>
      </c>
      <c r="CS844">
        <v>173036</v>
      </c>
      <c r="CT844" t="s">
        <v>586</v>
      </c>
      <c r="CU844" t="s">
        <v>587</v>
      </c>
      <c r="CV844">
        <v>2015</v>
      </c>
    </row>
    <row r="845" spans="1:100" x14ac:dyDescent="0.35">
      <c r="A845">
        <v>38641940</v>
      </c>
      <c r="B845" t="s">
        <v>298</v>
      </c>
      <c r="D845" t="s">
        <v>135</v>
      </c>
      <c r="F845">
        <v>41.5</v>
      </c>
      <c r="K845" t="s">
        <v>371</v>
      </c>
      <c r="L845" t="s">
        <v>372</v>
      </c>
      <c r="M845" t="s">
        <v>104</v>
      </c>
      <c r="N845" t="s">
        <v>105</v>
      </c>
      <c r="P845">
        <v>25</v>
      </c>
      <c r="U845" t="s">
        <v>106</v>
      </c>
      <c r="V845" t="s">
        <v>233</v>
      </c>
      <c r="W845" t="s">
        <v>108</v>
      </c>
      <c r="X845" t="s">
        <v>234</v>
      </c>
      <c r="Y845">
        <v>3</v>
      </c>
      <c r="Z845" t="s">
        <v>139</v>
      </c>
      <c r="AC845" t="s">
        <v>116</v>
      </c>
      <c r="AD845">
        <v>1</v>
      </c>
      <c r="AE845" t="s">
        <v>117</v>
      </c>
      <c r="AF845">
        <v>6</v>
      </c>
      <c r="AG845" t="s">
        <v>140</v>
      </c>
      <c r="AX845" t="s">
        <v>128</v>
      </c>
      <c r="AY845" t="s">
        <v>241</v>
      </c>
      <c r="BB845" t="s">
        <v>117</v>
      </c>
      <c r="BC845">
        <v>50</v>
      </c>
      <c r="BH845" t="s">
        <v>118</v>
      </c>
      <c r="BI845" t="s">
        <v>117</v>
      </c>
      <c r="BJ845">
        <v>50</v>
      </c>
      <c r="BO845" t="s">
        <v>118</v>
      </c>
      <c r="BP845" t="s">
        <v>117</v>
      </c>
      <c r="BQ845">
        <v>50</v>
      </c>
      <c r="BV845" t="s">
        <v>118</v>
      </c>
      <c r="CC845" t="s">
        <v>120</v>
      </c>
      <c r="CR845" t="s">
        <v>585</v>
      </c>
      <c r="CS845">
        <v>173036</v>
      </c>
      <c r="CT845" t="s">
        <v>586</v>
      </c>
      <c r="CU845" t="s">
        <v>587</v>
      </c>
      <c r="CV845">
        <v>2015</v>
      </c>
    </row>
    <row r="846" spans="1:100" x14ac:dyDescent="0.35">
      <c r="A846">
        <v>38641940</v>
      </c>
      <c r="B846" t="s">
        <v>298</v>
      </c>
      <c r="D846" t="s">
        <v>135</v>
      </c>
      <c r="F846">
        <v>41.5</v>
      </c>
      <c r="K846" t="s">
        <v>371</v>
      </c>
      <c r="L846" t="s">
        <v>372</v>
      </c>
      <c r="M846" t="s">
        <v>104</v>
      </c>
      <c r="N846" t="s">
        <v>105</v>
      </c>
      <c r="P846">
        <v>25</v>
      </c>
      <c r="U846" t="s">
        <v>106</v>
      </c>
      <c r="V846" t="s">
        <v>233</v>
      </c>
      <c r="W846" t="s">
        <v>108</v>
      </c>
      <c r="X846" t="s">
        <v>234</v>
      </c>
      <c r="Y846">
        <v>3</v>
      </c>
      <c r="Z846" t="s">
        <v>139</v>
      </c>
      <c r="AC846" t="s">
        <v>116</v>
      </c>
      <c r="AD846">
        <v>1</v>
      </c>
      <c r="AE846" t="s">
        <v>117</v>
      </c>
      <c r="AF846">
        <v>6</v>
      </c>
      <c r="AG846" t="s">
        <v>140</v>
      </c>
      <c r="AX846" t="s">
        <v>228</v>
      </c>
      <c r="AY846" t="s">
        <v>591</v>
      </c>
      <c r="BB846" t="s">
        <v>117</v>
      </c>
      <c r="BC846">
        <v>50</v>
      </c>
      <c r="BH846" t="s">
        <v>118</v>
      </c>
      <c r="BI846" t="s">
        <v>117</v>
      </c>
      <c r="BJ846">
        <v>50</v>
      </c>
      <c r="BO846" t="s">
        <v>118</v>
      </c>
      <c r="BP846" t="s">
        <v>117</v>
      </c>
      <c r="BQ846">
        <v>50</v>
      </c>
      <c r="BV846" t="s">
        <v>118</v>
      </c>
      <c r="CC846" t="s">
        <v>120</v>
      </c>
      <c r="CR846" t="s">
        <v>585</v>
      </c>
      <c r="CS846">
        <v>173036</v>
      </c>
      <c r="CT846" t="s">
        <v>586</v>
      </c>
      <c r="CU846" t="s">
        <v>587</v>
      </c>
      <c r="CV846">
        <v>2015</v>
      </c>
    </row>
    <row r="847" spans="1:100" x14ac:dyDescent="0.35">
      <c r="A847">
        <v>38641940</v>
      </c>
      <c r="B847" t="s">
        <v>298</v>
      </c>
      <c r="D847" t="s">
        <v>135</v>
      </c>
      <c r="F847">
        <v>41.5</v>
      </c>
      <c r="K847" t="s">
        <v>371</v>
      </c>
      <c r="L847" t="s">
        <v>372</v>
      </c>
      <c r="M847" t="s">
        <v>104</v>
      </c>
      <c r="N847" t="s">
        <v>105</v>
      </c>
      <c r="P847">
        <v>25</v>
      </c>
      <c r="U847" t="s">
        <v>106</v>
      </c>
      <c r="V847" t="s">
        <v>233</v>
      </c>
      <c r="W847" t="s">
        <v>108</v>
      </c>
      <c r="X847" t="s">
        <v>234</v>
      </c>
      <c r="Y847">
        <v>3</v>
      </c>
      <c r="Z847" t="s">
        <v>139</v>
      </c>
      <c r="AC847" t="s">
        <v>116</v>
      </c>
      <c r="AD847">
        <v>1</v>
      </c>
      <c r="AE847" t="s">
        <v>117</v>
      </c>
      <c r="AF847">
        <v>6</v>
      </c>
      <c r="AG847" t="s">
        <v>140</v>
      </c>
      <c r="AX847" t="s">
        <v>199</v>
      </c>
      <c r="AY847" t="s">
        <v>278</v>
      </c>
      <c r="BA847" t="s">
        <v>275</v>
      </c>
      <c r="BB847" t="s">
        <v>117</v>
      </c>
      <c r="BC847">
        <v>50</v>
      </c>
      <c r="BH847" t="s">
        <v>118</v>
      </c>
      <c r="BI847" t="s">
        <v>117</v>
      </c>
      <c r="BJ847">
        <v>50</v>
      </c>
      <c r="BO847" t="s">
        <v>118</v>
      </c>
      <c r="BP847" t="s">
        <v>117</v>
      </c>
      <c r="BQ847">
        <v>50</v>
      </c>
      <c r="BV847" t="s">
        <v>118</v>
      </c>
      <c r="CC847" t="s">
        <v>120</v>
      </c>
      <c r="CR847" t="s">
        <v>585</v>
      </c>
      <c r="CS847">
        <v>173036</v>
      </c>
      <c r="CT847" t="s">
        <v>586</v>
      </c>
      <c r="CU847" t="s">
        <v>587</v>
      </c>
      <c r="CV847">
        <v>2015</v>
      </c>
    </row>
    <row r="848" spans="1:100" x14ac:dyDescent="0.35">
      <c r="A848">
        <v>38641940</v>
      </c>
      <c r="B848" t="s">
        <v>298</v>
      </c>
      <c r="D848" t="s">
        <v>101</v>
      </c>
      <c r="K848" t="s">
        <v>563</v>
      </c>
      <c r="L848" t="s">
        <v>564</v>
      </c>
      <c r="M848" t="s">
        <v>104</v>
      </c>
      <c r="N848" t="s">
        <v>534</v>
      </c>
      <c r="P848">
        <v>12</v>
      </c>
      <c r="U848" t="s">
        <v>206</v>
      </c>
      <c r="V848" t="s">
        <v>107</v>
      </c>
      <c r="W848" t="s">
        <v>108</v>
      </c>
      <c r="X848" t="s">
        <v>109</v>
      </c>
      <c r="Y848">
        <v>3</v>
      </c>
      <c r="Z848" t="s">
        <v>139</v>
      </c>
      <c r="AD848">
        <v>1</v>
      </c>
      <c r="AF848">
        <v>2</v>
      </c>
      <c r="AG848" t="s">
        <v>111</v>
      </c>
      <c r="AX848" t="s">
        <v>207</v>
      </c>
      <c r="AY848" t="s">
        <v>278</v>
      </c>
      <c r="BA848" t="s">
        <v>184</v>
      </c>
      <c r="BH848" t="s">
        <v>571</v>
      </c>
      <c r="BJ848">
        <v>15</v>
      </c>
      <c r="BO848" t="s">
        <v>566</v>
      </c>
      <c r="BQ848">
        <v>105</v>
      </c>
      <c r="BV848" t="s">
        <v>118</v>
      </c>
      <c r="CC848" t="s">
        <v>120</v>
      </c>
      <c r="CR848" t="s">
        <v>567</v>
      </c>
      <c r="CS848">
        <v>156008</v>
      </c>
      <c r="CT848" t="s">
        <v>568</v>
      </c>
      <c r="CU848" t="s">
        <v>569</v>
      </c>
      <c r="CV848">
        <v>2011</v>
      </c>
    </row>
    <row r="849" spans="1:100" x14ac:dyDescent="0.35">
      <c r="A849">
        <v>38641940</v>
      </c>
      <c r="B849" t="s">
        <v>298</v>
      </c>
      <c r="D849" t="s">
        <v>101</v>
      </c>
      <c r="K849" t="s">
        <v>412</v>
      </c>
      <c r="L849" t="s">
        <v>413</v>
      </c>
      <c r="M849" t="s">
        <v>104</v>
      </c>
      <c r="N849" t="s">
        <v>504</v>
      </c>
      <c r="R849">
        <v>33</v>
      </c>
      <c r="T849">
        <v>49</v>
      </c>
      <c r="U849" t="s">
        <v>149</v>
      </c>
      <c r="V849" t="s">
        <v>167</v>
      </c>
      <c r="W849" t="s">
        <v>108</v>
      </c>
      <c r="X849" t="s">
        <v>109</v>
      </c>
      <c r="Y849">
        <v>3</v>
      </c>
      <c r="Z849" t="s">
        <v>139</v>
      </c>
      <c r="AD849">
        <v>0.75</v>
      </c>
      <c r="AF849">
        <v>1.5</v>
      </c>
      <c r="AG849" t="s">
        <v>140</v>
      </c>
      <c r="AX849" t="s">
        <v>221</v>
      </c>
      <c r="AY849" t="s">
        <v>513</v>
      </c>
      <c r="BC849">
        <v>14</v>
      </c>
      <c r="BH849" t="s">
        <v>118</v>
      </c>
      <c r="BJ849">
        <v>14</v>
      </c>
      <c r="BO849" t="s">
        <v>118</v>
      </c>
      <c r="BQ849">
        <v>14</v>
      </c>
      <c r="BV849" t="s">
        <v>118</v>
      </c>
      <c r="CC849" t="s">
        <v>120</v>
      </c>
      <c r="CR849" t="s">
        <v>505</v>
      </c>
      <c r="CS849">
        <v>178804</v>
      </c>
      <c r="CT849" t="s">
        <v>506</v>
      </c>
      <c r="CU849" t="s">
        <v>507</v>
      </c>
      <c r="CV849">
        <v>2017</v>
      </c>
    </row>
    <row r="850" spans="1:100" x14ac:dyDescent="0.35">
      <c r="A850">
        <v>38641940</v>
      </c>
      <c r="B850" t="s">
        <v>298</v>
      </c>
      <c r="D850" t="s">
        <v>135</v>
      </c>
      <c r="K850" t="s">
        <v>136</v>
      </c>
      <c r="L850" t="s">
        <v>137</v>
      </c>
      <c r="M850" t="s">
        <v>104</v>
      </c>
      <c r="N850" t="s">
        <v>105</v>
      </c>
      <c r="V850" t="s">
        <v>107</v>
      </c>
      <c r="W850" t="s">
        <v>108</v>
      </c>
      <c r="X850" t="s">
        <v>109</v>
      </c>
      <c r="Y850">
        <v>6</v>
      </c>
      <c r="Z850" t="s">
        <v>139</v>
      </c>
      <c r="AD850">
        <v>22.5</v>
      </c>
      <c r="AF850">
        <v>180</v>
      </c>
      <c r="AG850" t="s">
        <v>111</v>
      </c>
      <c r="AX850" t="s">
        <v>128</v>
      </c>
      <c r="AY850" t="s">
        <v>128</v>
      </c>
      <c r="BE850">
        <v>1</v>
      </c>
      <c r="BG850">
        <v>2</v>
      </c>
      <c r="BH850" t="s">
        <v>118</v>
      </c>
      <c r="CC850" t="s">
        <v>120</v>
      </c>
      <c r="CR850" t="s">
        <v>144</v>
      </c>
      <c r="CS850">
        <v>69216</v>
      </c>
      <c r="CT850" t="s">
        <v>145</v>
      </c>
      <c r="CU850" t="s">
        <v>146</v>
      </c>
      <c r="CV850">
        <v>1995</v>
      </c>
    </row>
    <row r="851" spans="1:100" x14ac:dyDescent="0.35">
      <c r="A851">
        <v>38641940</v>
      </c>
      <c r="B851" t="s">
        <v>298</v>
      </c>
      <c r="D851" t="s">
        <v>101</v>
      </c>
      <c r="F851">
        <v>50.2</v>
      </c>
      <c r="K851" t="s">
        <v>352</v>
      </c>
      <c r="L851" t="s">
        <v>353</v>
      </c>
      <c r="M851" t="s">
        <v>104</v>
      </c>
      <c r="N851" t="s">
        <v>198</v>
      </c>
      <c r="V851" t="s">
        <v>167</v>
      </c>
      <c r="W851" t="s">
        <v>108</v>
      </c>
      <c r="X851" t="s">
        <v>109</v>
      </c>
      <c r="Y851">
        <v>6</v>
      </c>
      <c r="Z851" t="s">
        <v>139</v>
      </c>
      <c r="AD851">
        <v>0.1</v>
      </c>
      <c r="AF851">
        <v>5</v>
      </c>
      <c r="AG851" t="s">
        <v>111</v>
      </c>
      <c r="AX851" t="s">
        <v>128</v>
      </c>
      <c r="AY851" t="s">
        <v>592</v>
      </c>
      <c r="BD851" t="s">
        <v>236</v>
      </c>
      <c r="BE851">
        <v>6</v>
      </c>
      <c r="BG851">
        <v>16</v>
      </c>
      <c r="BH851" t="s">
        <v>118</v>
      </c>
      <c r="BJ851">
        <v>16</v>
      </c>
      <c r="BO851" t="s">
        <v>118</v>
      </c>
      <c r="BQ851">
        <v>16</v>
      </c>
      <c r="BV851" t="s">
        <v>118</v>
      </c>
      <c r="CC851" t="s">
        <v>120</v>
      </c>
      <c r="CR851" t="s">
        <v>337</v>
      </c>
      <c r="CS851">
        <v>161728</v>
      </c>
      <c r="CT851" t="s">
        <v>338</v>
      </c>
      <c r="CU851" t="s">
        <v>339</v>
      </c>
      <c r="CV851">
        <v>2010</v>
      </c>
    </row>
    <row r="852" spans="1:100" x14ac:dyDescent="0.35">
      <c r="A852">
        <v>38641940</v>
      </c>
      <c r="B852" t="s">
        <v>298</v>
      </c>
      <c r="D852" t="s">
        <v>135</v>
      </c>
      <c r="F852">
        <v>50</v>
      </c>
      <c r="K852" t="s">
        <v>231</v>
      </c>
      <c r="L852" t="s">
        <v>232</v>
      </c>
      <c r="M852" t="s">
        <v>104</v>
      </c>
      <c r="N852" t="s">
        <v>105</v>
      </c>
      <c r="Q852" t="s">
        <v>236</v>
      </c>
      <c r="R852">
        <v>35</v>
      </c>
      <c r="S852" t="s">
        <v>236</v>
      </c>
      <c r="T852">
        <v>36</v>
      </c>
      <c r="U852" t="s">
        <v>106</v>
      </c>
      <c r="V852" t="s">
        <v>107</v>
      </c>
      <c r="W852" t="s">
        <v>108</v>
      </c>
      <c r="X852" t="s">
        <v>109</v>
      </c>
      <c r="Y852">
        <v>2</v>
      </c>
      <c r="Z852" t="s">
        <v>139</v>
      </c>
      <c r="AB852">
        <v>2.2999999999999998</v>
      </c>
      <c r="AG852" t="s">
        <v>111</v>
      </c>
      <c r="AX852" t="s">
        <v>128</v>
      </c>
      <c r="AY852" t="s">
        <v>241</v>
      </c>
      <c r="BH852" t="s">
        <v>119</v>
      </c>
      <c r="BO852" t="s">
        <v>119</v>
      </c>
      <c r="BV852" t="s">
        <v>119</v>
      </c>
      <c r="CC852" t="s">
        <v>120</v>
      </c>
      <c r="CR852" t="s">
        <v>557</v>
      </c>
      <c r="CS852">
        <v>170566</v>
      </c>
      <c r="CT852" t="s">
        <v>558</v>
      </c>
      <c r="CU852" t="s">
        <v>559</v>
      </c>
      <c r="CV852">
        <v>2014</v>
      </c>
    </row>
    <row r="853" spans="1:100" x14ac:dyDescent="0.35">
      <c r="A853">
        <v>38641940</v>
      </c>
      <c r="B853" t="s">
        <v>298</v>
      </c>
      <c r="D853" t="s">
        <v>101</v>
      </c>
      <c r="K853" t="s">
        <v>386</v>
      </c>
      <c r="L853" t="s">
        <v>387</v>
      </c>
      <c r="M853" t="s">
        <v>104</v>
      </c>
      <c r="N853" t="s">
        <v>105</v>
      </c>
      <c r="R853">
        <v>36</v>
      </c>
      <c r="T853">
        <v>38</v>
      </c>
      <c r="U853" t="s">
        <v>294</v>
      </c>
      <c r="V853" t="s">
        <v>167</v>
      </c>
      <c r="W853" t="s">
        <v>108</v>
      </c>
      <c r="X853" t="s">
        <v>109</v>
      </c>
      <c r="Y853">
        <v>3</v>
      </c>
      <c r="Z853" t="s">
        <v>139</v>
      </c>
      <c r="AB853">
        <v>50</v>
      </c>
      <c r="AG853" t="s">
        <v>140</v>
      </c>
      <c r="AX853" t="s">
        <v>128</v>
      </c>
      <c r="AY853" t="s">
        <v>128</v>
      </c>
      <c r="BC853">
        <v>1</v>
      </c>
      <c r="BH853" t="s">
        <v>118</v>
      </c>
      <c r="BJ853">
        <v>48</v>
      </c>
      <c r="BO853" t="s">
        <v>130</v>
      </c>
      <c r="BQ853">
        <v>2</v>
      </c>
      <c r="BV853" t="s">
        <v>118</v>
      </c>
      <c r="CC853" t="s">
        <v>120</v>
      </c>
      <c r="CR853" t="s">
        <v>588</v>
      </c>
      <c r="CS853">
        <v>161313</v>
      </c>
      <c r="CT853" t="s">
        <v>589</v>
      </c>
      <c r="CU853" t="s">
        <v>590</v>
      </c>
      <c r="CV853">
        <v>2013</v>
      </c>
    </row>
    <row r="854" spans="1:100" x14ac:dyDescent="0.35">
      <c r="A854">
        <v>38641940</v>
      </c>
      <c r="B854" t="s">
        <v>298</v>
      </c>
      <c r="D854" t="s">
        <v>135</v>
      </c>
      <c r="F854">
        <v>41.5</v>
      </c>
      <c r="K854" t="s">
        <v>371</v>
      </c>
      <c r="L854" t="s">
        <v>372</v>
      </c>
      <c r="M854" t="s">
        <v>104</v>
      </c>
      <c r="N854" t="s">
        <v>105</v>
      </c>
      <c r="P854">
        <v>25</v>
      </c>
      <c r="U854" t="s">
        <v>106</v>
      </c>
      <c r="V854" t="s">
        <v>107</v>
      </c>
      <c r="W854" t="s">
        <v>108</v>
      </c>
      <c r="X854" t="s">
        <v>109</v>
      </c>
      <c r="Y854">
        <v>3</v>
      </c>
      <c r="Z854" t="s">
        <v>139</v>
      </c>
      <c r="AC854" t="s">
        <v>116</v>
      </c>
      <c r="AD854">
        <v>1</v>
      </c>
      <c r="AE854" t="s">
        <v>117</v>
      </c>
      <c r="AF854">
        <v>3</v>
      </c>
      <c r="AG854" t="s">
        <v>140</v>
      </c>
      <c r="AX854" t="s">
        <v>199</v>
      </c>
      <c r="AY854" t="s">
        <v>278</v>
      </c>
      <c r="BA854" t="s">
        <v>275</v>
      </c>
      <c r="BB854" t="s">
        <v>117</v>
      </c>
      <c r="BC854">
        <v>80</v>
      </c>
      <c r="BH854" t="s">
        <v>118</v>
      </c>
      <c r="BI854" t="s">
        <v>117</v>
      </c>
      <c r="BJ854">
        <v>80</v>
      </c>
      <c r="BO854" t="s">
        <v>118</v>
      </c>
      <c r="BP854" t="s">
        <v>117</v>
      </c>
      <c r="BQ854">
        <v>80</v>
      </c>
      <c r="BV854" t="s">
        <v>118</v>
      </c>
      <c r="CC854" t="s">
        <v>120</v>
      </c>
      <c r="CR854" t="s">
        <v>585</v>
      </c>
      <c r="CS854">
        <v>173036</v>
      </c>
      <c r="CT854" t="s">
        <v>586</v>
      </c>
      <c r="CU854" t="s">
        <v>587</v>
      </c>
      <c r="CV854">
        <v>2015</v>
      </c>
    </row>
    <row r="855" spans="1:100" x14ac:dyDescent="0.35">
      <c r="A855">
        <v>38641940</v>
      </c>
      <c r="B855" t="s">
        <v>298</v>
      </c>
      <c r="D855" t="s">
        <v>135</v>
      </c>
      <c r="F855">
        <v>41.5</v>
      </c>
      <c r="K855" t="s">
        <v>371</v>
      </c>
      <c r="L855" t="s">
        <v>372</v>
      </c>
      <c r="M855" t="s">
        <v>104</v>
      </c>
      <c r="N855" t="s">
        <v>105</v>
      </c>
      <c r="P855">
        <v>25</v>
      </c>
      <c r="U855" t="s">
        <v>106</v>
      </c>
      <c r="V855" t="s">
        <v>107</v>
      </c>
      <c r="W855" t="s">
        <v>108</v>
      </c>
      <c r="X855" t="s">
        <v>109</v>
      </c>
      <c r="Y855">
        <v>3</v>
      </c>
      <c r="Z855" t="s">
        <v>139</v>
      </c>
      <c r="AC855" t="s">
        <v>116</v>
      </c>
      <c r="AD855">
        <v>1</v>
      </c>
      <c r="AE855" t="s">
        <v>117</v>
      </c>
      <c r="AF855">
        <v>3</v>
      </c>
      <c r="AG855" t="s">
        <v>140</v>
      </c>
      <c r="AX855" t="s">
        <v>207</v>
      </c>
      <c r="AY855" t="s">
        <v>217</v>
      </c>
      <c r="BA855" t="s">
        <v>184</v>
      </c>
      <c r="BB855" t="s">
        <v>117</v>
      </c>
      <c r="BC855">
        <v>53</v>
      </c>
      <c r="BH855" t="s">
        <v>118</v>
      </c>
      <c r="BI855" t="s">
        <v>117</v>
      </c>
      <c r="BJ855">
        <v>80</v>
      </c>
      <c r="BO855" t="s">
        <v>118</v>
      </c>
      <c r="BP855" t="s">
        <v>117</v>
      </c>
      <c r="BQ855">
        <v>80</v>
      </c>
      <c r="BV855" t="s">
        <v>118</v>
      </c>
      <c r="CC855" t="s">
        <v>120</v>
      </c>
      <c r="CR855" t="s">
        <v>585</v>
      </c>
      <c r="CS855">
        <v>173036</v>
      </c>
      <c r="CT855" t="s">
        <v>586</v>
      </c>
      <c r="CU855" t="s">
        <v>587</v>
      </c>
      <c r="CV855">
        <v>2015</v>
      </c>
    </row>
    <row r="856" spans="1:100" x14ac:dyDescent="0.35">
      <c r="A856">
        <v>38641940</v>
      </c>
      <c r="B856" t="s">
        <v>298</v>
      </c>
      <c r="D856" t="s">
        <v>135</v>
      </c>
      <c r="F856">
        <v>41.5</v>
      </c>
      <c r="K856" t="s">
        <v>371</v>
      </c>
      <c r="L856" t="s">
        <v>372</v>
      </c>
      <c r="M856" t="s">
        <v>104</v>
      </c>
      <c r="N856" t="s">
        <v>105</v>
      </c>
      <c r="P856">
        <v>25</v>
      </c>
      <c r="U856" t="s">
        <v>106</v>
      </c>
      <c r="V856" t="s">
        <v>107</v>
      </c>
      <c r="W856" t="s">
        <v>108</v>
      </c>
      <c r="X856" t="s">
        <v>109</v>
      </c>
      <c r="Y856">
        <v>3</v>
      </c>
      <c r="Z856" t="s">
        <v>139</v>
      </c>
      <c r="AC856" t="s">
        <v>116</v>
      </c>
      <c r="AD856">
        <v>1</v>
      </c>
      <c r="AE856" t="s">
        <v>117</v>
      </c>
      <c r="AF856">
        <v>3</v>
      </c>
      <c r="AG856" t="s">
        <v>140</v>
      </c>
      <c r="AX856" t="s">
        <v>228</v>
      </c>
      <c r="AY856" t="s">
        <v>591</v>
      </c>
      <c r="BB856" t="s">
        <v>117</v>
      </c>
      <c r="BC856">
        <v>80</v>
      </c>
      <c r="BH856" t="s">
        <v>118</v>
      </c>
      <c r="BI856" t="s">
        <v>117</v>
      </c>
      <c r="BJ856">
        <v>80</v>
      </c>
      <c r="BO856" t="s">
        <v>118</v>
      </c>
      <c r="BP856" t="s">
        <v>117</v>
      </c>
      <c r="BQ856">
        <v>80</v>
      </c>
      <c r="BV856" t="s">
        <v>118</v>
      </c>
      <c r="CC856" t="s">
        <v>120</v>
      </c>
      <c r="CR856" t="s">
        <v>585</v>
      </c>
      <c r="CS856">
        <v>173036</v>
      </c>
      <c r="CT856" t="s">
        <v>586</v>
      </c>
      <c r="CU856" t="s">
        <v>587</v>
      </c>
      <c r="CV856">
        <v>2015</v>
      </c>
    </row>
    <row r="857" spans="1:100" x14ac:dyDescent="0.35">
      <c r="A857">
        <v>38641940</v>
      </c>
      <c r="B857" t="s">
        <v>298</v>
      </c>
      <c r="D857" t="s">
        <v>135</v>
      </c>
      <c r="F857">
        <v>41.5</v>
      </c>
      <c r="K857" t="s">
        <v>371</v>
      </c>
      <c r="L857" t="s">
        <v>372</v>
      </c>
      <c r="M857" t="s">
        <v>104</v>
      </c>
      <c r="N857" t="s">
        <v>105</v>
      </c>
      <c r="P857">
        <v>25</v>
      </c>
      <c r="U857" t="s">
        <v>106</v>
      </c>
      <c r="V857" t="s">
        <v>107</v>
      </c>
      <c r="W857" t="s">
        <v>108</v>
      </c>
      <c r="X857" t="s">
        <v>109</v>
      </c>
      <c r="Y857">
        <v>3</v>
      </c>
      <c r="Z857" t="s">
        <v>139</v>
      </c>
      <c r="AC857" t="s">
        <v>116</v>
      </c>
      <c r="AD857">
        <v>1</v>
      </c>
      <c r="AE857" t="s">
        <v>117</v>
      </c>
      <c r="AF857">
        <v>3</v>
      </c>
      <c r="AG857" t="s">
        <v>140</v>
      </c>
      <c r="AX857" t="s">
        <v>112</v>
      </c>
      <c r="AY857" t="s">
        <v>113</v>
      </c>
      <c r="BB857" t="s">
        <v>117</v>
      </c>
      <c r="BC857">
        <v>80</v>
      </c>
      <c r="BH857" t="s">
        <v>118</v>
      </c>
      <c r="BI857" t="s">
        <v>117</v>
      </c>
      <c r="BJ857">
        <v>80</v>
      </c>
      <c r="BO857" t="s">
        <v>118</v>
      </c>
      <c r="BP857" t="s">
        <v>117</v>
      </c>
      <c r="BQ857">
        <v>80</v>
      </c>
      <c r="BV857" t="s">
        <v>118</v>
      </c>
      <c r="CC857" t="s">
        <v>120</v>
      </c>
      <c r="CR857" t="s">
        <v>585</v>
      </c>
      <c r="CS857">
        <v>173036</v>
      </c>
      <c r="CT857" t="s">
        <v>586</v>
      </c>
      <c r="CU857" t="s">
        <v>587</v>
      </c>
      <c r="CV857">
        <v>2015</v>
      </c>
    </row>
    <row r="858" spans="1:100" x14ac:dyDescent="0.35">
      <c r="A858">
        <v>38641940</v>
      </c>
      <c r="B858" t="s">
        <v>298</v>
      </c>
      <c r="D858" t="s">
        <v>164</v>
      </c>
      <c r="F858">
        <v>74.7</v>
      </c>
      <c r="K858" t="s">
        <v>196</v>
      </c>
      <c r="L858" t="s">
        <v>197</v>
      </c>
      <c r="M858" t="s">
        <v>104</v>
      </c>
      <c r="N858" t="s">
        <v>105</v>
      </c>
      <c r="P858">
        <v>36</v>
      </c>
      <c r="U858" t="s">
        <v>106</v>
      </c>
      <c r="V858" t="s">
        <v>107</v>
      </c>
      <c r="W858" t="s">
        <v>108</v>
      </c>
      <c r="X858" t="s">
        <v>109</v>
      </c>
      <c r="Y858">
        <v>5</v>
      </c>
      <c r="Z858" t="s">
        <v>139</v>
      </c>
      <c r="AD858">
        <v>0.37</v>
      </c>
      <c r="AF858">
        <v>5.25</v>
      </c>
      <c r="AG858" t="s">
        <v>140</v>
      </c>
      <c r="AX858" t="s">
        <v>187</v>
      </c>
      <c r="AY858" t="s">
        <v>230</v>
      </c>
      <c r="BA858" t="s">
        <v>189</v>
      </c>
      <c r="BC858">
        <v>4</v>
      </c>
      <c r="BH858" t="s">
        <v>118</v>
      </c>
      <c r="BJ858">
        <v>96</v>
      </c>
      <c r="BO858" t="s">
        <v>130</v>
      </c>
      <c r="BQ858">
        <v>4</v>
      </c>
      <c r="BV858" t="s">
        <v>118</v>
      </c>
      <c r="CC858" t="s">
        <v>120</v>
      </c>
      <c r="CR858" t="s">
        <v>214</v>
      </c>
      <c r="CS858">
        <v>178904</v>
      </c>
      <c r="CT858" t="s">
        <v>215</v>
      </c>
      <c r="CU858" t="s">
        <v>216</v>
      </c>
      <c r="CV858">
        <v>2018</v>
      </c>
    </row>
    <row r="859" spans="1:100" x14ac:dyDescent="0.35">
      <c r="A859">
        <v>38641940</v>
      </c>
      <c r="B859" t="s">
        <v>298</v>
      </c>
      <c r="D859" t="s">
        <v>164</v>
      </c>
      <c r="F859">
        <v>74.7</v>
      </c>
      <c r="K859" t="s">
        <v>196</v>
      </c>
      <c r="L859" t="s">
        <v>197</v>
      </c>
      <c r="M859" t="s">
        <v>104</v>
      </c>
      <c r="N859" t="s">
        <v>105</v>
      </c>
      <c r="P859">
        <v>36</v>
      </c>
      <c r="U859" t="s">
        <v>106</v>
      </c>
      <c r="V859" t="s">
        <v>107</v>
      </c>
      <c r="W859" t="s">
        <v>108</v>
      </c>
      <c r="X859" t="s">
        <v>109</v>
      </c>
      <c r="Y859">
        <v>5</v>
      </c>
      <c r="Z859" t="s">
        <v>139</v>
      </c>
      <c r="AD859">
        <v>0.37</v>
      </c>
      <c r="AF859">
        <v>5.25</v>
      </c>
      <c r="AG859" t="s">
        <v>140</v>
      </c>
      <c r="AX859" t="s">
        <v>187</v>
      </c>
      <c r="AY859" t="s">
        <v>213</v>
      </c>
      <c r="BA859" t="s">
        <v>189</v>
      </c>
      <c r="BC859">
        <v>4</v>
      </c>
      <c r="BH859" t="s">
        <v>118</v>
      </c>
      <c r="BJ859">
        <v>96</v>
      </c>
      <c r="BO859" t="s">
        <v>130</v>
      </c>
      <c r="BQ859">
        <v>4</v>
      </c>
      <c r="BV859" t="s">
        <v>118</v>
      </c>
      <c r="CC859" t="s">
        <v>120</v>
      </c>
      <c r="CR859" t="s">
        <v>214</v>
      </c>
      <c r="CS859">
        <v>178904</v>
      </c>
      <c r="CT859" t="s">
        <v>215</v>
      </c>
      <c r="CU859" t="s">
        <v>216</v>
      </c>
      <c r="CV859">
        <v>2018</v>
      </c>
    </row>
    <row r="860" spans="1:100" x14ac:dyDescent="0.35">
      <c r="A860">
        <v>38641940</v>
      </c>
      <c r="B860" t="s">
        <v>298</v>
      </c>
      <c r="D860" t="s">
        <v>164</v>
      </c>
      <c r="F860">
        <v>74.7</v>
      </c>
      <c r="K860" t="s">
        <v>196</v>
      </c>
      <c r="L860" t="s">
        <v>197</v>
      </c>
      <c r="M860" t="s">
        <v>104</v>
      </c>
      <c r="N860" t="s">
        <v>105</v>
      </c>
      <c r="P860">
        <v>36</v>
      </c>
      <c r="U860" t="s">
        <v>106</v>
      </c>
      <c r="V860" t="s">
        <v>107</v>
      </c>
      <c r="W860" t="s">
        <v>108</v>
      </c>
      <c r="X860" t="s">
        <v>109</v>
      </c>
      <c r="Y860">
        <v>5</v>
      </c>
      <c r="Z860" t="s">
        <v>139</v>
      </c>
      <c r="AD860">
        <v>0.37</v>
      </c>
      <c r="AF860">
        <v>5.25</v>
      </c>
      <c r="AG860" t="s">
        <v>140</v>
      </c>
      <c r="AX860" t="s">
        <v>187</v>
      </c>
      <c r="AY860" t="s">
        <v>213</v>
      </c>
      <c r="BA860" t="s">
        <v>189</v>
      </c>
      <c r="BC860">
        <v>4</v>
      </c>
      <c r="BH860" t="s">
        <v>118</v>
      </c>
      <c r="BJ860">
        <v>96</v>
      </c>
      <c r="BO860" t="s">
        <v>130</v>
      </c>
      <c r="BQ860">
        <v>4</v>
      </c>
      <c r="BV860" t="s">
        <v>118</v>
      </c>
      <c r="CC860" t="s">
        <v>120</v>
      </c>
      <c r="CR860" t="s">
        <v>214</v>
      </c>
      <c r="CS860">
        <v>178904</v>
      </c>
      <c r="CT860" t="s">
        <v>215</v>
      </c>
      <c r="CU860" t="s">
        <v>216</v>
      </c>
      <c r="CV860">
        <v>2018</v>
      </c>
    </row>
    <row r="861" spans="1:100" x14ac:dyDescent="0.35">
      <c r="A861">
        <v>38641940</v>
      </c>
      <c r="B861" t="s">
        <v>298</v>
      </c>
      <c r="D861" t="s">
        <v>101</v>
      </c>
      <c r="F861">
        <v>41</v>
      </c>
      <c r="K861" t="s">
        <v>518</v>
      </c>
      <c r="L861" t="s">
        <v>519</v>
      </c>
      <c r="M861" t="s">
        <v>104</v>
      </c>
      <c r="N861" t="s">
        <v>105</v>
      </c>
      <c r="R861">
        <v>26</v>
      </c>
      <c r="T861">
        <v>31</v>
      </c>
      <c r="U861" t="s">
        <v>106</v>
      </c>
      <c r="V861" t="s">
        <v>126</v>
      </c>
      <c r="W861" t="s">
        <v>108</v>
      </c>
      <c r="X861" t="s">
        <v>109</v>
      </c>
      <c r="Y861">
        <v>5</v>
      </c>
      <c r="Z861" t="s">
        <v>139</v>
      </c>
      <c r="AD861">
        <v>0.28000000000000003</v>
      </c>
      <c r="AF861">
        <v>4</v>
      </c>
      <c r="AG861" t="s">
        <v>111</v>
      </c>
      <c r="AX861" t="s">
        <v>273</v>
      </c>
      <c r="AY861" t="s">
        <v>598</v>
      </c>
      <c r="BC861">
        <v>4</v>
      </c>
      <c r="BH861" t="s">
        <v>118</v>
      </c>
      <c r="BJ861">
        <v>96</v>
      </c>
      <c r="BO861" t="s">
        <v>130</v>
      </c>
      <c r="BQ861">
        <v>4</v>
      </c>
      <c r="BV861" t="s">
        <v>118</v>
      </c>
      <c r="CC861" t="s">
        <v>120</v>
      </c>
      <c r="CR861" t="s">
        <v>520</v>
      </c>
      <c r="CS861">
        <v>178786</v>
      </c>
      <c r="CT861" t="s">
        <v>521</v>
      </c>
      <c r="CU861" t="s">
        <v>522</v>
      </c>
      <c r="CV861">
        <v>2018</v>
      </c>
    </row>
    <row r="862" spans="1:100" x14ac:dyDescent="0.35">
      <c r="A862">
        <v>38641940</v>
      </c>
      <c r="B862" t="s">
        <v>298</v>
      </c>
      <c r="D862" t="s">
        <v>101</v>
      </c>
      <c r="F862">
        <v>41</v>
      </c>
      <c r="K862" t="s">
        <v>518</v>
      </c>
      <c r="L862" t="s">
        <v>519</v>
      </c>
      <c r="M862" t="s">
        <v>104</v>
      </c>
      <c r="N862" t="s">
        <v>105</v>
      </c>
      <c r="R862">
        <v>26</v>
      </c>
      <c r="T862">
        <v>31</v>
      </c>
      <c r="U862" t="s">
        <v>106</v>
      </c>
      <c r="V862" t="s">
        <v>126</v>
      </c>
      <c r="W862" t="s">
        <v>108</v>
      </c>
      <c r="X862" t="s">
        <v>109</v>
      </c>
      <c r="Y862">
        <v>5</v>
      </c>
      <c r="Z862" t="s">
        <v>139</v>
      </c>
      <c r="AD862">
        <v>0.28000000000000003</v>
      </c>
      <c r="AF862">
        <v>4</v>
      </c>
      <c r="AG862" t="s">
        <v>111</v>
      </c>
      <c r="AX862" t="s">
        <v>268</v>
      </c>
      <c r="AY862" t="s">
        <v>269</v>
      </c>
      <c r="BC862">
        <v>4</v>
      </c>
      <c r="BH862" t="s">
        <v>118</v>
      </c>
      <c r="BJ862">
        <v>96</v>
      </c>
      <c r="BO862" t="s">
        <v>130</v>
      </c>
      <c r="BQ862">
        <v>4</v>
      </c>
      <c r="BV862" t="s">
        <v>118</v>
      </c>
      <c r="CC862" t="s">
        <v>120</v>
      </c>
      <c r="CR862" t="s">
        <v>520</v>
      </c>
      <c r="CS862">
        <v>178786</v>
      </c>
      <c r="CT862" t="s">
        <v>521</v>
      </c>
      <c r="CU862" t="s">
        <v>522</v>
      </c>
      <c r="CV862">
        <v>2018</v>
      </c>
    </row>
    <row r="863" spans="1:100" x14ac:dyDescent="0.35">
      <c r="A863">
        <v>38641940</v>
      </c>
      <c r="B863" t="s">
        <v>298</v>
      </c>
      <c r="D863" t="s">
        <v>101</v>
      </c>
      <c r="F863">
        <v>41</v>
      </c>
      <c r="K863" t="s">
        <v>518</v>
      </c>
      <c r="L863" t="s">
        <v>519</v>
      </c>
      <c r="M863" t="s">
        <v>104</v>
      </c>
      <c r="N863" t="s">
        <v>105</v>
      </c>
      <c r="R863">
        <v>26</v>
      </c>
      <c r="T863">
        <v>31</v>
      </c>
      <c r="U863" t="s">
        <v>106</v>
      </c>
      <c r="V863" t="s">
        <v>126</v>
      </c>
      <c r="W863" t="s">
        <v>108</v>
      </c>
      <c r="X863" t="s">
        <v>109</v>
      </c>
      <c r="Y863">
        <v>5</v>
      </c>
      <c r="Z863" t="s">
        <v>139</v>
      </c>
      <c r="AD863">
        <v>0.28000000000000003</v>
      </c>
      <c r="AF863">
        <v>4</v>
      </c>
      <c r="AG863" t="s">
        <v>111</v>
      </c>
      <c r="AX863" t="s">
        <v>273</v>
      </c>
      <c r="AY863" t="s">
        <v>277</v>
      </c>
      <c r="BC863">
        <v>4</v>
      </c>
      <c r="BH863" t="s">
        <v>118</v>
      </c>
      <c r="BJ863">
        <v>96</v>
      </c>
      <c r="BO863" t="s">
        <v>130</v>
      </c>
      <c r="BQ863">
        <v>4</v>
      </c>
      <c r="BV863" t="s">
        <v>118</v>
      </c>
      <c r="CC863" t="s">
        <v>120</v>
      </c>
      <c r="CR863" t="s">
        <v>520</v>
      </c>
      <c r="CS863">
        <v>178786</v>
      </c>
      <c r="CT863" t="s">
        <v>521</v>
      </c>
      <c r="CU863" t="s">
        <v>522</v>
      </c>
      <c r="CV863">
        <v>2018</v>
      </c>
    </row>
    <row r="864" spans="1:100" x14ac:dyDescent="0.35">
      <c r="A864">
        <v>38641940</v>
      </c>
      <c r="B864" t="s">
        <v>298</v>
      </c>
      <c r="D864" t="s">
        <v>101</v>
      </c>
      <c r="F864">
        <v>41</v>
      </c>
      <c r="K864" t="s">
        <v>518</v>
      </c>
      <c r="L864" t="s">
        <v>519</v>
      </c>
      <c r="M864" t="s">
        <v>104</v>
      </c>
      <c r="N864" t="s">
        <v>105</v>
      </c>
      <c r="R864">
        <v>26</v>
      </c>
      <c r="T864">
        <v>31</v>
      </c>
      <c r="U864" t="s">
        <v>106</v>
      </c>
      <c r="V864" t="s">
        <v>126</v>
      </c>
      <c r="W864" t="s">
        <v>108</v>
      </c>
      <c r="X864" t="s">
        <v>109</v>
      </c>
      <c r="Y864">
        <v>5</v>
      </c>
      <c r="Z864" t="s">
        <v>139</v>
      </c>
      <c r="AD864">
        <v>0.28000000000000003</v>
      </c>
      <c r="AF864">
        <v>4</v>
      </c>
      <c r="AG864" t="s">
        <v>111</v>
      </c>
      <c r="AX864" t="s">
        <v>273</v>
      </c>
      <c r="AY864" t="s">
        <v>599</v>
      </c>
      <c r="BC864">
        <v>4</v>
      </c>
      <c r="BH864" t="s">
        <v>118</v>
      </c>
      <c r="BJ864">
        <v>96</v>
      </c>
      <c r="BO864" t="s">
        <v>130</v>
      </c>
      <c r="BQ864">
        <v>4</v>
      </c>
      <c r="BV864" t="s">
        <v>118</v>
      </c>
      <c r="CC864" t="s">
        <v>120</v>
      </c>
      <c r="CR864" t="s">
        <v>520</v>
      </c>
      <c r="CS864">
        <v>178786</v>
      </c>
      <c r="CT864" t="s">
        <v>521</v>
      </c>
      <c r="CU864" t="s">
        <v>522</v>
      </c>
      <c r="CV864">
        <v>2018</v>
      </c>
    </row>
    <row r="865" spans="1:100" x14ac:dyDescent="0.35">
      <c r="A865">
        <v>38641940</v>
      </c>
      <c r="B865" t="s">
        <v>298</v>
      </c>
      <c r="C865" t="s">
        <v>134</v>
      </c>
      <c r="D865" t="s">
        <v>101</v>
      </c>
      <c r="K865" t="s">
        <v>159</v>
      </c>
      <c r="L865" t="s">
        <v>160</v>
      </c>
      <c r="M865" t="s">
        <v>104</v>
      </c>
      <c r="N865" t="s">
        <v>105</v>
      </c>
      <c r="P865">
        <v>4</v>
      </c>
      <c r="U865" t="s">
        <v>118</v>
      </c>
      <c r="V865" t="s">
        <v>107</v>
      </c>
      <c r="W865" t="s">
        <v>108</v>
      </c>
      <c r="X865" t="s">
        <v>109</v>
      </c>
      <c r="Y865">
        <v>10</v>
      </c>
      <c r="Z865" t="s">
        <v>139</v>
      </c>
      <c r="AD865">
        <v>0.1</v>
      </c>
      <c r="AF865">
        <v>25.6</v>
      </c>
      <c r="AG865" t="s">
        <v>111</v>
      </c>
      <c r="AX865" t="s">
        <v>181</v>
      </c>
      <c r="AY865" t="s">
        <v>477</v>
      </c>
      <c r="BA865" t="s">
        <v>184</v>
      </c>
      <c r="BC865">
        <v>4</v>
      </c>
      <c r="BH865" t="s">
        <v>118</v>
      </c>
      <c r="BJ865">
        <v>96</v>
      </c>
      <c r="BO865" t="s">
        <v>130</v>
      </c>
      <c r="BQ865">
        <v>4</v>
      </c>
      <c r="BV865" t="s">
        <v>118</v>
      </c>
      <c r="CC865" t="s">
        <v>120</v>
      </c>
      <c r="CR865" t="s">
        <v>344</v>
      </c>
      <c r="CS865">
        <v>170769</v>
      </c>
      <c r="CT865" t="s">
        <v>345</v>
      </c>
      <c r="CU865" t="s">
        <v>346</v>
      </c>
      <c r="CV865">
        <v>2013</v>
      </c>
    </row>
    <row r="866" spans="1:100" x14ac:dyDescent="0.35">
      <c r="A866">
        <v>38641940</v>
      </c>
      <c r="B866" t="s">
        <v>298</v>
      </c>
      <c r="C866" t="s">
        <v>134</v>
      </c>
      <c r="D866" t="s">
        <v>101</v>
      </c>
      <c r="K866" t="s">
        <v>159</v>
      </c>
      <c r="L866" t="s">
        <v>160</v>
      </c>
      <c r="M866" t="s">
        <v>104</v>
      </c>
      <c r="N866" t="s">
        <v>105</v>
      </c>
      <c r="P866">
        <v>4</v>
      </c>
      <c r="U866" t="s">
        <v>118</v>
      </c>
      <c r="V866" t="s">
        <v>107</v>
      </c>
      <c r="W866" t="s">
        <v>108</v>
      </c>
      <c r="X866" t="s">
        <v>109</v>
      </c>
      <c r="Y866">
        <v>10</v>
      </c>
      <c r="Z866" t="s">
        <v>139</v>
      </c>
      <c r="AD866">
        <v>0.1</v>
      </c>
      <c r="AF866">
        <v>25.6</v>
      </c>
      <c r="AG866" t="s">
        <v>111</v>
      </c>
      <c r="AX866" t="s">
        <v>181</v>
      </c>
      <c r="AY866" t="s">
        <v>205</v>
      </c>
      <c r="BA866" t="s">
        <v>184</v>
      </c>
      <c r="BC866">
        <v>4</v>
      </c>
      <c r="BH866" t="s">
        <v>118</v>
      </c>
      <c r="BJ866">
        <v>96</v>
      </c>
      <c r="BO866" t="s">
        <v>130</v>
      </c>
      <c r="BQ866">
        <v>4</v>
      </c>
      <c r="BV866" t="s">
        <v>118</v>
      </c>
      <c r="CC866" t="s">
        <v>120</v>
      </c>
      <c r="CR866" t="s">
        <v>344</v>
      </c>
      <c r="CS866">
        <v>170769</v>
      </c>
      <c r="CT866" t="s">
        <v>345</v>
      </c>
      <c r="CU866" t="s">
        <v>346</v>
      </c>
      <c r="CV866">
        <v>2013</v>
      </c>
    </row>
    <row r="867" spans="1:100" x14ac:dyDescent="0.35">
      <c r="A867">
        <v>38641940</v>
      </c>
      <c r="B867" t="s">
        <v>298</v>
      </c>
      <c r="C867" t="s">
        <v>134</v>
      </c>
      <c r="D867" t="s">
        <v>101</v>
      </c>
      <c r="K867" t="s">
        <v>159</v>
      </c>
      <c r="L867" t="s">
        <v>160</v>
      </c>
      <c r="M867" t="s">
        <v>104</v>
      </c>
      <c r="N867" t="s">
        <v>105</v>
      </c>
      <c r="P867">
        <v>4</v>
      </c>
      <c r="U867" t="s">
        <v>118</v>
      </c>
      <c r="V867" t="s">
        <v>107</v>
      </c>
      <c r="W867" t="s">
        <v>108</v>
      </c>
      <c r="X867" t="s">
        <v>109</v>
      </c>
      <c r="Y867">
        <v>10</v>
      </c>
      <c r="Z867" t="s">
        <v>139</v>
      </c>
      <c r="AD867">
        <v>0.1</v>
      </c>
      <c r="AF867">
        <v>25.6</v>
      </c>
      <c r="AG867" t="s">
        <v>111</v>
      </c>
      <c r="AX867" t="s">
        <v>181</v>
      </c>
      <c r="AY867" t="s">
        <v>193</v>
      </c>
      <c r="BA867" t="s">
        <v>184</v>
      </c>
      <c r="BC867">
        <v>4</v>
      </c>
      <c r="BH867" t="s">
        <v>118</v>
      </c>
      <c r="BJ867">
        <v>96</v>
      </c>
      <c r="BO867" t="s">
        <v>130</v>
      </c>
      <c r="BQ867">
        <v>4</v>
      </c>
      <c r="BV867" t="s">
        <v>118</v>
      </c>
      <c r="CC867" t="s">
        <v>120</v>
      </c>
      <c r="CR867" t="s">
        <v>344</v>
      </c>
      <c r="CS867">
        <v>170769</v>
      </c>
      <c r="CT867" t="s">
        <v>345</v>
      </c>
      <c r="CU867" t="s">
        <v>346</v>
      </c>
      <c r="CV867">
        <v>2013</v>
      </c>
    </row>
    <row r="868" spans="1:100" x14ac:dyDescent="0.35">
      <c r="A868">
        <v>38641940</v>
      </c>
      <c r="B868" t="s">
        <v>298</v>
      </c>
      <c r="C868" t="s">
        <v>134</v>
      </c>
      <c r="D868" t="s">
        <v>101</v>
      </c>
      <c r="K868" t="s">
        <v>159</v>
      </c>
      <c r="L868" t="s">
        <v>160</v>
      </c>
      <c r="M868" t="s">
        <v>104</v>
      </c>
      <c r="N868" t="s">
        <v>105</v>
      </c>
      <c r="P868">
        <v>4</v>
      </c>
      <c r="U868" t="s">
        <v>118</v>
      </c>
      <c r="V868" t="s">
        <v>107</v>
      </c>
      <c r="W868" t="s">
        <v>108</v>
      </c>
      <c r="X868" t="s">
        <v>109</v>
      </c>
      <c r="Y868">
        <v>10</v>
      </c>
      <c r="Z868" t="s">
        <v>139</v>
      </c>
      <c r="AD868">
        <v>0.1</v>
      </c>
      <c r="AF868">
        <v>25.6</v>
      </c>
      <c r="AG868" t="s">
        <v>111</v>
      </c>
      <c r="AX868" t="s">
        <v>181</v>
      </c>
      <c r="AY868" t="s">
        <v>209</v>
      </c>
      <c r="BA868" t="s">
        <v>184</v>
      </c>
      <c r="BC868">
        <v>4</v>
      </c>
      <c r="BH868" t="s">
        <v>118</v>
      </c>
      <c r="BJ868">
        <v>96</v>
      </c>
      <c r="BO868" t="s">
        <v>130</v>
      </c>
      <c r="BQ868">
        <v>4</v>
      </c>
      <c r="BV868" t="s">
        <v>118</v>
      </c>
      <c r="CC868" t="s">
        <v>120</v>
      </c>
      <c r="CR868" t="s">
        <v>344</v>
      </c>
      <c r="CS868">
        <v>170769</v>
      </c>
      <c r="CT868" t="s">
        <v>345</v>
      </c>
      <c r="CU868" t="s">
        <v>346</v>
      </c>
      <c r="CV868">
        <v>2013</v>
      </c>
    </row>
    <row r="869" spans="1:100" x14ac:dyDescent="0.35">
      <c r="A869">
        <v>38641940</v>
      </c>
      <c r="B869" t="s">
        <v>298</v>
      </c>
      <c r="D869" t="s">
        <v>135</v>
      </c>
      <c r="E869" t="s">
        <v>236</v>
      </c>
      <c r="F869">
        <v>51</v>
      </c>
      <c r="K869" t="s">
        <v>299</v>
      </c>
      <c r="L869" t="s">
        <v>245</v>
      </c>
      <c r="M869" t="s">
        <v>104</v>
      </c>
      <c r="N869" t="s">
        <v>198</v>
      </c>
      <c r="R869">
        <v>39</v>
      </c>
      <c r="T869">
        <v>40</v>
      </c>
      <c r="U869" t="s">
        <v>106</v>
      </c>
      <c r="V869" t="s">
        <v>107</v>
      </c>
      <c r="W869" t="s">
        <v>254</v>
      </c>
      <c r="X869" t="s">
        <v>109</v>
      </c>
      <c r="Y869">
        <v>8</v>
      </c>
      <c r="Z869" t="s">
        <v>139</v>
      </c>
      <c r="AD869">
        <v>2.2000000000000002</v>
      </c>
      <c r="AF869">
        <v>34</v>
      </c>
      <c r="AG869" t="s">
        <v>111</v>
      </c>
      <c r="AX869" t="s">
        <v>112</v>
      </c>
      <c r="AY869" t="s">
        <v>308</v>
      </c>
      <c r="BC869">
        <v>4</v>
      </c>
      <c r="BH869" t="s">
        <v>118</v>
      </c>
      <c r="BJ869">
        <v>96</v>
      </c>
      <c r="BO869" t="s">
        <v>130</v>
      </c>
      <c r="BQ869">
        <v>4</v>
      </c>
      <c r="BV869" t="s">
        <v>118</v>
      </c>
      <c r="CC869" t="s">
        <v>120</v>
      </c>
      <c r="CR869" t="s">
        <v>302</v>
      </c>
      <c r="CS869">
        <v>178800</v>
      </c>
      <c r="CT869" t="s">
        <v>303</v>
      </c>
      <c r="CU869" t="s">
        <v>304</v>
      </c>
      <c r="CV869">
        <v>2017</v>
      </c>
    </row>
    <row r="870" spans="1:100" x14ac:dyDescent="0.35">
      <c r="A870">
        <v>38641940</v>
      </c>
      <c r="B870" t="s">
        <v>298</v>
      </c>
      <c r="D870" t="s">
        <v>101</v>
      </c>
      <c r="K870" t="s">
        <v>347</v>
      </c>
      <c r="L870" t="s">
        <v>348</v>
      </c>
      <c r="M870" t="s">
        <v>104</v>
      </c>
      <c r="N870" t="s">
        <v>105</v>
      </c>
      <c r="P870">
        <v>25</v>
      </c>
      <c r="U870" t="s">
        <v>106</v>
      </c>
      <c r="V870" t="s">
        <v>107</v>
      </c>
      <c r="W870" t="s">
        <v>108</v>
      </c>
      <c r="X870" t="s">
        <v>109</v>
      </c>
      <c r="Y870">
        <v>4</v>
      </c>
      <c r="Z870" t="s">
        <v>110</v>
      </c>
      <c r="AD870">
        <v>4.92</v>
      </c>
      <c r="AF870">
        <v>14.77</v>
      </c>
      <c r="AG870" t="s">
        <v>111</v>
      </c>
      <c r="AX870" t="s">
        <v>207</v>
      </c>
      <c r="AY870" t="s">
        <v>436</v>
      </c>
      <c r="BA870" t="s">
        <v>184</v>
      </c>
      <c r="BH870" t="s">
        <v>119</v>
      </c>
      <c r="BO870" t="s">
        <v>119</v>
      </c>
      <c r="BV870" t="s">
        <v>119</v>
      </c>
      <c r="CC870" t="s">
        <v>120</v>
      </c>
      <c r="CR870" t="s">
        <v>349</v>
      </c>
      <c r="CS870">
        <v>170727</v>
      </c>
      <c r="CT870" t="s">
        <v>350</v>
      </c>
      <c r="CU870" t="s">
        <v>351</v>
      </c>
      <c r="CV870">
        <v>2014</v>
      </c>
    </row>
    <row r="871" spans="1:100" x14ac:dyDescent="0.35">
      <c r="A871">
        <v>38641940</v>
      </c>
      <c r="B871" t="s">
        <v>298</v>
      </c>
      <c r="D871" t="s">
        <v>101</v>
      </c>
      <c r="F871">
        <v>2</v>
      </c>
      <c r="K871" t="s">
        <v>420</v>
      </c>
      <c r="L871" t="s">
        <v>421</v>
      </c>
      <c r="M871" t="s">
        <v>104</v>
      </c>
      <c r="N871" t="s">
        <v>198</v>
      </c>
      <c r="V871" t="s">
        <v>167</v>
      </c>
      <c r="W871" t="s">
        <v>108</v>
      </c>
      <c r="X871" t="s">
        <v>109</v>
      </c>
      <c r="Y871">
        <v>4</v>
      </c>
      <c r="Z871" t="s">
        <v>139</v>
      </c>
      <c r="AD871">
        <v>7.2999999999999996E-4</v>
      </c>
      <c r="AF871">
        <v>2.9199999999999999E-3</v>
      </c>
      <c r="AG871" t="s">
        <v>111</v>
      </c>
      <c r="AX871" t="s">
        <v>228</v>
      </c>
      <c r="AY871" t="s">
        <v>596</v>
      </c>
      <c r="BC871">
        <v>1.3899999999999999E-2</v>
      </c>
      <c r="BH871" t="s">
        <v>118</v>
      </c>
      <c r="BJ871">
        <v>5</v>
      </c>
      <c r="BO871" t="s">
        <v>130</v>
      </c>
      <c r="BQ871">
        <v>0.20830000000000001</v>
      </c>
      <c r="BV871" t="s">
        <v>118</v>
      </c>
      <c r="CC871" t="s">
        <v>120</v>
      </c>
      <c r="CR871" t="s">
        <v>423</v>
      </c>
      <c r="CS871">
        <v>174114</v>
      </c>
      <c r="CT871" t="s">
        <v>424</v>
      </c>
      <c r="CU871" t="s">
        <v>425</v>
      </c>
      <c r="CV871">
        <v>2016</v>
      </c>
    </row>
    <row r="872" spans="1:100" x14ac:dyDescent="0.35">
      <c r="A872">
        <v>38641940</v>
      </c>
      <c r="B872" t="s">
        <v>298</v>
      </c>
      <c r="D872" t="s">
        <v>101</v>
      </c>
      <c r="F872">
        <v>2</v>
      </c>
      <c r="K872" t="s">
        <v>420</v>
      </c>
      <c r="L872" t="s">
        <v>421</v>
      </c>
      <c r="M872" t="s">
        <v>104</v>
      </c>
      <c r="N872" t="s">
        <v>198</v>
      </c>
      <c r="V872" t="s">
        <v>167</v>
      </c>
      <c r="W872" t="s">
        <v>108</v>
      </c>
      <c r="X872" t="s">
        <v>109</v>
      </c>
      <c r="Y872">
        <v>4</v>
      </c>
      <c r="Z872" t="s">
        <v>139</v>
      </c>
      <c r="AD872">
        <v>7.2999999999999996E-4</v>
      </c>
      <c r="AF872">
        <v>2.9199999999999999E-3</v>
      </c>
      <c r="AG872" t="s">
        <v>111</v>
      </c>
      <c r="AX872" t="s">
        <v>228</v>
      </c>
      <c r="AY872" t="s">
        <v>426</v>
      </c>
      <c r="BC872">
        <v>1.3899999999999999E-2</v>
      </c>
      <c r="BH872" t="s">
        <v>118</v>
      </c>
      <c r="BJ872">
        <v>5</v>
      </c>
      <c r="BO872" t="s">
        <v>130</v>
      </c>
      <c r="BQ872">
        <v>0.20830000000000001</v>
      </c>
      <c r="BV872" t="s">
        <v>118</v>
      </c>
      <c r="CC872" t="s">
        <v>120</v>
      </c>
      <c r="CR872" t="s">
        <v>423</v>
      </c>
      <c r="CS872">
        <v>174114</v>
      </c>
      <c r="CT872" t="s">
        <v>424</v>
      </c>
      <c r="CU872" t="s">
        <v>425</v>
      </c>
      <c r="CV872">
        <v>2016</v>
      </c>
    </row>
    <row r="873" spans="1:100" x14ac:dyDescent="0.35">
      <c r="A873">
        <v>38641940</v>
      </c>
      <c r="B873" t="s">
        <v>298</v>
      </c>
      <c r="D873" t="s">
        <v>135</v>
      </c>
      <c r="F873">
        <v>41</v>
      </c>
      <c r="K873" t="s">
        <v>434</v>
      </c>
      <c r="L873" t="s">
        <v>435</v>
      </c>
      <c r="M873" t="s">
        <v>104</v>
      </c>
      <c r="N873" t="s">
        <v>198</v>
      </c>
      <c r="O873" t="s">
        <v>236</v>
      </c>
      <c r="P873">
        <v>2</v>
      </c>
      <c r="U873" t="s">
        <v>473</v>
      </c>
      <c r="V873" t="s">
        <v>233</v>
      </c>
      <c r="W873" t="s">
        <v>108</v>
      </c>
      <c r="X873" t="s">
        <v>234</v>
      </c>
      <c r="Y873">
        <v>2</v>
      </c>
      <c r="Z873" t="s">
        <v>139</v>
      </c>
      <c r="AD873">
        <v>0.95</v>
      </c>
      <c r="AF873">
        <v>2.75</v>
      </c>
      <c r="AG873" t="s">
        <v>140</v>
      </c>
      <c r="AX873" t="s">
        <v>199</v>
      </c>
      <c r="AY873" t="s">
        <v>200</v>
      </c>
      <c r="BA873" t="s">
        <v>275</v>
      </c>
      <c r="BC873">
        <v>34</v>
      </c>
      <c r="BH873" t="s">
        <v>118</v>
      </c>
      <c r="BJ873">
        <v>34</v>
      </c>
      <c r="BO873" t="s">
        <v>118</v>
      </c>
      <c r="BQ873">
        <v>34</v>
      </c>
      <c r="BV873" t="s">
        <v>118</v>
      </c>
      <c r="CC873" t="s">
        <v>120</v>
      </c>
      <c r="CR873" t="s">
        <v>474</v>
      </c>
      <c r="CS873">
        <v>170669</v>
      </c>
      <c r="CT873" t="s">
        <v>475</v>
      </c>
      <c r="CU873" t="s">
        <v>476</v>
      </c>
      <c r="CV873">
        <v>2015</v>
      </c>
    </row>
    <row r="874" spans="1:100" x14ac:dyDescent="0.35">
      <c r="A874">
        <v>38641940</v>
      </c>
      <c r="B874" t="s">
        <v>298</v>
      </c>
      <c r="C874" t="s">
        <v>134</v>
      </c>
      <c r="D874" t="s">
        <v>101</v>
      </c>
      <c r="K874" t="s">
        <v>179</v>
      </c>
      <c r="L874" t="s">
        <v>180</v>
      </c>
      <c r="M874" t="s">
        <v>104</v>
      </c>
      <c r="N874" t="s">
        <v>105</v>
      </c>
      <c r="P874">
        <v>4</v>
      </c>
      <c r="U874" t="s">
        <v>118</v>
      </c>
      <c r="V874" t="s">
        <v>107</v>
      </c>
      <c r="W874" t="s">
        <v>108</v>
      </c>
      <c r="X874" t="s">
        <v>109</v>
      </c>
      <c r="Y874">
        <v>10</v>
      </c>
      <c r="Z874" t="s">
        <v>139</v>
      </c>
      <c r="AD874">
        <v>0.1</v>
      </c>
      <c r="AF874">
        <v>25.6</v>
      </c>
      <c r="AG874" t="s">
        <v>111</v>
      </c>
      <c r="AX874" t="s">
        <v>181</v>
      </c>
      <c r="AY874" t="s">
        <v>209</v>
      </c>
      <c r="BA874" t="s">
        <v>184</v>
      </c>
      <c r="BC874">
        <v>4</v>
      </c>
      <c r="BH874" t="s">
        <v>118</v>
      </c>
      <c r="BJ874">
        <v>96</v>
      </c>
      <c r="BO874" t="s">
        <v>130</v>
      </c>
      <c r="BQ874">
        <v>4</v>
      </c>
      <c r="BV874" t="s">
        <v>118</v>
      </c>
      <c r="CC874" t="s">
        <v>120</v>
      </c>
      <c r="CR874" t="s">
        <v>344</v>
      </c>
      <c r="CS874">
        <v>170769</v>
      </c>
      <c r="CT874" t="s">
        <v>345</v>
      </c>
      <c r="CU874" t="s">
        <v>346</v>
      </c>
      <c r="CV874">
        <v>2013</v>
      </c>
    </row>
    <row r="875" spans="1:100" x14ac:dyDescent="0.35">
      <c r="A875">
        <v>38641940</v>
      </c>
      <c r="B875" t="s">
        <v>298</v>
      </c>
      <c r="C875" t="s">
        <v>134</v>
      </c>
      <c r="D875" t="s">
        <v>101</v>
      </c>
      <c r="K875" t="s">
        <v>179</v>
      </c>
      <c r="L875" t="s">
        <v>180</v>
      </c>
      <c r="M875" t="s">
        <v>104</v>
      </c>
      <c r="N875" t="s">
        <v>105</v>
      </c>
      <c r="P875">
        <v>4</v>
      </c>
      <c r="U875" t="s">
        <v>118</v>
      </c>
      <c r="V875" t="s">
        <v>107</v>
      </c>
      <c r="W875" t="s">
        <v>108</v>
      </c>
      <c r="X875" t="s">
        <v>109</v>
      </c>
      <c r="Y875">
        <v>10</v>
      </c>
      <c r="Z875" t="s">
        <v>139</v>
      </c>
      <c r="AD875">
        <v>0.1</v>
      </c>
      <c r="AF875">
        <v>25.6</v>
      </c>
      <c r="AG875" t="s">
        <v>111</v>
      </c>
      <c r="AX875" t="s">
        <v>181</v>
      </c>
      <c r="AY875" t="s">
        <v>205</v>
      </c>
      <c r="BA875" t="s">
        <v>184</v>
      </c>
      <c r="BC875">
        <v>4</v>
      </c>
      <c r="BH875" t="s">
        <v>118</v>
      </c>
      <c r="BJ875">
        <v>96</v>
      </c>
      <c r="BO875" t="s">
        <v>130</v>
      </c>
      <c r="BQ875">
        <v>4</v>
      </c>
      <c r="BV875" t="s">
        <v>118</v>
      </c>
      <c r="CC875" t="s">
        <v>120</v>
      </c>
      <c r="CR875" t="s">
        <v>344</v>
      </c>
      <c r="CS875">
        <v>170769</v>
      </c>
      <c r="CT875" t="s">
        <v>345</v>
      </c>
      <c r="CU875" t="s">
        <v>346</v>
      </c>
      <c r="CV875">
        <v>2013</v>
      </c>
    </row>
    <row r="876" spans="1:100" x14ac:dyDescent="0.35">
      <c r="A876">
        <v>38641940</v>
      </c>
      <c r="B876" t="s">
        <v>298</v>
      </c>
      <c r="C876" t="s">
        <v>134</v>
      </c>
      <c r="D876" t="s">
        <v>101</v>
      </c>
      <c r="K876" t="s">
        <v>179</v>
      </c>
      <c r="L876" t="s">
        <v>180</v>
      </c>
      <c r="M876" t="s">
        <v>104</v>
      </c>
      <c r="N876" t="s">
        <v>105</v>
      </c>
      <c r="P876">
        <v>4</v>
      </c>
      <c r="U876" t="s">
        <v>118</v>
      </c>
      <c r="V876" t="s">
        <v>107</v>
      </c>
      <c r="W876" t="s">
        <v>108</v>
      </c>
      <c r="X876" t="s">
        <v>109</v>
      </c>
      <c r="Y876">
        <v>10</v>
      </c>
      <c r="Z876" t="s">
        <v>139</v>
      </c>
      <c r="AD876">
        <v>0.1</v>
      </c>
      <c r="AF876">
        <v>25.6</v>
      </c>
      <c r="AG876" t="s">
        <v>111</v>
      </c>
      <c r="AX876" t="s">
        <v>181</v>
      </c>
      <c r="AY876" t="s">
        <v>193</v>
      </c>
      <c r="BA876" t="s">
        <v>184</v>
      </c>
      <c r="BC876">
        <v>4</v>
      </c>
      <c r="BH876" t="s">
        <v>118</v>
      </c>
      <c r="BJ876">
        <v>96</v>
      </c>
      <c r="BO876" t="s">
        <v>130</v>
      </c>
      <c r="BQ876">
        <v>4</v>
      </c>
      <c r="BV876" t="s">
        <v>118</v>
      </c>
      <c r="CC876" t="s">
        <v>120</v>
      </c>
      <c r="CR876" t="s">
        <v>344</v>
      </c>
      <c r="CS876">
        <v>170769</v>
      </c>
      <c r="CT876" t="s">
        <v>345</v>
      </c>
      <c r="CU876" t="s">
        <v>346</v>
      </c>
      <c r="CV876">
        <v>2013</v>
      </c>
    </row>
    <row r="877" spans="1:100" x14ac:dyDescent="0.35">
      <c r="A877">
        <v>38641940</v>
      </c>
      <c r="B877" t="s">
        <v>298</v>
      </c>
      <c r="C877" t="s">
        <v>134</v>
      </c>
      <c r="D877" t="s">
        <v>101</v>
      </c>
      <c r="K877" t="s">
        <v>179</v>
      </c>
      <c r="L877" t="s">
        <v>180</v>
      </c>
      <c r="M877" t="s">
        <v>104</v>
      </c>
      <c r="N877" t="s">
        <v>105</v>
      </c>
      <c r="P877">
        <v>4</v>
      </c>
      <c r="U877" t="s">
        <v>118</v>
      </c>
      <c r="V877" t="s">
        <v>107</v>
      </c>
      <c r="W877" t="s">
        <v>108</v>
      </c>
      <c r="X877" t="s">
        <v>109</v>
      </c>
      <c r="Y877">
        <v>10</v>
      </c>
      <c r="Z877" t="s">
        <v>139</v>
      </c>
      <c r="AD877">
        <v>0.1</v>
      </c>
      <c r="AF877">
        <v>25.6</v>
      </c>
      <c r="AG877" t="s">
        <v>111</v>
      </c>
      <c r="AX877" t="s">
        <v>181</v>
      </c>
      <c r="AY877" t="s">
        <v>195</v>
      </c>
      <c r="BA877" t="s">
        <v>184</v>
      </c>
      <c r="BC877">
        <v>4</v>
      </c>
      <c r="BH877" t="s">
        <v>118</v>
      </c>
      <c r="BJ877">
        <v>96</v>
      </c>
      <c r="BO877" t="s">
        <v>130</v>
      </c>
      <c r="BQ877">
        <v>4</v>
      </c>
      <c r="BV877" t="s">
        <v>118</v>
      </c>
      <c r="CC877" t="s">
        <v>120</v>
      </c>
      <c r="CR877" t="s">
        <v>344</v>
      </c>
      <c r="CS877">
        <v>170769</v>
      </c>
      <c r="CT877" t="s">
        <v>345</v>
      </c>
      <c r="CU877" t="s">
        <v>346</v>
      </c>
      <c r="CV877">
        <v>2013</v>
      </c>
    </row>
    <row r="878" spans="1:100" x14ac:dyDescent="0.35">
      <c r="A878">
        <v>38641940</v>
      </c>
      <c r="B878" t="s">
        <v>298</v>
      </c>
      <c r="C878" t="s">
        <v>134</v>
      </c>
      <c r="D878" t="s">
        <v>101</v>
      </c>
      <c r="K878" t="s">
        <v>179</v>
      </c>
      <c r="L878" t="s">
        <v>180</v>
      </c>
      <c r="M878" t="s">
        <v>104</v>
      </c>
      <c r="N878" t="s">
        <v>105</v>
      </c>
      <c r="P878">
        <v>4</v>
      </c>
      <c r="U878" t="s">
        <v>118</v>
      </c>
      <c r="V878" t="s">
        <v>107</v>
      </c>
      <c r="W878" t="s">
        <v>108</v>
      </c>
      <c r="X878" t="s">
        <v>109</v>
      </c>
      <c r="Y878">
        <v>10</v>
      </c>
      <c r="Z878" t="s">
        <v>139</v>
      </c>
      <c r="AD878">
        <v>0.1</v>
      </c>
      <c r="AF878">
        <v>25.6</v>
      </c>
      <c r="AG878" t="s">
        <v>111</v>
      </c>
      <c r="AX878" t="s">
        <v>181</v>
      </c>
      <c r="AY878" t="s">
        <v>194</v>
      </c>
      <c r="BA878" t="s">
        <v>184</v>
      </c>
      <c r="BC878">
        <v>4</v>
      </c>
      <c r="BH878" t="s">
        <v>118</v>
      </c>
      <c r="BJ878">
        <v>96</v>
      </c>
      <c r="BO878" t="s">
        <v>130</v>
      </c>
      <c r="BQ878">
        <v>4</v>
      </c>
      <c r="BV878" t="s">
        <v>118</v>
      </c>
      <c r="CC878" t="s">
        <v>120</v>
      </c>
      <c r="CR878" t="s">
        <v>344</v>
      </c>
      <c r="CS878">
        <v>170769</v>
      </c>
      <c r="CT878" t="s">
        <v>345</v>
      </c>
      <c r="CU878" t="s">
        <v>346</v>
      </c>
      <c r="CV878">
        <v>2013</v>
      </c>
    </row>
    <row r="879" spans="1:100" x14ac:dyDescent="0.35">
      <c r="A879">
        <v>38641940</v>
      </c>
      <c r="B879" t="s">
        <v>298</v>
      </c>
      <c r="D879" t="s">
        <v>101</v>
      </c>
      <c r="K879" t="s">
        <v>165</v>
      </c>
      <c r="L879" t="s">
        <v>166</v>
      </c>
      <c r="M879" t="s">
        <v>104</v>
      </c>
      <c r="N879" t="s">
        <v>198</v>
      </c>
      <c r="P879">
        <v>25</v>
      </c>
      <c r="U879" t="s">
        <v>106</v>
      </c>
      <c r="V879" t="s">
        <v>233</v>
      </c>
      <c r="W879" t="s">
        <v>108</v>
      </c>
      <c r="X879" t="s">
        <v>234</v>
      </c>
      <c r="Y879">
        <v>6</v>
      </c>
      <c r="Z879" t="s">
        <v>139</v>
      </c>
      <c r="AD879">
        <v>0.28999999999999998</v>
      </c>
      <c r="AF879">
        <v>14.3</v>
      </c>
      <c r="AG879" t="s">
        <v>140</v>
      </c>
      <c r="AX879" t="s">
        <v>112</v>
      </c>
      <c r="AY879" t="s">
        <v>597</v>
      </c>
      <c r="BE879">
        <v>0</v>
      </c>
      <c r="BG879">
        <v>77</v>
      </c>
      <c r="BH879" t="s">
        <v>118</v>
      </c>
      <c r="CC879" t="s">
        <v>120</v>
      </c>
      <c r="CR879" t="s">
        <v>332</v>
      </c>
      <c r="CS879">
        <v>75187</v>
      </c>
      <c r="CT879" t="s">
        <v>333</v>
      </c>
      <c r="CU879" t="s">
        <v>334</v>
      </c>
      <c r="CV879">
        <v>2004</v>
      </c>
    </row>
    <row r="880" spans="1:100" x14ac:dyDescent="0.35">
      <c r="A880">
        <v>38641940</v>
      </c>
      <c r="B880" t="s">
        <v>298</v>
      </c>
      <c r="D880" t="s">
        <v>135</v>
      </c>
      <c r="F880">
        <v>41</v>
      </c>
      <c r="K880" t="s">
        <v>434</v>
      </c>
      <c r="L880" t="s">
        <v>435</v>
      </c>
      <c r="M880" t="s">
        <v>104</v>
      </c>
      <c r="N880" t="s">
        <v>198</v>
      </c>
      <c r="O880" t="s">
        <v>236</v>
      </c>
      <c r="P880">
        <v>2</v>
      </c>
      <c r="U880" t="s">
        <v>473</v>
      </c>
      <c r="V880" t="s">
        <v>233</v>
      </c>
      <c r="W880" t="s">
        <v>108</v>
      </c>
      <c r="X880" t="s">
        <v>234</v>
      </c>
      <c r="Y880">
        <v>2</v>
      </c>
      <c r="Z880" t="s">
        <v>139</v>
      </c>
      <c r="AD880">
        <v>0.84</v>
      </c>
      <c r="AF880">
        <v>2.75</v>
      </c>
      <c r="AG880" t="s">
        <v>140</v>
      </c>
      <c r="AX880" t="s">
        <v>199</v>
      </c>
      <c r="AY880" t="s">
        <v>200</v>
      </c>
      <c r="BA880" t="s">
        <v>275</v>
      </c>
      <c r="BC880">
        <v>34</v>
      </c>
      <c r="BH880" t="s">
        <v>118</v>
      </c>
      <c r="BJ880">
        <v>34</v>
      </c>
      <c r="BO880" t="s">
        <v>118</v>
      </c>
      <c r="BQ880">
        <v>34</v>
      </c>
      <c r="BV880" t="s">
        <v>118</v>
      </c>
      <c r="CC880" t="s">
        <v>120</v>
      </c>
      <c r="CR880" t="s">
        <v>474</v>
      </c>
      <c r="CS880">
        <v>170669</v>
      </c>
      <c r="CT880" t="s">
        <v>475</v>
      </c>
      <c r="CU880" t="s">
        <v>476</v>
      </c>
      <c r="CV880">
        <v>2015</v>
      </c>
    </row>
    <row r="881" spans="1:100" x14ac:dyDescent="0.35">
      <c r="A881">
        <v>38641940</v>
      </c>
      <c r="B881" t="s">
        <v>298</v>
      </c>
      <c r="D881" t="s">
        <v>101</v>
      </c>
      <c r="F881">
        <v>48</v>
      </c>
      <c r="K881" t="s">
        <v>354</v>
      </c>
      <c r="L881" t="s">
        <v>355</v>
      </c>
      <c r="M881" t="s">
        <v>104</v>
      </c>
      <c r="N881" t="s">
        <v>105</v>
      </c>
      <c r="R881">
        <v>25</v>
      </c>
      <c r="T881">
        <v>26</v>
      </c>
      <c r="U881" t="s">
        <v>106</v>
      </c>
      <c r="V881" t="s">
        <v>107</v>
      </c>
      <c r="W881" t="s">
        <v>108</v>
      </c>
      <c r="X881" t="s">
        <v>109</v>
      </c>
      <c r="Y881">
        <v>6</v>
      </c>
      <c r="Z881" t="s">
        <v>110</v>
      </c>
      <c r="AD881">
        <v>3.07</v>
      </c>
      <c r="AF881">
        <v>7.5</v>
      </c>
      <c r="AG881" t="s">
        <v>111</v>
      </c>
      <c r="AX881" t="s">
        <v>112</v>
      </c>
      <c r="AY881" t="s">
        <v>308</v>
      </c>
      <c r="BE881">
        <v>0</v>
      </c>
      <c r="BG881">
        <v>4</v>
      </c>
      <c r="BH881" t="s">
        <v>118</v>
      </c>
      <c r="CC881" t="s">
        <v>120</v>
      </c>
      <c r="CR881" t="s">
        <v>356</v>
      </c>
      <c r="CS881">
        <v>71969</v>
      </c>
      <c r="CT881" t="s">
        <v>357</v>
      </c>
      <c r="CU881" t="s">
        <v>358</v>
      </c>
      <c r="CV881">
        <v>2003</v>
      </c>
    </row>
    <row r="882" spans="1:100" x14ac:dyDescent="0.35">
      <c r="A882">
        <v>38641940</v>
      </c>
      <c r="B882" t="s">
        <v>298</v>
      </c>
      <c r="D882" t="s">
        <v>101</v>
      </c>
      <c r="K882" t="s">
        <v>165</v>
      </c>
      <c r="L882" t="s">
        <v>166</v>
      </c>
      <c r="M882" t="s">
        <v>104</v>
      </c>
      <c r="N882" t="s">
        <v>198</v>
      </c>
      <c r="P882">
        <v>25</v>
      </c>
      <c r="U882" t="s">
        <v>106</v>
      </c>
      <c r="V882" t="s">
        <v>233</v>
      </c>
      <c r="W882" t="s">
        <v>108</v>
      </c>
      <c r="X882" t="s">
        <v>234</v>
      </c>
      <c r="Y882">
        <v>6</v>
      </c>
      <c r="Z882" t="s">
        <v>139</v>
      </c>
      <c r="AD882">
        <v>0.28999999999999998</v>
      </c>
      <c r="AF882">
        <v>14.3</v>
      </c>
      <c r="AG882" t="s">
        <v>140</v>
      </c>
      <c r="AX882" t="s">
        <v>207</v>
      </c>
      <c r="AY882" t="s">
        <v>278</v>
      </c>
      <c r="BA882" t="s">
        <v>184</v>
      </c>
      <c r="BE882">
        <v>0</v>
      </c>
      <c r="BG882">
        <v>77</v>
      </c>
      <c r="BH882" t="s">
        <v>118</v>
      </c>
      <c r="CC882" t="s">
        <v>120</v>
      </c>
      <c r="CR882" t="s">
        <v>332</v>
      </c>
      <c r="CS882">
        <v>75187</v>
      </c>
      <c r="CT882" t="s">
        <v>333</v>
      </c>
      <c r="CU882" t="s">
        <v>334</v>
      </c>
      <c r="CV882">
        <v>2004</v>
      </c>
    </row>
    <row r="883" spans="1:100" x14ac:dyDescent="0.35">
      <c r="A883">
        <v>38641940</v>
      </c>
      <c r="B883" t="s">
        <v>298</v>
      </c>
      <c r="D883" t="s">
        <v>101</v>
      </c>
      <c r="F883">
        <v>50.2</v>
      </c>
      <c r="K883" t="s">
        <v>335</v>
      </c>
      <c r="L883" t="s">
        <v>336</v>
      </c>
      <c r="M883" t="s">
        <v>104</v>
      </c>
      <c r="N883" t="s">
        <v>198</v>
      </c>
      <c r="V883" t="s">
        <v>167</v>
      </c>
      <c r="W883" t="s">
        <v>108</v>
      </c>
      <c r="X883" t="s">
        <v>109</v>
      </c>
      <c r="Y883">
        <v>6</v>
      </c>
      <c r="Z883" t="s">
        <v>139</v>
      </c>
      <c r="AD883">
        <v>0.1</v>
      </c>
      <c r="AF883">
        <v>5</v>
      </c>
      <c r="AG883" t="s">
        <v>111</v>
      </c>
      <c r="AX883" t="s">
        <v>128</v>
      </c>
      <c r="AY883" t="s">
        <v>592</v>
      </c>
      <c r="BD883" t="s">
        <v>117</v>
      </c>
      <c r="BE883">
        <v>2</v>
      </c>
      <c r="BG883">
        <v>16</v>
      </c>
      <c r="BH883" t="s">
        <v>118</v>
      </c>
      <c r="BJ883">
        <v>16</v>
      </c>
      <c r="BO883" t="s">
        <v>118</v>
      </c>
      <c r="BQ883">
        <v>16</v>
      </c>
      <c r="BV883" t="s">
        <v>118</v>
      </c>
      <c r="CC883" t="s">
        <v>120</v>
      </c>
      <c r="CR883" t="s">
        <v>337</v>
      </c>
      <c r="CS883">
        <v>161728</v>
      </c>
      <c r="CT883" t="s">
        <v>338</v>
      </c>
      <c r="CU883" t="s">
        <v>339</v>
      </c>
      <c r="CV883">
        <v>2010</v>
      </c>
    </row>
    <row r="884" spans="1:100" x14ac:dyDescent="0.35">
      <c r="A884">
        <v>38641940</v>
      </c>
      <c r="B884" t="s">
        <v>298</v>
      </c>
      <c r="D884" t="s">
        <v>101</v>
      </c>
      <c r="K884" t="s">
        <v>412</v>
      </c>
      <c r="L884" t="s">
        <v>413</v>
      </c>
      <c r="M884" t="s">
        <v>104</v>
      </c>
      <c r="N884" t="s">
        <v>504</v>
      </c>
      <c r="R884">
        <v>33</v>
      </c>
      <c r="T884">
        <v>49</v>
      </c>
      <c r="U884" t="s">
        <v>149</v>
      </c>
      <c r="V884" t="s">
        <v>167</v>
      </c>
      <c r="W884" t="s">
        <v>108</v>
      </c>
      <c r="X884" t="s">
        <v>109</v>
      </c>
      <c r="Y884">
        <v>3</v>
      </c>
      <c r="Z884" t="s">
        <v>139</v>
      </c>
      <c r="AD884">
        <v>0.75</v>
      </c>
      <c r="AF884">
        <v>1.5</v>
      </c>
      <c r="AG884" t="s">
        <v>140</v>
      </c>
      <c r="AX884" t="s">
        <v>221</v>
      </c>
      <c r="AY884" t="s">
        <v>513</v>
      </c>
      <c r="BC884">
        <v>14</v>
      </c>
      <c r="BH884" t="s">
        <v>118</v>
      </c>
      <c r="BJ884">
        <v>14</v>
      </c>
      <c r="BO884" t="s">
        <v>118</v>
      </c>
      <c r="BQ884">
        <v>14</v>
      </c>
      <c r="BV884" t="s">
        <v>118</v>
      </c>
      <c r="CC884" t="s">
        <v>120</v>
      </c>
      <c r="CR884" t="s">
        <v>505</v>
      </c>
      <c r="CS884">
        <v>178804</v>
      </c>
      <c r="CT884" t="s">
        <v>506</v>
      </c>
      <c r="CU884" t="s">
        <v>507</v>
      </c>
      <c r="CV884">
        <v>2017</v>
      </c>
    </row>
    <row r="885" spans="1:100" x14ac:dyDescent="0.35">
      <c r="A885">
        <v>38641940</v>
      </c>
      <c r="B885" t="s">
        <v>298</v>
      </c>
      <c r="D885" t="s">
        <v>135</v>
      </c>
      <c r="E885" t="s">
        <v>236</v>
      </c>
      <c r="F885">
        <v>51</v>
      </c>
      <c r="K885" t="s">
        <v>299</v>
      </c>
      <c r="L885" t="s">
        <v>245</v>
      </c>
      <c r="M885" t="s">
        <v>104</v>
      </c>
      <c r="N885" t="s">
        <v>198</v>
      </c>
      <c r="P885">
        <v>25</v>
      </c>
      <c r="U885" t="s">
        <v>106</v>
      </c>
      <c r="V885" t="s">
        <v>107</v>
      </c>
      <c r="W885" t="s">
        <v>254</v>
      </c>
      <c r="X885" t="s">
        <v>109</v>
      </c>
      <c r="Y885">
        <v>6</v>
      </c>
      <c r="Z885" t="s">
        <v>139</v>
      </c>
      <c r="AB885">
        <v>14</v>
      </c>
      <c r="AG885" t="s">
        <v>111</v>
      </c>
      <c r="AX885" t="s">
        <v>594</v>
      </c>
      <c r="AY885" t="s">
        <v>595</v>
      </c>
      <c r="BC885">
        <v>1</v>
      </c>
      <c r="BH885" t="s">
        <v>118</v>
      </c>
      <c r="BJ885">
        <v>96</v>
      </c>
      <c r="BO885" t="s">
        <v>130</v>
      </c>
      <c r="BQ885">
        <v>4</v>
      </c>
      <c r="BV885" t="s">
        <v>118</v>
      </c>
      <c r="CC885" t="s">
        <v>120</v>
      </c>
      <c r="CR885" t="s">
        <v>302</v>
      </c>
      <c r="CS885">
        <v>178800</v>
      </c>
      <c r="CT885" t="s">
        <v>303</v>
      </c>
      <c r="CU885" t="s">
        <v>304</v>
      </c>
      <c r="CV885">
        <v>2017</v>
      </c>
    </row>
    <row r="886" spans="1:100" x14ac:dyDescent="0.35">
      <c r="A886">
        <v>38641940</v>
      </c>
      <c r="B886" t="s">
        <v>298</v>
      </c>
      <c r="D886" t="s">
        <v>101</v>
      </c>
      <c r="K886" t="s">
        <v>444</v>
      </c>
      <c r="L886" t="s">
        <v>445</v>
      </c>
      <c r="M886" t="s">
        <v>104</v>
      </c>
      <c r="N886" t="s">
        <v>105</v>
      </c>
      <c r="R886">
        <v>35</v>
      </c>
      <c r="T886">
        <v>36</v>
      </c>
      <c r="U886" t="s">
        <v>106</v>
      </c>
      <c r="V886" t="s">
        <v>107</v>
      </c>
      <c r="W886" t="s">
        <v>108</v>
      </c>
      <c r="X886" t="s">
        <v>109</v>
      </c>
      <c r="Y886">
        <v>3</v>
      </c>
      <c r="Z886" t="s">
        <v>110</v>
      </c>
      <c r="AD886">
        <v>0.5</v>
      </c>
      <c r="AF886">
        <v>1</v>
      </c>
      <c r="AG886" t="s">
        <v>111</v>
      </c>
      <c r="AX886" t="s">
        <v>112</v>
      </c>
      <c r="AY886" t="s">
        <v>206</v>
      </c>
      <c r="BC886">
        <v>20</v>
      </c>
      <c r="BH886" t="s">
        <v>118</v>
      </c>
      <c r="BJ886">
        <v>20</v>
      </c>
      <c r="BO886" t="s">
        <v>118</v>
      </c>
      <c r="BQ886">
        <v>20</v>
      </c>
      <c r="BV886" t="s">
        <v>118</v>
      </c>
      <c r="CC886" t="s">
        <v>120</v>
      </c>
      <c r="CR886" t="s">
        <v>481</v>
      </c>
      <c r="CS886">
        <v>170757</v>
      </c>
      <c r="CT886" t="s">
        <v>482</v>
      </c>
      <c r="CU886" t="s">
        <v>483</v>
      </c>
      <c r="CV886">
        <v>2013</v>
      </c>
    </row>
    <row r="887" spans="1:100" x14ac:dyDescent="0.35">
      <c r="A887">
        <v>38641940</v>
      </c>
      <c r="B887" t="s">
        <v>298</v>
      </c>
      <c r="D887" t="s">
        <v>101</v>
      </c>
      <c r="K887" t="s">
        <v>165</v>
      </c>
      <c r="L887" t="s">
        <v>166</v>
      </c>
      <c r="M887" t="s">
        <v>104</v>
      </c>
      <c r="N887" t="s">
        <v>198</v>
      </c>
      <c r="P887">
        <v>25</v>
      </c>
      <c r="U887" t="s">
        <v>106</v>
      </c>
      <c r="V887" t="s">
        <v>233</v>
      </c>
      <c r="W887" t="s">
        <v>108</v>
      </c>
      <c r="X887" t="s">
        <v>234</v>
      </c>
      <c r="Y887">
        <v>6</v>
      </c>
      <c r="Z887" t="s">
        <v>139</v>
      </c>
      <c r="AD887">
        <v>0.28999999999999998</v>
      </c>
      <c r="AF887">
        <v>14.3</v>
      </c>
      <c r="AG887" t="s">
        <v>140</v>
      </c>
      <c r="AX887" t="s">
        <v>485</v>
      </c>
      <c r="AY887" t="s">
        <v>486</v>
      </c>
      <c r="BB887" t="s">
        <v>117</v>
      </c>
      <c r="BC887">
        <v>1</v>
      </c>
      <c r="BH887" t="s">
        <v>118</v>
      </c>
      <c r="CC887" t="s">
        <v>120</v>
      </c>
      <c r="CR887" t="s">
        <v>332</v>
      </c>
      <c r="CS887">
        <v>75187</v>
      </c>
      <c r="CT887" t="s">
        <v>333</v>
      </c>
      <c r="CU887" t="s">
        <v>334</v>
      </c>
      <c r="CV887">
        <v>2004</v>
      </c>
    </row>
    <row r="888" spans="1:100" x14ac:dyDescent="0.35">
      <c r="A888">
        <v>38641940</v>
      </c>
      <c r="B888" t="s">
        <v>298</v>
      </c>
      <c r="D888" t="s">
        <v>101</v>
      </c>
      <c r="K888" t="s">
        <v>444</v>
      </c>
      <c r="L888" t="s">
        <v>445</v>
      </c>
      <c r="M888" t="s">
        <v>104</v>
      </c>
      <c r="N888" t="s">
        <v>105</v>
      </c>
      <c r="R888">
        <v>35</v>
      </c>
      <c r="T888">
        <v>36</v>
      </c>
      <c r="U888" t="s">
        <v>106</v>
      </c>
      <c r="V888" t="s">
        <v>107</v>
      </c>
      <c r="W888" t="s">
        <v>108</v>
      </c>
      <c r="X888" t="s">
        <v>109</v>
      </c>
      <c r="Y888">
        <v>3</v>
      </c>
      <c r="Z888" t="s">
        <v>110</v>
      </c>
      <c r="AD888">
        <v>0.5</v>
      </c>
      <c r="AF888">
        <v>1</v>
      </c>
      <c r="AG888" t="s">
        <v>111</v>
      </c>
      <c r="AX888" t="s">
        <v>279</v>
      </c>
      <c r="AY888" t="s">
        <v>547</v>
      </c>
      <c r="BC888">
        <v>20</v>
      </c>
      <c r="BH888" t="s">
        <v>118</v>
      </c>
      <c r="BJ888">
        <v>20</v>
      </c>
      <c r="BO888" t="s">
        <v>118</v>
      </c>
      <c r="BQ888">
        <v>20</v>
      </c>
      <c r="BV888" t="s">
        <v>118</v>
      </c>
      <c r="CC888" t="s">
        <v>120</v>
      </c>
      <c r="CR888" t="s">
        <v>481</v>
      </c>
      <c r="CS888">
        <v>170757</v>
      </c>
      <c r="CT888" t="s">
        <v>482</v>
      </c>
      <c r="CU888" t="s">
        <v>483</v>
      </c>
      <c r="CV888">
        <v>2013</v>
      </c>
    </row>
    <row r="889" spans="1:100" x14ac:dyDescent="0.35">
      <c r="A889">
        <v>38641940</v>
      </c>
      <c r="B889" t="s">
        <v>298</v>
      </c>
      <c r="D889" t="s">
        <v>101</v>
      </c>
      <c r="K889" t="s">
        <v>444</v>
      </c>
      <c r="L889" t="s">
        <v>445</v>
      </c>
      <c r="M889" t="s">
        <v>104</v>
      </c>
      <c r="N889" t="s">
        <v>105</v>
      </c>
      <c r="R889">
        <v>35</v>
      </c>
      <c r="T889">
        <v>36</v>
      </c>
      <c r="U889" t="s">
        <v>106</v>
      </c>
      <c r="V889" t="s">
        <v>107</v>
      </c>
      <c r="W889" t="s">
        <v>108</v>
      </c>
      <c r="X889" t="s">
        <v>109</v>
      </c>
      <c r="Y889">
        <v>3</v>
      </c>
      <c r="Z889" t="s">
        <v>110</v>
      </c>
      <c r="AD889">
        <v>0.5</v>
      </c>
      <c r="AF889">
        <v>1</v>
      </c>
      <c r="AG889" t="s">
        <v>111</v>
      </c>
      <c r="AX889" t="s">
        <v>112</v>
      </c>
      <c r="AY889" t="s">
        <v>206</v>
      </c>
      <c r="BC889">
        <v>20</v>
      </c>
      <c r="BH889" t="s">
        <v>118</v>
      </c>
      <c r="BJ889">
        <v>20</v>
      </c>
      <c r="BO889" t="s">
        <v>118</v>
      </c>
      <c r="BQ889">
        <v>20</v>
      </c>
      <c r="BV889" t="s">
        <v>118</v>
      </c>
      <c r="CC889" t="s">
        <v>120</v>
      </c>
      <c r="CR889" t="s">
        <v>481</v>
      </c>
      <c r="CS889">
        <v>170757</v>
      </c>
      <c r="CT889" t="s">
        <v>482</v>
      </c>
      <c r="CU889" t="s">
        <v>483</v>
      </c>
      <c r="CV889">
        <v>2013</v>
      </c>
    </row>
    <row r="890" spans="1:100" x14ac:dyDescent="0.35">
      <c r="A890">
        <v>38641940</v>
      </c>
      <c r="B890" t="s">
        <v>298</v>
      </c>
      <c r="D890" t="s">
        <v>135</v>
      </c>
      <c r="F890">
        <v>41.5</v>
      </c>
      <c r="K890" t="s">
        <v>371</v>
      </c>
      <c r="L890" t="s">
        <v>372</v>
      </c>
      <c r="M890" t="s">
        <v>104</v>
      </c>
      <c r="N890" t="s">
        <v>105</v>
      </c>
      <c r="P890">
        <v>25</v>
      </c>
      <c r="U890" t="s">
        <v>106</v>
      </c>
      <c r="V890" t="s">
        <v>233</v>
      </c>
      <c r="W890" t="s">
        <v>108</v>
      </c>
      <c r="X890" t="s">
        <v>234</v>
      </c>
      <c r="Y890">
        <v>3</v>
      </c>
      <c r="Z890" t="s">
        <v>139</v>
      </c>
      <c r="AC890" t="s">
        <v>116</v>
      </c>
      <c r="AD890">
        <v>1</v>
      </c>
      <c r="AE890" t="s">
        <v>117</v>
      </c>
      <c r="AF890">
        <v>6</v>
      </c>
      <c r="AG890" t="s">
        <v>140</v>
      </c>
      <c r="AX890" t="s">
        <v>207</v>
      </c>
      <c r="AY890" t="s">
        <v>217</v>
      </c>
      <c r="BA890" t="s">
        <v>184</v>
      </c>
      <c r="BB890" t="s">
        <v>117</v>
      </c>
      <c r="BC890">
        <v>50</v>
      </c>
      <c r="BH890" t="s">
        <v>118</v>
      </c>
      <c r="BI890" t="s">
        <v>117</v>
      </c>
      <c r="BJ890">
        <v>50</v>
      </c>
      <c r="BO890" t="s">
        <v>118</v>
      </c>
      <c r="BP890" t="s">
        <v>117</v>
      </c>
      <c r="BQ890">
        <v>50</v>
      </c>
      <c r="BV890" t="s">
        <v>118</v>
      </c>
      <c r="CC890" t="s">
        <v>120</v>
      </c>
      <c r="CR890" t="s">
        <v>585</v>
      </c>
      <c r="CS890">
        <v>173036</v>
      </c>
      <c r="CT890" t="s">
        <v>586</v>
      </c>
      <c r="CU890" t="s">
        <v>587</v>
      </c>
      <c r="CV890">
        <v>2015</v>
      </c>
    </row>
    <row r="891" spans="1:100" x14ac:dyDescent="0.35">
      <c r="A891">
        <v>38641940</v>
      </c>
      <c r="B891" t="s">
        <v>298</v>
      </c>
      <c r="D891" t="s">
        <v>135</v>
      </c>
      <c r="F891">
        <v>41.5</v>
      </c>
      <c r="K891" t="s">
        <v>371</v>
      </c>
      <c r="L891" t="s">
        <v>372</v>
      </c>
      <c r="M891" t="s">
        <v>104</v>
      </c>
      <c r="N891" t="s">
        <v>105</v>
      </c>
      <c r="P891">
        <v>25</v>
      </c>
      <c r="U891" t="s">
        <v>106</v>
      </c>
      <c r="V891" t="s">
        <v>233</v>
      </c>
      <c r="W891" t="s">
        <v>108</v>
      </c>
      <c r="X891" t="s">
        <v>234</v>
      </c>
      <c r="Y891">
        <v>3</v>
      </c>
      <c r="Z891" t="s">
        <v>139</v>
      </c>
      <c r="AC891" t="s">
        <v>116</v>
      </c>
      <c r="AD891">
        <v>1</v>
      </c>
      <c r="AE891" t="s">
        <v>117</v>
      </c>
      <c r="AF891">
        <v>6</v>
      </c>
      <c r="AG891" t="s">
        <v>140</v>
      </c>
      <c r="AX891" t="s">
        <v>112</v>
      </c>
      <c r="AY891" t="s">
        <v>113</v>
      </c>
      <c r="BB891" t="s">
        <v>117</v>
      </c>
      <c r="BC891">
        <v>50</v>
      </c>
      <c r="BH891" t="s">
        <v>118</v>
      </c>
      <c r="BI891" t="s">
        <v>117</v>
      </c>
      <c r="BJ891">
        <v>50</v>
      </c>
      <c r="BO891" t="s">
        <v>118</v>
      </c>
      <c r="BP891" t="s">
        <v>117</v>
      </c>
      <c r="BQ891">
        <v>50</v>
      </c>
      <c r="BV891" t="s">
        <v>118</v>
      </c>
      <c r="CC891" t="s">
        <v>120</v>
      </c>
      <c r="CR891" t="s">
        <v>585</v>
      </c>
      <c r="CS891">
        <v>173036</v>
      </c>
      <c r="CT891" t="s">
        <v>586</v>
      </c>
      <c r="CU891" t="s">
        <v>587</v>
      </c>
      <c r="CV891">
        <v>2015</v>
      </c>
    </row>
    <row r="892" spans="1:100" x14ac:dyDescent="0.35">
      <c r="A892">
        <v>38641940</v>
      </c>
      <c r="B892" t="s">
        <v>298</v>
      </c>
      <c r="D892" t="s">
        <v>135</v>
      </c>
      <c r="E892" t="s">
        <v>236</v>
      </c>
      <c r="F892">
        <v>51</v>
      </c>
      <c r="K892" t="s">
        <v>249</v>
      </c>
      <c r="L892" t="s">
        <v>250</v>
      </c>
      <c r="M892" t="s">
        <v>251</v>
      </c>
      <c r="N892" t="s">
        <v>307</v>
      </c>
      <c r="R892">
        <v>8</v>
      </c>
      <c r="T892">
        <v>11</v>
      </c>
      <c r="U892" t="s">
        <v>600</v>
      </c>
      <c r="V892" t="s">
        <v>107</v>
      </c>
      <c r="W892" t="s">
        <v>254</v>
      </c>
      <c r="X892" t="s">
        <v>109</v>
      </c>
      <c r="Y892">
        <v>6</v>
      </c>
      <c r="Z892" t="s">
        <v>139</v>
      </c>
      <c r="AB892">
        <v>37.35</v>
      </c>
      <c r="AD892">
        <v>28.42</v>
      </c>
      <c r="AF892">
        <v>46.28</v>
      </c>
      <c r="AG892" t="s">
        <v>111</v>
      </c>
      <c r="AX892" t="s">
        <v>112</v>
      </c>
      <c r="AY892" t="s">
        <v>308</v>
      </c>
      <c r="AZ892" t="s">
        <v>301</v>
      </c>
      <c r="BC892">
        <v>4</v>
      </c>
      <c r="BH892" t="s">
        <v>118</v>
      </c>
      <c r="BJ892">
        <v>96</v>
      </c>
      <c r="BO892" t="s">
        <v>130</v>
      </c>
      <c r="BQ892">
        <v>4</v>
      </c>
      <c r="BV892" t="s">
        <v>118</v>
      </c>
      <c r="CC892" t="s">
        <v>120</v>
      </c>
      <c r="CR892" t="s">
        <v>309</v>
      </c>
      <c r="CS892">
        <v>178964</v>
      </c>
      <c r="CT892" t="s">
        <v>310</v>
      </c>
      <c r="CU892" t="s">
        <v>311</v>
      </c>
      <c r="CV892">
        <v>2017</v>
      </c>
    </row>
    <row r="893" spans="1:100" x14ac:dyDescent="0.35">
      <c r="A893">
        <v>38641940</v>
      </c>
      <c r="B893" t="s">
        <v>298</v>
      </c>
      <c r="D893" t="s">
        <v>101</v>
      </c>
      <c r="K893" t="s">
        <v>249</v>
      </c>
      <c r="L893" t="s">
        <v>250</v>
      </c>
      <c r="M893" t="s">
        <v>251</v>
      </c>
      <c r="N893" t="s">
        <v>105</v>
      </c>
      <c r="P893">
        <v>60</v>
      </c>
      <c r="U893" t="s">
        <v>600</v>
      </c>
      <c r="V893" t="s">
        <v>107</v>
      </c>
      <c r="W893" t="s">
        <v>108</v>
      </c>
      <c r="X893" t="s">
        <v>109</v>
      </c>
      <c r="Y893">
        <v>6</v>
      </c>
      <c r="Z893" t="s">
        <v>110</v>
      </c>
      <c r="AB893">
        <v>1.3</v>
      </c>
      <c r="AD893">
        <v>0.65</v>
      </c>
      <c r="AF893">
        <v>1.8</v>
      </c>
      <c r="AG893" t="s">
        <v>111</v>
      </c>
      <c r="AX893" t="s">
        <v>128</v>
      </c>
      <c r="AY893" t="s">
        <v>128</v>
      </c>
      <c r="AZ893" t="s">
        <v>601</v>
      </c>
      <c r="BC893">
        <v>4</v>
      </c>
      <c r="BH893" t="s">
        <v>118</v>
      </c>
      <c r="BJ893">
        <v>96</v>
      </c>
      <c r="BO893" t="s">
        <v>130</v>
      </c>
      <c r="BQ893">
        <v>4</v>
      </c>
      <c r="BV893" t="s">
        <v>118</v>
      </c>
      <c r="CC893" t="s">
        <v>120</v>
      </c>
      <c r="CR893" t="s">
        <v>602</v>
      </c>
      <c r="CS893">
        <v>178547</v>
      </c>
      <c r="CT893" t="s">
        <v>603</v>
      </c>
      <c r="CU893" t="s">
        <v>604</v>
      </c>
      <c r="CV893">
        <v>2018</v>
      </c>
    </row>
    <row r="894" spans="1:100" x14ac:dyDescent="0.35">
      <c r="A894">
        <v>38641940</v>
      </c>
      <c r="B894" t="s">
        <v>298</v>
      </c>
      <c r="D894" t="s">
        <v>101</v>
      </c>
      <c r="K894" t="s">
        <v>249</v>
      </c>
      <c r="L894" t="s">
        <v>250</v>
      </c>
      <c r="M894" t="s">
        <v>251</v>
      </c>
      <c r="N894" t="s">
        <v>105</v>
      </c>
      <c r="P894">
        <v>60</v>
      </c>
      <c r="U894" t="s">
        <v>600</v>
      </c>
      <c r="V894" t="s">
        <v>107</v>
      </c>
      <c r="W894" t="s">
        <v>108</v>
      </c>
      <c r="X894" t="s">
        <v>109</v>
      </c>
      <c r="Y894">
        <v>6</v>
      </c>
      <c r="Z894" t="s">
        <v>110</v>
      </c>
      <c r="AB894">
        <v>4379</v>
      </c>
      <c r="AD894">
        <v>3557</v>
      </c>
      <c r="AF894">
        <v>4672</v>
      </c>
      <c r="AG894" t="s">
        <v>111</v>
      </c>
      <c r="AX894" t="s">
        <v>128</v>
      </c>
      <c r="AY894" t="s">
        <v>128</v>
      </c>
      <c r="AZ894" t="s">
        <v>601</v>
      </c>
      <c r="BC894">
        <v>4</v>
      </c>
      <c r="BH894" t="s">
        <v>118</v>
      </c>
      <c r="BJ894">
        <v>96</v>
      </c>
      <c r="BO894" t="s">
        <v>130</v>
      </c>
      <c r="BQ894">
        <v>4</v>
      </c>
      <c r="BV894" t="s">
        <v>118</v>
      </c>
      <c r="CC894" t="s">
        <v>120</v>
      </c>
      <c r="CR894" t="s">
        <v>602</v>
      </c>
      <c r="CS894">
        <v>178547</v>
      </c>
      <c r="CT894" t="s">
        <v>603</v>
      </c>
      <c r="CU894" t="s">
        <v>604</v>
      </c>
      <c r="CV894">
        <v>2018</v>
      </c>
    </row>
    <row r="895" spans="1:100" x14ac:dyDescent="0.35">
      <c r="A895">
        <v>38641940</v>
      </c>
      <c r="B895" t="s">
        <v>298</v>
      </c>
      <c r="D895" t="s">
        <v>101</v>
      </c>
      <c r="K895" t="s">
        <v>249</v>
      </c>
      <c r="L895" t="s">
        <v>250</v>
      </c>
      <c r="M895" t="s">
        <v>251</v>
      </c>
      <c r="N895" t="s">
        <v>252</v>
      </c>
      <c r="V895" t="s">
        <v>107</v>
      </c>
      <c r="W895" t="s">
        <v>108</v>
      </c>
      <c r="X895" t="s">
        <v>109</v>
      </c>
      <c r="Y895">
        <v>5</v>
      </c>
      <c r="Z895" t="s">
        <v>139</v>
      </c>
      <c r="AB895">
        <v>5515.5</v>
      </c>
      <c r="AD895">
        <v>5086.5</v>
      </c>
      <c r="AF895">
        <v>5842.5</v>
      </c>
      <c r="AG895" t="s">
        <v>140</v>
      </c>
      <c r="AX895" t="s">
        <v>128</v>
      </c>
      <c r="AY895" t="s">
        <v>128</v>
      </c>
      <c r="AZ895" t="s">
        <v>601</v>
      </c>
      <c r="BC895">
        <v>4</v>
      </c>
      <c r="BH895" t="s">
        <v>118</v>
      </c>
      <c r="BJ895">
        <v>96</v>
      </c>
      <c r="BO895" t="s">
        <v>130</v>
      </c>
      <c r="BQ895">
        <v>4</v>
      </c>
      <c r="BV895" t="s">
        <v>118</v>
      </c>
      <c r="CC895" t="s">
        <v>120</v>
      </c>
      <c r="CR895" t="s">
        <v>605</v>
      </c>
      <c r="CS895">
        <v>53090</v>
      </c>
      <c r="CT895" t="s">
        <v>606</v>
      </c>
      <c r="CU895" t="s">
        <v>607</v>
      </c>
      <c r="CV895">
        <v>2000</v>
      </c>
    </row>
    <row r="896" spans="1:100" x14ac:dyDescent="0.35">
      <c r="A896">
        <v>38641940</v>
      </c>
      <c r="B896" t="s">
        <v>298</v>
      </c>
      <c r="D896" t="s">
        <v>101</v>
      </c>
      <c r="K896" t="s">
        <v>249</v>
      </c>
      <c r="L896" t="s">
        <v>250</v>
      </c>
      <c r="M896" t="s">
        <v>251</v>
      </c>
      <c r="N896" t="s">
        <v>534</v>
      </c>
      <c r="R896">
        <v>8</v>
      </c>
      <c r="T896">
        <v>11</v>
      </c>
      <c r="U896" t="s">
        <v>600</v>
      </c>
      <c r="V896" t="s">
        <v>107</v>
      </c>
      <c r="W896" t="s">
        <v>108</v>
      </c>
      <c r="X896" t="s">
        <v>109</v>
      </c>
      <c r="Y896">
        <v>7</v>
      </c>
      <c r="Z896" t="s">
        <v>110</v>
      </c>
      <c r="AB896">
        <v>0.4</v>
      </c>
      <c r="AD896">
        <v>0.24</v>
      </c>
      <c r="AF896">
        <v>0.53</v>
      </c>
      <c r="AG896" t="s">
        <v>111</v>
      </c>
      <c r="AX896" t="s">
        <v>128</v>
      </c>
      <c r="AY896" t="s">
        <v>128</v>
      </c>
      <c r="AZ896" t="s">
        <v>601</v>
      </c>
      <c r="BC896">
        <v>4</v>
      </c>
      <c r="BH896" t="s">
        <v>118</v>
      </c>
      <c r="BJ896">
        <v>96</v>
      </c>
      <c r="BO896" t="s">
        <v>130</v>
      </c>
      <c r="BQ896">
        <v>4</v>
      </c>
      <c r="BV896" t="s">
        <v>118</v>
      </c>
      <c r="CC896" t="s">
        <v>120</v>
      </c>
      <c r="CR896" t="s">
        <v>602</v>
      </c>
      <c r="CS896">
        <v>178547</v>
      </c>
      <c r="CT896" t="s">
        <v>603</v>
      </c>
      <c r="CU896" t="s">
        <v>604</v>
      </c>
      <c r="CV896">
        <v>2018</v>
      </c>
    </row>
    <row r="897" spans="1:100" x14ac:dyDescent="0.35">
      <c r="A897">
        <v>38641940</v>
      </c>
      <c r="B897" t="s">
        <v>298</v>
      </c>
      <c r="D897" t="s">
        <v>101</v>
      </c>
      <c r="K897" t="s">
        <v>249</v>
      </c>
      <c r="L897" t="s">
        <v>250</v>
      </c>
      <c r="M897" t="s">
        <v>251</v>
      </c>
      <c r="N897" t="s">
        <v>534</v>
      </c>
      <c r="R897">
        <v>8</v>
      </c>
      <c r="T897">
        <v>11</v>
      </c>
      <c r="U897" t="s">
        <v>600</v>
      </c>
      <c r="V897" t="s">
        <v>107</v>
      </c>
      <c r="W897" t="s">
        <v>108</v>
      </c>
      <c r="X897" t="s">
        <v>109</v>
      </c>
      <c r="Y897">
        <v>7</v>
      </c>
      <c r="Z897" t="s">
        <v>110</v>
      </c>
      <c r="AB897">
        <v>277</v>
      </c>
      <c r="AD897">
        <v>196</v>
      </c>
      <c r="AF897">
        <v>322</v>
      </c>
      <c r="AG897" t="s">
        <v>111</v>
      </c>
      <c r="AX897" t="s">
        <v>128</v>
      </c>
      <c r="AY897" t="s">
        <v>128</v>
      </c>
      <c r="AZ897" t="s">
        <v>601</v>
      </c>
      <c r="BC897">
        <v>4</v>
      </c>
      <c r="BH897" t="s">
        <v>118</v>
      </c>
      <c r="BJ897">
        <v>96</v>
      </c>
      <c r="BO897" t="s">
        <v>130</v>
      </c>
      <c r="BQ897">
        <v>4</v>
      </c>
      <c r="BV897" t="s">
        <v>118</v>
      </c>
      <c r="CC897" t="s">
        <v>120</v>
      </c>
      <c r="CR897" t="s">
        <v>602</v>
      </c>
      <c r="CS897">
        <v>178547</v>
      </c>
      <c r="CT897" t="s">
        <v>603</v>
      </c>
      <c r="CU897" t="s">
        <v>604</v>
      </c>
      <c r="CV897">
        <v>2018</v>
      </c>
    </row>
    <row r="898" spans="1:100" x14ac:dyDescent="0.35">
      <c r="A898">
        <v>38641940</v>
      </c>
      <c r="B898" t="s">
        <v>298</v>
      </c>
      <c r="D898" t="s">
        <v>101</v>
      </c>
      <c r="K898" t="s">
        <v>249</v>
      </c>
      <c r="L898" t="s">
        <v>250</v>
      </c>
      <c r="M898" t="s">
        <v>251</v>
      </c>
      <c r="N898" t="s">
        <v>534</v>
      </c>
      <c r="P898">
        <v>48</v>
      </c>
      <c r="U898" t="s">
        <v>600</v>
      </c>
      <c r="V898" t="s">
        <v>107</v>
      </c>
      <c r="W898" t="s">
        <v>108</v>
      </c>
      <c r="X898" t="s">
        <v>109</v>
      </c>
      <c r="Y898">
        <v>6</v>
      </c>
      <c r="Z898" t="s">
        <v>110</v>
      </c>
      <c r="AB898">
        <v>0.74</v>
      </c>
      <c r="AD898">
        <v>0.66</v>
      </c>
      <c r="AF898">
        <v>0.78</v>
      </c>
      <c r="AG898" t="s">
        <v>111</v>
      </c>
      <c r="AX898" t="s">
        <v>128</v>
      </c>
      <c r="AY898" t="s">
        <v>128</v>
      </c>
      <c r="AZ898" t="s">
        <v>601</v>
      </c>
      <c r="BC898">
        <v>4</v>
      </c>
      <c r="BH898" t="s">
        <v>118</v>
      </c>
      <c r="BJ898">
        <v>96</v>
      </c>
      <c r="BO898" t="s">
        <v>130</v>
      </c>
      <c r="BQ898">
        <v>4</v>
      </c>
      <c r="BV898" t="s">
        <v>118</v>
      </c>
      <c r="CC898" t="s">
        <v>120</v>
      </c>
      <c r="CR898" t="s">
        <v>602</v>
      </c>
      <c r="CS898">
        <v>178547</v>
      </c>
      <c r="CT898" t="s">
        <v>603</v>
      </c>
      <c r="CU898" t="s">
        <v>604</v>
      </c>
      <c r="CV898">
        <v>2018</v>
      </c>
    </row>
    <row r="899" spans="1:100" x14ac:dyDescent="0.35">
      <c r="A899">
        <v>38641940</v>
      </c>
      <c r="B899" t="s">
        <v>298</v>
      </c>
      <c r="D899" t="s">
        <v>101</v>
      </c>
      <c r="K899" t="s">
        <v>249</v>
      </c>
      <c r="L899" t="s">
        <v>250</v>
      </c>
      <c r="M899" t="s">
        <v>251</v>
      </c>
      <c r="N899" t="s">
        <v>534</v>
      </c>
      <c r="P899">
        <v>48</v>
      </c>
      <c r="U899" t="s">
        <v>600</v>
      </c>
      <c r="V899" t="s">
        <v>107</v>
      </c>
      <c r="W899" t="s">
        <v>108</v>
      </c>
      <c r="X899" t="s">
        <v>109</v>
      </c>
      <c r="Y899">
        <v>6</v>
      </c>
      <c r="Z899" t="s">
        <v>110</v>
      </c>
      <c r="AB899">
        <v>102</v>
      </c>
      <c r="AD899">
        <v>88</v>
      </c>
      <c r="AF899">
        <v>111</v>
      </c>
      <c r="AG899" t="s">
        <v>111</v>
      </c>
      <c r="AX899" t="s">
        <v>128</v>
      </c>
      <c r="AY899" t="s">
        <v>128</v>
      </c>
      <c r="AZ899" t="s">
        <v>601</v>
      </c>
      <c r="BC899">
        <v>4</v>
      </c>
      <c r="BH899" t="s">
        <v>118</v>
      </c>
      <c r="BJ899">
        <v>96</v>
      </c>
      <c r="BO899" t="s">
        <v>130</v>
      </c>
      <c r="BQ899">
        <v>4</v>
      </c>
      <c r="BV899" t="s">
        <v>118</v>
      </c>
      <c r="CC899" t="s">
        <v>120</v>
      </c>
      <c r="CR899" t="s">
        <v>602</v>
      </c>
      <c r="CS899">
        <v>178547</v>
      </c>
      <c r="CT899" t="s">
        <v>603</v>
      </c>
      <c r="CU899" t="s">
        <v>604</v>
      </c>
      <c r="CV899">
        <v>2018</v>
      </c>
    </row>
    <row r="900" spans="1:100" x14ac:dyDescent="0.35">
      <c r="A900">
        <v>38641940</v>
      </c>
      <c r="B900" t="s">
        <v>298</v>
      </c>
      <c r="D900" t="s">
        <v>101</v>
      </c>
      <c r="K900" t="s">
        <v>249</v>
      </c>
      <c r="L900" t="s">
        <v>250</v>
      </c>
      <c r="M900" t="s">
        <v>251</v>
      </c>
      <c r="N900" t="s">
        <v>252</v>
      </c>
      <c r="V900" t="s">
        <v>107</v>
      </c>
      <c r="W900" t="s">
        <v>108</v>
      </c>
      <c r="X900" t="s">
        <v>109</v>
      </c>
      <c r="Y900">
        <v>5</v>
      </c>
      <c r="Z900" t="s">
        <v>139</v>
      </c>
      <c r="AB900">
        <v>7.7</v>
      </c>
      <c r="AD900">
        <v>7.2</v>
      </c>
      <c r="AF900">
        <v>8</v>
      </c>
      <c r="AG900" t="s">
        <v>140</v>
      </c>
      <c r="AX900" t="s">
        <v>128</v>
      </c>
      <c r="AY900" t="s">
        <v>128</v>
      </c>
      <c r="AZ900" t="s">
        <v>601</v>
      </c>
      <c r="BC900">
        <v>4</v>
      </c>
      <c r="BH900" t="s">
        <v>118</v>
      </c>
      <c r="BJ900">
        <v>96</v>
      </c>
      <c r="BO900" t="s">
        <v>130</v>
      </c>
      <c r="BQ900">
        <v>4</v>
      </c>
      <c r="BV900" t="s">
        <v>118</v>
      </c>
      <c r="CC900" t="s">
        <v>120</v>
      </c>
      <c r="CR900" t="s">
        <v>605</v>
      </c>
      <c r="CS900">
        <v>53090</v>
      </c>
      <c r="CT900" t="s">
        <v>606</v>
      </c>
      <c r="CU900" t="s">
        <v>607</v>
      </c>
      <c r="CV900">
        <v>2000</v>
      </c>
    </row>
    <row r="901" spans="1:100" x14ac:dyDescent="0.35">
      <c r="A901">
        <v>38641940</v>
      </c>
      <c r="B901" t="s">
        <v>298</v>
      </c>
      <c r="D901" t="s">
        <v>101</v>
      </c>
      <c r="K901" t="s">
        <v>249</v>
      </c>
      <c r="L901" t="s">
        <v>250</v>
      </c>
      <c r="M901" t="s">
        <v>251</v>
      </c>
      <c r="N901" t="s">
        <v>307</v>
      </c>
      <c r="R901">
        <v>8</v>
      </c>
      <c r="T901">
        <v>10</v>
      </c>
      <c r="U901" t="s">
        <v>106</v>
      </c>
      <c r="V901" t="s">
        <v>107</v>
      </c>
      <c r="W901" t="s">
        <v>108</v>
      </c>
      <c r="X901" t="s">
        <v>109</v>
      </c>
      <c r="Y901">
        <v>4</v>
      </c>
      <c r="Z901" t="s">
        <v>139</v>
      </c>
      <c r="AB901">
        <v>5.0999999999999996</v>
      </c>
      <c r="AD901">
        <v>4</v>
      </c>
      <c r="AF901">
        <v>6</v>
      </c>
      <c r="AG901" t="s">
        <v>140</v>
      </c>
      <c r="AX901" t="s">
        <v>128</v>
      </c>
      <c r="AY901" t="s">
        <v>128</v>
      </c>
      <c r="AZ901" t="s">
        <v>328</v>
      </c>
      <c r="BC901">
        <v>4</v>
      </c>
      <c r="BH901" t="s">
        <v>118</v>
      </c>
      <c r="CC901" t="s">
        <v>120</v>
      </c>
      <c r="CR901" t="s">
        <v>608</v>
      </c>
      <c r="CS901">
        <v>73637</v>
      </c>
      <c r="CT901" t="s">
        <v>609</v>
      </c>
      <c r="CU901" t="s">
        <v>610</v>
      </c>
      <c r="CV901">
        <v>2004</v>
      </c>
    </row>
    <row r="902" spans="1:100" x14ac:dyDescent="0.35">
      <c r="A902">
        <v>38641940</v>
      </c>
      <c r="B902" t="s">
        <v>298</v>
      </c>
      <c r="D902" t="s">
        <v>101</v>
      </c>
      <c r="K902" t="s">
        <v>249</v>
      </c>
      <c r="L902" t="s">
        <v>250</v>
      </c>
      <c r="M902" t="s">
        <v>251</v>
      </c>
      <c r="N902" t="s">
        <v>307</v>
      </c>
      <c r="R902">
        <v>8</v>
      </c>
      <c r="T902">
        <v>10</v>
      </c>
      <c r="U902" t="s">
        <v>106</v>
      </c>
      <c r="V902" t="s">
        <v>107</v>
      </c>
      <c r="W902" t="s">
        <v>108</v>
      </c>
      <c r="X902" t="s">
        <v>109</v>
      </c>
      <c r="Y902">
        <v>4</v>
      </c>
      <c r="Z902" t="s">
        <v>139</v>
      </c>
      <c r="AB902">
        <v>0.76</v>
      </c>
      <c r="AD902">
        <v>0.53</v>
      </c>
      <c r="AF902">
        <v>0.99</v>
      </c>
      <c r="AG902" t="s">
        <v>140</v>
      </c>
      <c r="AX902" t="s">
        <v>128</v>
      </c>
      <c r="AY902" t="s">
        <v>128</v>
      </c>
      <c r="AZ902" t="s">
        <v>328</v>
      </c>
      <c r="BC902">
        <v>4</v>
      </c>
      <c r="BH902" t="s">
        <v>118</v>
      </c>
      <c r="CC902" t="s">
        <v>120</v>
      </c>
      <c r="CR902" t="s">
        <v>608</v>
      </c>
      <c r="CS902">
        <v>73637</v>
      </c>
      <c r="CT902" t="s">
        <v>609</v>
      </c>
      <c r="CU902" t="s">
        <v>610</v>
      </c>
      <c r="CV902">
        <v>2004</v>
      </c>
    </row>
    <row r="903" spans="1:100" x14ac:dyDescent="0.35">
      <c r="A903">
        <v>38641940</v>
      </c>
      <c r="B903" t="s">
        <v>298</v>
      </c>
      <c r="D903" t="s">
        <v>101</v>
      </c>
      <c r="K903" t="s">
        <v>611</v>
      </c>
      <c r="L903" t="s">
        <v>612</v>
      </c>
      <c r="M903" t="s">
        <v>251</v>
      </c>
      <c r="N903" t="s">
        <v>307</v>
      </c>
      <c r="R903">
        <v>8</v>
      </c>
      <c r="T903">
        <v>10</v>
      </c>
      <c r="U903" t="s">
        <v>106</v>
      </c>
      <c r="V903" t="s">
        <v>107</v>
      </c>
      <c r="W903" t="s">
        <v>108</v>
      </c>
      <c r="X903" t="s">
        <v>109</v>
      </c>
      <c r="Z903" t="s">
        <v>110</v>
      </c>
      <c r="AB903">
        <v>4.3</v>
      </c>
      <c r="AD903">
        <v>0</v>
      </c>
      <c r="AF903">
        <v>7.5</v>
      </c>
      <c r="AG903" t="s">
        <v>140</v>
      </c>
      <c r="AX903" t="s">
        <v>128</v>
      </c>
      <c r="AY903" t="s">
        <v>128</v>
      </c>
      <c r="AZ903" t="s">
        <v>328</v>
      </c>
      <c r="BC903">
        <v>4</v>
      </c>
      <c r="BH903" t="s">
        <v>118</v>
      </c>
      <c r="CC903" t="s">
        <v>120</v>
      </c>
      <c r="CR903" t="s">
        <v>329</v>
      </c>
      <c r="CS903">
        <v>72795</v>
      </c>
      <c r="CT903" t="s">
        <v>330</v>
      </c>
      <c r="CU903" t="s">
        <v>331</v>
      </c>
      <c r="CV903">
        <v>2004</v>
      </c>
    </row>
    <row r="904" spans="1:100" x14ac:dyDescent="0.35">
      <c r="A904">
        <v>38641940</v>
      </c>
      <c r="B904" t="s">
        <v>298</v>
      </c>
      <c r="D904" t="s">
        <v>101</v>
      </c>
      <c r="K904" t="s">
        <v>261</v>
      </c>
      <c r="L904" t="s">
        <v>262</v>
      </c>
      <c r="M904" t="s">
        <v>251</v>
      </c>
      <c r="N904" t="s">
        <v>307</v>
      </c>
      <c r="R904">
        <v>8</v>
      </c>
      <c r="T904">
        <v>10</v>
      </c>
      <c r="U904" t="s">
        <v>106</v>
      </c>
      <c r="V904" t="s">
        <v>107</v>
      </c>
      <c r="W904" t="s">
        <v>108</v>
      </c>
      <c r="X904" t="s">
        <v>109</v>
      </c>
      <c r="Z904" t="s">
        <v>110</v>
      </c>
      <c r="AB904">
        <v>13.1</v>
      </c>
      <c r="AD904">
        <v>12.8</v>
      </c>
      <c r="AF904">
        <v>13.3</v>
      </c>
      <c r="AG904" t="s">
        <v>140</v>
      </c>
      <c r="AX904" t="s">
        <v>128</v>
      </c>
      <c r="AY904" t="s">
        <v>128</v>
      </c>
      <c r="AZ904" t="s">
        <v>328</v>
      </c>
      <c r="BC904">
        <v>4</v>
      </c>
      <c r="BH904" t="s">
        <v>118</v>
      </c>
      <c r="CC904" t="s">
        <v>120</v>
      </c>
      <c r="CR904" t="s">
        <v>329</v>
      </c>
      <c r="CS904">
        <v>72795</v>
      </c>
      <c r="CT904" t="s">
        <v>330</v>
      </c>
      <c r="CU904" t="s">
        <v>331</v>
      </c>
      <c r="CV904">
        <v>2004</v>
      </c>
    </row>
    <row r="905" spans="1:100" x14ac:dyDescent="0.35">
      <c r="A905">
        <v>38641940</v>
      </c>
      <c r="B905" t="s">
        <v>298</v>
      </c>
      <c r="D905" t="s">
        <v>101</v>
      </c>
      <c r="K905" t="s">
        <v>249</v>
      </c>
      <c r="L905" t="s">
        <v>250</v>
      </c>
      <c r="M905" t="s">
        <v>251</v>
      </c>
      <c r="N905" t="s">
        <v>307</v>
      </c>
      <c r="R905">
        <v>8</v>
      </c>
      <c r="T905">
        <v>10</v>
      </c>
      <c r="U905" t="s">
        <v>106</v>
      </c>
      <c r="V905" t="s">
        <v>107</v>
      </c>
      <c r="W905" t="s">
        <v>108</v>
      </c>
      <c r="X905" t="s">
        <v>109</v>
      </c>
      <c r="Y905">
        <v>4</v>
      </c>
      <c r="Z905" t="s">
        <v>139</v>
      </c>
      <c r="AB905">
        <v>1.1000000000000001</v>
      </c>
      <c r="AD905">
        <v>0.75</v>
      </c>
      <c r="AF905">
        <v>1.5</v>
      </c>
      <c r="AG905" t="s">
        <v>140</v>
      </c>
      <c r="AX905" t="s">
        <v>128</v>
      </c>
      <c r="AY905" t="s">
        <v>128</v>
      </c>
      <c r="AZ905" t="s">
        <v>328</v>
      </c>
      <c r="BC905">
        <v>4</v>
      </c>
      <c r="BH905" t="s">
        <v>118</v>
      </c>
      <c r="CC905" t="s">
        <v>120</v>
      </c>
      <c r="CR905" t="s">
        <v>608</v>
      </c>
      <c r="CS905">
        <v>73637</v>
      </c>
      <c r="CT905" t="s">
        <v>609</v>
      </c>
      <c r="CU905" t="s">
        <v>610</v>
      </c>
      <c r="CV905">
        <v>2004</v>
      </c>
    </row>
    <row r="906" spans="1:100" x14ac:dyDescent="0.35">
      <c r="A906">
        <v>38641940</v>
      </c>
      <c r="B906" t="s">
        <v>298</v>
      </c>
      <c r="D906" t="s">
        <v>101</v>
      </c>
      <c r="K906" t="s">
        <v>249</v>
      </c>
      <c r="L906" t="s">
        <v>250</v>
      </c>
      <c r="M906" t="s">
        <v>251</v>
      </c>
      <c r="N906" t="s">
        <v>307</v>
      </c>
      <c r="R906">
        <v>8</v>
      </c>
      <c r="T906">
        <v>10</v>
      </c>
      <c r="U906" t="s">
        <v>106</v>
      </c>
      <c r="V906" t="s">
        <v>107</v>
      </c>
      <c r="W906" t="s">
        <v>108</v>
      </c>
      <c r="X906" t="s">
        <v>109</v>
      </c>
      <c r="Z906" t="s">
        <v>110</v>
      </c>
      <c r="AB906">
        <v>4</v>
      </c>
      <c r="AD906">
        <v>3.1</v>
      </c>
      <c r="AF906">
        <v>4.7</v>
      </c>
      <c r="AG906" t="s">
        <v>140</v>
      </c>
      <c r="AX906" t="s">
        <v>128</v>
      </c>
      <c r="AY906" t="s">
        <v>128</v>
      </c>
      <c r="AZ906" t="s">
        <v>328</v>
      </c>
      <c r="BC906">
        <v>4</v>
      </c>
      <c r="BH906" t="s">
        <v>118</v>
      </c>
      <c r="CC906" t="s">
        <v>120</v>
      </c>
      <c r="CR906" t="s">
        <v>329</v>
      </c>
      <c r="CS906">
        <v>72795</v>
      </c>
      <c r="CT906" t="s">
        <v>330</v>
      </c>
      <c r="CU906" t="s">
        <v>331</v>
      </c>
      <c r="CV906">
        <v>2004</v>
      </c>
    </row>
    <row r="907" spans="1:100" x14ac:dyDescent="0.35">
      <c r="A907">
        <v>38641940</v>
      </c>
      <c r="B907" t="s">
        <v>298</v>
      </c>
      <c r="D907" t="s">
        <v>101</v>
      </c>
      <c r="K907" t="s">
        <v>261</v>
      </c>
      <c r="L907" t="s">
        <v>262</v>
      </c>
      <c r="M907" t="s">
        <v>251</v>
      </c>
      <c r="N907" t="s">
        <v>198</v>
      </c>
      <c r="P907">
        <v>25</v>
      </c>
      <c r="U907" t="s">
        <v>106</v>
      </c>
      <c r="V907" t="s">
        <v>107</v>
      </c>
      <c r="W907" t="s">
        <v>108</v>
      </c>
      <c r="X907" t="s">
        <v>109</v>
      </c>
      <c r="Z907" t="s">
        <v>110</v>
      </c>
      <c r="AB907">
        <v>1.1000000000000001</v>
      </c>
      <c r="AD907">
        <v>1</v>
      </c>
      <c r="AF907">
        <v>1.3</v>
      </c>
      <c r="AG907" t="s">
        <v>140</v>
      </c>
      <c r="AX907" t="s">
        <v>128</v>
      </c>
      <c r="AY907" t="s">
        <v>128</v>
      </c>
      <c r="AZ907" t="s">
        <v>328</v>
      </c>
      <c r="BC907">
        <v>4</v>
      </c>
      <c r="BH907" t="s">
        <v>118</v>
      </c>
      <c r="CC907" t="s">
        <v>120</v>
      </c>
      <c r="CR907" t="s">
        <v>329</v>
      </c>
      <c r="CS907">
        <v>72795</v>
      </c>
      <c r="CT907" t="s">
        <v>330</v>
      </c>
      <c r="CU907" t="s">
        <v>331</v>
      </c>
      <c r="CV907">
        <v>2004</v>
      </c>
    </row>
    <row r="908" spans="1:100" x14ac:dyDescent="0.35">
      <c r="A908">
        <v>38641940</v>
      </c>
      <c r="B908" t="s">
        <v>298</v>
      </c>
      <c r="D908" t="s">
        <v>101</v>
      </c>
      <c r="K908" t="s">
        <v>249</v>
      </c>
      <c r="L908" t="s">
        <v>250</v>
      </c>
      <c r="M908" t="s">
        <v>251</v>
      </c>
      <c r="N908" t="s">
        <v>307</v>
      </c>
      <c r="R908">
        <v>8</v>
      </c>
      <c r="T908">
        <v>10</v>
      </c>
      <c r="U908" t="s">
        <v>106</v>
      </c>
      <c r="V908" t="s">
        <v>107</v>
      </c>
      <c r="W908" t="s">
        <v>108</v>
      </c>
      <c r="X908" t="s">
        <v>109</v>
      </c>
      <c r="Y908">
        <v>4</v>
      </c>
      <c r="Z908" t="s">
        <v>139</v>
      </c>
      <c r="AB908">
        <v>1721.8</v>
      </c>
      <c r="AD908">
        <v>1131.2</v>
      </c>
      <c r="AF908">
        <v>2318.6999999999998</v>
      </c>
      <c r="AG908" t="s">
        <v>140</v>
      </c>
      <c r="AX908" t="s">
        <v>128</v>
      </c>
      <c r="AY908" t="s">
        <v>128</v>
      </c>
      <c r="AZ908" t="s">
        <v>328</v>
      </c>
      <c r="BC908">
        <v>4</v>
      </c>
      <c r="BH908" t="s">
        <v>118</v>
      </c>
      <c r="CC908" t="s">
        <v>120</v>
      </c>
      <c r="CR908" t="s">
        <v>608</v>
      </c>
      <c r="CS908">
        <v>73637</v>
      </c>
      <c r="CT908" t="s">
        <v>609</v>
      </c>
      <c r="CU908" t="s">
        <v>610</v>
      </c>
      <c r="CV908">
        <v>2004</v>
      </c>
    </row>
    <row r="909" spans="1:100" x14ac:dyDescent="0.35">
      <c r="A909">
        <v>38641940</v>
      </c>
      <c r="B909" t="s">
        <v>298</v>
      </c>
      <c r="D909" t="s">
        <v>164</v>
      </c>
      <c r="K909" t="s">
        <v>613</v>
      </c>
      <c r="L909" t="s">
        <v>614</v>
      </c>
      <c r="M909" t="s">
        <v>251</v>
      </c>
      <c r="N909" t="s">
        <v>105</v>
      </c>
      <c r="V909" t="s">
        <v>167</v>
      </c>
      <c r="W909" t="s">
        <v>108</v>
      </c>
      <c r="X909" t="s">
        <v>109</v>
      </c>
      <c r="Y909">
        <v>9</v>
      </c>
      <c r="Z909" t="s">
        <v>139</v>
      </c>
      <c r="AB909">
        <v>0.9</v>
      </c>
      <c r="AD909">
        <v>0.84</v>
      </c>
      <c r="AF909">
        <v>0.97</v>
      </c>
      <c r="AG909" t="s">
        <v>140</v>
      </c>
      <c r="AX909" t="s">
        <v>128</v>
      </c>
      <c r="AY909" t="s">
        <v>128</v>
      </c>
      <c r="AZ909" t="s">
        <v>328</v>
      </c>
      <c r="BC909">
        <v>4</v>
      </c>
      <c r="BH909" t="s">
        <v>118</v>
      </c>
      <c r="BJ909">
        <v>96</v>
      </c>
      <c r="BO909" t="s">
        <v>130</v>
      </c>
      <c r="BQ909">
        <v>4</v>
      </c>
      <c r="BV909" t="s">
        <v>118</v>
      </c>
      <c r="CC909" t="s">
        <v>120</v>
      </c>
      <c r="CR909" t="s">
        <v>615</v>
      </c>
      <c r="CS909">
        <v>173391</v>
      </c>
      <c r="CT909" t="s">
        <v>616</v>
      </c>
      <c r="CU909" t="s">
        <v>617</v>
      </c>
      <c r="CV909">
        <v>2014</v>
      </c>
    </row>
    <row r="910" spans="1:100" x14ac:dyDescent="0.35">
      <c r="A910">
        <v>38641940</v>
      </c>
      <c r="B910" t="s">
        <v>298</v>
      </c>
      <c r="D910" t="s">
        <v>101</v>
      </c>
      <c r="K910" t="s">
        <v>611</v>
      </c>
      <c r="L910" t="s">
        <v>612</v>
      </c>
      <c r="M910" t="s">
        <v>251</v>
      </c>
      <c r="N910" t="s">
        <v>198</v>
      </c>
      <c r="P910">
        <v>25</v>
      </c>
      <c r="U910" t="s">
        <v>106</v>
      </c>
      <c r="V910" t="s">
        <v>107</v>
      </c>
      <c r="W910" t="s">
        <v>108</v>
      </c>
      <c r="X910" t="s">
        <v>109</v>
      </c>
      <c r="Z910" t="s">
        <v>110</v>
      </c>
      <c r="AB910">
        <v>2.1</v>
      </c>
      <c r="AD910">
        <v>1.8</v>
      </c>
      <c r="AF910">
        <v>3.9</v>
      </c>
      <c r="AG910" t="s">
        <v>140</v>
      </c>
      <c r="AX910" t="s">
        <v>128</v>
      </c>
      <c r="AY910" t="s">
        <v>128</v>
      </c>
      <c r="AZ910" t="s">
        <v>328</v>
      </c>
      <c r="BC910">
        <v>4</v>
      </c>
      <c r="BH910" t="s">
        <v>118</v>
      </c>
      <c r="CC910" t="s">
        <v>120</v>
      </c>
      <c r="CR910" t="s">
        <v>329</v>
      </c>
      <c r="CS910">
        <v>72795</v>
      </c>
      <c r="CT910" t="s">
        <v>330</v>
      </c>
      <c r="CU910" t="s">
        <v>331</v>
      </c>
      <c r="CV910">
        <v>2004</v>
      </c>
    </row>
    <row r="911" spans="1:100" x14ac:dyDescent="0.35">
      <c r="A911">
        <v>38641940</v>
      </c>
      <c r="B911" t="s">
        <v>298</v>
      </c>
      <c r="D911" t="s">
        <v>101</v>
      </c>
      <c r="K911" t="s">
        <v>249</v>
      </c>
      <c r="L911" t="s">
        <v>250</v>
      </c>
      <c r="M911" t="s">
        <v>251</v>
      </c>
      <c r="N911" t="s">
        <v>198</v>
      </c>
      <c r="P911">
        <v>25</v>
      </c>
      <c r="U911" t="s">
        <v>106</v>
      </c>
      <c r="V911" t="s">
        <v>107</v>
      </c>
      <c r="W911" t="s">
        <v>108</v>
      </c>
      <c r="X911" t="s">
        <v>109</v>
      </c>
      <c r="Z911" t="s">
        <v>110</v>
      </c>
      <c r="AB911">
        <v>0.85</v>
      </c>
      <c r="AD911">
        <v>0.55000000000000004</v>
      </c>
      <c r="AF911">
        <v>0.87</v>
      </c>
      <c r="AG911" t="s">
        <v>140</v>
      </c>
      <c r="AX911" t="s">
        <v>128</v>
      </c>
      <c r="AY911" t="s">
        <v>128</v>
      </c>
      <c r="AZ911" t="s">
        <v>328</v>
      </c>
      <c r="BC911">
        <v>4</v>
      </c>
      <c r="BH911" t="s">
        <v>118</v>
      </c>
      <c r="CC911" t="s">
        <v>120</v>
      </c>
      <c r="CR911" t="s">
        <v>329</v>
      </c>
      <c r="CS911">
        <v>72795</v>
      </c>
      <c r="CT911" t="s">
        <v>330</v>
      </c>
      <c r="CU911" t="s">
        <v>331</v>
      </c>
      <c r="CV911">
        <v>2004</v>
      </c>
    </row>
    <row r="912" spans="1:100" x14ac:dyDescent="0.35">
      <c r="A912">
        <v>38641940</v>
      </c>
      <c r="B912" t="s">
        <v>298</v>
      </c>
      <c r="D912" t="s">
        <v>101</v>
      </c>
      <c r="K912" t="s">
        <v>249</v>
      </c>
      <c r="L912" t="s">
        <v>250</v>
      </c>
      <c r="M912" t="s">
        <v>251</v>
      </c>
      <c r="N912" t="s">
        <v>307</v>
      </c>
      <c r="R912">
        <v>8</v>
      </c>
      <c r="T912">
        <v>10</v>
      </c>
      <c r="U912" t="s">
        <v>106</v>
      </c>
      <c r="V912" t="s">
        <v>107</v>
      </c>
      <c r="W912" t="s">
        <v>108</v>
      </c>
      <c r="X912" t="s">
        <v>109</v>
      </c>
      <c r="Y912">
        <v>4</v>
      </c>
      <c r="Z912" t="s">
        <v>139</v>
      </c>
      <c r="AB912">
        <v>240.6</v>
      </c>
      <c r="AD912">
        <v>72</v>
      </c>
      <c r="AF912">
        <v>422</v>
      </c>
      <c r="AG912" t="s">
        <v>140</v>
      </c>
      <c r="AX912" t="s">
        <v>128</v>
      </c>
      <c r="AY912" t="s">
        <v>128</v>
      </c>
      <c r="AZ912" t="s">
        <v>328</v>
      </c>
      <c r="BC912">
        <v>4</v>
      </c>
      <c r="BH912" t="s">
        <v>118</v>
      </c>
      <c r="CC912" t="s">
        <v>120</v>
      </c>
      <c r="CR912" t="s">
        <v>608</v>
      </c>
      <c r="CS912">
        <v>73637</v>
      </c>
      <c r="CT912" t="s">
        <v>609</v>
      </c>
      <c r="CU912" t="s">
        <v>610</v>
      </c>
      <c r="CV912">
        <v>2004</v>
      </c>
    </row>
    <row r="913" spans="1:100" x14ac:dyDescent="0.35">
      <c r="A913">
        <v>38641940</v>
      </c>
      <c r="B913" t="s">
        <v>298</v>
      </c>
      <c r="D913" t="s">
        <v>101</v>
      </c>
      <c r="K913" t="s">
        <v>249</v>
      </c>
      <c r="L913" t="s">
        <v>250</v>
      </c>
      <c r="M913" t="s">
        <v>251</v>
      </c>
      <c r="N913" t="s">
        <v>307</v>
      </c>
      <c r="R913">
        <v>8</v>
      </c>
      <c r="T913">
        <v>10</v>
      </c>
      <c r="U913" t="s">
        <v>106</v>
      </c>
      <c r="V913" t="s">
        <v>107</v>
      </c>
      <c r="W913" t="s">
        <v>108</v>
      </c>
      <c r="X913" t="s">
        <v>109</v>
      </c>
      <c r="Y913">
        <v>4</v>
      </c>
      <c r="Z913" t="s">
        <v>139</v>
      </c>
      <c r="AB913">
        <v>5.4</v>
      </c>
      <c r="AD913">
        <v>3.8</v>
      </c>
      <c r="AF913">
        <v>6.8</v>
      </c>
      <c r="AG913" t="s">
        <v>140</v>
      </c>
      <c r="AX913" t="s">
        <v>128</v>
      </c>
      <c r="AY913" t="s">
        <v>128</v>
      </c>
      <c r="AZ913" t="s">
        <v>328</v>
      </c>
      <c r="BC913">
        <v>4</v>
      </c>
      <c r="BH913" t="s">
        <v>118</v>
      </c>
      <c r="CC913" t="s">
        <v>120</v>
      </c>
      <c r="CR913" t="s">
        <v>608</v>
      </c>
      <c r="CS913">
        <v>73637</v>
      </c>
      <c r="CT913" t="s">
        <v>609</v>
      </c>
      <c r="CU913" t="s">
        <v>610</v>
      </c>
      <c r="CV913">
        <v>2004</v>
      </c>
    </row>
    <row r="914" spans="1:100" x14ac:dyDescent="0.35">
      <c r="A914">
        <v>38641940</v>
      </c>
      <c r="B914" t="s">
        <v>298</v>
      </c>
      <c r="D914" t="s">
        <v>101</v>
      </c>
      <c r="K914" t="s">
        <v>249</v>
      </c>
      <c r="L914" t="s">
        <v>250</v>
      </c>
      <c r="M914" t="s">
        <v>251</v>
      </c>
      <c r="N914" t="s">
        <v>198</v>
      </c>
      <c r="P914">
        <v>25</v>
      </c>
      <c r="U914" t="s">
        <v>106</v>
      </c>
      <c r="V914" t="s">
        <v>107</v>
      </c>
      <c r="W914" t="s">
        <v>108</v>
      </c>
      <c r="X914" t="s">
        <v>109</v>
      </c>
      <c r="Z914" t="s">
        <v>110</v>
      </c>
      <c r="AB914">
        <v>1.99</v>
      </c>
      <c r="AD914">
        <v>1.7</v>
      </c>
      <c r="AF914">
        <v>2</v>
      </c>
      <c r="AG914" t="s">
        <v>140</v>
      </c>
      <c r="AX914" t="s">
        <v>128</v>
      </c>
      <c r="AY914" t="s">
        <v>128</v>
      </c>
      <c r="AZ914" t="s">
        <v>328</v>
      </c>
      <c r="BC914">
        <v>4</v>
      </c>
      <c r="BH914" t="s">
        <v>118</v>
      </c>
      <c r="CC914" t="s">
        <v>120</v>
      </c>
      <c r="CR914" t="s">
        <v>329</v>
      </c>
      <c r="CS914">
        <v>72795</v>
      </c>
      <c r="CT914" t="s">
        <v>330</v>
      </c>
      <c r="CU914" t="s">
        <v>331</v>
      </c>
      <c r="CV914">
        <v>2004</v>
      </c>
    </row>
    <row r="915" spans="1:100" x14ac:dyDescent="0.35">
      <c r="A915">
        <v>38641940</v>
      </c>
      <c r="B915" t="s">
        <v>298</v>
      </c>
      <c r="D915" t="s">
        <v>164</v>
      </c>
      <c r="K915" t="s">
        <v>613</v>
      </c>
      <c r="L915" t="s">
        <v>614</v>
      </c>
      <c r="M915" t="s">
        <v>251</v>
      </c>
      <c r="N915" t="s">
        <v>105</v>
      </c>
      <c r="V915" t="s">
        <v>167</v>
      </c>
      <c r="W915" t="s">
        <v>108</v>
      </c>
      <c r="X915" t="s">
        <v>109</v>
      </c>
      <c r="Y915">
        <v>9</v>
      </c>
      <c r="Z915" t="s">
        <v>139</v>
      </c>
      <c r="AB915">
        <v>1.7999999999999999E-2</v>
      </c>
      <c r="AD915">
        <v>0</v>
      </c>
      <c r="AF915">
        <v>0.77</v>
      </c>
      <c r="AG915" t="s">
        <v>140</v>
      </c>
      <c r="AX915" t="s">
        <v>128</v>
      </c>
      <c r="AY915" t="s">
        <v>128</v>
      </c>
      <c r="AZ915" t="s">
        <v>328</v>
      </c>
      <c r="BC915">
        <v>4</v>
      </c>
      <c r="BH915" t="s">
        <v>118</v>
      </c>
      <c r="BJ915">
        <v>96</v>
      </c>
      <c r="BO915" t="s">
        <v>130</v>
      </c>
      <c r="BQ915">
        <v>4</v>
      </c>
      <c r="BV915" t="s">
        <v>118</v>
      </c>
      <c r="CC915" t="s">
        <v>120</v>
      </c>
      <c r="CR915" t="s">
        <v>615</v>
      </c>
      <c r="CS915">
        <v>173391</v>
      </c>
      <c r="CT915" t="s">
        <v>616</v>
      </c>
      <c r="CU915" t="s">
        <v>617</v>
      </c>
      <c r="CV915">
        <v>2014</v>
      </c>
    </row>
    <row r="916" spans="1:100" x14ac:dyDescent="0.35">
      <c r="A916">
        <v>38641940</v>
      </c>
      <c r="B916" t="s">
        <v>298</v>
      </c>
      <c r="D916" t="s">
        <v>101</v>
      </c>
      <c r="K916" t="s">
        <v>261</v>
      </c>
      <c r="L916" t="s">
        <v>262</v>
      </c>
      <c r="M916" t="s">
        <v>251</v>
      </c>
      <c r="N916" t="s">
        <v>198</v>
      </c>
      <c r="P916">
        <v>25</v>
      </c>
      <c r="U916" t="s">
        <v>106</v>
      </c>
      <c r="V916" t="s">
        <v>107</v>
      </c>
      <c r="W916" t="s">
        <v>108</v>
      </c>
      <c r="X916" t="s">
        <v>109</v>
      </c>
      <c r="Z916" t="s">
        <v>110</v>
      </c>
      <c r="AB916">
        <v>0.83</v>
      </c>
      <c r="AD916">
        <v>0.71</v>
      </c>
      <c r="AF916">
        <v>0.92</v>
      </c>
      <c r="AG916" t="s">
        <v>140</v>
      </c>
      <c r="AX916" t="s">
        <v>128</v>
      </c>
      <c r="AY916" t="s">
        <v>128</v>
      </c>
      <c r="AZ916" t="s">
        <v>328</v>
      </c>
      <c r="BC916">
        <v>4</v>
      </c>
      <c r="BH916" t="s">
        <v>118</v>
      </c>
      <c r="CC916" t="s">
        <v>120</v>
      </c>
      <c r="CR916" t="s">
        <v>329</v>
      </c>
      <c r="CS916">
        <v>72795</v>
      </c>
      <c r="CT916" t="s">
        <v>330</v>
      </c>
      <c r="CU916" t="s">
        <v>331</v>
      </c>
      <c r="CV916">
        <v>2004</v>
      </c>
    </row>
    <row r="917" spans="1:100" x14ac:dyDescent="0.35">
      <c r="A917">
        <v>38641940</v>
      </c>
      <c r="B917" t="s">
        <v>298</v>
      </c>
      <c r="D917" t="s">
        <v>101</v>
      </c>
      <c r="K917" t="s">
        <v>249</v>
      </c>
      <c r="L917" t="s">
        <v>250</v>
      </c>
      <c r="M917" t="s">
        <v>251</v>
      </c>
      <c r="N917" t="s">
        <v>307</v>
      </c>
      <c r="R917">
        <v>8</v>
      </c>
      <c r="T917">
        <v>10</v>
      </c>
      <c r="U917" t="s">
        <v>106</v>
      </c>
      <c r="V917" t="s">
        <v>107</v>
      </c>
      <c r="W917" t="s">
        <v>108</v>
      </c>
      <c r="X917" t="s">
        <v>109</v>
      </c>
      <c r="Z917" t="s">
        <v>110</v>
      </c>
      <c r="AB917">
        <v>6.2</v>
      </c>
      <c r="AD917">
        <v>4.7</v>
      </c>
      <c r="AF917">
        <v>7.4</v>
      </c>
      <c r="AG917" t="s">
        <v>140</v>
      </c>
      <c r="AX917" t="s">
        <v>128</v>
      </c>
      <c r="AY917" t="s">
        <v>128</v>
      </c>
      <c r="AZ917" t="s">
        <v>328</v>
      </c>
      <c r="BC917">
        <v>25</v>
      </c>
      <c r="BH917" t="s">
        <v>106</v>
      </c>
      <c r="CC917" t="s">
        <v>120</v>
      </c>
      <c r="CR917" t="s">
        <v>329</v>
      </c>
      <c r="CS917">
        <v>72795</v>
      </c>
      <c r="CT917" t="s">
        <v>330</v>
      </c>
      <c r="CU917" t="s">
        <v>331</v>
      </c>
      <c r="CV917">
        <v>2004</v>
      </c>
    </row>
    <row r="918" spans="1:100" x14ac:dyDescent="0.35">
      <c r="A918">
        <v>38641940</v>
      </c>
      <c r="B918" t="s">
        <v>298</v>
      </c>
      <c r="D918" t="s">
        <v>101</v>
      </c>
      <c r="K918" t="s">
        <v>249</v>
      </c>
      <c r="L918" t="s">
        <v>250</v>
      </c>
      <c r="M918" t="s">
        <v>251</v>
      </c>
      <c r="N918" t="s">
        <v>252</v>
      </c>
      <c r="V918" t="s">
        <v>107</v>
      </c>
      <c r="W918" t="s">
        <v>108</v>
      </c>
      <c r="X918" t="s">
        <v>109</v>
      </c>
      <c r="Y918">
        <v>5</v>
      </c>
      <c r="Z918" t="s">
        <v>139</v>
      </c>
      <c r="AB918">
        <v>5867.2</v>
      </c>
      <c r="AD918">
        <v>5481.2</v>
      </c>
      <c r="AF918">
        <v>6164.6</v>
      </c>
      <c r="AG918" t="s">
        <v>140</v>
      </c>
      <c r="AX918" t="s">
        <v>128</v>
      </c>
      <c r="AY918" t="s">
        <v>128</v>
      </c>
      <c r="AZ918" t="s">
        <v>328</v>
      </c>
      <c r="BC918">
        <v>4</v>
      </c>
      <c r="BH918" t="s">
        <v>118</v>
      </c>
      <c r="BJ918">
        <v>96</v>
      </c>
      <c r="BO918" t="s">
        <v>130</v>
      </c>
      <c r="BQ918">
        <v>4</v>
      </c>
      <c r="BV918" t="s">
        <v>118</v>
      </c>
      <c r="CC918" t="s">
        <v>120</v>
      </c>
      <c r="CR918" t="s">
        <v>605</v>
      </c>
      <c r="CS918">
        <v>53090</v>
      </c>
      <c r="CT918" t="s">
        <v>606</v>
      </c>
      <c r="CU918" t="s">
        <v>607</v>
      </c>
      <c r="CV918">
        <v>2000</v>
      </c>
    </row>
    <row r="919" spans="1:100" x14ac:dyDescent="0.35">
      <c r="A919">
        <v>38641940</v>
      </c>
      <c r="B919" t="s">
        <v>298</v>
      </c>
      <c r="D919" t="s">
        <v>101</v>
      </c>
      <c r="K919" t="s">
        <v>249</v>
      </c>
      <c r="L919" t="s">
        <v>250</v>
      </c>
      <c r="M919" t="s">
        <v>251</v>
      </c>
      <c r="N919" t="s">
        <v>307</v>
      </c>
      <c r="R919">
        <v>8</v>
      </c>
      <c r="T919">
        <v>10</v>
      </c>
      <c r="U919" t="s">
        <v>106</v>
      </c>
      <c r="V919" t="s">
        <v>107</v>
      </c>
      <c r="W919" t="s">
        <v>108</v>
      </c>
      <c r="X919" t="s">
        <v>109</v>
      </c>
      <c r="Y919">
        <v>4</v>
      </c>
      <c r="Z919" t="s">
        <v>139</v>
      </c>
      <c r="AB919">
        <v>3023.4</v>
      </c>
      <c r="AD919">
        <v>2758.7</v>
      </c>
      <c r="AF919">
        <v>3250.9</v>
      </c>
      <c r="AG919" t="s">
        <v>140</v>
      </c>
      <c r="AX919" t="s">
        <v>128</v>
      </c>
      <c r="AY919" t="s">
        <v>128</v>
      </c>
      <c r="AZ919" t="s">
        <v>328</v>
      </c>
      <c r="BC919">
        <v>4</v>
      </c>
      <c r="BH919" t="s">
        <v>118</v>
      </c>
      <c r="CC919" t="s">
        <v>120</v>
      </c>
      <c r="CR919" t="s">
        <v>608</v>
      </c>
      <c r="CS919">
        <v>73637</v>
      </c>
      <c r="CT919" t="s">
        <v>609</v>
      </c>
      <c r="CU919" t="s">
        <v>610</v>
      </c>
      <c r="CV919">
        <v>2004</v>
      </c>
    </row>
    <row r="920" spans="1:100" x14ac:dyDescent="0.35">
      <c r="A920">
        <v>38641940</v>
      </c>
      <c r="B920" t="s">
        <v>298</v>
      </c>
      <c r="D920" t="s">
        <v>101</v>
      </c>
      <c r="K920" t="s">
        <v>611</v>
      </c>
      <c r="L920" t="s">
        <v>612</v>
      </c>
      <c r="M920" t="s">
        <v>251</v>
      </c>
      <c r="N920" t="s">
        <v>198</v>
      </c>
      <c r="P920">
        <v>25</v>
      </c>
      <c r="U920" t="s">
        <v>106</v>
      </c>
      <c r="V920" t="s">
        <v>107</v>
      </c>
      <c r="W920" t="s">
        <v>108</v>
      </c>
      <c r="X920" t="s">
        <v>109</v>
      </c>
      <c r="Z920" t="s">
        <v>110</v>
      </c>
      <c r="AB920">
        <v>1.2</v>
      </c>
      <c r="AD920">
        <v>1</v>
      </c>
      <c r="AF920">
        <v>1.4</v>
      </c>
      <c r="AG920" t="s">
        <v>140</v>
      </c>
      <c r="AX920" t="s">
        <v>128</v>
      </c>
      <c r="AY920" t="s">
        <v>128</v>
      </c>
      <c r="AZ920" t="s">
        <v>328</v>
      </c>
      <c r="BC920">
        <v>4</v>
      </c>
      <c r="BH920" t="s">
        <v>118</v>
      </c>
      <c r="CC920" t="s">
        <v>120</v>
      </c>
      <c r="CR920" t="s">
        <v>329</v>
      </c>
      <c r="CS920">
        <v>72795</v>
      </c>
      <c r="CT920" t="s">
        <v>330</v>
      </c>
      <c r="CU920" t="s">
        <v>331</v>
      </c>
      <c r="CV920">
        <v>2004</v>
      </c>
    </row>
    <row r="921" spans="1:100" x14ac:dyDescent="0.35">
      <c r="A921">
        <v>38641940</v>
      </c>
      <c r="B921" t="s">
        <v>298</v>
      </c>
      <c r="D921" t="s">
        <v>164</v>
      </c>
      <c r="K921" t="s">
        <v>613</v>
      </c>
      <c r="L921" t="s">
        <v>614</v>
      </c>
      <c r="M921" t="s">
        <v>251</v>
      </c>
      <c r="N921" t="s">
        <v>105</v>
      </c>
      <c r="V921" t="s">
        <v>167</v>
      </c>
      <c r="W921" t="s">
        <v>108</v>
      </c>
      <c r="X921" t="s">
        <v>109</v>
      </c>
      <c r="Y921">
        <v>9</v>
      </c>
      <c r="Z921" t="s">
        <v>139</v>
      </c>
      <c r="AB921">
        <v>0.73</v>
      </c>
      <c r="AD921">
        <v>0.64</v>
      </c>
      <c r="AF921">
        <v>0.83</v>
      </c>
      <c r="AG921" t="s">
        <v>140</v>
      </c>
      <c r="AX921" t="s">
        <v>128</v>
      </c>
      <c r="AY921" t="s">
        <v>128</v>
      </c>
      <c r="AZ921" t="s">
        <v>328</v>
      </c>
      <c r="BC921">
        <v>4</v>
      </c>
      <c r="BH921" t="s">
        <v>118</v>
      </c>
      <c r="BJ921">
        <v>96</v>
      </c>
      <c r="BO921" t="s">
        <v>130</v>
      </c>
      <c r="BQ921">
        <v>4</v>
      </c>
      <c r="BV921" t="s">
        <v>118</v>
      </c>
      <c r="CC921" t="s">
        <v>120</v>
      </c>
      <c r="CR921" t="s">
        <v>615</v>
      </c>
      <c r="CS921">
        <v>173391</v>
      </c>
      <c r="CT921" t="s">
        <v>616</v>
      </c>
      <c r="CU921" t="s">
        <v>617</v>
      </c>
      <c r="CV921">
        <v>2014</v>
      </c>
    </row>
    <row r="922" spans="1:100" x14ac:dyDescent="0.35">
      <c r="A922">
        <v>38641940</v>
      </c>
      <c r="B922" t="s">
        <v>298</v>
      </c>
      <c r="D922" t="s">
        <v>164</v>
      </c>
      <c r="K922" t="s">
        <v>613</v>
      </c>
      <c r="L922" t="s">
        <v>614</v>
      </c>
      <c r="M922" t="s">
        <v>251</v>
      </c>
      <c r="N922" t="s">
        <v>105</v>
      </c>
      <c r="V922" t="s">
        <v>167</v>
      </c>
      <c r="W922" t="s">
        <v>108</v>
      </c>
      <c r="X922" t="s">
        <v>109</v>
      </c>
      <c r="Y922">
        <v>5</v>
      </c>
      <c r="Z922" t="s">
        <v>139</v>
      </c>
      <c r="AB922">
        <v>0.41</v>
      </c>
      <c r="AD922">
        <v>0.34</v>
      </c>
      <c r="AF922">
        <v>0.49</v>
      </c>
      <c r="AG922" t="s">
        <v>140</v>
      </c>
      <c r="AX922" t="s">
        <v>128</v>
      </c>
      <c r="AY922" t="s">
        <v>128</v>
      </c>
      <c r="AZ922" t="s">
        <v>328</v>
      </c>
      <c r="BC922">
        <v>4</v>
      </c>
      <c r="BH922" t="s">
        <v>118</v>
      </c>
      <c r="BJ922">
        <v>96</v>
      </c>
      <c r="BO922" t="s">
        <v>130</v>
      </c>
      <c r="BQ922">
        <v>4</v>
      </c>
      <c r="BV922" t="s">
        <v>118</v>
      </c>
      <c r="CC922" t="s">
        <v>120</v>
      </c>
      <c r="CR922" t="s">
        <v>615</v>
      </c>
      <c r="CS922">
        <v>173391</v>
      </c>
      <c r="CT922" t="s">
        <v>616</v>
      </c>
      <c r="CU922" t="s">
        <v>617</v>
      </c>
      <c r="CV922">
        <v>2014</v>
      </c>
    </row>
    <row r="923" spans="1:100" x14ac:dyDescent="0.35">
      <c r="A923">
        <v>38641940</v>
      </c>
      <c r="B923" t="s">
        <v>298</v>
      </c>
      <c r="D923" t="s">
        <v>101</v>
      </c>
      <c r="K923" t="s">
        <v>249</v>
      </c>
      <c r="L923" t="s">
        <v>250</v>
      </c>
      <c r="M923" t="s">
        <v>251</v>
      </c>
      <c r="N923" t="s">
        <v>307</v>
      </c>
      <c r="R923">
        <v>8</v>
      </c>
      <c r="T923">
        <v>10</v>
      </c>
      <c r="U923" t="s">
        <v>106</v>
      </c>
      <c r="V923" t="s">
        <v>107</v>
      </c>
      <c r="W923" t="s">
        <v>108</v>
      </c>
      <c r="X923" t="s">
        <v>109</v>
      </c>
      <c r="Y923">
        <v>3</v>
      </c>
      <c r="Z923" t="s">
        <v>139</v>
      </c>
      <c r="AB923">
        <v>1.4</v>
      </c>
      <c r="AG923" t="s">
        <v>140</v>
      </c>
      <c r="AX923" t="s">
        <v>128</v>
      </c>
      <c r="AY923" t="s">
        <v>128</v>
      </c>
      <c r="AZ923" t="s">
        <v>328</v>
      </c>
      <c r="BC923">
        <v>4</v>
      </c>
      <c r="BH923" t="s">
        <v>118</v>
      </c>
      <c r="CC923" t="s">
        <v>120</v>
      </c>
      <c r="CR923" t="s">
        <v>608</v>
      </c>
      <c r="CS923">
        <v>73637</v>
      </c>
      <c r="CT923" t="s">
        <v>609</v>
      </c>
      <c r="CU923" t="s">
        <v>610</v>
      </c>
      <c r="CV923">
        <v>2004</v>
      </c>
    </row>
    <row r="924" spans="1:100" x14ac:dyDescent="0.35">
      <c r="A924">
        <v>38641940</v>
      </c>
      <c r="B924" t="s">
        <v>298</v>
      </c>
      <c r="D924" t="s">
        <v>101</v>
      </c>
      <c r="K924" t="s">
        <v>249</v>
      </c>
      <c r="L924" t="s">
        <v>250</v>
      </c>
      <c r="M924" t="s">
        <v>251</v>
      </c>
      <c r="N924" t="s">
        <v>307</v>
      </c>
      <c r="R924">
        <v>8</v>
      </c>
      <c r="T924">
        <v>10</v>
      </c>
      <c r="U924" t="s">
        <v>106</v>
      </c>
      <c r="V924" t="s">
        <v>107</v>
      </c>
      <c r="W924" t="s">
        <v>108</v>
      </c>
      <c r="X924" t="s">
        <v>109</v>
      </c>
      <c r="Y924">
        <v>4</v>
      </c>
      <c r="Z924" t="s">
        <v>139</v>
      </c>
      <c r="AB924">
        <v>1.8</v>
      </c>
      <c r="AD924">
        <v>1.5</v>
      </c>
      <c r="AF924">
        <v>2.1</v>
      </c>
      <c r="AG924" t="s">
        <v>140</v>
      </c>
      <c r="AX924" t="s">
        <v>128</v>
      </c>
      <c r="AY924" t="s">
        <v>128</v>
      </c>
      <c r="AZ924" t="s">
        <v>328</v>
      </c>
      <c r="BC924">
        <v>4</v>
      </c>
      <c r="BH924" t="s">
        <v>118</v>
      </c>
      <c r="CC924" t="s">
        <v>120</v>
      </c>
      <c r="CR924" t="s">
        <v>608</v>
      </c>
      <c r="CS924">
        <v>73637</v>
      </c>
      <c r="CT924" t="s">
        <v>609</v>
      </c>
      <c r="CU924" t="s">
        <v>610</v>
      </c>
      <c r="CV924">
        <v>2004</v>
      </c>
    </row>
    <row r="925" spans="1:100" x14ac:dyDescent="0.35">
      <c r="A925">
        <v>38641940</v>
      </c>
      <c r="B925" t="s">
        <v>298</v>
      </c>
      <c r="D925" t="s">
        <v>101</v>
      </c>
      <c r="K925" t="s">
        <v>261</v>
      </c>
      <c r="L925" t="s">
        <v>262</v>
      </c>
      <c r="M925" t="s">
        <v>251</v>
      </c>
      <c r="N925" t="s">
        <v>198</v>
      </c>
      <c r="P925">
        <v>25</v>
      </c>
      <c r="U925" t="s">
        <v>106</v>
      </c>
      <c r="V925" t="s">
        <v>233</v>
      </c>
      <c r="W925" t="s">
        <v>108</v>
      </c>
      <c r="X925" t="s">
        <v>234</v>
      </c>
      <c r="Y925">
        <v>6</v>
      </c>
      <c r="Z925" t="s">
        <v>139</v>
      </c>
      <c r="AB925">
        <v>7.31</v>
      </c>
      <c r="AD925">
        <v>3.83</v>
      </c>
      <c r="AF925">
        <v>9.5399999999999991</v>
      </c>
      <c r="AG925" t="s">
        <v>140</v>
      </c>
      <c r="AX925" t="s">
        <v>128</v>
      </c>
      <c r="AY925" t="s">
        <v>128</v>
      </c>
      <c r="AZ925" t="s">
        <v>328</v>
      </c>
      <c r="BC925">
        <v>4</v>
      </c>
      <c r="BH925" t="s">
        <v>118</v>
      </c>
      <c r="CC925" t="s">
        <v>120</v>
      </c>
      <c r="CR925" t="s">
        <v>332</v>
      </c>
      <c r="CS925">
        <v>75187</v>
      </c>
      <c r="CT925" t="s">
        <v>333</v>
      </c>
      <c r="CU925" t="s">
        <v>334</v>
      </c>
      <c r="CV925">
        <v>2004</v>
      </c>
    </row>
    <row r="926" spans="1:100" x14ac:dyDescent="0.35">
      <c r="A926">
        <v>38641940</v>
      </c>
      <c r="B926" t="s">
        <v>298</v>
      </c>
      <c r="D926" t="s">
        <v>101</v>
      </c>
      <c r="K926" t="s">
        <v>261</v>
      </c>
      <c r="L926" t="s">
        <v>262</v>
      </c>
      <c r="M926" t="s">
        <v>251</v>
      </c>
      <c r="N926" t="s">
        <v>307</v>
      </c>
      <c r="R926">
        <v>8</v>
      </c>
      <c r="T926">
        <v>10</v>
      </c>
      <c r="U926" t="s">
        <v>106</v>
      </c>
      <c r="V926" t="s">
        <v>107</v>
      </c>
      <c r="W926" t="s">
        <v>108</v>
      </c>
      <c r="X926" t="s">
        <v>109</v>
      </c>
      <c r="Z926" t="s">
        <v>110</v>
      </c>
      <c r="AB926">
        <v>6.7</v>
      </c>
      <c r="AD926">
        <v>6.3</v>
      </c>
      <c r="AF926">
        <v>6.9</v>
      </c>
      <c r="AG926" t="s">
        <v>140</v>
      </c>
      <c r="AX926" t="s">
        <v>128</v>
      </c>
      <c r="AY926" t="s">
        <v>128</v>
      </c>
      <c r="AZ926" t="s">
        <v>328</v>
      </c>
      <c r="BC926">
        <v>4</v>
      </c>
      <c r="BH926" t="s">
        <v>118</v>
      </c>
      <c r="CC926" t="s">
        <v>120</v>
      </c>
      <c r="CR926" t="s">
        <v>329</v>
      </c>
      <c r="CS926">
        <v>72795</v>
      </c>
      <c r="CT926" t="s">
        <v>330</v>
      </c>
      <c r="CU926" t="s">
        <v>331</v>
      </c>
      <c r="CV926">
        <v>2004</v>
      </c>
    </row>
    <row r="927" spans="1:100" x14ac:dyDescent="0.35">
      <c r="A927">
        <v>38641940</v>
      </c>
      <c r="B927" t="s">
        <v>298</v>
      </c>
      <c r="D927" t="s">
        <v>164</v>
      </c>
      <c r="K927" t="s">
        <v>613</v>
      </c>
      <c r="L927" t="s">
        <v>614</v>
      </c>
      <c r="M927" t="s">
        <v>251</v>
      </c>
      <c r="N927" t="s">
        <v>105</v>
      </c>
      <c r="V927" t="s">
        <v>167</v>
      </c>
      <c r="W927" t="s">
        <v>108</v>
      </c>
      <c r="X927" t="s">
        <v>109</v>
      </c>
      <c r="Y927">
        <v>9</v>
      </c>
      <c r="Z927" t="s">
        <v>139</v>
      </c>
      <c r="AB927">
        <v>0.38</v>
      </c>
      <c r="AD927">
        <v>0.31</v>
      </c>
      <c r="AF927">
        <v>0.46</v>
      </c>
      <c r="AG927" t="s">
        <v>140</v>
      </c>
      <c r="AX927" t="s">
        <v>128</v>
      </c>
      <c r="AY927" t="s">
        <v>128</v>
      </c>
      <c r="AZ927" t="s">
        <v>328</v>
      </c>
      <c r="BC927">
        <v>4</v>
      </c>
      <c r="BH927" t="s">
        <v>118</v>
      </c>
      <c r="BJ927">
        <v>96</v>
      </c>
      <c r="BO927" t="s">
        <v>130</v>
      </c>
      <c r="BQ927">
        <v>4</v>
      </c>
      <c r="BV927" t="s">
        <v>118</v>
      </c>
      <c r="CC927" t="s">
        <v>120</v>
      </c>
      <c r="CR927" t="s">
        <v>615</v>
      </c>
      <c r="CS927">
        <v>173391</v>
      </c>
      <c r="CT927" t="s">
        <v>616</v>
      </c>
      <c r="CU927" t="s">
        <v>617</v>
      </c>
      <c r="CV927">
        <v>2014</v>
      </c>
    </row>
    <row r="928" spans="1:100" x14ac:dyDescent="0.35">
      <c r="A928">
        <v>38641940</v>
      </c>
      <c r="B928" t="s">
        <v>298</v>
      </c>
      <c r="D928" t="s">
        <v>101</v>
      </c>
      <c r="K928" t="s">
        <v>611</v>
      </c>
      <c r="L928" t="s">
        <v>612</v>
      </c>
      <c r="M928" t="s">
        <v>251</v>
      </c>
      <c r="N928" t="s">
        <v>307</v>
      </c>
      <c r="R928">
        <v>8</v>
      </c>
      <c r="T928">
        <v>10</v>
      </c>
      <c r="U928" t="s">
        <v>106</v>
      </c>
      <c r="V928" t="s">
        <v>107</v>
      </c>
      <c r="W928" t="s">
        <v>108</v>
      </c>
      <c r="X928" t="s">
        <v>109</v>
      </c>
      <c r="Z928" t="s">
        <v>110</v>
      </c>
      <c r="AB928">
        <v>2.2000000000000002</v>
      </c>
      <c r="AD928">
        <v>0</v>
      </c>
      <c r="AF928">
        <v>3.8</v>
      </c>
      <c r="AG928" t="s">
        <v>140</v>
      </c>
      <c r="AX928" t="s">
        <v>128</v>
      </c>
      <c r="AY928" t="s">
        <v>128</v>
      </c>
      <c r="AZ928" t="s">
        <v>328</v>
      </c>
      <c r="BC928">
        <v>4</v>
      </c>
      <c r="BH928" t="s">
        <v>118</v>
      </c>
      <c r="CC928" t="s">
        <v>120</v>
      </c>
      <c r="CR928" t="s">
        <v>329</v>
      </c>
      <c r="CS928">
        <v>72795</v>
      </c>
      <c r="CT928" t="s">
        <v>330</v>
      </c>
      <c r="CU928" t="s">
        <v>331</v>
      </c>
      <c r="CV928">
        <v>2004</v>
      </c>
    </row>
    <row r="929" spans="1:100" x14ac:dyDescent="0.35">
      <c r="A929">
        <v>38641940</v>
      </c>
      <c r="B929" t="s">
        <v>298</v>
      </c>
      <c r="D929" t="s">
        <v>101</v>
      </c>
      <c r="K929" t="s">
        <v>249</v>
      </c>
      <c r="L929" t="s">
        <v>250</v>
      </c>
      <c r="M929" t="s">
        <v>251</v>
      </c>
      <c r="N929" t="s">
        <v>307</v>
      </c>
      <c r="R929">
        <v>8</v>
      </c>
      <c r="T929">
        <v>10</v>
      </c>
      <c r="U929" t="s">
        <v>106</v>
      </c>
      <c r="V929" t="s">
        <v>107</v>
      </c>
      <c r="W929" t="s">
        <v>108</v>
      </c>
      <c r="X929" t="s">
        <v>109</v>
      </c>
      <c r="Y929">
        <v>4</v>
      </c>
      <c r="Z929" t="s">
        <v>139</v>
      </c>
      <c r="AB929">
        <v>4.3</v>
      </c>
      <c r="AD929">
        <v>3</v>
      </c>
      <c r="AF929">
        <v>5.3</v>
      </c>
      <c r="AG929" t="s">
        <v>140</v>
      </c>
      <c r="AX929" t="s">
        <v>128</v>
      </c>
      <c r="AY929" t="s">
        <v>128</v>
      </c>
      <c r="AZ929" t="s">
        <v>328</v>
      </c>
      <c r="BC929">
        <v>4</v>
      </c>
      <c r="BH929" t="s">
        <v>118</v>
      </c>
      <c r="CC929" t="s">
        <v>120</v>
      </c>
      <c r="CR929" t="s">
        <v>608</v>
      </c>
      <c r="CS929">
        <v>73637</v>
      </c>
      <c r="CT929" t="s">
        <v>609</v>
      </c>
      <c r="CU929" t="s">
        <v>610</v>
      </c>
      <c r="CV929">
        <v>2004</v>
      </c>
    </row>
    <row r="930" spans="1:100" x14ac:dyDescent="0.35">
      <c r="A930">
        <v>38641940</v>
      </c>
      <c r="B930" t="s">
        <v>298</v>
      </c>
      <c r="D930" t="s">
        <v>164</v>
      </c>
      <c r="K930" t="s">
        <v>613</v>
      </c>
      <c r="L930" t="s">
        <v>614</v>
      </c>
      <c r="M930" t="s">
        <v>251</v>
      </c>
      <c r="N930" t="s">
        <v>105</v>
      </c>
      <c r="V930" t="s">
        <v>167</v>
      </c>
      <c r="W930" t="s">
        <v>108</v>
      </c>
      <c r="X930" t="s">
        <v>109</v>
      </c>
      <c r="Y930">
        <v>9</v>
      </c>
      <c r="Z930" t="s">
        <v>139</v>
      </c>
      <c r="AB930">
        <v>0.33</v>
      </c>
      <c r="AD930">
        <v>0.1</v>
      </c>
      <c r="AF930">
        <v>1.079</v>
      </c>
      <c r="AG930" t="s">
        <v>140</v>
      </c>
      <c r="AX930" t="s">
        <v>128</v>
      </c>
      <c r="AY930" t="s">
        <v>128</v>
      </c>
      <c r="AZ930" t="s">
        <v>328</v>
      </c>
      <c r="BC930">
        <v>4</v>
      </c>
      <c r="BH930" t="s">
        <v>118</v>
      </c>
      <c r="BJ930">
        <v>96</v>
      </c>
      <c r="BO930" t="s">
        <v>130</v>
      </c>
      <c r="BQ930">
        <v>4</v>
      </c>
      <c r="BV930" t="s">
        <v>118</v>
      </c>
      <c r="CC930" t="s">
        <v>120</v>
      </c>
      <c r="CR930" t="s">
        <v>615</v>
      </c>
      <c r="CS930">
        <v>173391</v>
      </c>
      <c r="CT930" t="s">
        <v>616</v>
      </c>
      <c r="CU930" t="s">
        <v>617</v>
      </c>
      <c r="CV930">
        <v>2014</v>
      </c>
    </row>
    <row r="931" spans="1:100" x14ac:dyDescent="0.35">
      <c r="A931">
        <v>38641940</v>
      </c>
      <c r="B931" t="s">
        <v>298</v>
      </c>
      <c r="D931" t="s">
        <v>135</v>
      </c>
      <c r="K931" t="s">
        <v>261</v>
      </c>
      <c r="L931" t="s">
        <v>262</v>
      </c>
      <c r="M931" t="s">
        <v>251</v>
      </c>
      <c r="N931" t="s">
        <v>198</v>
      </c>
      <c r="P931">
        <v>25</v>
      </c>
      <c r="U931" t="s">
        <v>106</v>
      </c>
      <c r="V931" t="s">
        <v>233</v>
      </c>
      <c r="W931" t="s">
        <v>108</v>
      </c>
      <c r="X931" t="s">
        <v>234</v>
      </c>
      <c r="Y931">
        <v>6</v>
      </c>
      <c r="Z931" t="s">
        <v>139</v>
      </c>
      <c r="AB931">
        <v>3.26</v>
      </c>
      <c r="AD931">
        <v>1.66</v>
      </c>
      <c r="AF931">
        <v>3.61</v>
      </c>
      <c r="AG931" t="s">
        <v>140</v>
      </c>
      <c r="AX931" t="s">
        <v>128</v>
      </c>
      <c r="AY931" t="s">
        <v>128</v>
      </c>
      <c r="AZ931" t="s">
        <v>328</v>
      </c>
      <c r="BC931">
        <v>4</v>
      </c>
      <c r="BH931" t="s">
        <v>118</v>
      </c>
      <c r="CC931" t="s">
        <v>120</v>
      </c>
      <c r="CR931" t="s">
        <v>332</v>
      </c>
      <c r="CS931">
        <v>75187</v>
      </c>
      <c r="CT931" t="s">
        <v>333</v>
      </c>
      <c r="CU931" t="s">
        <v>334</v>
      </c>
      <c r="CV931">
        <v>2004</v>
      </c>
    </row>
    <row r="932" spans="1:100" x14ac:dyDescent="0.35">
      <c r="A932">
        <v>38641940</v>
      </c>
      <c r="B932" t="s">
        <v>298</v>
      </c>
      <c r="D932" t="s">
        <v>101</v>
      </c>
      <c r="K932" t="s">
        <v>249</v>
      </c>
      <c r="L932" t="s">
        <v>250</v>
      </c>
      <c r="M932" t="s">
        <v>251</v>
      </c>
      <c r="N932" t="s">
        <v>252</v>
      </c>
      <c r="V932" t="s">
        <v>107</v>
      </c>
      <c r="W932" t="s">
        <v>108</v>
      </c>
      <c r="X932" t="s">
        <v>109</v>
      </c>
      <c r="Y932">
        <v>5</v>
      </c>
      <c r="Z932" t="s">
        <v>139</v>
      </c>
      <c r="AB932">
        <v>8</v>
      </c>
      <c r="AD932">
        <v>7.6</v>
      </c>
      <c r="AF932">
        <v>8.3000000000000007</v>
      </c>
      <c r="AG932" t="s">
        <v>140</v>
      </c>
      <c r="AX932" t="s">
        <v>128</v>
      </c>
      <c r="AY932" t="s">
        <v>128</v>
      </c>
      <c r="AZ932" t="s">
        <v>328</v>
      </c>
      <c r="BC932">
        <v>4</v>
      </c>
      <c r="BH932" t="s">
        <v>118</v>
      </c>
      <c r="BJ932">
        <v>96</v>
      </c>
      <c r="BO932" t="s">
        <v>130</v>
      </c>
      <c r="BQ932">
        <v>4</v>
      </c>
      <c r="BV932" t="s">
        <v>118</v>
      </c>
      <c r="CC932" t="s">
        <v>120</v>
      </c>
      <c r="CR932" t="s">
        <v>605</v>
      </c>
      <c r="CS932">
        <v>53090</v>
      </c>
      <c r="CT932" t="s">
        <v>606</v>
      </c>
      <c r="CU932" t="s">
        <v>607</v>
      </c>
      <c r="CV932">
        <v>2000</v>
      </c>
    </row>
    <row r="933" spans="1:100" x14ac:dyDescent="0.35">
      <c r="A933">
        <v>38641940</v>
      </c>
      <c r="B933" t="s">
        <v>298</v>
      </c>
      <c r="D933" t="s">
        <v>101</v>
      </c>
      <c r="K933" t="s">
        <v>249</v>
      </c>
      <c r="L933" t="s">
        <v>250</v>
      </c>
      <c r="M933" t="s">
        <v>251</v>
      </c>
      <c r="N933" t="s">
        <v>307</v>
      </c>
      <c r="R933">
        <v>8</v>
      </c>
      <c r="T933">
        <v>10</v>
      </c>
      <c r="U933" t="s">
        <v>106</v>
      </c>
      <c r="V933" t="s">
        <v>107</v>
      </c>
      <c r="W933" t="s">
        <v>108</v>
      </c>
      <c r="X933" t="s">
        <v>109</v>
      </c>
      <c r="Y933">
        <v>3</v>
      </c>
      <c r="Z933" t="s">
        <v>139</v>
      </c>
      <c r="AB933">
        <v>395.2</v>
      </c>
      <c r="AD933">
        <v>0</v>
      </c>
      <c r="AF933">
        <v>647.9</v>
      </c>
      <c r="AG933" t="s">
        <v>140</v>
      </c>
      <c r="AX933" t="s">
        <v>128</v>
      </c>
      <c r="AY933" t="s">
        <v>128</v>
      </c>
      <c r="AZ933" t="s">
        <v>328</v>
      </c>
      <c r="BC933">
        <v>4</v>
      </c>
      <c r="BH933" t="s">
        <v>118</v>
      </c>
      <c r="CC933" t="s">
        <v>120</v>
      </c>
      <c r="CR933" t="s">
        <v>608</v>
      </c>
      <c r="CS933">
        <v>73637</v>
      </c>
      <c r="CT933" t="s">
        <v>609</v>
      </c>
      <c r="CU933" t="s">
        <v>610</v>
      </c>
      <c r="CV933">
        <v>2004</v>
      </c>
    </row>
    <row r="934" spans="1:100" x14ac:dyDescent="0.35">
      <c r="A934">
        <v>38641940</v>
      </c>
      <c r="B934" t="s">
        <v>298</v>
      </c>
      <c r="D934" t="s">
        <v>101</v>
      </c>
      <c r="K934" t="s">
        <v>249</v>
      </c>
      <c r="L934" t="s">
        <v>250</v>
      </c>
      <c r="M934" t="s">
        <v>251</v>
      </c>
      <c r="N934" t="s">
        <v>307</v>
      </c>
      <c r="R934">
        <v>8</v>
      </c>
      <c r="T934">
        <v>10</v>
      </c>
      <c r="U934" t="s">
        <v>106</v>
      </c>
      <c r="V934" t="s">
        <v>107</v>
      </c>
      <c r="W934" t="s">
        <v>108</v>
      </c>
      <c r="X934" t="s">
        <v>109</v>
      </c>
      <c r="Y934">
        <v>3</v>
      </c>
      <c r="Z934" t="s">
        <v>139</v>
      </c>
      <c r="AB934">
        <v>3.9</v>
      </c>
      <c r="AD934">
        <v>3</v>
      </c>
      <c r="AF934">
        <v>4.7</v>
      </c>
      <c r="AG934" t="s">
        <v>140</v>
      </c>
      <c r="AX934" t="s">
        <v>128</v>
      </c>
      <c r="AY934" t="s">
        <v>128</v>
      </c>
      <c r="AZ934" t="s">
        <v>328</v>
      </c>
      <c r="BC934">
        <v>4</v>
      </c>
      <c r="BH934" t="s">
        <v>118</v>
      </c>
      <c r="CC934" t="s">
        <v>120</v>
      </c>
      <c r="CR934" t="s">
        <v>608</v>
      </c>
      <c r="CS934">
        <v>73637</v>
      </c>
      <c r="CT934" t="s">
        <v>609</v>
      </c>
      <c r="CU934" t="s">
        <v>610</v>
      </c>
      <c r="CV934">
        <v>2004</v>
      </c>
    </row>
    <row r="935" spans="1:100" x14ac:dyDescent="0.35">
      <c r="A935">
        <v>38641940</v>
      </c>
      <c r="B935" t="s">
        <v>298</v>
      </c>
      <c r="D935" t="s">
        <v>101</v>
      </c>
      <c r="K935" t="s">
        <v>249</v>
      </c>
      <c r="L935" t="s">
        <v>250</v>
      </c>
      <c r="M935" t="s">
        <v>251</v>
      </c>
      <c r="N935" t="s">
        <v>534</v>
      </c>
      <c r="P935">
        <v>48</v>
      </c>
      <c r="U935" t="s">
        <v>600</v>
      </c>
      <c r="V935" t="s">
        <v>107</v>
      </c>
      <c r="W935" t="s">
        <v>108</v>
      </c>
      <c r="X935" t="s">
        <v>109</v>
      </c>
      <c r="Y935">
        <v>6</v>
      </c>
      <c r="Z935" t="s">
        <v>110</v>
      </c>
      <c r="AB935">
        <v>0.89</v>
      </c>
      <c r="AD935">
        <v>0.85</v>
      </c>
      <c r="AF935">
        <v>0.91</v>
      </c>
      <c r="AG935" t="s">
        <v>111</v>
      </c>
      <c r="AX935" t="s">
        <v>128</v>
      </c>
      <c r="AY935" t="s">
        <v>128</v>
      </c>
      <c r="AZ935" t="s">
        <v>129</v>
      </c>
      <c r="BC935">
        <v>4</v>
      </c>
      <c r="BH935" t="s">
        <v>118</v>
      </c>
      <c r="BJ935">
        <v>96</v>
      </c>
      <c r="BO935" t="s">
        <v>130</v>
      </c>
      <c r="BQ935">
        <v>4</v>
      </c>
      <c r="BV935" t="s">
        <v>118</v>
      </c>
      <c r="CC935" t="s">
        <v>120</v>
      </c>
      <c r="CR935" t="s">
        <v>602</v>
      </c>
      <c r="CS935">
        <v>178547</v>
      </c>
      <c r="CT935" t="s">
        <v>603</v>
      </c>
      <c r="CU935" t="s">
        <v>604</v>
      </c>
      <c r="CV935">
        <v>2018</v>
      </c>
    </row>
    <row r="936" spans="1:100" x14ac:dyDescent="0.35">
      <c r="A936">
        <v>38641940</v>
      </c>
      <c r="B936" t="s">
        <v>298</v>
      </c>
      <c r="D936" t="s">
        <v>101</v>
      </c>
      <c r="K936" t="s">
        <v>249</v>
      </c>
      <c r="L936" t="s">
        <v>250</v>
      </c>
      <c r="M936" t="s">
        <v>251</v>
      </c>
      <c r="N936" t="s">
        <v>307</v>
      </c>
      <c r="R936">
        <v>8</v>
      </c>
      <c r="T936">
        <v>10</v>
      </c>
      <c r="U936" t="s">
        <v>106</v>
      </c>
      <c r="V936" t="s">
        <v>107</v>
      </c>
      <c r="W936" t="s">
        <v>108</v>
      </c>
      <c r="X936" t="s">
        <v>109</v>
      </c>
      <c r="Y936">
        <v>3</v>
      </c>
      <c r="Z936" t="s">
        <v>139</v>
      </c>
      <c r="AB936">
        <v>645.20000000000005</v>
      </c>
      <c r="AD936">
        <v>248.3</v>
      </c>
      <c r="AF936">
        <v>835.2</v>
      </c>
      <c r="AG936" t="s">
        <v>140</v>
      </c>
      <c r="AX936" t="s">
        <v>128</v>
      </c>
      <c r="AY936" t="s">
        <v>128</v>
      </c>
      <c r="AZ936" t="s">
        <v>129</v>
      </c>
      <c r="BC936">
        <v>4</v>
      </c>
      <c r="BH936" t="s">
        <v>118</v>
      </c>
      <c r="CC936" t="s">
        <v>120</v>
      </c>
      <c r="CR936" t="s">
        <v>608</v>
      </c>
      <c r="CS936">
        <v>73637</v>
      </c>
      <c r="CT936" t="s">
        <v>609</v>
      </c>
      <c r="CU936" t="s">
        <v>610</v>
      </c>
      <c r="CV936">
        <v>2004</v>
      </c>
    </row>
    <row r="937" spans="1:100" x14ac:dyDescent="0.35">
      <c r="A937">
        <v>38641940</v>
      </c>
      <c r="B937" t="s">
        <v>298</v>
      </c>
      <c r="D937" t="s">
        <v>101</v>
      </c>
      <c r="F937">
        <v>25.2</v>
      </c>
      <c r="K937" t="s">
        <v>613</v>
      </c>
      <c r="L937" t="s">
        <v>614</v>
      </c>
      <c r="M937" t="s">
        <v>251</v>
      </c>
      <c r="N937" t="s">
        <v>105</v>
      </c>
      <c r="P937">
        <v>25</v>
      </c>
      <c r="U937" t="s">
        <v>206</v>
      </c>
      <c r="V937" t="s">
        <v>107</v>
      </c>
      <c r="W937" t="s">
        <v>108</v>
      </c>
      <c r="X937" t="s">
        <v>109</v>
      </c>
      <c r="Y937">
        <v>6</v>
      </c>
      <c r="Z937" t="s">
        <v>139</v>
      </c>
      <c r="AB937">
        <v>1.32</v>
      </c>
      <c r="AG937" t="s">
        <v>111</v>
      </c>
      <c r="AX937" t="s">
        <v>128</v>
      </c>
      <c r="AY937" t="s">
        <v>128</v>
      </c>
      <c r="AZ937" t="s">
        <v>129</v>
      </c>
      <c r="BC937">
        <v>16</v>
      </c>
      <c r="BH937" t="s">
        <v>118</v>
      </c>
      <c r="CC937" t="s">
        <v>120</v>
      </c>
      <c r="CR937" t="s">
        <v>237</v>
      </c>
      <c r="CS937">
        <v>80961</v>
      </c>
      <c r="CT937" t="s">
        <v>342</v>
      </c>
      <c r="CU937" t="s">
        <v>343</v>
      </c>
      <c r="CV937">
        <v>2005</v>
      </c>
    </row>
    <row r="938" spans="1:100" x14ac:dyDescent="0.35">
      <c r="A938">
        <v>38641940</v>
      </c>
      <c r="B938" t="s">
        <v>298</v>
      </c>
      <c r="D938" t="s">
        <v>101</v>
      </c>
      <c r="K938" t="s">
        <v>611</v>
      </c>
      <c r="L938" t="s">
        <v>612</v>
      </c>
      <c r="M938" t="s">
        <v>251</v>
      </c>
      <c r="N938" t="s">
        <v>198</v>
      </c>
      <c r="P938">
        <v>25</v>
      </c>
      <c r="U938" t="s">
        <v>106</v>
      </c>
      <c r="V938" t="s">
        <v>107</v>
      </c>
      <c r="W938" t="s">
        <v>108</v>
      </c>
      <c r="X938" t="s">
        <v>109</v>
      </c>
      <c r="Z938" t="s">
        <v>110</v>
      </c>
      <c r="AB938">
        <v>1.7</v>
      </c>
      <c r="AD938">
        <v>1.5</v>
      </c>
      <c r="AF938">
        <v>1.9</v>
      </c>
      <c r="AG938" t="s">
        <v>140</v>
      </c>
      <c r="AX938" t="s">
        <v>128</v>
      </c>
      <c r="AY938" t="s">
        <v>128</v>
      </c>
      <c r="AZ938" t="s">
        <v>129</v>
      </c>
      <c r="BC938">
        <v>4</v>
      </c>
      <c r="BH938" t="s">
        <v>118</v>
      </c>
      <c r="CC938" t="s">
        <v>120</v>
      </c>
      <c r="CR938" t="s">
        <v>329</v>
      </c>
      <c r="CS938">
        <v>72795</v>
      </c>
      <c r="CT938" t="s">
        <v>330</v>
      </c>
      <c r="CU938" t="s">
        <v>331</v>
      </c>
      <c r="CV938">
        <v>2004</v>
      </c>
    </row>
    <row r="939" spans="1:100" x14ac:dyDescent="0.35">
      <c r="A939">
        <v>38641940</v>
      </c>
      <c r="B939" t="s">
        <v>298</v>
      </c>
      <c r="D939" t="s">
        <v>101</v>
      </c>
      <c r="K939" t="s">
        <v>261</v>
      </c>
      <c r="L939" t="s">
        <v>262</v>
      </c>
      <c r="M939" t="s">
        <v>251</v>
      </c>
      <c r="N939" t="s">
        <v>198</v>
      </c>
      <c r="P939">
        <v>25</v>
      </c>
      <c r="U939" t="s">
        <v>106</v>
      </c>
      <c r="V939" t="s">
        <v>107</v>
      </c>
      <c r="W939" t="s">
        <v>108</v>
      </c>
      <c r="X939" t="s">
        <v>109</v>
      </c>
      <c r="Z939" t="s">
        <v>110</v>
      </c>
      <c r="AB939">
        <v>1.8</v>
      </c>
      <c r="AD939">
        <v>1.5</v>
      </c>
      <c r="AF939">
        <v>2.2000000000000002</v>
      </c>
      <c r="AG939" t="s">
        <v>140</v>
      </c>
      <c r="AX939" t="s">
        <v>128</v>
      </c>
      <c r="AY939" t="s">
        <v>128</v>
      </c>
      <c r="AZ939" t="s">
        <v>129</v>
      </c>
      <c r="BC939">
        <v>4</v>
      </c>
      <c r="BH939" t="s">
        <v>118</v>
      </c>
      <c r="CC939" t="s">
        <v>120</v>
      </c>
      <c r="CR939" t="s">
        <v>329</v>
      </c>
      <c r="CS939">
        <v>72795</v>
      </c>
      <c r="CT939" t="s">
        <v>330</v>
      </c>
      <c r="CU939" t="s">
        <v>331</v>
      </c>
      <c r="CV939">
        <v>2004</v>
      </c>
    </row>
    <row r="940" spans="1:100" x14ac:dyDescent="0.35">
      <c r="A940">
        <v>38641940</v>
      </c>
      <c r="B940" t="s">
        <v>298</v>
      </c>
      <c r="D940" t="s">
        <v>101</v>
      </c>
      <c r="F940">
        <v>25.2</v>
      </c>
      <c r="K940" t="s">
        <v>261</v>
      </c>
      <c r="L940" t="s">
        <v>262</v>
      </c>
      <c r="M940" t="s">
        <v>251</v>
      </c>
      <c r="N940" t="s">
        <v>105</v>
      </c>
      <c r="P940">
        <v>25</v>
      </c>
      <c r="U940" t="s">
        <v>206</v>
      </c>
      <c r="V940" t="s">
        <v>107</v>
      </c>
      <c r="W940" t="s">
        <v>108</v>
      </c>
      <c r="X940" t="s">
        <v>109</v>
      </c>
      <c r="Y940">
        <v>6</v>
      </c>
      <c r="Z940" t="s">
        <v>139</v>
      </c>
      <c r="AB940">
        <v>2.46</v>
      </c>
      <c r="AG940" t="s">
        <v>111</v>
      </c>
      <c r="AX940" t="s">
        <v>128</v>
      </c>
      <c r="AY940" t="s">
        <v>128</v>
      </c>
      <c r="AZ940" t="s">
        <v>129</v>
      </c>
      <c r="BC940">
        <v>16</v>
      </c>
      <c r="BH940" t="s">
        <v>118</v>
      </c>
      <c r="CC940" t="s">
        <v>120</v>
      </c>
      <c r="CR940" t="s">
        <v>237</v>
      </c>
      <c r="CS940">
        <v>80961</v>
      </c>
      <c r="CT940" t="s">
        <v>342</v>
      </c>
      <c r="CU940" t="s">
        <v>343</v>
      </c>
      <c r="CV940">
        <v>2005</v>
      </c>
    </row>
    <row r="941" spans="1:100" x14ac:dyDescent="0.35">
      <c r="A941">
        <v>38641940</v>
      </c>
      <c r="B941" t="s">
        <v>298</v>
      </c>
      <c r="D941" t="s">
        <v>101</v>
      </c>
      <c r="K941" t="s">
        <v>249</v>
      </c>
      <c r="L941" t="s">
        <v>250</v>
      </c>
      <c r="M941" t="s">
        <v>251</v>
      </c>
      <c r="N941" t="s">
        <v>307</v>
      </c>
      <c r="R941">
        <v>8</v>
      </c>
      <c r="T941">
        <v>10</v>
      </c>
      <c r="U941" t="s">
        <v>106</v>
      </c>
      <c r="V941" t="s">
        <v>107</v>
      </c>
      <c r="W941" t="s">
        <v>108</v>
      </c>
      <c r="X941" t="s">
        <v>109</v>
      </c>
      <c r="Y941">
        <v>4</v>
      </c>
      <c r="Z941" t="s">
        <v>139</v>
      </c>
      <c r="AB941">
        <v>604.29999999999995</v>
      </c>
      <c r="AD941">
        <v>322.89999999999998</v>
      </c>
      <c r="AF941">
        <v>812.1</v>
      </c>
      <c r="AG941" t="s">
        <v>140</v>
      </c>
      <c r="AX941" t="s">
        <v>128</v>
      </c>
      <c r="AY941" t="s">
        <v>128</v>
      </c>
      <c r="AZ941" t="s">
        <v>129</v>
      </c>
      <c r="BC941">
        <v>4</v>
      </c>
      <c r="BH941" t="s">
        <v>118</v>
      </c>
      <c r="CC941" t="s">
        <v>120</v>
      </c>
      <c r="CR941" t="s">
        <v>608</v>
      </c>
      <c r="CS941">
        <v>73637</v>
      </c>
      <c r="CT941" t="s">
        <v>609</v>
      </c>
      <c r="CU941" t="s">
        <v>610</v>
      </c>
      <c r="CV941">
        <v>2004</v>
      </c>
    </row>
    <row r="942" spans="1:100" x14ac:dyDescent="0.35">
      <c r="A942">
        <v>38641940</v>
      </c>
      <c r="B942" t="s">
        <v>298</v>
      </c>
      <c r="D942" t="s">
        <v>101</v>
      </c>
      <c r="K942" t="s">
        <v>261</v>
      </c>
      <c r="L942" t="s">
        <v>262</v>
      </c>
      <c r="M942" t="s">
        <v>251</v>
      </c>
      <c r="N942" t="s">
        <v>198</v>
      </c>
      <c r="P942">
        <v>25</v>
      </c>
      <c r="U942" t="s">
        <v>106</v>
      </c>
      <c r="V942" t="s">
        <v>233</v>
      </c>
      <c r="W942" t="s">
        <v>108</v>
      </c>
      <c r="X942" t="s">
        <v>234</v>
      </c>
      <c r="Y942">
        <v>6</v>
      </c>
      <c r="Z942" t="s">
        <v>139</v>
      </c>
      <c r="AB942">
        <v>4.25</v>
      </c>
      <c r="AD942">
        <v>2.4500000000000002</v>
      </c>
      <c r="AF942">
        <v>7.1</v>
      </c>
      <c r="AG942" t="s">
        <v>140</v>
      </c>
      <c r="AX942" t="s">
        <v>128</v>
      </c>
      <c r="AY942" t="s">
        <v>128</v>
      </c>
      <c r="AZ942" t="s">
        <v>129</v>
      </c>
      <c r="BC942">
        <v>4</v>
      </c>
      <c r="BH942" t="s">
        <v>118</v>
      </c>
      <c r="CC942" t="s">
        <v>120</v>
      </c>
      <c r="CR942" t="s">
        <v>332</v>
      </c>
      <c r="CS942">
        <v>75187</v>
      </c>
      <c r="CT942" t="s">
        <v>333</v>
      </c>
      <c r="CU942" t="s">
        <v>334</v>
      </c>
      <c r="CV942">
        <v>2004</v>
      </c>
    </row>
    <row r="943" spans="1:100" x14ac:dyDescent="0.35">
      <c r="A943">
        <v>38641940</v>
      </c>
      <c r="B943" t="s">
        <v>298</v>
      </c>
      <c r="D943" t="s">
        <v>164</v>
      </c>
      <c r="K943" t="s">
        <v>611</v>
      </c>
      <c r="L943" t="s">
        <v>612</v>
      </c>
      <c r="M943" t="s">
        <v>251</v>
      </c>
      <c r="N943" t="s">
        <v>105</v>
      </c>
      <c r="P943">
        <v>25</v>
      </c>
      <c r="U943" t="s">
        <v>106</v>
      </c>
      <c r="V943" t="s">
        <v>167</v>
      </c>
      <c r="W943" t="s">
        <v>108</v>
      </c>
      <c r="X943" t="s">
        <v>109</v>
      </c>
      <c r="Y943">
        <v>4</v>
      </c>
      <c r="Z943" t="s">
        <v>139</v>
      </c>
      <c r="AA943" t="s">
        <v>117</v>
      </c>
      <c r="AB943">
        <v>4</v>
      </c>
      <c r="AG943" t="s">
        <v>140</v>
      </c>
      <c r="AX943" t="s">
        <v>128</v>
      </c>
      <c r="AY943" t="s">
        <v>128</v>
      </c>
      <c r="AZ943" t="s">
        <v>129</v>
      </c>
      <c r="BC943">
        <v>4</v>
      </c>
      <c r="BH943" t="s">
        <v>118</v>
      </c>
      <c r="BJ943">
        <v>96</v>
      </c>
      <c r="BO943" t="s">
        <v>130</v>
      </c>
      <c r="BQ943">
        <v>4</v>
      </c>
      <c r="BV943" t="s">
        <v>118</v>
      </c>
      <c r="CC943" t="s">
        <v>120</v>
      </c>
      <c r="CR943" t="s">
        <v>169</v>
      </c>
      <c r="CS943">
        <v>96918</v>
      </c>
      <c r="CT943" t="s">
        <v>170</v>
      </c>
      <c r="CU943" t="s">
        <v>171</v>
      </c>
      <c r="CV943">
        <v>2004</v>
      </c>
    </row>
    <row r="944" spans="1:100" x14ac:dyDescent="0.35">
      <c r="A944">
        <v>38641940</v>
      </c>
      <c r="B944" t="s">
        <v>298</v>
      </c>
      <c r="D944" t="s">
        <v>164</v>
      </c>
      <c r="K944" t="s">
        <v>611</v>
      </c>
      <c r="L944" t="s">
        <v>612</v>
      </c>
      <c r="M944" t="s">
        <v>251</v>
      </c>
      <c r="N944" t="s">
        <v>105</v>
      </c>
      <c r="P944">
        <v>25</v>
      </c>
      <c r="U944" t="s">
        <v>106</v>
      </c>
      <c r="V944" t="s">
        <v>167</v>
      </c>
      <c r="W944" t="s">
        <v>108</v>
      </c>
      <c r="X944" t="s">
        <v>109</v>
      </c>
      <c r="Y944">
        <v>4</v>
      </c>
      <c r="Z944" t="s">
        <v>139</v>
      </c>
      <c r="AB944">
        <v>4.2</v>
      </c>
      <c r="AG944" t="s">
        <v>140</v>
      </c>
      <c r="AX944" t="s">
        <v>128</v>
      </c>
      <c r="AY944" t="s">
        <v>128</v>
      </c>
      <c r="AZ944" t="s">
        <v>129</v>
      </c>
      <c r="BC944">
        <v>1</v>
      </c>
      <c r="BH944" t="s">
        <v>118</v>
      </c>
      <c r="BJ944">
        <v>96</v>
      </c>
      <c r="BO944" t="s">
        <v>130</v>
      </c>
      <c r="BQ944">
        <v>4</v>
      </c>
      <c r="BV944" t="s">
        <v>118</v>
      </c>
      <c r="CC944" t="s">
        <v>120</v>
      </c>
      <c r="CR944" t="s">
        <v>169</v>
      </c>
      <c r="CS944">
        <v>96918</v>
      </c>
      <c r="CT944" t="s">
        <v>170</v>
      </c>
      <c r="CU944" t="s">
        <v>171</v>
      </c>
      <c r="CV944">
        <v>2004</v>
      </c>
    </row>
    <row r="945" spans="1:100" x14ac:dyDescent="0.35">
      <c r="A945">
        <v>38641940</v>
      </c>
      <c r="B945" t="s">
        <v>298</v>
      </c>
      <c r="D945" t="s">
        <v>101</v>
      </c>
      <c r="K945" t="s">
        <v>249</v>
      </c>
      <c r="L945" t="s">
        <v>250</v>
      </c>
      <c r="M945" t="s">
        <v>251</v>
      </c>
      <c r="N945" t="s">
        <v>307</v>
      </c>
      <c r="R945">
        <v>8</v>
      </c>
      <c r="T945">
        <v>10</v>
      </c>
      <c r="U945" t="s">
        <v>106</v>
      </c>
      <c r="V945" t="s">
        <v>107</v>
      </c>
      <c r="W945" t="s">
        <v>108</v>
      </c>
      <c r="X945" t="s">
        <v>109</v>
      </c>
      <c r="Y945">
        <v>4</v>
      </c>
      <c r="Z945" t="s">
        <v>139</v>
      </c>
      <c r="AB945">
        <v>11.8</v>
      </c>
      <c r="AD945">
        <v>10.4</v>
      </c>
      <c r="AF945">
        <v>14.5</v>
      </c>
      <c r="AG945" t="s">
        <v>140</v>
      </c>
      <c r="AX945" t="s">
        <v>128</v>
      </c>
      <c r="AY945" t="s">
        <v>128</v>
      </c>
      <c r="AZ945" t="s">
        <v>129</v>
      </c>
      <c r="BC945">
        <v>4</v>
      </c>
      <c r="BH945" t="s">
        <v>118</v>
      </c>
      <c r="CC945" t="s">
        <v>120</v>
      </c>
      <c r="CR945" t="s">
        <v>608</v>
      </c>
      <c r="CS945">
        <v>73637</v>
      </c>
      <c r="CT945" t="s">
        <v>609</v>
      </c>
      <c r="CU945" t="s">
        <v>610</v>
      </c>
      <c r="CV945">
        <v>2004</v>
      </c>
    </row>
    <row r="946" spans="1:100" x14ac:dyDescent="0.35">
      <c r="A946">
        <v>38641940</v>
      </c>
      <c r="B946" t="s">
        <v>298</v>
      </c>
      <c r="D946" t="s">
        <v>164</v>
      </c>
      <c r="K946" t="s">
        <v>613</v>
      </c>
      <c r="L946" t="s">
        <v>614</v>
      </c>
      <c r="M946" t="s">
        <v>251</v>
      </c>
      <c r="N946" t="s">
        <v>105</v>
      </c>
      <c r="V946" t="s">
        <v>167</v>
      </c>
      <c r="W946" t="s">
        <v>108</v>
      </c>
      <c r="X946" t="s">
        <v>109</v>
      </c>
      <c r="Y946">
        <v>9</v>
      </c>
      <c r="Z946" t="s">
        <v>139</v>
      </c>
      <c r="AB946">
        <v>0.57999999999999996</v>
      </c>
      <c r="AD946">
        <v>0.52</v>
      </c>
      <c r="AF946">
        <v>0.66</v>
      </c>
      <c r="AG946" t="s">
        <v>140</v>
      </c>
      <c r="AX946" t="s">
        <v>128</v>
      </c>
      <c r="AY946" t="s">
        <v>128</v>
      </c>
      <c r="AZ946" t="s">
        <v>129</v>
      </c>
      <c r="BC946">
        <v>4</v>
      </c>
      <c r="BH946" t="s">
        <v>118</v>
      </c>
      <c r="BJ946">
        <v>96</v>
      </c>
      <c r="BO946" t="s">
        <v>130</v>
      </c>
      <c r="BQ946">
        <v>4</v>
      </c>
      <c r="BV946" t="s">
        <v>118</v>
      </c>
      <c r="CC946" t="s">
        <v>120</v>
      </c>
      <c r="CR946" t="s">
        <v>615</v>
      </c>
      <c r="CS946">
        <v>173391</v>
      </c>
      <c r="CT946" t="s">
        <v>616</v>
      </c>
      <c r="CU946" t="s">
        <v>617</v>
      </c>
      <c r="CV946">
        <v>2014</v>
      </c>
    </row>
    <row r="947" spans="1:100" x14ac:dyDescent="0.35">
      <c r="A947">
        <v>38641940</v>
      </c>
      <c r="B947" t="s">
        <v>298</v>
      </c>
      <c r="D947" t="s">
        <v>101</v>
      </c>
      <c r="K947" t="s">
        <v>611</v>
      </c>
      <c r="L947" t="s">
        <v>612</v>
      </c>
      <c r="M947" t="s">
        <v>251</v>
      </c>
      <c r="N947" t="s">
        <v>307</v>
      </c>
      <c r="R947">
        <v>8</v>
      </c>
      <c r="T947">
        <v>10</v>
      </c>
      <c r="U947" t="s">
        <v>106</v>
      </c>
      <c r="V947" t="s">
        <v>107</v>
      </c>
      <c r="W947" t="s">
        <v>108</v>
      </c>
      <c r="X947" t="s">
        <v>109</v>
      </c>
      <c r="Z947" t="s">
        <v>110</v>
      </c>
      <c r="AB947">
        <v>6.4</v>
      </c>
      <c r="AD947">
        <v>5.8</v>
      </c>
      <c r="AF947">
        <v>7</v>
      </c>
      <c r="AG947" t="s">
        <v>140</v>
      </c>
      <c r="AX947" t="s">
        <v>128</v>
      </c>
      <c r="AY947" t="s">
        <v>128</v>
      </c>
      <c r="AZ947" t="s">
        <v>129</v>
      </c>
      <c r="BC947">
        <v>4</v>
      </c>
      <c r="BH947" t="s">
        <v>118</v>
      </c>
      <c r="CC947" t="s">
        <v>120</v>
      </c>
      <c r="CR947" t="s">
        <v>329</v>
      </c>
      <c r="CS947">
        <v>72795</v>
      </c>
      <c r="CT947" t="s">
        <v>330</v>
      </c>
      <c r="CU947" t="s">
        <v>331</v>
      </c>
      <c r="CV947">
        <v>2004</v>
      </c>
    </row>
    <row r="948" spans="1:100" x14ac:dyDescent="0.35">
      <c r="A948">
        <v>38641940</v>
      </c>
      <c r="B948" t="s">
        <v>298</v>
      </c>
      <c r="D948" t="s">
        <v>101</v>
      </c>
      <c r="K948" t="s">
        <v>249</v>
      </c>
      <c r="L948" t="s">
        <v>250</v>
      </c>
      <c r="M948" t="s">
        <v>251</v>
      </c>
      <c r="N948" t="s">
        <v>534</v>
      </c>
      <c r="R948">
        <v>8</v>
      </c>
      <c r="T948">
        <v>11</v>
      </c>
      <c r="U948" t="s">
        <v>600</v>
      </c>
      <c r="V948" t="s">
        <v>107</v>
      </c>
      <c r="W948" t="s">
        <v>108</v>
      </c>
      <c r="X948" t="s">
        <v>109</v>
      </c>
      <c r="Y948">
        <v>7</v>
      </c>
      <c r="Z948" t="s">
        <v>110</v>
      </c>
      <c r="AB948">
        <v>466</v>
      </c>
      <c r="AD948">
        <v>434</v>
      </c>
      <c r="AF948">
        <v>512</v>
      </c>
      <c r="AG948" t="s">
        <v>111</v>
      </c>
      <c r="AX948" t="s">
        <v>128</v>
      </c>
      <c r="AY948" t="s">
        <v>128</v>
      </c>
      <c r="AZ948" t="s">
        <v>129</v>
      </c>
      <c r="BC948">
        <v>4</v>
      </c>
      <c r="BH948" t="s">
        <v>118</v>
      </c>
      <c r="BJ948">
        <v>96</v>
      </c>
      <c r="BO948" t="s">
        <v>130</v>
      </c>
      <c r="BQ948">
        <v>4</v>
      </c>
      <c r="BV948" t="s">
        <v>118</v>
      </c>
      <c r="CC948" t="s">
        <v>120</v>
      </c>
      <c r="CR948" t="s">
        <v>602</v>
      </c>
      <c r="CS948">
        <v>178547</v>
      </c>
      <c r="CT948" t="s">
        <v>603</v>
      </c>
      <c r="CU948" t="s">
        <v>604</v>
      </c>
      <c r="CV948">
        <v>2018</v>
      </c>
    </row>
    <row r="949" spans="1:100" x14ac:dyDescent="0.35">
      <c r="A949">
        <v>38641940</v>
      </c>
      <c r="B949" t="s">
        <v>298</v>
      </c>
      <c r="D949" t="s">
        <v>101</v>
      </c>
      <c r="F949">
        <v>25.2</v>
      </c>
      <c r="K949" t="s">
        <v>611</v>
      </c>
      <c r="L949" t="s">
        <v>612</v>
      </c>
      <c r="M949" t="s">
        <v>251</v>
      </c>
      <c r="N949" t="s">
        <v>105</v>
      </c>
      <c r="P949">
        <v>25</v>
      </c>
      <c r="U949" t="s">
        <v>206</v>
      </c>
      <c r="V949" t="s">
        <v>107</v>
      </c>
      <c r="W949" t="s">
        <v>108</v>
      </c>
      <c r="X949" t="s">
        <v>109</v>
      </c>
      <c r="Y949">
        <v>6</v>
      </c>
      <c r="Z949" t="s">
        <v>139</v>
      </c>
      <c r="AB949">
        <v>2.52</v>
      </c>
      <c r="AG949" t="s">
        <v>111</v>
      </c>
      <c r="AX949" t="s">
        <v>128</v>
      </c>
      <c r="AY949" t="s">
        <v>128</v>
      </c>
      <c r="AZ949" t="s">
        <v>129</v>
      </c>
      <c r="BC949">
        <v>16</v>
      </c>
      <c r="BH949" t="s">
        <v>118</v>
      </c>
      <c r="CC949" t="s">
        <v>120</v>
      </c>
      <c r="CR949" t="s">
        <v>237</v>
      </c>
      <c r="CS949">
        <v>80961</v>
      </c>
      <c r="CT949" t="s">
        <v>342</v>
      </c>
      <c r="CU949" t="s">
        <v>343</v>
      </c>
      <c r="CV949">
        <v>2005</v>
      </c>
    </row>
    <row r="950" spans="1:100" x14ac:dyDescent="0.35">
      <c r="A950">
        <v>38641940</v>
      </c>
      <c r="B950" t="s">
        <v>298</v>
      </c>
      <c r="D950" t="s">
        <v>101</v>
      </c>
      <c r="F950">
        <v>25.2</v>
      </c>
      <c r="K950" t="s">
        <v>618</v>
      </c>
      <c r="L950" t="s">
        <v>619</v>
      </c>
      <c r="M950" t="s">
        <v>251</v>
      </c>
      <c r="N950" t="s">
        <v>105</v>
      </c>
      <c r="P950">
        <v>25</v>
      </c>
      <c r="U950" t="s">
        <v>206</v>
      </c>
      <c r="V950" t="s">
        <v>107</v>
      </c>
      <c r="W950" t="s">
        <v>108</v>
      </c>
      <c r="X950" t="s">
        <v>109</v>
      </c>
      <c r="Y950">
        <v>6</v>
      </c>
      <c r="Z950" t="s">
        <v>139</v>
      </c>
      <c r="AB950">
        <v>2.0699999999999998</v>
      </c>
      <c r="AG950" t="s">
        <v>111</v>
      </c>
      <c r="AX950" t="s">
        <v>128</v>
      </c>
      <c r="AY950" t="s">
        <v>128</v>
      </c>
      <c r="AZ950" t="s">
        <v>129</v>
      </c>
      <c r="BC950">
        <v>16</v>
      </c>
      <c r="BH950" t="s">
        <v>118</v>
      </c>
      <c r="CC950" t="s">
        <v>120</v>
      </c>
      <c r="CR950" t="s">
        <v>237</v>
      </c>
      <c r="CS950">
        <v>80961</v>
      </c>
      <c r="CT950" t="s">
        <v>342</v>
      </c>
      <c r="CU950" t="s">
        <v>343</v>
      </c>
      <c r="CV950">
        <v>2005</v>
      </c>
    </row>
    <row r="951" spans="1:100" x14ac:dyDescent="0.35">
      <c r="A951">
        <v>38641940</v>
      </c>
      <c r="B951" t="s">
        <v>298</v>
      </c>
      <c r="D951" t="s">
        <v>101</v>
      </c>
      <c r="F951">
        <v>29.7</v>
      </c>
      <c r="K951" t="s">
        <v>261</v>
      </c>
      <c r="L951" t="s">
        <v>262</v>
      </c>
      <c r="M951" t="s">
        <v>251</v>
      </c>
      <c r="N951" t="s">
        <v>105</v>
      </c>
      <c r="P951">
        <v>25</v>
      </c>
      <c r="U951" t="s">
        <v>294</v>
      </c>
      <c r="V951" t="s">
        <v>167</v>
      </c>
      <c r="W951" t="s">
        <v>108</v>
      </c>
      <c r="X951" t="s">
        <v>109</v>
      </c>
      <c r="Y951" t="s">
        <v>383</v>
      </c>
      <c r="Z951" t="s">
        <v>139</v>
      </c>
      <c r="AB951">
        <v>1.8</v>
      </c>
      <c r="AD951">
        <v>1.73</v>
      </c>
      <c r="AF951">
        <v>1.88</v>
      </c>
      <c r="AG951" t="s">
        <v>140</v>
      </c>
      <c r="AX951" t="s">
        <v>128</v>
      </c>
      <c r="AY951" t="s">
        <v>128</v>
      </c>
      <c r="AZ951" t="s">
        <v>129</v>
      </c>
      <c r="BC951">
        <v>4</v>
      </c>
      <c r="BH951" t="s">
        <v>118</v>
      </c>
      <c r="BJ951">
        <v>96</v>
      </c>
      <c r="BO951" t="s">
        <v>130</v>
      </c>
      <c r="BQ951">
        <v>4</v>
      </c>
      <c r="BV951" t="s">
        <v>118</v>
      </c>
      <c r="CC951" t="s">
        <v>120</v>
      </c>
      <c r="CR951" t="s">
        <v>375</v>
      </c>
      <c r="CS951">
        <v>161774</v>
      </c>
      <c r="CT951" t="s">
        <v>384</v>
      </c>
      <c r="CU951" t="s">
        <v>385</v>
      </c>
      <c r="CV951">
        <v>2011</v>
      </c>
    </row>
    <row r="952" spans="1:100" x14ac:dyDescent="0.35">
      <c r="A952">
        <v>38641940</v>
      </c>
      <c r="B952" t="s">
        <v>298</v>
      </c>
      <c r="D952" t="s">
        <v>101</v>
      </c>
      <c r="K952" t="s">
        <v>261</v>
      </c>
      <c r="L952" t="s">
        <v>262</v>
      </c>
      <c r="M952" t="s">
        <v>251</v>
      </c>
      <c r="N952" t="s">
        <v>307</v>
      </c>
      <c r="R952">
        <v>8</v>
      </c>
      <c r="T952">
        <v>10</v>
      </c>
      <c r="U952" t="s">
        <v>106</v>
      </c>
      <c r="V952" t="s">
        <v>107</v>
      </c>
      <c r="W952" t="s">
        <v>108</v>
      </c>
      <c r="X952" t="s">
        <v>109</v>
      </c>
      <c r="Z952" t="s">
        <v>110</v>
      </c>
      <c r="AB952">
        <v>7.5</v>
      </c>
      <c r="AD952">
        <v>7</v>
      </c>
      <c r="AF952">
        <v>9</v>
      </c>
      <c r="AG952" t="s">
        <v>140</v>
      </c>
      <c r="AX952" t="s">
        <v>128</v>
      </c>
      <c r="AY952" t="s">
        <v>128</v>
      </c>
      <c r="AZ952" t="s">
        <v>129</v>
      </c>
      <c r="BC952">
        <v>4</v>
      </c>
      <c r="BH952" t="s">
        <v>118</v>
      </c>
      <c r="CC952" t="s">
        <v>120</v>
      </c>
      <c r="CR952" t="s">
        <v>329</v>
      </c>
      <c r="CS952">
        <v>72795</v>
      </c>
      <c r="CT952" t="s">
        <v>330</v>
      </c>
      <c r="CU952" t="s">
        <v>331</v>
      </c>
      <c r="CV952">
        <v>2004</v>
      </c>
    </row>
    <row r="953" spans="1:100" x14ac:dyDescent="0.35">
      <c r="A953">
        <v>38641940</v>
      </c>
      <c r="B953" t="s">
        <v>298</v>
      </c>
      <c r="D953" t="s">
        <v>164</v>
      </c>
      <c r="K953" t="s">
        <v>613</v>
      </c>
      <c r="L953" t="s">
        <v>614</v>
      </c>
      <c r="M953" t="s">
        <v>251</v>
      </c>
      <c r="N953" t="s">
        <v>105</v>
      </c>
      <c r="V953" t="s">
        <v>167</v>
      </c>
      <c r="W953" t="s">
        <v>108</v>
      </c>
      <c r="X953" t="s">
        <v>109</v>
      </c>
      <c r="Y953">
        <v>9</v>
      </c>
      <c r="Z953" t="s">
        <v>139</v>
      </c>
      <c r="AB953">
        <v>0.71</v>
      </c>
      <c r="AD953">
        <v>0.63</v>
      </c>
      <c r="AF953">
        <v>0.8</v>
      </c>
      <c r="AG953" t="s">
        <v>140</v>
      </c>
      <c r="AX953" t="s">
        <v>128</v>
      </c>
      <c r="AY953" t="s">
        <v>128</v>
      </c>
      <c r="AZ953" t="s">
        <v>129</v>
      </c>
      <c r="BC953">
        <v>4</v>
      </c>
      <c r="BH953" t="s">
        <v>118</v>
      </c>
      <c r="BJ953">
        <v>96</v>
      </c>
      <c r="BO953" t="s">
        <v>130</v>
      </c>
      <c r="BQ953">
        <v>4</v>
      </c>
      <c r="BV953" t="s">
        <v>118</v>
      </c>
      <c r="CC953" t="s">
        <v>120</v>
      </c>
      <c r="CR953" t="s">
        <v>615</v>
      </c>
      <c r="CS953">
        <v>173391</v>
      </c>
      <c r="CT953" t="s">
        <v>616</v>
      </c>
      <c r="CU953" t="s">
        <v>617</v>
      </c>
      <c r="CV953">
        <v>2014</v>
      </c>
    </row>
    <row r="954" spans="1:100" x14ac:dyDescent="0.35">
      <c r="A954">
        <v>38641940</v>
      </c>
      <c r="B954" t="s">
        <v>298</v>
      </c>
      <c r="D954" t="s">
        <v>164</v>
      </c>
      <c r="K954" t="s">
        <v>261</v>
      </c>
      <c r="L954" t="s">
        <v>262</v>
      </c>
      <c r="M954" t="s">
        <v>251</v>
      </c>
      <c r="N954" t="s">
        <v>105</v>
      </c>
      <c r="P954">
        <v>20</v>
      </c>
      <c r="U954" t="s">
        <v>106</v>
      </c>
      <c r="V954" t="s">
        <v>167</v>
      </c>
      <c r="W954" t="s">
        <v>108</v>
      </c>
      <c r="X954" t="s">
        <v>109</v>
      </c>
      <c r="Y954">
        <v>4</v>
      </c>
      <c r="Z954" t="s">
        <v>139</v>
      </c>
      <c r="AA954" t="s">
        <v>116</v>
      </c>
      <c r="AB954">
        <v>8</v>
      </c>
      <c r="AG954" t="s">
        <v>140</v>
      </c>
      <c r="AX954" t="s">
        <v>128</v>
      </c>
      <c r="AY954" t="s">
        <v>128</v>
      </c>
      <c r="AZ954" t="s">
        <v>129</v>
      </c>
      <c r="BC954">
        <v>1</v>
      </c>
      <c r="BH954" t="s">
        <v>118</v>
      </c>
      <c r="BJ954">
        <v>96</v>
      </c>
      <c r="BO954" t="s">
        <v>130</v>
      </c>
      <c r="BQ954">
        <v>4</v>
      </c>
      <c r="BV954" t="s">
        <v>118</v>
      </c>
      <c r="CC954" t="s">
        <v>120</v>
      </c>
      <c r="CR954" t="s">
        <v>169</v>
      </c>
      <c r="CS954">
        <v>96918</v>
      </c>
      <c r="CT954" t="s">
        <v>170</v>
      </c>
      <c r="CU954" t="s">
        <v>171</v>
      </c>
      <c r="CV954">
        <v>2004</v>
      </c>
    </row>
    <row r="955" spans="1:100" x14ac:dyDescent="0.35">
      <c r="A955">
        <v>38641940</v>
      </c>
      <c r="B955" t="s">
        <v>298</v>
      </c>
      <c r="D955" t="s">
        <v>164</v>
      </c>
      <c r="K955" t="s">
        <v>261</v>
      </c>
      <c r="L955" t="s">
        <v>262</v>
      </c>
      <c r="M955" t="s">
        <v>251</v>
      </c>
      <c r="N955" t="s">
        <v>105</v>
      </c>
      <c r="P955">
        <v>20</v>
      </c>
      <c r="U955" t="s">
        <v>106</v>
      </c>
      <c r="V955" t="s">
        <v>167</v>
      </c>
      <c r="W955" t="s">
        <v>108</v>
      </c>
      <c r="X955" t="s">
        <v>109</v>
      </c>
      <c r="Y955">
        <v>4</v>
      </c>
      <c r="Z955" t="s">
        <v>139</v>
      </c>
      <c r="AB955">
        <v>6.5</v>
      </c>
      <c r="AD955">
        <v>6.1</v>
      </c>
      <c r="AF955">
        <v>6.8</v>
      </c>
      <c r="AG955" t="s">
        <v>140</v>
      </c>
      <c r="AX955" t="s">
        <v>128</v>
      </c>
      <c r="AY955" t="s">
        <v>128</v>
      </c>
      <c r="AZ955" t="s">
        <v>129</v>
      </c>
      <c r="BC955">
        <v>4</v>
      </c>
      <c r="BH955" t="s">
        <v>118</v>
      </c>
      <c r="BJ955">
        <v>96</v>
      </c>
      <c r="BO955" t="s">
        <v>130</v>
      </c>
      <c r="BQ955">
        <v>4</v>
      </c>
      <c r="BV955" t="s">
        <v>118</v>
      </c>
      <c r="CC955" t="s">
        <v>120</v>
      </c>
      <c r="CR955" t="s">
        <v>169</v>
      </c>
      <c r="CS955">
        <v>96918</v>
      </c>
      <c r="CT955" t="s">
        <v>170</v>
      </c>
      <c r="CU955" t="s">
        <v>171</v>
      </c>
      <c r="CV955">
        <v>2004</v>
      </c>
    </row>
    <row r="956" spans="1:100" x14ac:dyDescent="0.35">
      <c r="A956">
        <v>38641940</v>
      </c>
      <c r="B956" t="s">
        <v>298</v>
      </c>
      <c r="D956" t="s">
        <v>101</v>
      </c>
      <c r="K956" t="s">
        <v>249</v>
      </c>
      <c r="L956" t="s">
        <v>250</v>
      </c>
      <c r="M956" t="s">
        <v>251</v>
      </c>
      <c r="N956" t="s">
        <v>307</v>
      </c>
      <c r="R956">
        <v>8</v>
      </c>
      <c r="T956">
        <v>10</v>
      </c>
      <c r="U956" t="s">
        <v>106</v>
      </c>
      <c r="V956" t="s">
        <v>107</v>
      </c>
      <c r="W956" t="s">
        <v>108</v>
      </c>
      <c r="X956" t="s">
        <v>109</v>
      </c>
      <c r="Y956">
        <v>3</v>
      </c>
      <c r="Z956" t="s">
        <v>139</v>
      </c>
      <c r="AB956">
        <v>6.9</v>
      </c>
      <c r="AD956">
        <v>6.3</v>
      </c>
      <c r="AF956">
        <v>7.6</v>
      </c>
      <c r="AG956" t="s">
        <v>140</v>
      </c>
      <c r="AX956" t="s">
        <v>128</v>
      </c>
      <c r="AY956" t="s">
        <v>128</v>
      </c>
      <c r="AZ956" t="s">
        <v>129</v>
      </c>
      <c r="BC956">
        <v>4</v>
      </c>
      <c r="BH956" t="s">
        <v>118</v>
      </c>
      <c r="CC956" t="s">
        <v>120</v>
      </c>
      <c r="CR956" t="s">
        <v>608</v>
      </c>
      <c r="CS956">
        <v>73637</v>
      </c>
      <c r="CT956" t="s">
        <v>609</v>
      </c>
      <c r="CU956" t="s">
        <v>610</v>
      </c>
      <c r="CV956">
        <v>2004</v>
      </c>
    </row>
    <row r="957" spans="1:100" x14ac:dyDescent="0.35">
      <c r="A957">
        <v>38641940</v>
      </c>
      <c r="B957" t="s">
        <v>298</v>
      </c>
      <c r="D957" t="s">
        <v>101</v>
      </c>
      <c r="K957" t="s">
        <v>249</v>
      </c>
      <c r="L957" t="s">
        <v>250</v>
      </c>
      <c r="M957" t="s">
        <v>251</v>
      </c>
      <c r="N957" t="s">
        <v>105</v>
      </c>
      <c r="P957">
        <v>60</v>
      </c>
      <c r="U957" t="s">
        <v>600</v>
      </c>
      <c r="V957" t="s">
        <v>107</v>
      </c>
      <c r="W957" t="s">
        <v>108</v>
      </c>
      <c r="X957" t="s">
        <v>109</v>
      </c>
      <c r="Y957">
        <v>6</v>
      </c>
      <c r="Z957" t="s">
        <v>110</v>
      </c>
      <c r="AB957">
        <v>2.75</v>
      </c>
      <c r="AD957">
        <v>2.1</v>
      </c>
      <c r="AF957">
        <v>3.2</v>
      </c>
      <c r="AG957" t="s">
        <v>111</v>
      </c>
      <c r="AX957" t="s">
        <v>128</v>
      </c>
      <c r="AY957" t="s">
        <v>128</v>
      </c>
      <c r="AZ957" t="s">
        <v>129</v>
      </c>
      <c r="BC957">
        <v>4</v>
      </c>
      <c r="BH957" t="s">
        <v>118</v>
      </c>
      <c r="BJ957">
        <v>96</v>
      </c>
      <c r="BO957" t="s">
        <v>130</v>
      </c>
      <c r="BQ957">
        <v>4</v>
      </c>
      <c r="BV957" t="s">
        <v>118</v>
      </c>
      <c r="CC957" t="s">
        <v>120</v>
      </c>
      <c r="CR957" t="s">
        <v>602</v>
      </c>
      <c r="CS957">
        <v>178547</v>
      </c>
      <c r="CT957" t="s">
        <v>603</v>
      </c>
      <c r="CU957" t="s">
        <v>604</v>
      </c>
      <c r="CV957">
        <v>2018</v>
      </c>
    </row>
    <row r="958" spans="1:100" x14ac:dyDescent="0.35">
      <c r="A958">
        <v>38641940</v>
      </c>
      <c r="B958" t="s">
        <v>298</v>
      </c>
      <c r="D958" t="s">
        <v>135</v>
      </c>
      <c r="E958" t="s">
        <v>236</v>
      </c>
      <c r="F958">
        <v>51</v>
      </c>
      <c r="K958" t="s">
        <v>249</v>
      </c>
      <c r="L958" t="s">
        <v>250</v>
      </c>
      <c r="M958" t="s">
        <v>251</v>
      </c>
      <c r="N958" t="s">
        <v>307</v>
      </c>
      <c r="R958">
        <v>8</v>
      </c>
      <c r="T958">
        <v>11</v>
      </c>
      <c r="U958" t="s">
        <v>600</v>
      </c>
      <c r="V958" t="s">
        <v>107</v>
      </c>
      <c r="W958" t="s">
        <v>254</v>
      </c>
      <c r="X958" t="s">
        <v>109</v>
      </c>
      <c r="Y958">
        <v>6</v>
      </c>
      <c r="Z958" t="s">
        <v>139</v>
      </c>
      <c r="AB958">
        <v>25.82</v>
      </c>
      <c r="AD958">
        <v>22.94</v>
      </c>
      <c r="AF958">
        <v>28.7</v>
      </c>
      <c r="AG958" t="s">
        <v>111</v>
      </c>
      <c r="AX958" t="s">
        <v>128</v>
      </c>
      <c r="AY958" t="s">
        <v>128</v>
      </c>
      <c r="AZ958" t="s">
        <v>129</v>
      </c>
      <c r="BC958">
        <v>4</v>
      </c>
      <c r="BH958" t="s">
        <v>118</v>
      </c>
      <c r="BJ958">
        <v>96</v>
      </c>
      <c r="BO958" t="s">
        <v>130</v>
      </c>
      <c r="BQ958">
        <v>4</v>
      </c>
      <c r="BV958" t="s">
        <v>118</v>
      </c>
      <c r="CC958" t="s">
        <v>120</v>
      </c>
      <c r="CR958" t="s">
        <v>309</v>
      </c>
      <c r="CS958">
        <v>178964</v>
      </c>
      <c r="CT958" t="s">
        <v>310</v>
      </c>
      <c r="CU958" t="s">
        <v>311</v>
      </c>
      <c r="CV958">
        <v>2017</v>
      </c>
    </row>
    <row r="959" spans="1:100" x14ac:dyDescent="0.35">
      <c r="A959">
        <v>38641940</v>
      </c>
      <c r="B959" t="s">
        <v>298</v>
      </c>
      <c r="D959" t="s">
        <v>101</v>
      </c>
      <c r="K959" t="s">
        <v>249</v>
      </c>
      <c r="L959" t="s">
        <v>250</v>
      </c>
      <c r="M959" t="s">
        <v>251</v>
      </c>
      <c r="N959" t="s">
        <v>307</v>
      </c>
      <c r="R959">
        <v>8</v>
      </c>
      <c r="T959">
        <v>10</v>
      </c>
      <c r="U959" t="s">
        <v>106</v>
      </c>
      <c r="V959" t="s">
        <v>107</v>
      </c>
      <c r="W959" t="s">
        <v>108</v>
      </c>
      <c r="X959" t="s">
        <v>109</v>
      </c>
      <c r="Y959">
        <v>4</v>
      </c>
      <c r="Z959" t="s">
        <v>139</v>
      </c>
      <c r="AB959">
        <v>1.4</v>
      </c>
      <c r="AD959">
        <v>1.1000000000000001</v>
      </c>
      <c r="AF959">
        <v>1.7</v>
      </c>
      <c r="AG959" t="s">
        <v>140</v>
      </c>
      <c r="AX959" t="s">
        <v>128</v>
      </c>
      <c r="AY959" t="s">
        <v>128</v>
      </c>
      <c r="AZ959" t="s">
        <v>129</v>
      </c>
      <c r="BC959">
        <v>4</v>
      </c>
      <c r="BH959" t="s">
        <v>118</v>
      </c>
      <c r="CC959" t="s">
        <v>120</v>
      </c>
      <c r="CR959" t="s">
        <v>608</v>
      </c>
      <c r="CS959">
        <v>73637</v>
      </c>
      <c r="CT959" t="s">
        <v>609</v>
      </c>
      <c r="CU959" t="s">
        <v>610</v>
      </c>
      <c r="CV959">
        <v>2004</v>
      </c>
    </row>
    <row r="960" spans="1:100" x14ac:dyDescent="0.35">
      <c r="A960">
        <v>38641940</v>
      </c>
      <c r="B960" t="s">
        <v>298</v>
      </c>
      <c r="D960" t="s">
        <v>101</v>
      </c>
      <c r="K960" t="s">
        <v>249</v>
      </c>
      <c r="L960" t="s">
        <v>250</v>
      </c>
      <c r="M960" t="s">
        <v>251</v>
      </c>
      <c r="N960" t="s">
        <v>534</v>
      </c>
      <c r="P960">
        <v>48</v>
      </c>
      <c r="U960" t="s">
        <v>600</v>
      </c>
      <c r="V960" t="s">
        <v>107</v>
      </c>
      <c r="W960" t="s">
        <v>108</v>
      </c>
      <c r="X960" t="s">
        <v>109</v>
      </c>
      <c r="Y960">
        <v>6</v>
      </c>
      <c r="Z960" t="s">
        <v>110</v>
      </c>
      <c r="AB960">
        <v>134.6</v>
      </c>
      <c r="AD960">
        <v>127</v>
      </c>
      <c r="AF960">
        <v>142</v>
      </c>
      <c r="AG960" t="s">
        <v>111</v>
      </c>
      <c r="AX960" t="s">
        <v>128</v>
      </c>
      <c r="AY960" t="s">
        <v>128</v>
      </c>
      <c r="AZ960" t="s">
        <v>129</v>
      </c>
      <c r="BC960">
        <v>4</v>
      </c>
      <c r="BH960" t="s">
        <v>118</v>
      </c>
      <c r="BJ960">
        <v>96</v>
      </c>
      <c r="BO960" t="s">
        <v>130</v>
      </c>
      <c r="BQ960">
        <v>4</v>
      </c>
      <c r="BV960" t="s">
        <v>118</v>
      </c>
      <c r="CC960" t="s">
        <v>120</v>
      </c>
      <c r="CR960" t="s">
        <v>602</v>
      </c>
      <c r="CS960">
        <v>178547</v>
      </c>
      <c r="CT960" t="s">
        <v>603</v>
      </c>
      <c r="CU960" t="s">
        <v>604</v>
      </c>
      <c r="CV960">
        <v>2018</v>
      </c>
    </row>
    <row r="961" spans="1:100" x14ac:dyDescent="0.35">
      <c r="A961">
        <v>38641940</v>
      </c>
      <c r="B961" t="s">
        <v>298</v>
      </c>
      <c r="D961" t="s">
        <v>101</v>
      </c>
      <c r="K961" t="s">
        <v>261</v>
      </c>
      <c r="L961" t="s">
        <v>262</v>
      </c>
      <c r="M961" t="s">
        <v>251</v>
      </c>
      <c r="N961" t="s">
        <v>198</v>
      </c>
      <c r="P961">
        <v>25</v>
      </c>
      <c r="U961" t="s">
        <v>106</v>
      </c>
      <c r="V961" t="s">
        <v>233</v>
      </c>
      <c r="W961" t="s">
        <v>108</v>
      </c>
      <c r="X961" t="s">
        <v>234</v>
      </c>
      <c r="Y961">
        <v>6</v>
      </c>
      <c r="Z961" t="s">
        <v>139</v>
      </c>
      <c r="AB961">
        <v>11.47</v>
      </c>
      <c r="AD961">
        <v>9.5</v>
      </c>
      <c r="AF961">
        <v>14.5</v>
      </c>
      <c r="AG961" t="s">
        <v>140</v>
      </c>
      <c r="AX961" t="s">
        <v>128</v>
      </c>
      <c r="AY961" t="s">
        <v>128</v>
      </c>
      <c r="AZ961" t="s">
        <v>129</v>
      </c>
      <c r="BC961">
        <v>4</v>
      </c>
      <c r="BH961" t="s">
        <v>118</v>
      </c>
      <c r="CC961" t="s">
        <v>120</v>
      </c>
      <c r="CR961" t="s">
        <v>332</v>
      </c>
      <c r="CS961">
        <v>75187</v>
      </c>
      <c r="CT961" t="s">
        <v>333</v>
      </c>
      <c r="CU961" t="s">
        <v>334</v>
      </c>
      <c r="CV961">
        <v>2004</v>
      </c>
    </row>
    <row r="962" spans="1:100" x14ac:dyDescent="0.35">
      <c r="A962">
        <v>38641940</v>
      </c>
      <c r="B962" t="s">
        <v>298</v>
      </c>
      <c r="D962" t="s">
        <v>164</v>
      </c>
      <c r="K962" t="s">
        <v>611</v>
      </c>
      <c r="L962" t="s">
        <v>612</v>
      </c>
      <c r="M962" t="s">
        <v>251</v>
      </c>
      <c r="N962" t="s">
        <v>105</v>
      </c>
      <c r="P962">
        <v>20</v>
      </c>
      <c r="U962" t="s">
        <v>106</v>
      </c>
      <c r="V962" t="s">
        <v>167</v>
      </c>
      <c r="W962" t="s">
        <v>108</v>
      </c>
      <c r="X962" t="s">
        <v>109</v>
      </c>
      <c r="Y962">
        <v>4</v>
      </c>
      <c r="Z962" t="s">
        <v>139</v>
      </c>
      <c r="AA962" t="s">
        <v>116</v>
      </c>
      <c r="AB962">
        <v>8</v>
      </c>
      <c r="AG962" t="s">
        <v>140</v>
      </c>
      <c r="AX962" t="s">
        <v>128</v>
      </c>
      <c r="AY962" t="s">
        <v>128</v>
      </c>
      <c r="AZ962" t="s">
        <v>129</v>
      </c>
      <c r="BC962">
        <v>1</v>
      </c>
      <c r="BH962" t="s">
        <v>118</v>
      </c>
      <c r="BJ962">
        <v>96</v>
      </c>
      <c r="BO962" t="s">
        <v>130</v>
      </c>
      <c r="BQ962">
        <v>4</v>
      </c>
      <c r="BV962" t="s">
        <v>118</v>
      </c>
      <c r="CC962" t="s">
        <v>120</v>
      </c>
      <c r="CR962" t="s">
        <v>169</v>
      </c>
      <c r="CS962">
        <v>96918</v>
      </c>
      <c r="CT962" t="s">
        <v>170</v>
      </c>
      <c r="CU962" t="s">
        <v>171</v>
      </c>
      <c r="CV962">
        <v>2004</v>
      </c>
    </row>
    <row r="963" spans="1:100" x14ac:dyDescent="0.35">
      <c r="A963">
        <v>38641940</v>
      </c>
      <c r="B963" t="s">
        <v>298</v>
      </c>
      <c r="D963" t="s">
        <v>164</v>
      </c>
      <c r="K963" t="s">
        <v>611</v>
      </c>
      <c r="L963" t="s">
        <v>612</v>
      </c>
      <c r="M963" t="s">
        <v>251</v>
      </c>
      <c r="N963" t="s">
        <v>105</v>
      </c>
      <c r="P963">
        <v>20</v>
      </c>
      <c r="U963" t="s">
        <v>106</v>
      </c>
      <c r="V963" t="s">
        <v>167</v>
      </c>
      <c r="W963" t="s">
        <v>108</v>
      </c>
      <c r="X963" t="s">
        <v>109</v>
      </c>
      <c r="Y963">
        <v>4</v>
      </c>
      <c r="Z963" t="s">
        <v>139</v>
      </c>
      <c r="AB963">
        <v>8</v>
      </c>
      <c r="AG963" t="s">
        <v>140</v>
      </c>
      <c r="AX963" t="s">
        <v>128</v>
      </c>
      <c r="AY963" t="s">
        <v>128</v>
      </c>
      <c r="AZ963" t="s">
        <v>129</v>
      </c>
      <c r="BC963">
        <v>4</v>
      </c>
      <c r="BH963" t="s">
        <v>118</v>
      </c>
      <c r="BJ963">
        <v>96</v>
      </c>
      <c r="BO963" t="s">
        <v>130</v>
      </c>
      <c r="BQ963">
        <v>4</v>
      </c>
      <c r="BV963" t="s">
        <v>118</v>
      </c>
      <c r="CC963" t="s">
        <v>120</v>
      </c>
      <c r="CR963" t="s">
        <v>169</v>
      </c>
      <c r="CS963">
        <v>96918</v>
      </c>
      <c r="CT963" t="s">
        <v>170</v>
      </c>
      <c r="CU963" t="s">
        <v>171</v>
      </c>
      <c r="CV963">
        <v>2004</v>
      </c>
    </row>
    <row r="964" spans="1:100" x14ac:dyDescent="0.35">
      <c r="A964">
        <v>38641940</v>
      </c>
      <c r="B964" t="s">
        <v>298</v>
      </c>
      <c r="D964" t="s">
        <v>101</v>
      </c>
      <c r="K964" t="s">
        <v>249</v>
      </c>
      <c r="L964" t="s">
        <v>250</v>
      </c>
      <c r="M964" t="s">
        <v>251</v>
      </c>
      <c r="N964" t="s">
        <v>307</v>
      </c>
      <c r="R964">
        <v>8</v>
      </c>
      <c r="T964">
        <v>10</v>
      </c>
      <c r="U964" t="s">
        <v>106</v>
      </c>
      <c r="V964" t="s">
        <v>107</v>
      </c>
      <c r="W964" t="s">
        <v>108</v>
      </c>
      <c r="X964" t="s">
        <v>109</v>
      </c>
      <c r="Y964">
        <v>4</v>
      </c>
      <c r="Z964" t="s">
        <v>139</v>
      </c>
      <c r="AB964">
        <v>3.9</v>
      </c>
      <c r="AD964">
        <v>3.4</v>
      </c>
      <c r="AF964">
        <v>4.8</v>
      </c>
      <c r="AG964" t="s">
        <v>140</v>
      </c>
      <c r="AX964" t="s">
        <v>128</v>
      </c>
      <c r="AY964" t="s">
        <v>128</v>
      </c>
      <c r="AZ964" t="s">
        <v>129</v>
      </c>
      <c r="BC964">
        <v>4</v>
      </c>
      <c r="BH964" t="s">
        <v>118</v>
      </c>
      <c r="CC964" t="s">
        <v>120</v>
      </c>
      <c r="CR964" t="s">
        <v>608</v>
      </c>
      <c r="CS964">
        <v>73637</v>
      </c>
      <c r="CT964" t="s">
        <v>609</v>
      </c>
      <c r="CU964" t="s">
        <v>610</v>
      </c>
      <c r="CV964">
        <v>2004</v>
      </c>
    </row>
    <row r="965" spans="1:100" x14ac:dyDescent="0.35">
      <c r="A965">
        <v>38641940</v>
      </c>
      <c r="B965" t="s">
        <v>298</v>
      </c>
      <c r="D965" t="s">
        <v>101</v>
      </c>
      <c r="F965">
        <v>25.2</v>
      </c>
      <c r="K965" t="s">
        <v>261</v>
      </c>
      <c r="L965" t="s">
        <v>262</v>
      </c>
      <c r="M965" t="s">
        <v>251</v>
      </c>
      <c r="N965" t="s">
        <v>105</v>
      </c>
      <c r="P965">
        <v>25</v>
      </c>
      <c r="U965" t="s">
        <v>206</v>
      </c>
      <c r="V965" t="s">
        <v>107</v>
      </c>
      <c r="W965" t="s">
        <v>108</v>
      </c>
      <c r="X965" t="s">
        <v>109</v>
      </c>
      <c r="Y965">
        <v>6</v>
      </c>
      <c r="Z965" t="s">
        <v>139</v>
      </c>
      <c r="AB965">
        <v>2.46</v>
      </c>
      <c r="AG965" t="s">
        <v>111</v>
      </c>
      <c r="AX965" t="s">
        <v>128</v>
      </c>
      <c r="AY965" t="s">
        <v>128</v>
      </c>
      <c r="AZ965" t="s">
        <v>129</v>
      </c>
      <c r="BC965">
        <v>16</v>
      </c>
      <c r="BH965" t="s">
        <v>118</v>
      </c>
      <c r="CC965" t="s">
        <v>120</v>
      </c>
      <c r="CR965" t="s">
        <v>237</v>
      </c>
      <c r="CS965">
        <v>80961</v>
      </c>
      <c r="CT965" t="s">
        <v>342</v>
      </c>
      <c r="CU965" t="s">
        <v>343</v>
      </c>
      <c r="CV965">
        <v>2005</v>
      </c>
    </row>
    <row r="966" spans="1:100" x14ac:dyDescent="0.35">
      <c r="A966">
        <v>38641940</v>
      </c>
      <c r="B966" t="s">
        <v>298</v>
      </c>
      <c r="D966" t="s">
        <v>164</v>
      </c>
      <c r="K966" t="s">
        <v>613</v>
      </c>
      <c r="L966" t="s">
        <v>614</v>
      </c>
      <c r="M966" t="s">
        <v>251</v>
      </c>
      <c r="N966" t="s">
        <v>105</v>
      </c>
      <c r="V966" t="s">
        <v>167</v>
      </c>
      <c r="W966" t="s">
        <v>108</v>
      </c>
      <c r="X966" t="s">
        <v>109</v>
      </c>
      <c r="Y966">
        <v>9</v>
      </c>
      <c r="Z966" t="s">
        <v>139</v>
      </c>
      <c r="AB966">
        <v>1.1000000000000001</v>
      </c>
      <c r="AD966">
        <v>1.046</v>
      </c>
      <c r="AF966">
        <v>1.1599999999999999</v>
      </c>
      <c r="AG966" t="s">
        <v>140</v>
      </c>
      <c r="AX966" t="s">
        <v>128</v>
      </c>
      <c r="AY966" t="s">
        <v>128</v>
      </c>
      <c r="AZ966" t="s">
        <v>129</v>
      </c>
      <c r="BC966">
        <v>4</v>
      </c>
      <c r="BH966" t="s">
        <v>118</v>
      </c>
      <c r="BJ966">
        <v>96</v>
      </c>
      <c r="BO966" t="s">
        <v>130</v>
      </c>
      <c r="BQ966">
        <v>4</v>
      </c>
      <c r="BV966" t="s">
        <v>118</v>
      </c>
      <c r="CC966" t="s">
        <v>120</v>
      </c>
      <c r="CR966" t="s">
        <v>615</v>
      </c>
      <c r="CS966">
        <v>173391</v>
      </c>
      <c r="CT966" t="s">
        <v>616</v>
      </c>
      <c r="CU966" t="s">
        <v>617</v>
      </c>
      <c r="CV966">
        <v>2014</v>
      </c>
    </row>
    <row r="967" spans="1:100" x14ac:dyDescent="0.35">
      <c r="A967">
        <v>38641940</v>
      </c>
      <c r="B967" t="s">
        <v>298</v>
      </c>
      <c r="D967" t="s">
        <v>101</v>
      </c>
      <c r="K967" t="s">
        <v>249</v>
      </c>
      <c r="L967" t="s">
        <v>250</v>
      </c>
      <c r="M967" t="s">
        <v>251</v>
      </c>
      <c r="N967" t="s">
        <v>307</v>
      </c>
      <c r="R967">
        <v>8</v>
      </c>
      <c r="T967">
        <v>10</v>
      </c>
      <c r="U967" t="s">
        <v>106</v>
      </c>
      <c r="V967" t="s">
        <v>107</v>
      </c>
      <c r="W967" t="s">
        <v>108</v>
      </c>
      <c r="X967" t="s">
        <v>109</v>
      </c>
      <c r="Z967" t="s">
        <v>110</v>
      </c>
      <c r="AB967">
        <v>15.6</v>
      </c>
      <c r="AD967">
        <v>12.7</v>
      </c>
      <c r="AF967">
        <v>23</v>
      </c>
      <c r="AG967" t="s">
        <v>140</v>
      </c>
      <c r="AX967" t="s">
        <v>128</v>
      </c>
      <c r="AY967" t="s">
        <v>128</v>
      </c>
      <c r="AZ967" t="s">
        <v>129</v>
      </c>
      <c r="BC967">
        <v>4</v>
      </c>
      <c r="BH967" t="s">
        <v>118</v>
      </c>
      <c r="CC967" t="s">
        <v>120</v>
      </c>
      <c r="CR967" t="s">
        <v>329</v>
      </c>
      <c r="CS967">
        <v>72795</v>
      </c>
      <c r="CT967" t="s">
        <v>330</v>
      </c>
      <c r="CU967" t="s">
        <v>331</v>
      </c>
      <c r="CV967">
        <v>2004</v>
      </c>
    </row>
    <row r="968" spans="1:100" x14ac:dyDescent="0.35">
      <c r="A968">
        <v>38641940</v>
      </c>
      <c r="B968" t="s">
        <v>298</v>
      </c>
      <c r="D968" t="s">
        <v>101</v>
      </c>
      <c r="K968" t="s">
        <v>611</v>
      </c>
      <c r="L968" t="s">
        <v>612</v>
      </c>
      <c r="M968" t="s">
        <v>251</v>
      </c>
      <c r="N968" t="s">
        <v>198</v>
      </c>
      <c r="P968">
        <v>25</v>
      </c>
      <c r="U968" t="s">
        <v>106</v>
      </c>
      <c r="V968" t="s">
        <v>107</v>
      </c>
      <c r="W968" t="s">
        <v>108</v>
      </c>
      <c r="X968" t="s">
        <v>109</v>
      </c>
      <c r="Z968" t="s">
        <v>110</v>
      </c>
      <c r="AB968">
        <v>2.9</v>
      </c>
      <c r="AD968">
        <v>2.2999999999999998</v>
      </c>
      <c r="AF968">
        <v>10.5</v>
      </c>
      <c r="AG968" t="s">
        <v>140</v>
      </c>
      <c r="AX968" t="s">
        <v>128</v>
      </c>
      <c r="AY968" t="s">
        <v>128</v>
      </c>
      <c r="AZ968" t="s">
        <v>129</v>
      </c>
      <c r="BC968">
        <v>4</v>
      </c>
      <c r="BH968" t="s">
        <v>118</v>
      </c>
      <c r="CC968" t="s">
        <v>120</v>
      </c>
      <c r="CR968" t="s">
        <v>329</v>
      </c>
      <c r="CS968">
        <v>72795</v>
      </c>
      <c r="CT968" t="s">
        <v>330</v>
      </c>
      <c r="CU968" t="s">
        <v>331</v>
      </c>
      <c r="CV968">
        <v>2004</v>
      </c>
    </row>
    <row r="969" spans="1:100" x14ac:dyDescent="0.35">
      <c r="A969">
        <v>38641940</v>
      </c>
      <c r="B969" t="s">
        <v>298</v>
      </c>
      <c r="D969" t="s">
        <v>101</v>
      </c>
      <c r="K969" t="s">
        <v>611</v>
      </c>
      <c r="L969" t="s">
        <v>612</v>
      </c>
      <c r="M969" t="s">
        <v>251</v>
      </c>
      <c r="N969" t="s">
        <v>307</v>
      </c>
      <c r="R969">
        <v>8</v>
      </c>
      <c r="T969">
        <v>10</v>
      </c>
      <c r="U969" t="s">
        <v>106</v>
      </c>
      <c r="V969" t="s">
        <v>107</v>
      </c>
      <c r="W969" t="s">
        <v>108</v>
      </c>
      <c r="X969" t="s">
        <v>109</v>
      </c>
      <c r="Z969" t="s">
        <v>110</v>
      </c>
      <c r="AB969">
        <v>4.8</v>
      </c>
      <c r="AD969">
        <v>4</v>
      </c>
      <c r="AF969">
        <v>5.7</v>
      </c>
      <c r="AG969" t="s">
        <v>140</v>
      </c>
      <c r="AX969" t="s">
        <v>128</v>
      </c>
      <c r="AY969" t="s">
        <v>128</v>
      </c>
      <c r="AZ969" t="s">
        <v>129</v>
      </c>
      <c r="BC969">
        <v>4</v>
      </c>
      <c r="BH969" t="s">
        <v>118</v>
      </c>
      <c r="CC969" t="s">
        <v>120</v>
      </c>
      <c r="CR969" t="s">
        <v>329</v>
      </c>
      <c r="CS969">
        <v>72795</v>
      </c>
      <c r="CT969" t="s">
        <v>330</v>
      </c>
      <c r="CU969" t="s">
        <v>331</v>
      </c>
      <c r="CV969">
        <v>2004</v>
      </c>
    </row>
    <row r="970" spans="1:100" x14ac:dyDescent="0.35">
      <c r="A970">
        <v>38641940</v>
      </c>
      <c r="B970" t="s">
        <v>298</v>
      </c>
      <c r="D970" t="s">
        <v>164</v>
      </c>
      <c r="K970" t="s">
        <v>613</v>
      </c>
      <c r="L970" t="s">
        <v>614</v>
      </c>
      <c r="M970" t="s">
        <v>251</v>
      </c>
      <c r="N970" t="s">
        <v>105</v>
      </c>
      <c r="V970" t="s">
        <v>167</v>
      </c>
      <c r="W970" t="s">
        <v>108</v>
      </c>
      <c r="X970" t="s">
        <v>109</v>
      </c>
      <c r="Y970">
        <v>9</v>
      </c>
      <c r="Z970" t="s">
        <v>139</v>
      </c>
      <c r="AB970">
        <v>8.5000000000000006E-2</v>
      </c>
      <c r="AD970">
        <v>8.9999999999999993E-3</v>
      </c>
      <c r="AF970">
        <v>0.8</v>
      </c>
      <c r="AG970" t="s">
        <v>140</v>
      </c>
      <c r="AX970" t="s">
        <v>128</v>
      </c>
      <c r="AY970" t="s">
        <v>128</v>
      </c>
      <c r="AZ970" t="s">
        <v>129</v>
      </c>
      <c r="BC970">
        <v>4</v>
      </c>
      <c r="BH970" t="s">
        <v>118</v>
      </c>
      <c r="BJ970">
        <v>96</v>
      </c>
      <c r="BO970" t="s">
        <v>130</v>
      </c>
      <c r="BQ970">
        <v>4</v>
      </c>
      <c r="BV970" t="s">
        <v>118</v>
      </c>
      <c r="CC970" t="s">
        <v>120</v>
      </c>
      <c r="CR970" t="s">
        <v>615</v>
      </c>
      <c r="CS970">
        <v>173391</v>
      </c>
      <c r="CT970" t="s">
        <v>616</v>
      </c>
      <c r="CU970" t="s">
        <v>617</v>
      </c>
      <c r="CV970">
        <v>2014</v>
      </c>
    </row>
    <row r="971" spans="1:100" x14ac:dyDescent="0.35">
      <c r="A971">
        <v>38641940</v>
      </c>
      <c r="B971" t="s">
        <v>298</v>
      </c>
      <c r="D971" t="s">
        <v>101</v>
      </c>
      <c r="K971" t="s">
        <v>261</v>
      </c>
      <c r="L971" t="s">
        <v>262</v>
      </c>
      <c r="M971" t="s">
        <v>251</v>
      </c>
      <c r="N971" t="s">
        <v>198</v>
      </c>
      <c r="P971">
        <v>25</v>
      </c>
      <c r="U971" t="s">
        <v>106</v>
      </c>
      <c r="V971" t="s">
        <v>107</v>
      </c>
      <c r="W971" t="s">
        <v>108</v>
      </c>
      <c r="X971" t="s">
        <v>109</v>
      </c>
      <c r="Z971" t="s">
        <v>110</v>
      </c>
      <c r="AB971">
        <v>1.1000000000000001</v>
      </c>
      <c r="AD971">
        <v>0.96</v>
      </c>
      <c r="AF971">
        <v>1.1399999999999999</v>
      </c>
      <c r="AG971" t="s">
        <v>140</v>
      </c>
      <c r="AX971" t="s">
        <v>128</v>
      </c>
      <c r="AY971" t="s">
        <v>128</v>
      </c>
      <c r="AZ971" t="s">
        <v>129</v>
      </c>
      <c r="BC971">
        <v>4</v>
      </c>
      <c r="BH971" t="s">
        <v>118</v>
      </c>
      <c r="CC971" t="s">
        <v>120</v>
      </c>
      <c r="CR971" t="s">
        <v>329</v>
      </c>
      <c r="CS971">
        <v>72795</v>
      </c>
      <c r="CT971" t="s">
        <v>330</v>
      </c>
      <c r="CU971" t="s">
        <v>331</v>
      </c>
      <c r="CV971">
        <v>2004</v>
      </c>
    </row>
    <row r="972" spans="1:100" x14ac:dyDescent="0.35">
      <c r="A972">
        <v>38641940</v>
      </c>
      <c r="B972" t="s">
        <v>298</v>
      </c>
      <c r="D972" t="s">
        <v>101</v>
      </c>
      <c r="K972" t="s">
        <v>249</v>
      </c>
      <c r="L972" t="s">
        <v>250</v>
      </c>
      <c r="M972" t="s">
        <v>251</v>
      </c>
      <c r="N972" t="s">
        <v>252</v>
      </c>
      <c r="V972" t="s">
        <v>107</v>
      </c>
      <c r="W972" t="s">
        <v>108</v>
      </c>
      <c r="X972" t="s">
        <v>109</v>
      </c>
      <c r="Y972">
        <v>5</v>
      </c>
      <c r="Z972" t="s">
        <v>139</v>
      </c>
      <c r="AB972">
        <v>9.3000000000000007</v>
      </c>
      <c r="AD972">
        <v>9.1</v>
      </c>
      <c r="AF972">
        <v>9.6</v>
      </c>
      <c r="AG972" t="s">
        <v>140</v>
      </c>
      <c r="AX972" t="s">
        <v>128</v>
      </c>
      <c r="AY972" t="s">
        <v>128</v>
      </c>
      <c r="AZ972" t="s">
        <v>129</v>
      </c>
      <c r="BC972">
        <v>4</v>
      </c>
      <c r="BH972" t="s">
        <v>118</v>
      </c>
      <c r="BJ972">
        <v>96</v>
      </c>
      <c r="BO972" t="s">
        <v>130</v>
      </c>
      <c r="BQ972">
        <v>4</v>
      </c>
      <c r="BV972" t="s">
        <v>118</v>
      </c>
      <c r="CC972" t="s">
        <v>120</v>
      </c>
      <c r="CR972" t="s">
        <v>605</v>
      </c>
      <c r="CS972">
        <v>53090</v>
      </c>
      <c r="CT972" t="s">
        <v>606</v>
      </c>
      <c r="CU972" t="s">
        <v>607</v>
      </c>
      <c r="CV972">
        <v>2000</v>
      </c>
    </row>
    <row r="973" spans="1:100" x14ac:dyDescent="0.35">
      <c r="A973">
        <v>38641940</v>
      </c>
      <c r="B973" t="s">
        <v>298</v>
      </c>
      <c r="D973" t="s">
        <v>101</v>
      </c>
      <c r="K973" t="s">
        <v>249</v>
      </c>
      <c r="L973" t="s">
        <v>250</v>
      </c>
      <c r="M973" t="s">
        <v>251</v>
      </c>
      <c r="N973" t="s">
        <v>307</v>
      </c>
      <c r="R973">
        <v>8</v>
      </c>
      <c r="T973">
        <v>10</v>
      </c>
      <c r="U973" t="s">
        <v>106</v>
      </c>
      <c r="V973" t="s">
        <v>107</v>
      </c>
      <c r="W973" t="s">
        <v>108</v>
      </c>
      <c r="X973" t="s">
        <v>109</v>
      </c>
      <c r="Y973">
        <v>3</v>
      </c>
      <c r="Z973" t="s">
        <v>139</v>
      </c>
      <c r="AB973">
        <v>1.5</v>
      </c>
      <c r="AD973">
        <v>1.2</v>
      </c>
      <c r="AF973">
        <v>1.8</v>
      </c>
      <c r="AG973" t="s">
        <v>140</v>
      </c>
      <c r="AX973" t="s">
        <v>128</v>
      </c>
      <c r="AY973" t="s">
        <v>128</v>
      </c>
      <c r="AZ973" t="s">
        <v>129</v>
      </c>
      <c r="BC973">
        <v>4</v>
      </c>
      <c r="BH973" t="s">
        <v>118</v>
      </c>
      <c r="CC973" t="s">
        <v>120</v>
      </c>
      <c r="CR973" t="s">
        <v>608</v>
      </c>
      <c r="CS973">
        <v>73637</v>
      </c>
      <c r="CT973" t="s">
        <v>609</v>
      </c>
      <c r="CU973" t="s">
        <v>610</v>
      </c>
      <c r="CV973">
        <v>2004</v>
      </c>
    </row>
    <row r="974" spans="1:100" x14ac:dyDescent="0.35">
      <c r="A974">
        <v>38641940</v>
      </c>
      <c r="B974" t="s">
        <v>298</v>
      </c>
      <c r="C974" t="s">
        <v>134</v>
      </c>
      <c r="D974" t="s">
        <v>101</v>
      </c>
      <c r="K974" t="s">
        <v>249</v>
      </c>
      <c r="L974" t="s">
        <v>250</v>
      </c>
      <c r="M974" t="s">
        <v>251</v>
      </c>
      <c r="N974" t="s">
        <v>105</v>
      </c>
      <c r="P974">
        <v>4</v>
      </c>
      <c r="U974" t="s">
        <v>118</v>
      </c>
      <c r="V974" t="s">
        <v>107</v>
      </c>
      <c r="W974" t="s">
        <v>108</v>
      </c>
      <c r="X974" t="s">
        <v>109</v>
      </c>
      <c r="Y974">
        <v>11</v>
      </c>
      <c r="Z974" t="s">
        <v>139</v>
      </c>
      <c r="AB974">
        <v>17.600000000000001</v>
      </c>
      <c r="AD974">
        <v>17.3</v>
      </c>
      <c r="AF974">
        <v>17.899999999999999</v>
      </c>
      <c r="AG974" t="s">
        <v>620</v>
      </c>
      <c r="AX974" t="s">
        <v>128</v>
      </c>
      <c r="AY974" t="s">
        <v>128</v>
      </c>
      <c r="AZ974" t="s">
        <v>129</v>
      </c>
      <c r="BC974">
        <v>3</v>
      </c>
      <c r="BH974" t="s">
        <v>118</v>
      </c>
      <c r="BJ974">
        <v>96</v>
      </c>
      <c r="BO974" t="s">
        <v>130</v>
      </c>
      <c r="BQ974">
        <v>4</v>
      </c>
      <c r="BV974" t="s">
        <v>118</v>
      </c>
      <c r="CC974" t="s">
        <v>120</v>
      </c>
      <c r="CR974" t="s">
        <v>344</v>
      </c>
      <c r="CS974">
        <v>170769</v>
      </c>
      <c r="CT974" t="s">
        <v>345</v>
      </c>
      <c r="CU974" t="s">
        <v>346</v>
      </c>
      <c r="CV974">
        <v>2013</v>
      </c>
    </row>
    <row r="975" spans="1:100" x14ac:dyDescent="0.35">
      <c r="A975">
        <v>38641940</v>
      </c>
      <c r="B975" t="s">
        <v>298</v>
      </c>
      <c r="C975" t="s">
        <v>134</v>
      </c>
      <c r="D975" t="s">
        <v>101</v>
      </c>
      <c r="K975" t="s">
        <v>249</v>
      </c>
      <c r="L975" t="s">
        <v>250</v>
      </c>
      <c r="M975" t="s">
        <v>251</v>
      </c>
      <c r="N975" t="s">
        <v>105</v>
      </c>
      <c r="P975">
        <v>4</v>
      </c>
      <c r="U975" t="s">
        <v>118</v>
      </c>
      <c r="V975" t="s">
        <v>107</v>
      </c>
      <c r="W975" t="s">
        <v>108</v>
      </c>
      <c r="X975" t="s">
        <v>109</v>
      </c>
      <c r="Y975">
        <v>11</v>
      </c>
      <c r="Z975" t="s">
        <v>139</v>
      </c>
      <c r="AB975">
        <v>33.6</v>
      </c>
      <c r="AD975">
        <v>32</v>
      </c>
      <c r="AF975">
        <v>35.4</v>
      </c>
      <c r="AG975" t="s">
        <v>111</v>
      </c>
      <c r="AX975" t="s">
        <v>128</v>
      </c>
      <c r="AY975" t="s">
        <v>128</v>
      </c>
      <c r="AZ975" t="s">
        <v>129</v>
      </c>
      <c r="BC975">
        <v>1</v>
      </c>
      <c r="BH975" t="s">
        <v>118</v>
      </c>
      <c r="BJ975">
        <v>96</v>
      </c>
      <c r="BO975" t="s">
        <v>130</v>
      </c>
      <c r="BQ975">
        <v>4</v>
      </c>
      <c r="BV975" t="s">
        <v>118</v>
      </c>
      <c r="CC975" t="s">
        <v>120</v>
      </c>
      <c r="CR975" t="s">
        <v>344</v>
      </c>
      <c r="CS975">
        <v>170769</v>
      </c>
      <c r="CT975" t="s">
        <v>345</v>
      </c>
      <c r="CU975" t="s">
        <v>346</v>
      </c>
      <c r="CV975">
        <v>2013</v>
      </c>
    </row>
    <row r="976" spans="1:100" x14ac:dyDescent="0.35">
      <c r="A976">
        <v>38641940</v>
      </c>
      <c r="B976" t="s">
        <v>298</v>
      </c>
      <c r="D976" t="s">
        <v>135</v>
      </c>
      <c r="E976" t="s">
        <v>236</v>
      </c>
      <c r="F976">
        <v>51</v>
      </c>
      <c r="K976" t="s">
        <v>249</v>
      </c>
      <c r="L976" t="s">
        <v>250</v>
      </c>
      <c r="M976" t="s">
        <v>251</v>
      </c>
      <c r="N976" t="s">
        <v>198</v>
      </c>
      <c r="P976">
        <v>47</v>
      </c>
      <c r="U976" t="s">
        <v>600</v>
      </c>
      <c r="V976" t="s">
        <v>167</v>
      </c>
      <c r="W976" t="s">
        <v>254</v>
      </c>
      <c r="X976" t="s">
        <v>109</v>
      </c>
      <c r="Y976">
        <v>6</v>
      </c>
      <c r="Z976" t="s">
        <v>139</v>
      </c>
      <c r="AB976">
        <v>7.04</v>
      </c>
      <c r="AD976">
        <v>6.24</v>
      </c>
      <c r="AF976">
        <v>7.84</v>
      </c>
      <c r="AG976" t="s">
        <v>111</v>
      </c>
      <c r="AX976" t="s">
        <v>128</v>
      </c>
      <c r="AY976" t="s">
        <v>128</v>
      </c>
      <c r="AZ976" t="s">
        <v>129</v>
      </c>
      <c r="BC976">
        <v>4</v>
      </c>
      <c r="BH976" t="s">
        <v>118</v>
      </c>
      <c r="BJ976">
        <v>96</v>
      </c>
      <c r="BO976" t="s">
        <v>130</v>
      </c>
      <c r="BQ976">
        <v>4</v>
      </c>
      <c r="BV976" t="s">
        <v>118</v>
      </c>
      <c r="CC976" t="s">
        <v>120</v>
      </c>
      <c r="CR976" t="s">
        <v>309</v>
      </c>
      <c r="CS976">
        <v>178964</v>
      </c>
      <c r="CT976" t="s">
        <v>310</v>
      </c>
      <c r="CU976" t="s">
        <v>311</v>
      </c>
      <c r="CV976">
        <v>2017</v>
      </c>
    </row>
    <row r="977" spans="1:100" x14ac:dyDescent="0.35">
      <c r="A977">
        <v>38641940</v>
      </c>
      <c r="B977" t="s">
        <v>298</v>
      </c>
      <c r="D977" t="s">
        <v>101</v>
      </c>
      <c r="K977" t="s">
        <v>261</v>
      </c>
      <c r="L977" t="s">
        <v>262</v>
      </c>
      <c r="M977" t="s">
        <v>251</v>
      </c>
      <c r="N977" t="s">
        <v>307</v>
      </c>
      <c r="R977">
        <v>8</v>
      </c>
      <c r="T977">
        <v>10</v>
      </c>
      <c r="U977" t="s">
        <v>106</v>
      </c>
      <c r="V977" t="s">
        <v>107</v>
      </c>
      <c r="W977" t="s">
        <v>108</v>
      </c>
      <c r="X977" t="s">
        <v>109</v>
      </c>
      <c r="Z977" t="s">
        <v>110</v>
      </c>
      <c r="AB977">
        <v>15.1</v>
      </c>
      <c r="AD977">
        <v>14</v>
      </c>
      <c r="AF977">
        <v>17.5</v>
      </c>
      <c r="AG977" t="s">
        <v>140</v>
      </c>
      <c r="AX977" t="s">
        <v>128</v>
      </c>
      <c r="AY977" t="s">
        <v>128</v>
      </c>
      <c r="AZ977" t="s">
        <v>129</v>
      </c>
      <c r="BC977">
        <v>4</v>
      </c>
      <c r="BH977" t="s">
        <v>118</v>
      </c>
      <c r="CC977" t="s">
        <v>120</v>
      </c>
      <c r="CR977" t="s">
        <v>329</v>
      </c>
      <c r="CS977">
        <v>72795</v>
      </c>
      <c r="CT977" t="s">
        <v>330</v>
      </c>
      <c r="CU977" t="s">
        <v>331</v>
      </c>
      <c r="CV977">
        <v>2004</v>
      </c>
    </row>
    <row r="978" spans="1:100" x14ac:dyDescent="0.35">
      <c r="A978">
        <v>38641940</v>
      </c>
      <c r="B978" t="s">
        <v>298</v>
      </c>
      <c r="D978" t="s">
        <v>101</v>
      </c>
      <c r="K978" t="s">
        <v>249</v>
      </c>
      <c r="L978" t="s">
        <v>250</v>
      </c>
      <c r="M978" t="s">
        <v>251</v>
      </c>
      <c r="N978" t="s">
        <v>307</v>
      </c>
      <c r="R978">
        <v>8</v>
      </c>
      <c r="T978">
        <v>10</v>
      </c>
      <c r="U978" t="s">
        <v>106</v>
      </c>
      <c r="V978" t="s">
        <v>107</v>
      </c>
      <c r="W978" t="s">
        <v>108</v>
      </c>
      <c r="X978" t="s">
        <v>109</v>
      </c>
      <c r="Y978">
        <v>4</v>
      </c>
      <c r="Z978" t="s">
        <v>139</v>
      </c>
      <c r="AB978">
        <v>6.9</v>
      </c>
      <c r="AD978">
        <v>5.9</v>
      </c>
      <c r="AF978">
        <v>7.9</v>
      </c>
      <c r="AG978" t="s">
        <v>140</v>
      </c>
      <c r="AX978" t="s">
        <v>128</v>
      </c>
      <c r="AY978" t="s">
        <v>128</v>
      </c>
      <c r="AZ978" t="s">
        <v>129</v>
      </c>
      <c r="BC978">
        <v>4</v>
      </c>
      <c r="BH978" t="s">
        <v>118</v>
      </c>
      <c r="CC978" t="s">
        <v>120</v>
      </c>
      <c r="CR978" t="s">
        <v>608</v>
      </c>
      <c r="CS978">
        <v>73637</v>
      </c>
      <c r="CT978" t="s">
        <v>609</v>
      </c>
      <c r="CU978" t="s">
        <v>610</v>
      </c>
      <c r="CV978">
        <v>2004</v>
      </c>
    </row>
    <row r="979" spans="1:100" x14ac:dyDescent="0.35">
      <c r="A979">
        <v>38641940</v>
      </c>
      <c r="B979" t="s">
        <v>298</v>
      </c>
      <c r="D979" t="s">
        <v>101</v>
      </c>
      <c r="F979">
        <v>25.2</v>
      </c>
      <c r="K979" t="s">
        <v>611</v>
      </c>
      <c r="L979" t="s">
        <v>612</v>
      </c>
      <c r="M979" t="s">
        <v>251</v>
      </c>
      <c r="N979" t="s">
        <v>105</v>
      </c>
      <c r="P979">
        <v>25</v>
      </c>
      <c r="U979" t="s">
        <v>206</v>
      </c>
      <c r="V979" t="s">
        <v>107</v>
      </c>
      <c r="W979" t="s">
        <v>108</v>
      </c>
      <c r="X979" t="s">
        <v>109</v>
      </c>
      <c r="Y979">
        <v>6</v>
      </c>
      <c r="Z979" t="s">
        <v>139</v>
      </c>
      <c r="AB979">
        <v>2.52</v>
      </c>
      <c r="AG979" t="s">
        <v>111</v>
      </c>
      <c r="AX979" t="s">
        <v>128</v>
      </c>
      <c r="AY979" t="s">
        <v>128</v>
      </c>
      <c r="AZ979" t="s">
        <v>129</v>
      </c>
      <c r="BC979">
        <v>16</v>
      </c>
      <c r="BH979" t="s">
        <v>118</v>
      </c>
      <c r="CC979" t="s">
        <v>120</v>
      </c>
      <c r="CR979" t="s">
        <v>237</v>
      </c>
      <c r="CS979">
        <v>80961</v>
      </c>
      <c r="CT979" t="s">
        <v>342</v>
      </c>
      <c r="CU979" t="s">
        <v>343</v>
      </c>
      <c r="CV979">
        <v>2005</v>
      </c>
    </row>
    <row r="980" spans="1:100" x14ac:dyDescent="0.35">
      <c r="A980">
        <v>38641940</v>
      </c>
      <c r="B980" t="s">
        <v>298</v>
      </c>
      <c r="D980" t="s">
        <v>101</v>
      </c>
      <c r="K980" t="s">
        <v>249</v>
      </c>
      <c r="L980" t="s">
        <v>250</v>
      </c>
      <c r="M980" t="s">
        <v>251</v>
      </c>
      <c r="N980" t="s">
        <v>252</v>
      </c>
      <c r="V980" t="s">
        <v>107</v>
      </c>
      <c r="W980" t="s">
        <v>108</v>
      </c>
      <c r="X980" t="s">
        <v>109</v>
      </c>
      <c r="Y980">
        <v>5</v>
      </c>
      <c r="Z980" t="s">
        <v>139</v>
      </c>
      <c r="AB980">
        <v>7296.8</v>
      </c>
      <c r="AD980">
        <v>7047.8</v>
      </c>
      <c r="AF980">
        <v>7541.6</v>
      </c>
      <c r="AG980" t="s">
        <v>140</v>
      </c>
      <c r="AX980" t="s">
        <v>128</v>
      </c>
      <c r="AY980" t="s">
        <v>128</v>
      </c>
      <c r="AZ980" t="s">
        <v>129</v>
      </c>
      <c r="BC980">
        <v>4</v>
      </c>
      <c r="BH980" t="s">
        <v>118</v>
      </c>
      <c r="BJ980">
        <v>96</v>
      </c>
      <c r="BO980" t="s">
        <v>130</v>
      </c>
      <c r="BQ980">
        <v>4</v>
      </c>
      <c r="BV980" t="s">
        <v>118</v>
      </c>
      <c r="CC980" t="s">
        <v>120</v>
      </c>
      <c r="CR980" t="s">
        <v>605</v>
      </c>
      <c r="CS980">
        <v>53090</v>
      </c>
      <c r="CT980" t="s">
        <v>606</v>
      </c>
      <c r="CU980" t="s">
        <v>607</v>
      </c>
      <c r="CV980">
        <v>2000</v>
      </c>
    </row>
    <row r="981" spans="1:100" x14ac:dyDescent="0.35">
      <c r="A981">
        <v>38641940</v>
      </c>
      <c r="B981" t="s">
        <v>298</v>
      </c>
      <c r="D981" t="s">
        <v>164</v>
      </c>
      <c r="K981" t="s">
        <v>613</v>
      </c>
      <c r="L981" t="s">
        <v>614</v>
      </c>
      <c r="M981" t="s">
        <v>251</v>
      </c>
      <c r="N981" t="s">
        <v>105</v>
      </c>
      <c r="P981">
        <v>25</v>
      </c>
      <c r="U981" t="s">
        <v>106</v>
      </c>
      <c r="V981" t="s">
        <v>167</v>
      </c>
      <c r="W981" t="s">
        <v>108</v>
      </c>
      <c r="X981" t="s">
        <v>109</v>
      </c>
      <c r="Y981">
        <v>4</v>
      </c>
      <c r="Z981" t="s">
        <v>139</v>
      </c>
      <c r="AB981">
        <v>5.6</v>
      </c>
      <c r="AD981">
        <v>5.2</v>
      </c>
      <c r="AF981">
        <v>6.1</v>
      </c>
      <c r="AG981" t="s">
        <v>140</v>
      </c>
      <c r="AX981" t="s">
        <v>128</v>
      </c>
      <c r="AY981" t="s">
        <v>128</v>
      </c>
      <c r="AZ981" t="s">
        <v>129</v>
      </c>
      <c r="BC981">
        <v>1</v>
      </c>
      <c r="BH981" t="s">
        <v>118</v>
      </c>
      <c r="BJ981">
        <v>96</v>
      </c>
      <c r="BO981" t="s">
        <v>130</v>
      </c>
      <c r="BQ981">
        <v>4</v>
      </c>
      <c r="BV981" t="s">
        <v>118</v>
      </c>
      <c r="CC981" t="s">
        <v>120</v>
      </c>
      <c r="CR981" t="s">
        <v>169</v>
      </c>
      <c r="CS981">
        <v>96918</v>
      </c>
      <c r="CT981" t="s">
        <v>170</v>
      </c>
      <c r="CU981" t="s">
        <v>171</v>
      </c>
      <c r="CV981">
        <v>2004</v>
      </c>
    </row>
    <row r="982" spans="1:100" x14ac:dyDescent="0.35">
      <c r="A982">
        <v>38641940</v>
      </c>
      <c r="B982" t="s">
        <v>298</v>
      </c>
      <c r="D982" t="s">
        <v>164</v>
      </c>
      <c r="K982" t="s">
        <v>613</v>
      </c>
      <c r="L982" t="s">
        <v>614</v>
      </c>
      <c r="M982" t="s">
        <v>251</v>
      </c>
      <c r="N982" t="s">
        <v>105</v>
      </c>
      <c r="P982">
        <v>25</v>
      </c>
      <c r="U982" t="s">
        <v>106</v>
      </c>
      <c r="V982" t="s">
        <v>167</v>
      </c>
      <c r="W982" t="s">
        <v>108</v>
      </c>
      <c r="X982" t="s">
        <v>109</v>
      </c>
      <c r="Y982">
        <v>4</v>
      </c>
      <c r="Z982" t="s">
        <v>139</v>
      </c>
      <c r="AB982">
        <v>5.0999999999999996</v>
      </c>
      <c r="AD982">
        <v>4.9000000000000004</v>
      </c>
      <c r="AF982">
        <v>5.4</v>
      </c>
      <c r="AG982" t="s">
        <v>140</v>
      </c>
      <c r="AX982" t="s">
        <v>128</v>
      </c>
      <c r="AY982" t="s">
        <v>128</v>
      </c>
      <c r="AZ982" t="s">
        <v>129</v>
      </c>
      <c r="BC982">
        <v>4</v>
      </c>
      <c r="BH982" t="s">
        <v>118</v>
      </c>
      <c r="BJ982">
        <v>96</v>
      </c>
      <c r="BO982" t="s">
        <v>130</v>
      </c>
      <c r="BQ982">
        <v>4</v>
      </c>
      <c r="BV982" t="s">
        <v>118</v>
      </c>
      <c r="CC982" t="s">
        <v>120</v>
      </c>
      <c r="CR982" t="s">
        <v>169</v>
      </c>
      <c r="CS982">
        <v>96918</v>
      </c>
      <c r="CT982" t="s">
        <v>170</v>
      </c>
      <c r="CU982" t="s">
        <v>171</v>
      </c>
      <c r="CV982">
        <v>2004</v>
      </c>
    </row>
    <row r="983" spans="1:100" x14ac:dyDescent="0.35">
      <c r="A983">
        <v>38641940</v>
      </c>
      <c r="B983" t="s">
        <v>298</v>
      </c>
      <c r="D983" t="s">
        <v>101</v>
      </c>
      <c r="K983" t="s">
        <v>249</v>
      </c>
      <c r="L983" t="s">
        <v>250</v>
      </c>
      <c r="M983" t="s">
        <v>251</v>
      </c>
      <c r="N983" t="s">
        <v>307</v>
      </c>
      <c r="R983">
        <v>8</v>
      </c>
      <c r="T983">
        <v>10</v>
      </c>
      <c r="U983" t="s">
        <v>106</v>
      </c>
      <c r="V983" t="s">
        <v>107</v>
      </c>
      <c r="W983" t="s">
        <v>108</v>
      </c>
      <c r="X983" t="s">
        <v>109</v>
      </c>
      <c r="Y983">
        <v>4</v>
      </c>
      <c r="Z983" t="s">
        <v>139</v>
      </c>
      <c r="AB983">
        <v>4341.6000000000004</v>
      </c>
      <c r="AD983">
        <v>4012.6</v>
      </c>
      <c r="AF983">
        <v>4758.6000000000004</v>
      </c>
      <c r="AG983" t="s">
        <v>140</v>
      </c>
      <c r="AX983" t="s">
        <v>128</v>
      </c>
      <c r="AY983" t="s">
        <v>128</v>
      </c>
      <c r="AZ983" t="s">
        <v>129</v>
      </c>
      <c r="BC983">
        <v>4</v>
      </c>
      <c r="BH983" t="s">
        <v>118</v>
      </c>
      <c r="CC983" t="s">
        <v>120</v>
      </c>
      <c r="CR983" t="s">
        <v>608</v>
      </c>
      <c r="CS983">
        <v>73637</v>
      </c>
      <c r="CT983" t="s">
        <v>609</v>
      </c>
      <c r="CU983" t="s">
        <v>610</v>
      </c>
      <c r="CV983">
        <v>2004</v>
      </c>
    </row>
    <row r="984" spans="1:100" x14ac:dyDescent="0.35">
      <c r="A984">
        <v>38641940</v>
      </c>
      <c r="B984" t="s">
        <v>298</v>
      </c>
      <c r="D984" t="s">
        <v>101</v>
      </c>
      <c r="K984" t="s">
        <v>249</v>
      </c>
      <c r="L984" t="s">
        <v>250</v>
      </c>
      <c r="M984" t="s">
        <v>251</v>
      </c>
      <c r="N984" t="s">
        <v>307</v>
      </c>
      <c r="R984">
        <v>8</v>
      </c>
      <c r="T984">
        <v>10</v>
      </c>
      <c r="U984" t="s">
        <v>106</v>
      </c>
      <c r="V984" t="s">
        <v>107</v>
      </c>
      <c r="W984" t="s">
        <v>108</v>
      </c>
      <c r="X984" t="s">
        <v>109</v>
      </c>
      <c r="Z984" t="s">
        <v>110</v>
      </c>
      <c r="AB984">
        <v>7.9</v>
      </c>
      <c r="AD984">
        <v>7.2</v>
      </c>
      <c r="AF984">
        <v>8.6999999999999993</v>
      </c>
      <c r="AG984" t="s">
        <v>140</v>
      </c>
      <c r="AX984" t="s">
        <v>128</v>
      </c>
      <c r="AY984" t="s">
        <v>128</v>
      </c>
      <c r="AZ984" t="s">
        <v>129</v>
      </c>
      <c r="BC984">
        <v>4</v>
      </c>
      <c r="BH984" t="s">
        <v>118</v>
      </c>
      <c r="CC984" t="s">
        <v>120</v>
      </c>
      <c r="CR984" t="s">
        <v>329</v>
      </c>
      <c r="CS984">
        <v>72795</v>
      </c>
      <c r="CT984" t="s">
        <v>330</v>
      </c>
      <c r="CU984" t="s">
        <v>331</v>
      </c>
      <c r="CV984">
        <v>2004</v>
      </c>
    </row>
    <row r="985" spans="1:100" x14ac:dyDescent="0.35">
      <c r="A985">
        <v>38641940</v>
      </c>
      <c r="B985" t="s">
        <v>298</v>
      </c>
      <c r="D985" t="s">
        <v>101</v>
      </c>
      <c r="K985" t="s">
        <v>249</v>
      </c>
      <c r="L985" t="s">
        <v>250</v>
      </c>
      <c r="M985" t="s">
        <v>251</v>
      </c>
      <c r="N985" t="s">
        <v>198</v>
      </c>
      <c r="P985">
        <v>25</v>
      </c>
      <c r="U985" t="s">
        <v>106</v>
      </c>
      <c r="V985" t="s">
        <v>107</v>
      </c>
      <c r="W985" t="s">
        <v>108</v>
      </c>
      <c r="X985" t="s">
        <v>109</v>
      </c>
      <c r="Z985" t="s">
        <v>110</v>
      </c>
      <c r="AB985">
        <v>0.88</v>
      </c>
      <c r="AD985">
        <v>0.84</v>
      </c>
      <c r="AF985">
        <v>0.92</v>
      </c>
      <c r="AG985" t="s">
        <v>140</v>
      </c>
      <c r="AX985" t="s">
        <v>128</v>
      </c>
      <c r="AY985" t="s">
        <v>128</v>
      </c>
      <c r="AZ985" t="s">
        <v>129</v>
      </c>
      <c r="BC985">
        <v>4</v>
      </c>
      <c r="BH985" t="s">
        <v>118</v>
      </c>
      <c r="CC985" t="s">
        <v>120</v>
      </c>
      <c r="CR985" t="s">
        <v>329</v>
      </c>
      <c r="CS985">
        <v>72795</v>
      </c>
      <c r="CT985" t="s">
        <v>330</v>
      </c>
      <c r="CU985" t="s">
        <v>331</v>
      </c>
      <c r="CV985">
        <v>2004</v>
      </c>
    </row>
    <row r="986" spans="1:100" x14ac:dyDescent="0.35">
      <c r="A986">
        <v>38641940</v>
      </c>
      <c r="B986" t="s">
        <v>298</v>
      </c>
      <c r="C986" t="s">
        <v>134</v>
      </c>
      <c r="D986" t="s">
        <v>101</v>
      </c>
      <c r="K986" t="s">
        <v>249</v>
      </c>
      <c r="L986" t="s">
        <v>250</v>
      </c>
      <c r="M986" t="s">
        <v>251</v>
      </c>
      <c r="N986" t="s">
        <v>105</v>
      </c>
      <c r="P986">
        <v>4</v>
      </c>
      <c r="U986" t="s">
        <v>118</v>
      </c>
      <c r="V986" t="s">
        <v>107</v>
      </c>
      <c r="W986" t="s">
        <v>108</v>
      </c>
      <c r="X986" t="s">
        <v>109</v>
      </c>
      <c r="Y986">
        <v>11</v>
      </c>
      <c r="Z986" t="s">
        <v>139</v>
      </c>
      <c r="AB986">
        <v>22</v>
      </c>
      <c r="AD986">
        <v>21.6</v>
      </c>
      <c r="AF986">
        <v>22.4</v>
      </c>
      <c r="AG986" t="s">
        <v>111</v>
      </c>
      <c r="AX986" t="s">
        <v>128</v>
      </c>
      <c r="AY986" t="s">
        <v>128</v>
      </c>
      <c r="AZ986" t="s">
        <v>129</v>
      </c>
      <c r="BC986">
        <v>2</v>
      </c>
      <c r="BH986" t="s">
        <v>118</v>
      </c>
      <c r="BJ986">
        <v>96</v>
      </c>
      <c r="BO986" t="s">
        <v>130</v>
      </c>
      <c r="BQ986">
        <v>4</v>
      </c>
      <c r="BV986" t="s">
        <v>118</v>
      </c>
      <c r="CC986" t="s">
        <v>120</v>
      </c>
      <c r="CR986" t="s">
        <v>344</v>
      </c>
      <c r="CS986">
        <v>170769</v>
      </c>
      <c r="CT986" t="s">
        <v>345</v>
      </c>
      <c r="CU986" t="s">
        <v>346</v>
      </c>
      <c r="CV986">
        <v>2013</v>
      </c>
    </row>
    <row r="987" spans="1:100" x14ac:dyDescent="0.35">
      <c r="A987">
        <v>38641940</v>
      </c>
      <c r="B987" t="s">
        <v>298</v>
      </c>
      <c r="C987" t="s">
        <v>134</v>
      </c>
      <c r="D987" t="s">
        <v>101</v>
      </c>
      <c r="K987" t="s">
        <v>249</v>
      </c>
      <c r="L987" t="s">
        <v>250</v>
      </c>
      <c r="M987" t="s">
        <v>251</v>
      </c>
      <c r="N987" t="s">
        <v>105</v>
      </c>
      <c r="P987">
        <v>4</v>
      </c>
      <c r="U987" t="s">
        <v>118</v>
      </c>
      <c r="V987" t="s">
        <v>107</v>
      </c>
      <c r="W987" t="s">
        <v>108</v>
      </c>
      <c r="X987" t="s">
        <v>109</v>
      </c>
      <c r="Y987">
        <v>11</v>
      </c>
      <c r="Z987" t="s">
        <v>139</v>
      </c>
      <c r="AB987">
        <v>15.3</v>
      </c>
      <c r="AD987">
        <v>13.3</v>
      </c>
      <c r="AF987">
        <v>16.899999999999999</v>
      </c>
      <c r="AG987" t="s">
        <v>111</v>
      </c>
      <c r="AX987" t="s">
        <v>128</v>
      </c>
      <c r="AY987" t="s">
        <v>128</v>
      </c>
      <c r="AZ987" t="s">
        <v>129</v>
      </c>
      <c r="BC987">
        <v>4</v>
      </c>
      <c r="BH987" t="s">
        <v>118</v>
      </c>
      <c r="BJ987">
        <v>96</v>
      </c>
      <c r="BO987" t="s">
        <v>130</v>
      </c>
      <c r="BQ987">
        <v>4</v>
      </c>
      <c r="BV987" t="s">
        <v>118</v>
      </c>
      <c r="CC987" t="s">
        <v>120</v>
      </c>
      <c r="CR987" t="s">
        <v>344</v>
      </c>
      <c r="CS987">
        <v>170769</v>
      </c>
      <c r="CT987" t="s">
        <v>345</v>
      </c>
      <c r="CU987" t="s">
        <v>346</v>
      </c>
      <c r="CV987">
        <v>2013</v>
      </c>
    </row>
    <row r="988" spans="1:100" x14ac:dyDescent="0.35">
      <c r="A988">
        <v>38641940</v>
      </c>
      <c r="B988" t="s">
        <v>298</v>
      </c>
      <c r="D988" t="s">
        <v>164</v>
      </c>
      <c r="K988" t="s">
        <v>613</v>
      </c>
      <c r="L988" t="s">
        <v>614</v>
      </c>
      <c r="M988" t="s">
        <v>251</v>
      </c>
      <c r="N988" t="s">
        <v>105</v>
      </c>
      <c r="P988">
        <v>20</v>
      </c>
      <c r="U988" t="s">
        <v>106</v>
      </c>
      <c r="V988" t="s">
        <v>167</v>
      </c>
      <c r="W988" t="s">
        <v>108</v>
      </c>
      <c r="X988" t="s">
        <v>109</v>
      </c>
      <c r="Y988">
        <v>4</v>
      </c>
      <c r="Z988" t="s">
        <v>139</v>
      </c>
      <c r="AA988" t="s">
        <v>116</v>
      </c>
      <c r="AB988">
        <v>8</v>
      </c>
      <c r="AG988" t="s">
        <v>140</v>
      </c>
      <c r="AX988" t="s">
        <v>128</v>
      </c>
      <c r="AY988" t="s">
        <v>128</v>
      </c>
      <c r="AZ988" t="s">
        <v>129</v>
      </c>
      <c r="BC988">
        <v>1</v>
      </c>
      <c r="BH988" t="s">
        <v>118</v>
      </c>
      <c r="BJ988">
        <v>96</v>
      </c>
      <c r="BO988" t="s">
        <v>130</v>
      </c>
      <c r="BQ988">
        <v>4</v>
      </c>
      <c r="BV988" t="s">
        <v>118</v>
      </c>
      <c r="CC988" t="s">
        <v>120</v>
      </c>
      <c r="CR988" t="s">
        <v>169</v>
      </c>
      <c r="CS988">
        <v>96918</v>
      </c>
      <c r="CT988" t="s">
        <v>170</v>
      </c>
      <c r="CU988" t="s">
        <v>171</v>
      </c>
      <c r="CV988">
        <v>2004</v>
      </c>
    </row>
    <row r="989" spans="1:100" x14ac:dyDescent="0.35">
      <c r="A989">
        <v>38641940</v>
      </c>
      <c r="B989" t="s">
        <v>298</v>
      </c>
      <c r="D989" t="s">
        <v>164</v>
      </c>
      <c r="K989" t="s">
        <v>613</v>
      </c>
      <c r="L989" t="s">
        <v>614</v>
      </c>
      <c r="M989" t="s">
        <v>251</v>
      </c>
      <c r="N989" t="s">
        <v>105</v>
      </c>
      <c r="P989">
        <v>20</v>
      </c>
      <c r="U989" t="s">
        <v>106</v>
      </c>
      <c r="V989" t="s">
        <v>167</v>
      </c>
      <c r="W989" t="s">
        <v>108</v>
      </c>
      <c r="X989" t="s">
        <v>109</v>
      </c>
      <c r="Y989">
        <v>4</v>
      </c>
      <c r="Z989" t="s">
        <v>139</v>
      </c>
      <c r="AA989" t="s">
        <v>116</v>
      </c>
      <c r="AB989">
        <v>8</v>
      </c>
      <c r="AG989" t="s">
        <v>140</v>
      </c>
      <c r="AX989" t="s">
        <v>128</v>
      </c>
      <c r="AY989" t="s">
        <v>128</v>
      </c>
      <c r="AZ989" t="s">
        <v>129</v>
      </c>
      <c r="BC989">
        <v>4</v>
      </c>
      <c r="BH989" t="s">
        <v>118</v>
      </c>
      <c r="BJ989">
        <v>96</v>
      </c>
      <c r="BO989" t="s">
        <v>130</v>
      </c>
      <c r="BQ989">
        <v>4</v>
      </c>
      <c r="BV989" t="s">
        <v>118</v>
      </c>
      <c r="CC989" t="s">
        <v>120</v>
      </c>
      <c r="CR989" t="s">
        <v>169</v>
      </c>
      <c r="CS989">
        <v>96918</v>
      </c>
      <c r="CT989" t="s">
        <v>170</v>
      </c>
      <c r="CU989" t="s">
        <v>171</v>
      </c>
      <c r="CV989">
        <v>2004</v>
      </c>
    </row>
    <row r="990" spans="1:100" x14ac:dyDescent="0.35">
      <c r="A990">
        <v>38641940</v>
      </c>
      <c r="B990" t="s">
        <v>298</v>
      </c>
      <c r="D990" t="s">
        <v>101</v>
      </c>
      <c r="K990" t="s">
        <v>249</v>
      </c>
      <c r="L990" t="s">
        <v>250</v>
      </c>
      <c r="M990" t="s">
        <v>251</v>
      </c>
      <c r="N990" t="s">
        <v>307</v>
      </c>
      <c r="R990">
        <v>8</v>
      </c>
      <c r="T990">
        <v>10</v>
      </c>
      <c r="U990" t="s">
        <v>106</v>
      </c>
      <c r="V990" t="s">
        <v>107</v>
      </c>
      <c r="W990" t="s">
        <v>108</v>
      </c>
      <c r="X990" t="s">
        <v>109</v>
      </c>
      <c r="Y990">
        <v>4</v>
      </c>
      <c r="Z990" t="s">
        <v>139</v>
      </c>
      <c r="AB990">
        <v>13.9</v>
      </c>
      <c r="AD990">
        <v>10.6</v>
      </c>
      <c r="AF990">
        <v>27.2</v>
      </c>
      <c r="AG990" t="s">
        <v>140</v>
      </c>
      <c r="AX990" t="s">
        <v>128</v>
      </c>
      <c r="AY990" t="s">
        <v>128</v>
      </c>
      <c r="AZ990" t="s">
        <v>129</v>
      </c>
      <c r="BC990">
        <v>4</v>
      </c>
      <c r="BH990" t="s">
        <v>118</v>
      </c>
      <c r="CC990" t="s">
        <v>120</v>
      </c>
      <c r="CR990" t="s">
        <v>608</v>
      </c>
      <c r="CS990">
        <v>73637</v>
      </c>
      <c r="CT990" t="s">
        <v>609</v>
      </c>
      <c r="CU990" t="s">
        <v>610</v>
      </c>
      <c r="CV990">
        <v>2004</v>
      </c>
    </row>
    <row r="991" spans="1:100" x14ac:dyDescent="0.35">
      <c r="A991">
        <v>38641940</v>
      </c>
      <c r="B991" t="s">
        <v>298</v>
      </c>
      <c r="D991" t="s">
        <v>101</v>
      </c>
      <c r="F991">
        <v>25.2</v>
      </c>
      <c r="K991" t="s">
        <v>618</v>
      </c>
      <c r="L991" t="s">
        <v>619</v>
      </c>
      <c r="M991" t="s">
        <v>251</v>
      </c>
      <c r="N991" t="s">
        <v>105</v>
      </c>
      <c r="P991">
        <v>25</v>
      </c>
      <c r="U991" t="s">
        <v>206</v>
      </c>
      <c r="V991" t="s">
        <v>107</v>
      </c>
      <c r="W991" t="s">
        <v>108</v>
      </c>
      <c r="X991" t="s">
        <v>109</v>
      </c>
      <c r="Y991">
        <v>6</v>
      </c>
      <c r="Z991" t="s">
        <v>139</v>
      </c>
      <c r="AB991">
        <v>2.0699999999999998</v>
      </c>
      <c r="AG991" t="s">
        <v>111</v>
      </c>
      <c r="AX991" t="s">
        <v>128</v>
      </c>
      <c r="AY991" t="s">
        <v>128</v>
      </c>
      <c r="AZ991" t="s">
        <v>129</v>
      </c>
      <c r="BC991">
        <v>16</v>
      </c>
      <c r="BH991" t="s">
        <v>118</v>
      </c>
      <c r="CC991" t="s">
        <v>120</v>
      </c>
      <c r="CR991" t="s">
        <v>237</v>
      </c>
      <c r="CS991">
        <v>80961</v>
      </c>
      <c r="CT991" t="s">
        <v>342</v>
      </c>
      <c r="CU991" t="s">
        <v>343</v>
      </c>
      <c r="CV991">
        <v>2005</v>
      </c>
    </row>
    <row r="992" spans="1:100" x14ac:dyDescent="0.35">
      <c r="A992">
        <v>38641940</v>
      </c>
      <c r="B992" t="s">
        <v>298</v>
      </c>
      <c r="D992" t="s">
        <v>101</v>
      </c>
      <c r="K992" t="s">
        <v>249</v>
      </c>
      <c r="L992" t="s">
        <v>250</v>
      </c>
      <c r="M992" t="s">
        <v>251</v>
      </c>
      <c r="N992" t="s">
        <v>198</v>
      </c>
      <c r="P992">
        <v>25</v>
      </c>
      <c r="U992" t="s">
        <v>106</v>
      </c>
      <c r="V992" t="s">
        <v>107</v>
      </c>
      <c r="W992" t="s">
        <v>108</v>
      </c>
      <c r="X992" t="s">
        <v>109</v>
      </c>
      <c r="Z992" t="s">
        <v>110</v>
      </c>
      <c r="AB992">
        <v>2.1</v>
      </c>
      <c r="AD992">
        <v>2</v>
      </c>
      <c r="AF992">
        <v>2.7</v>
      </c>
      <c r="AG992" t="s">
        <v>140</v>
      </c>
      <c r="AX992" t="s">
        <v>128</v>
      </c>
      <c r="AY992" t="s">
        <v>128</v>
      </c>
      <c r="AZ992" t="s">
        <v>129</v>
      </c>
      <c r="BC992">
        <v>4</v>
      </c>
      <c r="BH992" t="s">
        <v>118</v>
      </c>
      <c r="CC992" t="s">
        <v>120</v>
      </c>
      <c r="CR992" t="s">
        <v>329</v>
      </c>
      <c r="CS992">
        <v>72795</v>
      </c>
      <c r="CT992" t="s">
        <v>330</v>
      </c>
      <c r="CU992" t="s">
        <v>331</v>
      </c>
      <c r="CV992">
        <v>2004</v>
      </c>
    </row>
    <row r="993" spans="1:100" x14ac:dyDescent="0.35">
      <c r="A993">
        <v>38641940</v>
      </c>
      <c r="B993" t="s">
        <v>298</v>
      </c>
      <c r="D993" t="s">
        <v>101</v>
      </c>
      <c r="F993">
        <v>25.2</v>
      </c>
      <c r="K993" t="s">
        <v>613</v>
      </c>
      <c r="L993" t="s">
        <v>614</v>
      </c>
      <c r="M993" t="s">
        <v>251</v>
      </c>
      <c r="N993" t="s">
        <v>105</v>
      </c>
      <c r="P993">
        <v>25</v>
      </c>
      <c r="U993" t="s">
        <v>206</v>
      </c>
      <c r="V993" t="s">
        <v>107</v>
      </c>
      <c r="W993" t="s">
        <v>108</v>
      </c>
      <c r="X993" t="s">
        <v>109</v>
      </c>
      <c r="Y993">
        <v>6</v>
      </c>
      <c r="Z993" t="s">
        <v>139</v>
      </c>
      <c r="AB993">
        <v>0.55000000000000004</v>
      </c>
      <c r="AG993" t="s">
        <v>111</v>
      </c>
      <c r="AX993" t="s">
        <v>128</v>
      </c>
      <c r="AY993" t="s">
        <v>128</v>
      </c>
      <c r="AZ993" t="s">
        <v>129</v>
      </c>
      <c r="BC993">
        <v>16</v>
      </c>
      <c r="BH993" t="s">
        <v>118</v>
      </c>
      <c r="CC993" t="s">
        <v>120</v>
      </c>
      <c r="CR993" t="s">
        <v>237</v>
      </c>
      <c r="CS993">
        <v>80961</v>
      </c>
      <c r="CT993" t="s">
        <v>342</v>
      </c>
      <c r="CU993" t="s">
        <v>343</v>
      </c>
      <c r="CV993">
        <v>2005</v>
      </c>
    </row>
    <row r="994" spans="1:100" x14ac:dyDescent="0.35">
      <c r="A994">
        <v>38641940</v>
      </c>
      <c r="B994" t="s">
        <v>298</v>
      </c>
      <c r="D994" t="s">
        <v>164</v>
      </c>
      <c r="K994" t="s">
        <v>613</v>
      </c>
      <c r="L994" t="s">
        <v>614</v>
      </c>
      <c r="M994" t="s">
        <v>251</v>
      </c>
      <c r="N994" t="s">
        <v>105</v>
      </c>
      <c r="V994" t="s">
        <v>167</v>
      </c>
      <c r="W994" t="s">
        <v>108</v>
      </c>
      <c r="X994" t="s">
        <v>109</v>
      </c>
      <c r="Y994">
        <v>9</v>
      </c>
      <c r="Z994" t="s">
        <v>139</v>
      </c>
      <c r="AB994">
        <v>0.99</v>
      </c>
      <c r="AD994">
        <v>0.92</v>
      </c>
      <c r="AF994">
        <v>1.06</v>
      </c>
      <c r="AG994" t="s">
        <v>140</v>
      </c>
      <c r="AX994" t="s">
        <v>128</v>
      </c>
      <c r="AY994" t="s">
        <v>128</v>
      </c>
      <c r="AZ994" t="s">
        <v>129</v>
      </c>
      <c r="BC994">
        <v>4</v>
      </c>
      <c r="BH994" t="s">
        <v>118</v>
      </c>
      <c r="BJ994">
        <v>96</v>
      </c>
      <c r="BO994" t="s">
        <v>130</v>
      </c>
      <c r="BQ994">
        <v>4</v>
      </c>
      <c r="BV994" t="s">
        <v>118</v>
      </c>
      <c r="CC994" t="s">
        <v>120</v>
      </c>
      <c r="CR994" t="s">
        <v>615</v>
      </c>
      <c r="CS994">
        <v>173391</v>
      </c>
      <c r="CT994" t="s">
        <v>616</v>
      </c>
      <c r="CU994" t="s">
        <v>617</v>
      </c>
      <c r="CV994">
        <v>2014</v>
      </c>
    </row>
    <row r="995" spans="1:100" x14ac:dyDescent="0.35">
      <c r="A995">
        <v>38641940</v>
      </c>
      <c r="B995" t="s">
        <v>298</v>
      </c>
      <c r="D995" t="s">
        <v>101</v>
      </c>
      <c r="K995" t="s">
        <v>249</v>
      </c>
      <c r="L995" t="s">
        <v>250</v>
      </c>
      <c r="M995" t="s">
        <v>251</v>
      </c>
      <c r="N995" t="s">
        <v>307</v>
      </c>
      <c r="R995">
        <v>8</v>
      </c>
      <c r="T995">
        <v>10</v>
      </c>
      <c r="U995" t="s">
        <v>106</v>
      </c>
      <c r="V995" t="s">
        <v>107</v>
      </c>
      <c r="W995" t="s">
        <v>108</v>
      </c>
      <c r="X995" t="s">
        <v>109</v>
      </c>
      <c r="Y995">
        <v>4</v>
      </c>
      <c r="Z995" t="s">
        <v>139</v>
      </c>
      <c r="AB995">
        <v>3</v>
      </c>
      <c r="AD995">
        <v>2.5</v>
      </c>
      <c r="AF995">
        <v>3.9</v>
      </c>
      <c r="AG995" t="s">
        <v>140</v>
      </c>
      <c r="AX995" t="s">
        <v>128</v>
      </c>
      <c r="AY995" t="s">
        <v>128</v>
      </c>
      <c r="AZ995" t="s">
        <v>129</v>
      </c>
      <c r="BC995">
        <v>4</v>
      </c>
      <c r="BH995" t="s">
        <v>118</v>
      </c>
      <c r="CC995" t="s">
        <v>120</v>
      </c>
      <c r="CR995" t="s">
        <v>608</v>
      </c>
      <c r="CS995">
        <v>73637</v>
      </c>
      <c r="CT995" t="s">
        <v>609</v>
      </c>
      <c r="CU995" t="s">
        <v>610</v>
      </c>
      <c r="CV995">
        <v>2004</v>
      </c>
    </row>
    <row r="996" spans="1:100" x14ac:dyDescent="0.35">
      <c r="A996">
        <v>38641940</v>
      </c>
      <c r="B996" t="s">
        <v>298</v>
      </c>
      <c r="D996" t="s">
        <v>135</v>
      </c>
      <c r="K996" t="s">
        <v>618</v>
      </c>
      <c r="L996" t="s">
        <v>619</v>
      </c>
      <c r="M996" t="s">
        <v>251</v>
      </c>
      <c r="N996" t="s">
        <v>105</v>
      </c>
      <c r="P996">
        <v>25</v>
      </c>
      <c r="U996" t="s">
        <v>106</v>
      </c>
      <c r="V996" t="s">
        <v>167</v>
      </c>
      <c r="W996" t="s">
        <v>108</v>
      </c>
      <c r="X996" t="s">
        <v>109</v>
      </c>
      <c r="Y996">
        <v>10</v>
      </c>
      <c r="Z996" t="s">
        <v>139</v>
      </c>
      <c r="AB996">
        <v>6.09</v>
      </c>
      <c r="AD996">
        <v>5.83</v>
      </c>
      <c r="AF996">
        <v>6.4</v>
      </c>
      <c r="AG996" t="s">
        <v>140</v>
      </c>
      <c r="AX996" t="s">
        <v>128</v>
      </c>
      <c r="AY996" t="s">
        <v>128</v>
      </c>
      <c r="AZ996" t="s">
        <v>129</v>
      </c>
      <c r="BC996">
        <v>4</v>
      </c>
      <c r="BH996" t="s">
        <v>118</v>
      </c>
      <c r="BJ996">
        <v>96</v>
      </c>
      <c r="BO996" t="s">
        <v>130</v>
      </c>
      <c r="BQ996">
        <v>4</v>
      </c>
      <c r="BV996" t="s">
        <v>118</v>
      </c>
      <c r="CC996" t="s">
        <v>120</v>
      </c>
      <c r="CR996" t="s">
        <v>375</v>
      </c>
      <c r="CS996">
        <v>170766</v>
      </c>
      <c r="CT996" t="s">
        <v>376</v>
      </c>
      <c r="CU996" t="s">
        <v>377</v>
      </c>
      <c r="CV996">
        <v>2014</v>
      </c>
    </row>
    <row r="997" spans="1:100" x14ac:dyDescent="0.35">
      <c r="A997">
        <v>38641940</v>
      </c>
      <c r="B997" t="s">
        <v>298</v>
      </c>
      <c r="D997" t="s">
        <v>164</v>
      </c>
      <c r="K997" t="s">
        <v>613</v>
      </c>
      <c r="L997" t="s">
        <v>614</v>
      </c>
      <c r="M997" t="s">
        <v>251</v>
      </c>
      <c r="N997" t="s">
        <v>105</v>
      </c>
      <c r="V997" t="s">
        <v>167</v>
      </c>
      <c r="W997" t="s">
        <v>108</v>
      </c>
      <c r="X997" t="s">
        <v>109</v>
      </c>
      <c r="Y997">
        <v>5</v>
      </c>
      <c r="Z997" t="s">
        <v>139</v>
      </c>
      <c r="AB997">
        <v>0.7</v>
      </c>
      <c r="AD997">
        <v>0.63</v>
      </c>
      <c r="AF997">
        <v>0.77</v>
      </c>
      <c r="AG997" t="s">
        <v>140</v>
      </c>
      <c r="AX997" t="s">
        <v>128</v>
      </c>
      <c r="AY997" t="s">
        <v>128</v>
      </c>
      <c r="AZ997" t="s">
        <v>129</v>
      </c>
      <c r="BC997">
        <v>4</v>
      </c>
      <c r="BH997" t="s">
        <v>118</v>
      </c>
      <c r="BJ997">
        <v>96</v>
      </c>
      <c r="BO997" t="s">
        <v>130</v>
      </c>
      <c r="BQ997">
        <v>4</v>
      </c>
      <c r="BV997" t="s">
        <v>118</v>
      </c>
      <c r="CC997" t="s">
        <v>120</v>
      </c>
      <c r="CR997" t="s">
        <v>615</v>
      </c>
      <c r="CS997">
        <v>173391</v>
      </c>
      <c r="CT997" t="s">
        <v>616</v>
      </c>
      <c r="CU997" t="s">
        <v>617</v>
      </c>
      <c r="CV997">
        <v>2014</v>
      </c>
    </row>
    <row r="998" spans="1:100" x14ac:dyDescent="0.35">
      <c r="A998">
        <v>38641940</v>
      </c>
      <c r="B998" t="s">
        <v>298</v>
      </c>
      <c r="D998" t="s">
        <v>135</v>
      </c>
      <c r="K998" t="s">
        <v>261</v>
      </c>
      <c r="L998" t="s">
        <v>262</v>
      </c>
      <c r="M998" t="s">
        <v>251</v>
      </c>
      <c r="N998" t="s">
        <v>105</v>
      </c>
      <c r="P998">
        <v>25</v>
      </c>
      <c r="U998" t="s">
        <v>106</v>
      </c>
      <c r="V998" t="s">
        <v>167</v>
      </c>
      <c r="W998" t="s">
        <v>108</v>
      </c>
      <c r="X998" t="s">
        <v>109</v>
      </c>
      <c r="Y998">
        <v>10</v>
      </c>
      <c r="Z998" t="s">
        <v>139</v>
      </c>
      <c r="AB998">
        <v>4.83</v>
      </c>
      <c r="AD998">
        <v>4.83</v>
      </c>
      <c r="AF998">
        <v>5.16</v>
      </c>
      <c r="AG998" t="s">
        <v>140</v>
      </c>
      <c r="AX998" t="s">
        <v>128</v>
      </c>
      <c r="AY998" t="s">
        <v>128</v>
      </c>
      <c r="AZ998" t="s">
        <v>129</v>
      </c>
      <c r="BC998">
        <v>4</v>
      </c>
      <c r="BH998" t="s">
        <v>118</v>
      </c>
      <c r="BJ998">
        <v>96</v>
      </c>
      <c r="BO998" t="s">
        <v>130</v>
      </c>
      <c r="BQ998">
        <v>4</v>
      </c>
      <c r="BV998" t="s">
        <v>118</v>
      </c>
      <c r="CC998" t="s">
        <v>120</v>
      </c>
      <c r="CR998" t="s">
        <v>375</v>
      </c>
      <c r="CS998">
        <v>170766</v>
      </c>
      <c r="CT998" t="s">
        <v>376</v>
      </c>
      <c r="CU998" t="s">
        <v>377</v>
      </c>
      <c r="CV998">
        <v>2014</v>
      </c>
    </row>
    <row r="999" spans="1:100" x14ac:dyDescent="0.35">
      <c r="A999">
        <v>38641940</v>
      </c>
      <c r="B999" t="s">
        <v>298</v>
      </c>
      <c r="D999" t="s">
        <v>101</v>
      </c>
      <c r="K999" t="s">
        <v>249</v>
      </c>
      <c r="L999" t="s">
        <v>250</v>
      </c>
      <c r="M999" t="s">
        <v>251</v>
      </c>
      <c r="N999" t="s">
        <v>307</v>
      </c>
      <c r="R999">
        <v>8</v>
      </c>
      <c r="T999">
        <v>10</v>
      </c>
      <c r="U999" t="s">
        <v>106</v>
      </c>
      <c r="V999" t="s">
        <v>107</v>
      </c>
      <c r="W999" t="s">
        <v>108</v>
      </c>
      <c r="X999" t="s">
        <v>109</v>
      </c>
      <c r="Y999">
        <v>4</v>
      </c>
      <c r="Z999" t="s">
        <v>139</v>
      </c>
      <c r="AB999">
        <v>6419</v>
      </c>
      <c r="AD999">
        <v>5083.3999999999996</v>
      </c>
      <c r="AF999">
        <v>9099</v>
      </c>
      <c r="AG999" t="s">
        <v>140</v>
      </c>
      <c r="AX999" t="s">
        <v>128</v>
      </c>
      <c r="AY999" t="s">
        <v>128</v>
      </c>
      <c r="AZ999" t="s">
        <v>129</v>
      </c>
      <c r="BC999">
        <v>4</v>
      </c>
      <c r="BH999" t="s">
        <v>118</v>
      </c>
      <c r="CC999" t="s">
        <v>120</v>
      </c>
      <c r="CR999" t="s">
        <v>608</v>
      </c>
      <c r="CS999">
        <v>73637</v>
      </c>
      <c r="CT999" t="s">
        <v>609</v>
      </c>
      <c r="CU999" t="s">
        <v>610</v>
      </c>
      <c r="CV999">
        <v>2004</v>
      </c>
    </row>
    <row r="1000" spans="1:100" x14ac:dyDescent="0.35">
      <c r="A1000">
        <v>38641940</v>
      </c>
      <c r="B1000" t="s">
        <v>298</v>
      </c>
      <c r="D1000" t="s">
        <v>101</v>
      </c>
      <c r="K1000" t="s">
        <v>249</v>
      </c>
      <c r="L1000" t="s">
        <v>250</v>
      </c>
      <c r="M1000" t="s">
        <v>251</v>
      </c>
      <c r="N1000" t="s">
        <v>534</v>
      </c>
      <c r="R1000">
        <v>8</v>
      </c>
      <c r="T1000">
        <v>11</v>
      </c>
      <c r="U1000" t="s">
        <v>600</v>
      </c>
      <c r="V1000" t="s">
        <v>107</v>
      </c>
      <c r="W1000" t="s">
        <v>108</v>
      </c>
      <c r="X1000" t="s">
        <v>109</v>
      </c>
      <c r="Y1000">
        <v>7</v>
      </c>
      <c r="Z1000" t="s">
        <v>110</v>
      </c>
      <c r="AB1000">
        <v>1.05</v>
      </c>
      <c r="AD1000">
        <v>0.91</v>
      </c>
      <c r="AF1000">
        <v>1.32</v>
      </c>
      <c r="AG1000" t="s">
        <v>111</v>
      </c>
      <c r="AX1000" t="s">
        <v>128</v>
      </c>
      <c r="AY1000" t="s">
        <v>128</v>
      </c>
      <c r="AZ1000" t="s">
        <v>129</v>
      </c>
      <c r="BC1000">
        <v>4</v>
      </c>
      <c r="BH1000" t="s">
        <v>118</v>
      </c>
      <c r="BJ1000">
        <v>96</v>
      </c>
      <c r="BO1000" t="s">
        <v>130</v>
      </c>
      <c r="BQ1000">
        <v>4</v>
      </c>
      <c r="BV1000" t="s">
        <v>118</v>
      </c>
      <c r="CC1000" t="s">
        <v>120</v>
      </c>
      <c r="CR1000" t="s">
        <v>602</v>
      </c>
      <c r="CS1000">
        <v>178547</v>
      </c>
      <c r="CT1000" t="s">
        <v>603</v>
      </c>
      <c r="CU1000" t="s">
        <v>604</v>
      </c>
      <c r="CV1000">
        <v>2018</v>
      </c>
    </row>
    <row r="1001" spans="1:100" x14ac:dyDescent="0.35">
      <c r="A1001">
        <v>38641940</v>
      </c>
      <c r="B1001" t="s">
        <v>298</v>
      </c>
      <c r="D1001" t="s">
        <v>101</v>
      </c>
      <c r="F1001">
        <v>29.7</v>
      </c>
      <c r="K1001" t="s">
        <v>618</v>
      </c>
      <c r="L1001" t="s">
        <v>619</v>
      </c>
      <c r="M1001" t="s">
        <v>251</v>
      </c>
      <c r="N1001" t="s">
        <v>105</v>
      </c>
      <c r="P1001">
        <v>25</v>
      </c>
      <c r="U1001" t="s">
        <v>294</v>
      </c>
      <c r="V1001" t="s">
        <v>167</v>
      </c>
      <c r="W1001" t="s">
        <v>108</v>
      </c>
      <c r="X1001" t="s">
        <v>109</v>
      </c>
      <c r="Y1001" t="s">
        <v>383</v>
      </c>
      <c r="Z1001" t="s">
        <v>139</v>
      </c>
      <c r="AB1001">
        <v>2.77</v>
      </c>
      <c r="AD1001">
        <v>2.66</v>
      </c>
      <c r="AF1001">
        <v>2.89</v>
      </c>
      <c r="AG1001" t="s">
        <v>140</v>
      </c>
      <c r="AX1001" t="s">
        <v>128</v>
      </c>
      <c r="AY1001" t="s">
        <v>128</v>
      </c>
      <c r="AZ1001" t="s">
        <v>129</v>
      </c>
      <c r="BC1001">
        <v>4</v>
      </c>
      <c r="BH1001" t="s">
        <v>118</v>
      </c>
      <c r="BJ1001">
        <v>96</v>
      </c>
      <c r="BO1001" t="s">
        <v>130</v>
      </c>
      <c r="BQ1001">
        <v>4</v>
      </c>
      <c r="BV1001" t="s">
        <v>118</v>
      </c>
      <c r="CC1001" t="s">
        <v>120</v>
      </c>
      <c r="CR1001" t="s">
        <v>375</v>
      </c>
      <c r="CS1001">
        <v>161774</v>
      </c>
      <c r="CT1001" t="s">
        <v>384</v>
      </c>
      <c r="CU1001" t="s">
        <v>385</v>
      </c>
      <c r="CV1001">
        <v>2011</v>
      </c>
    </row>
    <row r="1002" spans="1:100" x14ac:dyDescent="0.35">
      <c r="A1002">
        <v>38641940</v>
      </c>
      <c r="B1002" t="s">
        <v>298</v>
      </c>
      <c r="D1002" t="s">
        <v>101</v>
      </c>
      <c r="K1002" t="s">
        <v>249</v>
      </c>
      <c r="L1002" t="s">
        <v>250</v>
      </c>
      <c r="M1002" t="s">
        <v>251</v>
      </c>
      <c r="N1002" t="s">
        <v>105</v>
      </c>
      <c r="P1002">
        <v>60</v>
      </c>
      <c r="U1002" t="s">
        <v>600</v>
      </c>
      <c r="V1002" t="s">
        <v>107</v>
      </c>
      <c r="W1002" t="s">
        <v>108</v>
      </c>
      <c r="X1002" t="s">
        <v>109</v>
      </c>
      <c r="Y1002">
        <v>6</v>
      </c>
      <c r="Z1002" t="s">
        <v>110</v>
      </c>
      <c r="AB1002">
        <v>5257</v>
      </c>
      <c r="AD1002">
        <v>5098</v>
      </c>
      <c r="AF1002">
        <v>5466</v>
      </c>
      <c r="AG1002" t="s">
        <v>111</v>
      </c>
      <c r="AX1002" t="s">
        <v>128</v>
      </c>
      <c r="AY1002" t="s">
        <v>128</v>
      </c>
      <c r="AZ1002" t="s">
        <v>129</v>
      </c>
      <c r="BC1002">
        <v>4</v>
      </c>
      <c r="BH1002" t="s">
        <v>118</v>
      </c>
      <c r="BJ1002">
        <v>96</v>
      </c>
      <c r="BO1002" t="s">
        <v>130</v>
      </c>
      <c r="BQ1002">
        <v>4</v>
      </c>
      <c r="BV1002" t="s">
        <v>118</v>
      </c>
      <c r="CC1002" t="s">
        <v>120</v>
      </c>
      <c r="CR1002" t="s">
        <v>602</v>
      </c>
      <c r="CS1002">
        <v>178547</v>
      </c>
      <c r="CT1002" t="s">
        <v>603</v>
      </c>
      <c r="CU1002" t="s">
        <v>604</v>
      </c>
      <c r="CV1002">
        <v>2018</v>
      </c>
    </row>
    <row r="1003" spans="1:100" x14ac:dyDescent="0.35">
      <c r="A1003">
        <v>38641940</v>
      </c>
      <c r="B1003" t="s">
        <v>298</v>
      </c>
      <c r="D1003" t="s">
        <v>164</v>
      </c>
      <c r="K1003" t="s">
        <v>261</v>
      </c>
      <c r="L1003" t="s">
        <v>262</v>
      </c>
      <c r="M1003" t="s">
        <v>251</v>
      </c>
      <c r="N1003" t="s">
        <v>105</v>
      </c>
      <c r="P1003">
        <v>25</v>
      </c>
      <c r="U1003" t="s">
        <v>106</v>
      </c>
      <c r="V1003" t="s">
        <v>107</v>
      </c>
      <c r="W1003" t="s">
        <v>108</v>
      </c>
      <c r="X1003" t="s">
        <v>109</v>
      </c>
      <c r="Y1003">
        <v>3</v>
      </c>
      <c r="Z1003" t="s">
        <v>139</v>
      </c>
      <c r="AB1003">
        <v>3.7</v>
      </c>
      <c r="AD1003">
        <v>3.5</v>
      </c>
      <c r="AF1003">
        <v>3.9</v>
      </c>
      <c r="AG1003" t="s">
        <v>140</v>
      </c>
      <c r="AX1003" t="s">
        <v>128</v>
      </c>
      <c r="AY1003" t="s">
        <v>128</v>
      </c>
      <c r="AZ1003" t="s">
        <v>129</v>
      </c>
      <c r="BC1003">
        <v>1</v>
      </c>
      <c r="BH1003" t="s">
        <v>118</v>
      </c>
      <c r="BJ1003">
        <v>42</v>
      </c>
      <c r="BO1003" t="s">
        <v>118</v>
      </c>
      <c r="BQ1003">
        <v>42</v>
      </c>
      <c r="BV1003" t="s">
        <v>118</v>
      </c>
      <c r="CC1003" t="s">
        <v>120</v>
      </c>
      <c r="CR1003" t="s">
        <v>169</v>
      </c>
      <c r="CS1003">
        <v>96918</v>
      </c>
      <c r="CT1003" t="s">
        <v>170</v>
      </c>
      <c r="CU1003" t="s">
        <v>171</v>
      </c>
      <c r="CV1003">
        <v>2004</v>
      </c>
    </row>
    <row r="1004" spans="1:100" x14ac:dyDescent="0.35">
      <c r="A1004">
        <v>38641940</v>
      </c>
      <c r="B1004" t="s">
        <v>298</v>
      </c>
      <c r="D1004" t="s">
        <v>164</v>
      </c>
      <c r="K1004" t="s">
        <v>261</v>
      </c>
      <c r="L1004" t="s">
        <v>262</v>
      </c>
      <c r="M1004" t="s">
        <v>251</v>
      </c>
      <c r="N1004" t="s">
        <v>105</v>
      </c>
      <c r="P1004">
        <v>25</v>
      </c>
      <c r="U1004" t="s">
        <v>106</v>
      </c>
      <c r="V1004" t="s">
        <v>107</v>
      </c>
      <c r="W1004" t="s">
        <v>108</v>
      </c>
      <c r="X1004" t="s">
        <v>109</v>
      </c>
      <c r="Y1004">
        <v>3</v>
      </c>
      <c r="Z1004" t="s">
        <v>139</v>
      </c>
      <c r="AB1004">
        <v>2.9</v>
      </c>
      <c r="AG1004" t="s">
        <v>140</v>
      </c>
      <c r="AX1004" t="s">
        <v>128</v>
      </c>
      <c r="AY1004" t="s">
        <v>128</v>
      </c>
      <c r="AZ1004" t="s">
        <v>129</v>
      </c>
      <c r="BC1004">
        <v>4</v>
      </c>
      <c r="BH1004" t="s">
        <v>118</v>
      </c>
      <c r="BJ1004">
        <v>42</v>
      </c>
      <c r="BO1004" t="s">
        <v>118</v>
      </c>
      <c r="BQ1004">
        <v>42</v>
      </c>
      <c r="BV1004" t="s">
        <v>118</v>
      </c>
      <c r="CC1004" t="s">
        <v>120</v>
      </c>
      <c r="CR1004" t="s">
        <v>169</v>
      </c>
      <c r="CS1004">
        <v>96918</v>
      </c>
      <c r="CT1004" t="s">
        <v>170</v>
      </c>
      <c r="CU1004" t="s">
        <v>171</v>
      </c>
      <c r="CV1004">
        <v>2004</v>
      </c>
    </row>
    <row r="1005" spans="1:100" x14ac:dyDescent="0.35">
      <c r="A1005">
        <v>38641940</v>
      </c>
      <c r="B1005" t="s">
        <v>298</v>
      </c>
      <c r="D1005" t="s">
        <v>101</v>
      </c>
      <c r="K1005" t="s">
        <v>249</v>
      </c>
      <c r="L1005" t="s">
        <v>250</v>
      </c>
      <c r="M1005" t="s">
        <v>251</v>
      </c>
      <c r="N1005" t="s">
        <v>534</v>
      </c>
      <c r="R1005">
        <v>8</v>
      </c>
      <c r="T1005">
        <v>11</v>
      </c>
      <c r="U1005" t="s">
        <v>600</v>
      </c>
      <c r="V1005" t="s">
        <v>107</v>
      </c>
      <c r="W1005" t="s">
        <v>108</v>
      </c>
      <c r="X1005" t="s">
        <v>109</v>
      </c>
      <c r="Y1005">
        <v>7</v>
      </c>
      <c r="Z1005" t="s">
        <v>110</v>
      </c>
      <c r="AB1005">
        <v>784</v>
      </c>
      <c r="AD1005">
        <v>655</v>
      </c>
      <c r="AF1005">
        <v>1198</v>
      </c>
      <c r="AG1005" t="s">
        <v>111</v>
      </c>
      <c r="AX1005" t="s">
        <v>128</v>
      </c>
      <c r="AY1005" t="s">
        <v>128</v>
      </c>
      <c r="AZ1005" t="s">
        <v>621</v>
      </c>
      <c r="BC1005">
        <v>4</v>
      </c>
      <c r="BH1005" t="s">
        <v>118</v>
      </c>
      <c r="BJ1005">
        <v>96</v>
      </c>
      <c r="BO1005" t="s">
        <v>130</v>
      </c>
      <c r="BQ1005">
        <v>4</v>
      </c>
      <c r="BV1005" t="s">
        <v>118</v>
      </c>
      <c r="CC1005" t="s">
        <v>120</v>
      </c>
      <c r="CR1005" t="s">
        <v>602</v>
      </c>
      <c r="CS1005">
        <v>178547</v>
      </c>
      <c r="CT1005" t="s">
        <v>603</v>
      </c>
      <c r="CU1005" t="s">
        <v>604</v>
      </c>
      <c r="CV1005">
        <v>2018</v>
      </c>
    </row>
    <row r="1006" spans="1:100" x14ac:dyDescent="0.35">
      <c r="A1006">
        <v>38641940</v>
      </c>
      <c r="B1006" t="s">
        <v>298</v>
      </c>
      <c r="D1006" t="s">
        <v>101</v>
      </c>
      <c r="K1006" t="s">
        <v>249</v>
      </c>
      <c r="L1006" t="s">
        <v>250</v>
      </c>
      <c r="M1006" t="s">
        <v>251</v>
      </c>
      <c r="N1006" t="s">
        <v>105</v>
      </c>
      <c r="P1006">
        <v>60</v>
      </c>
      <c r="U1006" t="s">
        <v>600</v>
      </c>
      <c r="V1006" t="s">
        <v>107</v>
      </c>
      <c r="W1006" t="s">
        <v>108</v>
      </c>
      <c r="X1006" t="s">
        <v>109</v>
      </c>
      <c r="Y1006">
        <v>6</v>
      </c>
      <c r="Z1006" t="s">
        <v>110</v>
      </c>
      <c r="AB1006">
        <v>5.77</v>
      </c>
      <c r="AD1006">
        <v>4.8</v>
      </c>
      <c r="AF1006">
        <v>8.1999999999999993</v>
      </c>
      <c r="AG1006" t="s">
        <v>111</v>
      </c>
      <c r="AX1006" t="s">
        <v>128</v>
      </c>
      <c r="AY1006" t="s">
        <v>128</v>
      </c>
      <c r="AZ1006" t="s">
        <v>621</v>
      </c>
      <c r="BC1006">
        <v>4</v>
      </c>
      <c r="BH1006" t="s">
        <v>118</v>
      </c>
      <c r="BJ1006">
        <v>96</v>
      </c>
      <c r="BO1006" t="s">
        <v>130</v>
      </c>
      <c r="BQ1006">
        <v>4</v>
      </c>
      <c r="BV1006" t="s">
        <v>118</v>
      </c>
      <c r="CC1006" t="s">
        <v>120</v>
      </c>
      <c r="CR1006" t="s">
        <v>602</v>
      </c>
      <c r="CS1006">
        <v>178547</v>
      </c>
      <c r="CT1006" t="s">
        <v>603</v>
      </c>
      <c r="CU1006" t="s">
        <v>604</v>
      </c>
      <c r="CV1006">
        <v>2018</v>
      </c>
    </row>
    <row r="1007" spans="1:100" x14ac:dyDescent="0.35">
      <c r="A1007">
        <v>38641940</v>
      </c>
      <c r="B1007" t="s">
        <v>298</v>
      </c>
      <c r="D1007" t="s">
        <v>101</v>
      </c>
      <c r="K1007" t="s">
        <v>249</v>
      </c>
      <c r="L1007" t="s">
        <v>250</v>
      </c>
      <c r="M1007" t="s">
        <v>251</v>
      </c>
      <c r="N1007" t="s">
        <v>534</v>
      </c>
      <c r="P1007">
        <v>48</v>
      </c>
      <c r="U1007" t="s">
        <v>600</v>
      </c>
      <c r="V1007" t="s">
        <v>107</v>
      </c>
      <c r="W1007" t="s">
        <v>108</v>
      </c>
      <c r="X1007" t="s">
        <v>109</v>
      </c>
      <c r="Y1007">
        <v>6</v>
      </c>
      <c r="Z1007" t="s">
        <v>110</v>
      </c>
      <c r="AB1007">
        <v>1.04</v>
      </c>
      <c r="AD1007">
        <v>0.99</v>
      </c>
      <c r="AF1007">
        <v>1.1499999999999999</v>
      </c>
      <c r="AG1007" t="s">
        <v>111</v>
      </c>
      <c r="AX1007" t="s">
        <v>128</v>
      </c>
      <c r="AY1007" t="s">
        <v>128</v>
      </c>
      <c r="AZ1007" t="s">
        <v>621</v>
      </c>
      <c r="BC1007">
        <v>4</v>
      </c>
      <c r="BH1007" t="s">
        <v>118</v>
      </c>
      <c r="BJ1007">
        <v>96</v>
      </c>
      <c r="BO1007" t="s">
        <v>130</v>
      </c>
      <c r="BQ1007">
        <v>4</v>
      </c>
      <c r="BV1007" t="s">
        <v>118</v>
      </c>
      <c r="CC1007" t="s">
        <v>120</v>
      </c>
      <c r="CR1007" t="s">
        <v>602</v>
      </c>
      <c r="CS1007">
        <v>178547</v>
      </c>
      <c r="CT1007" t="s">
        <v>603</v>
      </c>
      <c r="CU1007" t="s">
        <v>604</v>
      </c>
      <c r="CV1007">
        <v>2018</v>
      </c>
    </row>
    <row r="1008" spans="1:100" x14ac:dyDescent="0.35">
      <c r="A1008">
        <v>38641940</v>
      </c>
      <c r="B1008" t="s">
        <v>298</v>
      </c>
      <c r="D1008" t="s">
        <v>101</v>
      </c>
      <c r="K1008" t="s">
        <v>249</v>
      </c>
      <c r="L1008" t="s">
        <v>250</v>
      </c>
      <c r="M1008" t="s">
        <v>251</v>
      </c>
      <c r="N1008" t="s">
        <v>534</v>
      </c>
      <c r="R1008">
        <v>8</v>
      </c>
      <c r="T1008">
        <v>11</v>
      </c>
      <c r="U1008" t="s">
        <v>600</v>
      </c>
      <c r="V1008" t="s">
        <v>107</v>
      </c>
      <c r="W1008" t="s">
        <v>108</v>
      </c>
      <c r="X1008" t="s">
        <v>109</v>
      </c>
      <c r="Y1008">
        <v>7</v>
      </c>
      <c r="Z1008" t="s">
        <v>110</v>
      </c>
      <c r="AB1008">
        <v>2.67</v>
      </c>
      <c r="AD1008">
        <v>1.88</v>
      </c>
      <c r="AF1008">
        <v>5.99</v>
      </c>
      <c r="AG1008" t="s">
        <v>111</v>
      </c>
      <c r="AX1008" t="s">
        <v>128</v>
      </c>
      <c r="AY1008" t="s">
        <v>128</v>
      </c>
      <c r="AZ1008" t="s">
        <v>621</v>
      </c>
      <c r="BC1008">
        <v>4</v>
      </c>
      <c r="BH1008" t="s">
        <v>118</v>
      </c>
      <c r="BJ1008">
        <v>96</v>
      </c>
      <c r="BO1008" t="s">
        <v>130</v>
      </c>
      <c r="BQ1008">
        <v>4</v>
      </c>
      <c r="BV1008" t="s">
        <v>118</v>
      </c>
      <c r="CC1008" t="s">
        <v>120</v>
      </c>
      <c r="CR1008" t="s">
        <v>602</v>
      </c>
      <c r="CS1008">
        <v>178547</v>
      </c>
      <c r="CT1008" t="s">
        <v>603</v>
      </c>
      <c r="CU1008" t="s">
        <v>604</v>
      </c>
      <c r="CV1008">
        <v>2018</v>
      </c>
    </row>
    <row r="1009" spans="1:100" x14ac:dyDescent="0.35">
      <c r="A1009">
        <v>38641940</v>
      </c>
      <c r="B1009" t="s">
        <v>298</v>
      </c>
      <c r="D1009" t="s">
        <v>101</v>
      </c>
      <c r="K1009" t="s">
        <v>249</v>
      </c>
      <c r="L1009" t="s">
        <v>250</v>
      </c>
      <c r="M1009" t="s">
        <v>251</v>
      </c>
      <c r="N1009" t="s">
        <v>105</v>
      </c>
      <c r="P1009">
        <v>60</v>
      </c>
      <c r="U1009" t="s">
        <v>600</v>
      </c>
      <c r="V1009" t="s">
        <v>107</v>
      </c>
      <c r="W1009" t="s">
        <v>108</v>
      </c>
      <c r="X1009" t="s">
        <v>109</v>
      </c>
      <c r="Y1009">
        <v>6</v>
      </c>
      <c r="Z1009" t="s">
        <v>110</v>
      </c>
      <c r="AB1009">
        <v>6311</v>
      </c>
      <c r="AD1009">
        <v>5875</v>
      </c>
      <c r="AF1009">
        <v>7952</v>
      </c>
      <c r="AG1009" t="s">
        <v>111</v>
      </c>
      <c r="AX1009" t="s">
        <v>128</v>
      </c>
      <c r="AY1009" t="s">
        <v>128</v>
      </c>
      <c r="AZ1009" t="s">
        <v>621</v>
      </c>
      <c r="BC1009">
        <v>4</v>
      </c>
      <c r="BH1009" t="s">
        <v>118</v>
      </c>
      <c r="BJ1009">
        <v>96</v>
      </c>
      <c r="BO1009" t="s">
        <v>130</v>
      </c>
      <c r="BQ1009">
        <v>4</v>
      </c>
      <c r="BV1009" t="s">
        <v>118</v>
      </c>
      <c r="CC1009" t="s">
        <v>120</v>
      </c>
      <c r="CR1009" t="s">
        <v>602</v>
      </c>
      <c r="CS1009">
        <v>178547</v>
      </c>
      <c r="CT1009" t="s">
        <v>603</v>
      </c>
      <c r="CU1009" t="s">
        <v>604</v>
      </c>
      <c r="CV1009">
        <v>2018</v>
      </c>
    </row>
    <row r="1010" spans="1:100" x14ac:dyDescent="0.35">
      <c r="A1010">
        <v>38641940</v>
      </c>
      <c r="B1010" t="s">
        <v>298</v>
      </c>
      <c r="D1010" t="s">
        <v>101</v>
      </c>
      <c r="K1010" t="s">
        <v>249</v>
      </c>
      <c r="L1010" t="s">
        <v>250</v>
      </c>
      <c r="M1010" t="s">
        <v>251</v>
      </c>
      <c r="N1010" t="s">
        <v>534</v>
      </c>
      <c r="P1010">
        <v>48</v>
      </c>
      <c r="U1010" t="s">
        <v>600</v>
      </c>
      <c r="V1010" t="s">
        <v>107</v>
      </c>
      <c r="W1010" t="s">
        <v>108</v>
      </c>
      <c r="X1010" t="s">
        <v>109</v>
      </c>
      <c r="Y1010">
        <v>6</v>
      </c>
      <c r="Z1010" t="s">
        <v>110</v>
      </c>
      <c r="AB1010">
        <v>177</v>
      </c>
      <c r="AD1010">
        <v>164</v>
      </c>
      <c r="AF1010">
        <v>202</v>
      </c>
      <c r="AG1010" t="s">
        <v>111</v>
      </c>
      <c r="AX1010" t="s">
        <v>128</v>
      </c>
      <c r="AY1010" t="s">
        <v>128</v>
      </c>
      <c r="AZ1010" t="s">
        <v>621</v>
      </c>
      <c r="BC1010">
        <v>4</v>
      </c>
      <c r="BH1010" t="s">
        <v>118</v>
      </c>
      <c r="BJ1010">
        <v>96</v>
      </c>
      <c r="BO1010" t="s">
        <v>130</v>
      </c>
      <c r="BQ1010">
        <v>4</v>
      </c>
      <c r="BV1010" t="s">
        <v>118</v>
      </c>
      <c r="CC1010" t="s">
        <v>120</v>
      </c>
      <c r="CR1010" t="s">
        <v>602</v>
      </c>
      <c r="CS1010">
        <v>178547</v>
      </c>
      <c r="CT1010" t="s">
        <v>603</v>
      </c>
      <c r="CU1010" t="s">
        <v>604</v>
      </c>
      <c r="CV1010">
        <v>2018</v>
      </c>
    </row>
    <row r="1011" spans="1:100" x14ac:dyDescent="0.35">
      <c r="A1011">
        <v>38641940</v>
      </c>
      <c r="B1011" t="s">
        <v>298</v>
      </c>
      <c r="D1011" t="s">
        <v>164</v>
      </c>
      <c r="K1011" t="s">
        <v>261</v>
      </c>
      <c r="L1011" t="s">
        <v>262</v>
      </c>
      <c r="M1011" t="s">
        <v>251</v>
      </c>
      <c r="N1011" t="s">
        <v>105</v>
      </c>
      <c r="P1011">
        <v>25</v>
      </c>
      <c r="U1011" t="s">
        <v>106</v>
      </c>
      <c r="V1011" t="s">
        <v>107</v>
      </c>
      <c r="W1011" t="s">
        <v>108</v>
      </c>
      <c r="X1011" t="s">
        <v>109</v>
      </c>
      <c r="Y1011">
        <v>3</v>
      </c>
      <c r="Z1011" t="s">
        <v>139</v>
      </c>
      <c r="AB1011">
        <v>1.8</v>
      </c>
      <c r="AG1011" t="s">
        <v>140</v>
      </c>
      <c r="AX1011" t="s">
        <v>276</v>
      </c>
      <c r="AY1011" t="s">
        <v>277</v>
      </c>
      <c r="AZ1011" t="s">
        <v>183</v>
      </c>
      <c r="BA1011" t="s">
        <v>275</v>
      </c>
      <c r="BC1011">
        <v>166</v>
      </c>
      <c r="BH1011" t="s">
        <v>118</v>
      </c>
      <c r="BJ1011">
        <v>42</v>
      </c>
      <c r="BO1011" t="s">
        <v>118</v>
      </c>
      <c r="BQ1011">
        <v>42</v>
      </c>
      <c r="BV1011" t="s">
        <v>118</v>
      </c>
      <c r="CC1011" t="s">
        <v>120</v>
      </c>
      <c r="CR1011" t="s">
        <v>169</v>
      </c>
      <c r="CS1011">
        <v>96918</v>
      </c>
      <c r="CT1011" t="s">
        <v>170</v>
      </c>
      <c r="CU1011" t="s">
        <v>171</v>
      </c>
      <c r="CV1011">
        <v>2004</v>
      </c>
    </row>
    <row r="1012" spans="1:100" x14ac:dyDescent="0.35">
      <c r="A1012">
        <v>38641940</v>
      </c>
      <c r="B1012" t="s">
        <v>298</v>
      </c>
      <c r="D1012" t="s">
        <v>164</v>
      </c>
      <c r="K1012" t="s">
        <v>261</v>
      </c>
      <c r="L1012" t="s">
        <v>262</v>
      </c>
      <c r="M1012" t="s">
        <v>251</v>
      </c>
      <c r="N1012" t="s">
        <v>105</v>
      </c>
      <c r="P1012">
        <v>25</v>
      </c>
      <c r="U1012" t="s">
        <v>106</v>
      </c>
      <c r="V1012" t="s">
        <v>107</v>
      </c>
      <c r="W1012" t="s">
        <v>108</v>
      </c>
      <c r="X1012" t="s">
        <v>109</v>
      </c>
      <c r="Y1012">
        <v>3</v>
      </c>
      <c r="Z1012" t="s">
        <v>139</v>
      </c>
      <c r="AB1012">
        <v>0.6</v>
      </c>
      <c r="AG1012" t="s">
        <v>140</v>
      </c>
      <c r="AX1012" t="s">
        <v>207</v>
      </c>
      <c r="AY1012" t="s">
        <v>208</v>
      </c>
      <c r="AZ1012" t="s">
        <v>183</v>
      </c>
      <c r="BA1012" t="s">
        <v>184</v>
      </c>
      <c r="BC1012">
        <v>166</v>
      </c>
      <c r="BH1012" t="s">
        <v>118</v>
      </c>
      <c r="BJ1012">
        <v>42</v>
      </c>
      <c r="BO1012" t="s">
        <v>118</v>
      </c>
      <c r="BQ1012">
        <v>42</v>
      </c>
      <c r="BV1012" t="s">
        <v>118</v>
      </c>
      <c r="CC1012" t="s">
        <v>120</v>
      </c>
      <c r="CR1012" t="s">
        <v>169</v>
      </c>
      <c r="CS1012">
        <v>96918</v>
      </c>
      <c r="CT1012" t="s">
        <v>170</v>
      </c>
      <c r="CU1012" t="s">
        <v>171</v>
      </c>
      <c r="CV1012">
        <v>2004</v>
      </c>
    </row>
    <row r="1013" spans="1:100" x14ac:dyDescent="0.35">
      <c r="A1013">
        <v>38641940</v>
      </c>
      <c r="B1013" t="s">
        <v>298</v>
      </c>
      <c r="D1013" t="s">
        <v>135</v>
      </c>
      <c r="K1013" t="s">
        <v>613</v>
      </c>
      <c r="L1013" t="s">
        <v>614</v>
      </c>
      <c r="M1013" t="s">
        <v>251</v>
      </c>
      <c r="N1013" t="s">
        <v>105</v>
      </c>
      <c r="P1013">
        <v>25</v>
      </c>
      <c r="U1013" t="s">
        <v>106</v>
      </c>
      <c r="V1013" t="s">
        <v>508</v>
      </c>
      <c r="W1013" t="s">
        <v>108</v>
      </c>
      <c r="X1013" t="s">
        <v>109</v>
      </c>
      <c r="Y1013">
        <v>2</v>
      </c>
      <c r="Z1013" t="s">
        <v>139</v>
      </c>
      <c r="AD1013">
        <v>0.11</v>
      </c>
      <c r="AF1013">
        <v>2.19</v>
      </c>
      <c r="AG1013" t="s">
        <v>140</v>
      </c>
      <c r="AX1013" t="s">
        <v>207</v>
      </c>
      <c r="AY1013" t="s">
        <v>208</v>
      </c>
      <c r="AZ1013" t="s">
        <v>183</v>
      </c>
      <c r="BA1013" t="s">
        <v>184</v>
      </c>
      <c r="BB1013" t="s">
        <v>117</v>
      </c>
      <c r="BC1013">
        <v>38</v>
      </c>
      <c r="BH1013" t="s">
        <v>118</v>
      </c>
      <c r="BI1013" t="s">
        <v>236</v>
      </c>
      <c r="BJ1013">
        <v>38</v>
      </c>
      <c r="BO1013" t="s">
        <v>118</v>
      </c>
      <c r="BP1013" t="s">
        <v>236</v>
      </c>
      <c r="BQ1013">
        <v>38</v>
      </c>
      <c r="BV1013" t="s">
        <v>118</v>
      </c>
      <c r="CC1013" t="s">
        <v>120</v>
      </c>
      <c r="CR1013" t="s">
        <v>622</v>
      </c>
      <c r="CS1013">
        <v>170673</v>
      </c>
      <c r="CT1013" t="s">
        <v>623</v>
      </c>
      <c r="CU1013" t="s">
        <v>624</v>
      </c>
      <c r="CV1013">
        <v>2014</v>
      </c>
    </row>
    <row r="1014" spans="1:100" x14ac:dyDescent="0.35">
      <c r="A1014">
        <v>38641940</v>
      </c>
      <c r="B1014" t="s">
        <v>298</v>
      </c>
      <c r="D1014" t="s">
        <v>135</v>
      </c>
      <c r="K1014" t="s">
        <v>613</v>
      </c>
      <c r="L1014" t="s">
        <v>614</v>
      </c>
      <c r="M1014" t="s">
        <v>251</v>
      </c>
      <c r="N1014" t="s">
        <v>105</v>
      </c>
      <c r="P1014">
        <v>25</v>
      </c>
      <c r="U1014" t="s">
        <v>106</v>
      </c>
      <c r="V1014" t="s">
        <v>508</v>
      </c>
      <c r="W1014" t="s">
        <v>108</v>
      </c>
      <c r="X1014" t="s">
        <v>109</v>
      </c>
      <c r="Y1014">
        <v>2</v>
      </c>
      <c r="Z1014" t="s">
        <v>139</v>
      </c>
      <c r="AD1014">
        <v>0.11</v>
      </c>
      <c r="AF1014">
        <v>2.19</v>
      </c>
      <c r="AG1014" t="s">
        <v>140</v>
      </c>
      <c r="AX1014" t="s">
        <v>273</v>
      </c>
      <c r="AY1014" t="s">
        <v>625</v>
      </c>
      <c r="AZ1014" t="s">
        <v>183</v>
      </c>
      <c r="BA1014" t="s">
        <v>275</v>
      </c>
      <c r="BB1014" t="s">
        <v>236</v>
      </c>
      <c r="BC1014">
        <v>38</v>
      </c>
      <c r="BH1014" t="s">
        <v>118</v>
      </c>
      <c r="BI1014" t="s">
        <v>236</v>
      </c>
      <c r="BJ1014">
        <v>38</v>
      </c>
      <c r="BO1014" t="s">
        <v>118</v>
      </c>
      <c r="BP1014" t="s">
        <v>236</v>
      </c>
      <c r="BQ1014">
        <v>38</v>
      </c>
      <c r="BV1014" t="s">
        <v>118</v>
      </c>
      <c r="CC1014" t="s">
        <v>120</v>
      </c>
      <c r="CR1014" t="s">
        <v>622</v>
      </c>
      <c r="CS1014">
        <v>170673</v>
      </c>
      <c r="CT1014" t="s">
        <v>623</v>
      </c>
      <c r="CU1014" t="s">
        <v>624</v>
      </c>
      <c r="CV1014">
        <v>2014</v>
      </c>
    </row>
    <row r="1015" spans="1:100" x14ac:dyDescent="0.35">
      <c r="A1015">
        <v>38641940</v>
      </c>
      <c r="B1015" t="s">
        <v>298</v>
      </c>
      <c r="D1015" t="s">
        <v>135</v>
      </c>
      <c r="K1015" t="s">
        <v>613</v>
      </c>
      <c r="L1015" t="s">
        <v>614</v>
      </c>
      <c r="M1015" t="s">
        <v>251</v>
      </c>
      <c r="N1015" t="s">
        <v>105</v>
      </c>
      <c r="P1015">
        <v>25</v>
      </c>
      <c r="U1015" t="s">
        <v>106</v>
      </c>
      <c r="V1015" t="s">
        <v>508</v>
      </c>
      <c r="W1015" t="s">
        <v>108</v>
      </c>
      <c r="X1015" t="s">
        <v>109</v>
      </c>
      <c r="Y1015">
        <v>2</v>
      </c>
      <c r="Z1015" t="s">
        <v>139</v>
      </c>
      <c r="AD1015">
        <v>0.11</v>
      </c>
      <c r="AF1015">
        <v>2.19</v>
      </c>
      <c r="AG1015" t="s">
        <v>140</v>
      </c>
      <c r="AX1015" t="s">
        <v>273</v>
      </c>
      <c r="AY1015" t="s">
        <v>274</v>
      </c>
      <c r="AZ1015" t="s">
        <v>183</v>
      </c>
      <c r="BA1015" t="s">
        <v>275</v>
      </c>
      <c r="BB1015" t="s">
        <v>117</v>
      </c>
      <c r="BC1015">
        <v>38</v>
      </c>
      <c r="BH1015" t="s">
        <v>118</v>
      </c>
      <c r="BI1015" t="s">
        <v>236</v>
      </c>
      <c r="BJ1015">
        <v>38</v>
      </c>
      <c r="BO1015" t="s">
        <v>118</v>
      </c>
      <c r="BP1015" t="s">
        <v>236</v>
      </c>
      <c r="BQ1015">
        <v>38</v>
      </c>
      <c r="BV1015" t="s">
        <v>118</v>
      </c>
      <c r="CC1015" t="s">
        <v>120</v>
      </c>
      <c r="CR1015" t="s">
        <v>622</v>
      </c>
      <c r="CS1015">
        <v>170673</v>
      </c>
      <c r="CT1015" t="s">
        <v>623</v>
      </c>
      <c r="CU1015" t="s">
        <v>624</v>
      </c>
      <c r="CV1015">
        <v>2014</v>
      </c>
    </row>
    <row r="1016" spans="1:100" x14ac:dyDescent="0.35">
      <c r="A1016">
        <v>38641940</v>
      </c>
      <c r="B1016" t="s">
        <v>298</v>
      </c>
      <c r="D1016" t="s">
        <v>135</v>
      </c>
      <c r="K1016" t="s">
        <v>613</v>
      </c>
      <c r="L1016" t="s">
        <v>614</v>
      </c>
      <c r="M1016" t="s">
        <v>251</v>
      </c>
      <c r="N1016" t="s">
        <v>105</v>
      </c>
      <c r="P1016">
        <v>25</v>
      </c>
      <c r="U1016" t="s">
        <v>106</v>
      </c>
      <c r="V1016" t="s">
        <v>508</v>
      </c>
      <c r="W1016" t="s">
        <v>108</v>
      </c>
      <c r="X1016" t="s">
        <v>109</v>
      </c>
      <c r="Y1016">
        <v>2</v>
      </c>
      <c r="Z1016" t="s">
        <v>139</v>
      </c>
      <c r="AD1016">
        <v>0.11</v>
      </c>
      <c r="AF1016">
        <v>2.19</v>
      </c>
      <c r="AG1016" t="s">
        <v>140</v>
      </c>
      <c r="AX1016" t="s">
        <v>199</v>
      </c>
      <c r="AY1016" t="s">
        <v>546</v>
      </c>
      <c r="AZ1016" t="s">
        <v>183</v>
      </c>
      <c r="BB1016" t="s">
        <v>236</v>
      </c>
      <c r="BC1016">
        <v>38</v>
      </c>
      <c r="BH1016" t="s">
        <v>118</v>
      </c>
      <c r="BI1016" t="s">
        <v>236</v>
      </c>
      <c r="BJ1016">
        <v>38</v>
      </c>
      <c r="BO1016" t="s">
        <v>118</v>
      </c>
      <c r="BP1016" t="s">
        <v>236</v>
      </c>
      <c r="BQ1016">
        <v>38</v>
      </c>
      <c r="BV1016" t="s">
        <v>118</v>
      </c>
      <c r="CC1016" t="s">
        <v>120</v>
      </c>
      <c r="CR1016" t="s">
        <v>622</v>
      </c>
      <c r="CS1016">
        <v>170673</v>
      </c>
      <c r="CT1016" t="s">
        <v>623</v>
      </c>
      <c r="CU1016" t="s">
        <v>624</v>
      </c>
      <c r="CV1016">
        <v>2014</v>
      </c>
    </row>
    <row r="1017" spans="1:100" x14ac:dyDescent="0.35">
      <c r="A1017">
        <v>38641940</v>
      </c>
      <c r="B1017" t="s">
        <v>298</v>
      </c>
      <c r="D1017" t="s">
        <v>101</v>
      </c>
      <c r="K1017" t="s">
        <v>249</v>
      </c>
      <c r="L1017" t="s">
        <v>250</v>
      </c>
      <c r="M1017" t="s">
        <v>251</v>
      </c>
      <c r="N1017" t="s">
        <v>252</v>
      </c>
      <c r="V1017" t="s">
        <v>107</v>
      </c>
      <c r="W1017" t="s">
        <v>108</v>
      </c>
      <c r="X1017" t="s">
        <v>109</v>
      </c>
      <c r="Y1017">
        <v>5</v>
      </c>
      <c r="Z1017" t="s">
        <v>139</v>
      </c>
      <c r="AB1017">
        <v>10</v>
      </c>
      <c r="AG1017" t="s">
        <v>140</v>
      </c>
      <c r="AX1017" t="s">
        <v>207</v>
      </c>
      <c r="AY1017" t="s">
        <v>278</v>
      </c>
      <c r="AZ1017" t="s">
        <v>183</v>
      </c>
      <c r="BA1017" t="s">
        <v>184</v>
      </c>
      <c r="BC1017">
        <v>4</v>
      </c>
      <c r="BH1017" t="s">
        <v>118</v>
      </c>
      <c r="BJ1017">
        <v>96</v>
      </c>
      <c r="BO1017" t="s">
        <v>130</v>
      </c>
      <c r="BQ1017">
        <v>4</v>
      </c>
      <c r="BV1017" t="s">
        <v>118</v>
      </c>
      <c r="CC1017" t="s">
        <v>120</v>
      </c>
      <c r="CR1017" t="s">
        <v>605</v>
      </c>
      <c r="CS1017">
        <v>53090</v>
      </c>
      <c r="CT1017" t="s">
        <v>606</v>
      </c>
      <c r="CU1017" t="s">
        <v>607</v>
      </c>
      <c r="CV1017">
        <v>2000</v>
      </c>
    </row>
    <row r="1018" spans="1:100" x14ac:dyDescent="0.35">
      <c r="A1018">
        <v>38641940</v>
      </c>
      <c r="B1018" t="s">
        <v>298</v>
      </c>
      <c r="D1018" t="s">
        <v>135</v>
      </c>
      <c r="K1018" t="s">
        <v>261</v>
      </c>
      <c r="L1018" t="s">
        <v>262</v>
      </c>
      <c r="M1018" t="s">
        <v>251</v>
      </c>
      <c r="V1018" t="s">
        <v>107</v>
      </c>
      <c r="W1018" t="s">
        <v>108</v>
      </c>
      <c r="X1018" t="s">
        <v>109</v>
      </c>
      <c r="Y1018">
        <v>2</v>
      </c>
      <c r="Z1018" t="s">
        <v>139</v>
      </c>
      <c r="AD1018">
        <v>3.8300000000000001E-3</v>
      </c>
      <c r="AF1018">
        <v>8.1300000000000001E-3</v>
      </c>
      <c r="AG1018" t="s">
        <v>111</v>
      </c>
      <c r="AX1018" t="s">
        <v>207</v>
      </c>
      <c r="AY1018" t="s">
        <v>208</v>
      </c>
      <c r="AZ1018" t="s">
        <v>183</v>
      </c>
      <c r="BA1018" t="s">
        <v>184</v>
      </c>
      <c r="BC1018">
        <v>21</v>
      </c>
      <c r="BH1018" t="s">
        <v>118</v>
      </c>
      <c r="CC1018" t="s">
        <v>120</v>
      </c>
      <c r="CR1018" t="s">
        <v>626</v>
      </c>
      <c r="CS1018">
        <v>153789</v>
      </c>
      <c r="CT1018" t="s">
        <v>627</v>
      </c>
      <c r="CU1018" t="s">
        <v>628</v>
      </c>
      <c r="CV1018">
        <v>2010</v>
      </c>
    </row>
    <row r="1019" spans="1:100" x14ac:dyDescent="0.35">
      <c r="A1019">
        <v>38641940</v>
      </c>
      <c r="B1019" t="s">
        <v>298</v>
      </c>
      <c r="D1019" t="s">
        <v>135</v>
      </c>
      <c r="E1019" t="s">
        <v>236</v>
      </c>
      <c r="F1019">
        <v>51</v>
      </c>
      <c r="K1019" t="s">
        <v>249</v>
      </c>
      <c r="L1019" t="s">
        <v>250</v>
      </c>
      <c r="M1019" t="s">
        <v>251</v>
      </c>
      <c r="N1019" t="s">
        <v>198</v>
      </c>
      <c r="P1019">
        <v>47</v>
      </c>
      <c r="U1019" t="s">
        <v>600</v>
      </c>
      <c r="V1019" t="s">
        <v>167</v>
      </c>
      <c r="W1019" t="s">
        <v>254</v>
      </c>
      <c r="X1019" t="s">
        <v>109</v>
      </c>
      <c r="Y1019">
        <v>6</v>
      </c>
      <c r="Z1019" t="s">
        <v>139</v>
      </c>
      <c r="AB1019">
        <v>4.3</v>
      </c>
      <c r="AG1019" t="s">
        <v>111</v>
      </c>
      <c r="AX1019" t="s">
        <v>207</v>
      </c>
      <c r="AY1019" t="s">
        <v>217</v>
      </c>
      <c r="AZ1019" t="s">
        <v>183</v>
      </c>
      <c r="BA1019" t="s">
        <v>184</v>
      </c>
      <c r="BC1019">
        <v>4</v>
      </c>
      <c r="BH1019" t="s">
        <v>118</v>
      </c>
      <c r="BJ1019">
        <v>96</v>
      </c>
      <c r="BO1019" t="s">
        <v>130</v>
      </c>
      <c r="BQ1019">
        <v>4</v>
      </c>
      <c r="BV1019" t="s">
        <v>118</v>
      </c>
      <c r="CC1019" t="s">
        <v>120</v>
      </c>
      <c r="CR1019" t="s">
        <v>309</v>
      </c>
      <c r="CS1019">
        <v>178964</v>
      </c>
      <c r="CT1019" t="s">
        <v>310</v>
      </c>
      <c r="CU1019" t="s">
        <v>311</v>
      </c>
      <c r="CV1019">
        <v>2017</v>
      </c>
    </row>
    <row r="1020" spans="1:100" x14ac:dyDescent="0.35">
      <c r="A1020">
        <v>38641940</v>
      </c>
      <c r="B1020" t="s">
        <v>298</v>
      </c>
      <c r="D1020" t="s">
        <v>135</v>
      </c>
      <c r="E1020" t="s">
        <v>236</v>
      </c>
      <c r="F1020">
        <v>51</v>
      </c>
      <c r="K1020" t="s">
        <v>249</v>
      </c>
      <c r="L1020" t="s">
        <v>250</v>
      </c>
      <c r="M1020" t="s">
        <v>251</v>
      </c>
      <c r="N1020" t="s">
        <v>198</v>
      </c>
      <c r="P1020">
        <v>47</v>
      </c>
      <c r="U1020" t="s">
        <v>600</v>
      </c>
      <c r="V1020" t="s">
        <v>167</v>
      </c>
      <c r="W1020" t="s">
        <v>254</v>
      </c>
      <c r="X1020" t="s">
        <v>109</v>
      </c>
      <c r="Y1020">
        <v>6</v>
      </c>
      <c r="Z1020" t="s">
        <v>139</v>
      </c>
      <c r="AB1020">
        <v>9</v>
      </c>
      <c r="AG1020" t="s">
        <v>111</v>
      </c>
      <c r="AX1020" t="s">
        <v>128</v>
      </c>
      <c r="AY1020" t="s">
        <v>128</v>
      </c>
      <c r="AZ1020" t="s">
        <v>183</v>
      </c>
      <c r="BC1020">
        <v>4</v>
      </c>
      <c r="BH1020" t="s">
        <v>118</v>
      </c>
      <c r="BJ1020">
        <v>96</v>
      </c>
      <c r="BO1020" t="s">
        <v>130</v>
      </c>
      <c r="BQ1020">
        <v>4</v>
      </c>
      <c r="BV1020" t="s">
        <v>118</v>
      </c>
      <c r="CC1020" t="s">
        <v>120</v>
      </c>
      <c r="CR1020" t="s">
        <v>309</v>
      </c>
      <c r="CS1020">
        <v>178964</v>
      </c>
      <c r="CT1020" t="s">
        <v>310</v>
      </c>
      <c r="CU1020" t="s">
        <v>311</v>
      </c>
      <c r="CV1020">
        <v>2017</v>
      </c>
    </row>
    <row r="1021" spans="1:100" x14ac:dyDescent="0.35">
      <c r="A1021">
        <v>38641940</v>
      </c>
      <c r="B1021" t="s">
        <v>298</v>
      </c>
      <c r="D1021" t="s">
        <v>101</v>
      </c>
      <c r="F1021">
        <v>25.2</v>
      </c>
      <c r="K1021" t="s">
        <v>611</v>
      </c>
      <c r="L1021" t="s">
        <v>612</v>
      </c>
      <c r="M1021" t="s">
        <v>251</v>
      </c>
      <c r="N1021" t="s">
        <v>105</v>
      </c>
      <c r="P1021">
        <v>25</v>
      </c>
      <c r="U1021" t="s">
        <v>206</v>
      </c>
      <c r="V1021" t="s">
        <v>107</v>
      </c>
      <c r="W1021" t="s">
        <v>108</v>
      </c>
      <c r="X1021" t="s">
        <v>109</v>
      </c>
      <c r="Y1021">
        <v>6</v>
      </c>
      <c r="Z1021" t="s">
        <v>139</v>
      </c>
      <c r="AB1021">
        <v>5</v>
      </c>
      <c r="AG1021" t="s">
        <v>111</v>
      </c>
      <c r="AX1021" t="s">
        <v>128</v>
      </c>
      <c r="AY1021" t="s">
        <v>241</v>
      </c>
      <c r="AZ1021" t="s">
        <v>183</v>
      </c>
      <c r="BC1021">
        <v>16</v>
      </c>
      <c r="BH1021" t="s">
        <v>118</v>
      </c>
      <c r="CC1021" t="s">
        <v>120</v>
      </c>
      <c r="CR1021" t="s">
        <v>237</v>
      </c>
      <c r="CS1021">
        <v>80961</v>
      </c>
      <c r="CT1021" t="s">
        <v>342</v>
      </c>
      <c r="CU1021" t="s">
        <v>343</v>
      </c>
      <c r="CV1021">
        <v>2005</v>
      </c>
    </row>
    <row r="1022" spans="1:100" x14ac:dyDescent="0.35">
      <c r="A1022">
        <v>38641940</v>
      </c>
      <c r="B1022" t="s">
        <v>298</v>
      </c>
      <c r="D1022" t="s">
        <v>101</v>
      </c>
      <c r="K1022" t="s">
        <v>249</v>
      </c>
      <c r="L1022" t="s">
        <v>250</v>
      </c>
      <c r="M1022" t="s">
        <v>251</v>
      </c>
      <c r="N1022" t="s">
        <v>252</v>
      </c>
      <c r="V1022" t="s">
        <v>107</v>
      </c>
      <c r="W1022" t="s">
        <v>108</v>
      </c>
      <c r="X1022" t="s">
        <v>109</v>
      </c>
      <c r="Y1022">
        <v>5</v>
      </c>
      <c r="Z1022" t="s">
        <v>139</v>
      </c>
      <c r="AB1022">
        <v>6000</v>
      </c>
      <c r="AG1022" t="s">
        <v>140</v>
      </c>
      <c r="AX1022" t="s">
        <v>207</v>
      </c>
      <c r="AY1022" t="s">
        <v>278</v>
      </c>
      <c r="AZ1022" t="s">
        <v>183</v>
      </c>
      <c r="BA1022" t="s">
        <v>184</v>
      </c>
      <c r="BC1022">
        <v>4</v>
      </c>
      <c r="BH1022" t="s">
        <v>118</v>
      </c>
      <c r="BJ1022">
        <v>96</v>
      </c>
      <c r="BO1022" t="s">
        <v>130</v>
      </c>
      <c r="BQ1022">
        <v>4</v>
      </c>
      <c r="BV1022" t="s">
        <v>118</v>
      </c>
      <c r="CC1022" t="s">
        <v>120</v>
      </c>
      <c r="CR1022" t="s">
        <v>605</v>
      </c>
      <c r="CS1022">
        <v>53090</v>
      </c>
      <c r="CT1022" t="s">
        <v>606</v>
      </c>
      <c r="CU1022" t="s">
        <v>607</v>
      </c>
      <c r="CV1022">
        <v>2000</v>
      </c>
    </row>
    <row r="1023" spans="1:100" x14ac:dyDescent="0.35">
      <c r="A1023">
        <v>38641940</v>
      </c>
      <c r="B1023" t="s">
        <v>298</v>
      </c>
      <c r="D1023" t="s">
        <v>135</v>
      </c>
      <c r="K1023" t="s">
        <v>261</v>
      </c>
      <c r="L1023" t="s">
        <v>262</v>
      </c>
      <c r="M1023" t="s">
        <v>251</v>
      </c>
      <c r="N1023" t="s">
        <v>198</v>
      </c>
      <c r="P1023">
        <v>25</v>
      </c>
      <c r="U1023" t="s">
        <v>106</v>
      </c>
      <c r="V1023" t="s">
        <v>233</v>
      </c>
      <c r="W1023" t="s">
        <v>108</v>
      </c>
      <c r="X1023" t="s">
        <v>234</v>
      </c>
      <c r="Y1023">
        <v>6</v>
      </c>
      <c r="Z1023" t="s">
        <v>139</v>
      </c>
      <c r="AD1023">
        <v>7.15</v>
      </c>
      <c r="AF1023">
        <v>14.3</v>
      </c>
      <c r="AG1023" t="s">
        <v>140</v>
      </c>
      <c r="AX1023" t="s">
        <v>485</v>
      </c>
      <c r="AY1023" t="s">
        <v>486</v>
      </c>
      <c r="AZ1023" t="s">
        <v>183</v>
      </c>
      <c r="BB1023" t="s">
        <v>117</v>
      </c>
      <c r="BC1023">
        <v>1</v>
      </c>
      <c r="BH1023" t="s">
        <v>118</v>
      </c>
      <c r="CC1023" t="s">
        <v>120</v>
      </c>
      <c r="CR1023" t="s">
        <v>332</v>
      </c>
      <c r="CS1023">
        <v>75187</v>
      </c>
      <c r="CT1023" t="s">
        <v>333</v>
      </c>
      <c r="CU1023" t="s">
        <v>334</v>
      </c>
      <c r="CV1023">
        <v>2004</v>
      </c>
    </row>
    <row r="1024" spans="1:100" x14ac:dyDescent="0.35">
      <c r="A1024">
        <v>38641940</v>
      </c>
      <c r="B1024" t="s">
        <v>298</v>
      </c>
      <c r="D1024" t="s">
        <v>101</v>
      </c>
      <c r="F1024">
        <v>25.2</v>
      </c>
      <c r="K1024" t="s">
        <v>618</v>
      </c>
      <c r="L1024" t="s">
        <v>619</v>
      </c>
      <c r="M1024" t="s">
        <v>251</v>
      </c>
      <c r="N1024" t="s">
        <v>105</v>
      </c>
      <c r="P1024">
        <v>25</v>
      </c>
      <c r="U1024" t="s">
        <v>206</v>
      </c>
      <c r="V1024" t="s">
        <v>107</v>
      </c>
      <c r="W1024" t="s">
        <v>108</v>
      </c>
      <c r="X1024" t="s">
        <v>109</v>
      </c>
      <c r="Y1024">
        <v>6</v>
      </c>
      <c r="Z1024" t="s">
        <v>139</v>
      </c>
      <c r="AB1024">
        <v>5</v>
      </c>
      <c r="AG1024" t="s">
        <v>111</v>
      </c>
      <c r="AX1024" t="s">
        <v>128</v>
      </c>
      <c r="AY1024" t="s">
        <v>241</v>
      </c>
      <c r="AZ1024" t="s">
        <v>183</v>
      </c>
      <c r="BC1024">
        <v>16</v>
      </c>
      <c r="BH1024" t="s">
        <v>118</v>
      </c>
      <c r="CC1024" t="s">
        <v>120</v>
      </c>
      <c r="CR1024" t="s">
        <v>237</v>
      </c>
      <c r="CS1024">
        <v>80961</v>
      </c>
      <c r="CT1024" t="s">
        <v>342</v>
      </c>
      <c r="CU1024" t="s">
        <v>343</v>
      </c>
      <c r="CV1024">
        <v>2005</v>
      </c>
    </row>
    <row r="1025" spans="1:100" x14ac:dyDescent="0.35">
      <c r="A1025">
        <v>38641940</v>
      </c>
      <c r="B1025" t="s">
        <v>298</v>
      </c>
      <c r="D1025" t="s">
        <v>101</v>
      </c>
      <c r="F1025">
        <v>25.2</v>
      </c>
      <c r="K1025" t="s">
        <v>613</v>
      </c>
      <c r="L1025" t="s">
        <v>614</v>
      </c>
      <c r="M1025" t="s">
        <v>251</v>
      </c>
      <c r="N1025" t="s">
        <v>105</v>
      </c>
      <c r="P1025">
        <v>25</v>
      </c>
      <c r="U1025" t="s">
        <v>206</v>
      </c>
      <c r="V1025" t="s">
        <v>107</v>
      </c>
      <c r="W1025" t="s">
        <v>108</v>
      </c>
      <c r="X1025" t="s">
        <v>109</v>
      </c>
      <c r="Y1025">
        <v>6</v>
      </c>
      <c r="Z1025" t="s">
        <v>139</v>
      </c>
      <c r="AB1025">
        <v>1</v>
      </c>
      <c r="AG1025" t="s">
        <v>111</v>
      </c>
      <c r="AX1025" t="s">
        <v>128</v>
      </c>
      <c r="AY1025" t="s">
        <v>241</v>
      </c>
      <c r="AZ1025" t="s">
        <v>183</v>
      </c>
      <c r="BC1025">
        <v>16</v>
      </c>
      <c r="BH1025" t="s">
        <v>118</v>
      </c>
      <c r="CC1025" t="s">
        <v>120</v>
      </c>
      <c r="CR1025" t="s">
        <v>237</v>
      </c>
      <c r="CS1025">
        <v>80961</v>
      </c>
      <c r="CT1025" t="s">
        <v>342</v>
      </c>
      <c r="CU1025" t="s">
        <v>343</v>
      </c>
      <c r="CV1025">
        <v>2005</v>
      </c>
    </row>
    <row r="1026" spans="1:100" x14ac:dyDescent="0.35">
      <c r="A1026">
        <v>38641940</v>
      </c>
      <c r="B1026" t="s">
        <v>298</v>
      </c>
      <c r="D1026" t="s">
        <v>101</v>
      </c>
      <c r="K1026" t="s">
        <v>249</v>
      </c>
      <c r="L1026" t="s">
        <v>250</v>
      </c>
      <c r="M1026" t="s">
        <v>251</v>
      </c>
      <c r="N1026" t="s">
        <v>105</v>
      </c>
      <c r="P1026">
        <v>25</v>
      </c>
      <c r="U1026" t="s">
        <v>294</v>
      </c>
      <c r="V1026" t="s">
        <v>233</v>
      </c>
      <c r="W1026" t="s">
        <v>108</v>
      </c>
      <c r="X1026" t="s">
        <v>234</v>
      </c>
      <c r="Y1026">
        <v>3</v>
      </c>
      <c r="Z1026" t="s">
        <v>139</v>
      </c>
      <c r="AB1026">
        <v>1.0800000000000001E-2</v>
      </c>
      <c r="AG1026" t="s">
        <v>111</v>
      </c>
      <c r="AX1026" t="s">
        <v>128</v>
      </c>
      <c r="AY1026" t="s">
        <v>128</v>
      </c>
      <c r="AZ1026" t="s">
        <v>183</v>
      </c>
      <c r="BC1026">
        <v>14</v>
      </c>
      <c r="BH1026" t="s">
        <v>118</v>
      </c>
      <c r="BJ1026">
        <v>3</v>
      </c>
      <c r="BO1026" t="s">
        <v>566</v>
      </c>
      <c r="BQ1026">
        <v>21</v>
      </c>
      <c r="BV1026" t="s">
        <v>118</v>
      </c>
      <c r="CC1026" t="s">
        <v>120</v>
      </c>
      <c r="CR1026" t="s">
        <v>629</v>
      </c>
      <c r="CS1026">
        <v>165781</v>
      </c>
      <c r="CT1026" t="s">
        <v>630</v>
      </c>
      <c r="CU1026" t="s">
        <v>631</v>
      </c>
      <c r="CV1026">
        <v>2010</v>
      </c>
    </row>
    <row r="1027" spans="1:100" x14ac:dyDescent="0.35">
      <c r="A1027">
        <v>38641940</v>
      </c>
      <c r="B1027" t="s">
        <v>298</v>
      </c>
      <c r="D1027" t="s">
        <v>101</v>
      </c>
      <c r="K1027" t="s">
        <v>249</v>
      </c>
      <c r="L1027" t="s">
        <v>250</v>
      </c>
      <c r="M1027" t="s">
        <v>251</v>
      </c>
      <c r="N1027" t="s">
        <v>105</v>
      </c>
      <c r="P1027">
        <v>25</v>
      </c>
      <c r="U1027" t="s">
        <v>294</v>
      </c>
      <c r="V1027" t="s">
        <v>233</v>
      </c>
      <c r="W1027" t="s">
        <v>108</v>
      </c>
      <c r="X1027" t="s">
        <v>234</v>
      </c>
      <c r="Y1027">
        <v>3</v>
      </c>
      <c r="Z1027" t="s">
        <v>139</v>
      </c>
      <c r="AB1027">
        <v>1.0800000000000001E-2</v>
      </c>
      <c r="AG1027" t="s">
        <v>111</v>
      </c>
      <c r="AX1027" t="s">
        <v>207</v>
      </c>
      <c r="AY1027" t="s">
        <v>278</v>
      </c>
      <c r="AZ1027" t="s">
        <v>183</v>
      </c>
      <c r="BA1027" t="s">
        <v>184</v>
      </c>
      <c r="BC1027">
        <v>14</v>
      </c>
      <c r="BH1027" t="s">
        <v>118</v>
      </c>
      <c r="BJ1027">
        <v>3</v>
      </c>
      <c r="BO1027" t="s">
        <v>566</v>
      </c>
      <c r="BQ1027">
        <v>21</v>
      </c>
      <c r="BV1027" t="s">
        <v>118</v>
      </c>
      <c r="CC1027" t="s">
        <v>120</v>
      </c>
      <c r="CR1027" t="s">
        <v>629</v>
      </c>
      <c r="CS1027">
        <v>165781</v>
      </c>
      <c r="CT1027" t="s">
        <v>630</v>
      </c>
      <c r="CU1027" t="s">
        <v>631</v>
      </c>
      <c r="CV1027">
        <v>2010</v>
      </c>
    </row>
    <row r="1028" spans="1:100" x14ac:dyDescent="0.35">
      <c r="A1028">
        <v>38641940</v>
      </c>
      <c r="B1028" t="s">
        <v>298</v>
      </c>
      <c r="D1028" t="s">
        <v>135</v>
      </c>
      <c r="K1028" t="s">
        <v>261</v>
      </c>
      <c r="L1028" t="s">
        <v>262</v>
      </c>
      <c r="M1028" t="s">
        <v>251</v>
      </c>
      <c r="N1028" t="s">
        <v>105</v>
      </c>
      <c r="P1028">
        <v>25</v>
      </c>
      <c r="U1028" t="s">
        <v>106</v>
      </c>
      <c r="V1028" t="s">
        <v>167</v>
      </c>
      <c r="W1028" t="s">
        <v>108</v>
      </c>
      <c r="X1028" t="s">
        <v>109</v>
      </c>
      <c r="Y1028">
        <v>10</v>
      </c>
      <c r="Z1028" t="s">
        <v>139</v>
      </c>
      <c r="AB1028">
        <v>3.86</v>
      </c>
      <c r="AG1028" t="s">
        <v>140</v>
      </c>
      <c r="AX1028" t="s">
        <v>128</v>
      </c>
      <c r="AY1028" t="s">
        <v>128</v>
      </c>
      <c r="AZ1028" t="s">
        <v>183</v>
      </c>
      <c r="BC1028">
        <v>4</v>
      </c>
      <c r="BH1028" t="s">
        <v>118</v>
      </c>
      <c r="BJ1028">
        <v>96</v>
      </c>
      <c r="BO1028" t="s">
        <v>130</v>
      </c>
      <c r="BQ1028">
        <v>4</v>
      </c>
      <c r="BV1028" t="s">
        <v>118</v>
      </c>
      <c r="CC1028" t="s">
        <v>120</v>
      </c>
      <c r="CR1028" t="s">
        <v>375</v>
      </c>
      <c r="CS1028">
        <v>170766</v>
      </c>
      <c r="CT1028" t="s">
        <v>376</v>
      </c>
      <c r="CU1028" t="s">
        <v>377</v>
      </c>
      <c r="CV1028">
        <v>2014</v>
      </c>
    </row>
    <row r="1029" spans="1:100" x14ac:dyDescent="0.35">
      <c r="A1029">
        <v>38641940</v>
      </c>
      <c r="B1029" t="s">
        <v>298</v>
      </c>
      <c r="C1029" t="s">
        <v>134</v>
      </c>
      <c r="D1029" t="s">
        <v>101</v>
      </c>
      <c r="K1029" t="s">
        <v>249</v>
      </c>
      <c r="L1029" t="s">
        <v>250</v>
      </c>
      <c r="M1029" t="s">
        <v>251</v>
      </c>
      <c r="N1029" t="s">
        <v>105</v>
      </c>
      <c r="P1029">
        <v>4</v>
      </c>
      <c r="U1029" t="s">
        <v>118</v>
      </c>
      <c r="V1029" t="s">
        <v>107</v>
      </c>
      <c r="W1029" t="s">
        <v>108</v>
      </c>
      <c r="X1029" t="s">
        <v>109</v>
      </c>
      <c r="Y1029">
        <v>10</v>
      </c>
      <c r="Z1029" t="s">
        <v>139</v>
      </c>
      <c r="AB1029">
        <v>0.1</v>
      </c>
      <c r="AG1029" t="s">
        <v>111</v>
      </c>
      <c r="AX1029" t="s">
        <v>181</v>
      </c>
      <c r="AY1029" t="s">
        <v>477</v>
      </c>
      <c r="AZ1029" t="s">
        <v>183</v>
      </c>
      <c r="BA1029" t="s">
        <v>184</v>
      </c>
      <c r="BC1029">
        <v>4</v>
      </c>
      <c r="BH1029" t="s">
        <v>118</v>
      </c>
      <c r="BJ1029">
        <v>96</v>
      </c>
      <c r="BO1029" t="s">
        <v>130</v>
      </c>
      <c r="BQ1029">
        <v>4</v>
      </c>
      <c r="BV1029" t="s">
        <v>118</v>
      </c>
      <c r="CC1029" t="s">
        <v>120</v>
      </c>
      <c r="CR1029" t="s">
        <v>344</v>
      </c>
      <c r="CS1029">
        <v>170769</v>
      </c>
      <c r="CT1029" t="s">
        <v>345</v>
      </c>
      <c r="CU1029" t="s">
        <v>346</v>
      </c>
      <c r="CV1029">
        <v>2013</v>
      </c>
    </row>
    <row r="1030" spans="1:100" x14ac:dyDescent="0.35">
      <c r="A1030">
        <v>38641940</v>
      </c>
      <c r="B1030" t="s">
        <v>298</v>
      </c>
      <c r="C1030" t="s">
        <v>134</v>
      </c>
      <c r="D1030" t="s">
        <v>101</v>
      </c>
      <c r="K1030" t="s">
        <v>249</v>
      </c>
      <c r="L1030" t="s">
        <v>250</v>
      </c>
      <c r="M1030" t="s">
        <v>251</v>
      </c>
      <c r="N1030" t="s">
        <v>105</v>
      </c>
      <c r="P1030">
        <v>4</v>
      </c>
      <c r="U1030" t="s">
        <v>118</v>
      </c>
      <c r="V1030" t="s">
        <v>107</v>
      </c>
      <c r="W1030" t="s">
        <v>108</v>
      </c>
      <c r="X1030" t="s">
        <v>109</v>
      </c>
      <c r="Y1030">
        <v>10</v>
      </c>
      <c r="Z1030" t="s">
        <v>139</v>
      </c>
      <c r="AB1030">
        <v>12.8</v>
      </c>
      <c r="AG1030" t="s">
        <v>111</v>
      </c>
      <c r="AX1030" t="s">
        <v>181</v>
      </c>
      <c r="AY1030" t="s">
        <v>195</v>
      </c>
      <c r="AZ1030" t="s">
        <v>183</v>
      </c>
      <c r="BA1030" t="s">
        <v>184</v>
      </c>
      <c r="BC1030">
        <v>4</v>
      </c>
      <c r="BH1030" t="s">
        <v>118</v>
      </c>
      <c r="BJ1030">
        <v>96</v>
      </c>
      <c r="BO1030" t="s">
        <v>130</v>
      </c>
      <c r="BQ1030">
        <v>4</v>
      </c>
      <c r="BV1030" t="s">
        <v>118</v>
      </c>
      <c r="CC1030" t="s">
        <v>120</v>
      </c>
      <c r="CR1030" t="s">
        <v>344</v>
      </c>
      <c r="CS1030">
        <v>170769</v>
      </c>
      <c r="CT1030" t="s">
        <v>345</v>
      </c>
      <c r="CU1030" t="s">
        <v>346</v>
      </c>
      <c r="CV1030">
        <v>2013</v>
      </c>
    </row>
    <row r="1031" spans="1:100" x14ac:dyDescent="0.35">
      <c r="A1031">
        <v>38641940</v>
      </c>
      <c r="B1031" t="s">
        <v>298</v>
      </c>
      <c r="C1031" t="s">
        <v>134</v>
      </c>
      <c r="D1031" t="s">
        <v>101</v>
      </c>
      <c r="K1031" t="s">
        <v>249</v>
      </c>
      <c r="L1031" t="s">
        <v>250</v>
      </c>
      <c r="M1031" t="s">
        <v>251</v>
      </c>
      <c r="N1031" t="s">
        <v>105</v>
      </c>
      <c r="P1031">
        <v>4</v>
      </c>
      <c r="U1031" t="s">
        <v>118</v>
      </c>
      <c r="V1031" t="s">
        <v>107</v>
      </c>
      <c r="W1031" t="s">
        <v>108</v>
      </c>
      <c r="X1031" t="s">
        <v>109</v>
      </c>
      <c r="Y1031">
        <v>10</v>
      </c>
      <c r="Z1031" t="s">
        <v>139</v>
      </c>
      <c r="AB1031">
        <v>0.8</v>
      </c>
      <c r="AG1031" t="s">
        <v>111</v>
      </c>
      <c r="AX1031" t="s">
        <v>181</v>
      </c>
      <c r="AY1031" t="s">
        <v>193</v>
      </c>
      <c r="AZ1031" t="s">
        <v>183</v>
      </c>
      <c r="BA1031" t="s">
        <v>184</v>
      </c>
      <c r="BC1031">
        <v>4</v>
      </c>
      <c r="BH1031" t="s">
        <v>118</v>
      </c>
      <c r="BJ1031">
        <v>96</v>
      </c>
      <c r="BO1031" t="s">
        <v>130</v>
      </c>
      <c r="BQ1031">
        <v>4</v>
      </c>
      <c r="BV1031" t="s">
        <v>118</v>
      </c>
      <c r="CC1031" t="s">
        <v>120</v>
      </c>
      <c r="CR1031" t="s">
        <v>344</v>
      </c>
      <c r="CS1031">
        <v>170769</v>
      </c>
      <c r="CT1031" t="s">
        <v>345</v>
      </c>
      <c r="CU1031" t="s">
        <v>346</v>
      </c>
      <c r="CV1031">
        <v>2013</v>
      </c>
    </row>
    <row r="1032" spans="1:100" x14ac:dyDescent="0.35">
      <c r="A1032">
        <v>38641940</v>
      </c>
      <c r="B1032" t="s">
        <v>298</v>
      </c>
      <c r="D1032" t="s">
        <v>101</v>
      </c>
      <c r="F1032">
        <v>29.7</v>
      </c>
      <c r="K1032" t="s">
        <v>618</v>
      </c>
      <c r="L1032" t="s">
        <v>619</v>
      </c>
      <c r="M1032" t="s">
        <v>251</v>
      </c>
      <c r="N1032" t="s">
        <v>105</v>
      </c>
      <c r="P1032">
        <v>25</v>
      </c>
      <c r="U1032" t="s">
        <v>294</v>
      </c>
      <c r="V1032" t="s">
        <v>167</v>
      </c>
      <c r="W1032" t="s">
        <v>108</v>
      </c>
      <c r="X1032" t="s">
        <v>109</v>
      </c>
      <c r="Y1032" t="s">
        <v>383</v>
      </c>
      <c r="Z1032" t="s">
        <v>139</v>
      </c>
      <c r="AB1032">
        <v>2.52</v>
      </c>
      <c r="AG1032" t="s">
        <v>140</v>
      </c>
      <c r="AX1032" t="s">
        <v>128</v>
      </c>
      <c r="AY1032" t="s">
        <v>128</v>
      </c>
      <c r="AZ1032" t="s">
        <v>183</v>
      </c>
      <c r="BC1032">
        <v>4</v>
      </c>
      <c r="BH1032" t="s">
        <v>118</v>
      </c>
      <c r="BJ1032">
        <v>96</v>
      </c>
      <c r="BO1032" t="s">
        <v>130</v>
      </c>
      <c r="BQ1032">
        <v>4</v>
      </c>
      <c r="BV1032" t="s">
        <v>118</v>
      </c>
      <c r="CC1032" t="s">
        <v>120</v>
      </c>
      <c r="CR1032" t="s">
        <v>375</v>
      </c>
      <c r="CS1032">
        <v>161774</v>
      </c>
      <c r="CT1032" t="s">
        <v>384</v>
      </c>
      <c r="CU1032" t="s">
        <v>385</v>
      </c>
      <c r="CV1032">
        <v>2011</v>
      </c>
    </row>
    <row r="1033" spans="1:100" x14ac:dyDescent="0.35">
      <c r="A1033">
        <v>38641940</v>
      </c>
      <c r="B1033" t="s">
        <v>298</v>
      </c>
      <c r="D1033" t="s">
        <v>135</v>
      </c>
      <c r="K1033" t="s">
        <v>261</v>
      </c>
      <c r="L1033" t="s">
        <v>262</v>
      </c>
      <c r="M1033" t="s">
        <v>251</v>
      </c>
      <c r="V1033" t="s">
        <v>107</v>
      </c>
      <c r="W1033" t="s">
        <v>108</v>
      </c>
      <c r="X1033" t="s">
        <v>109</v>
      </c>
      <c r="Y1033">
        <v>2</v>
      </c>
      <c r="Z1033" t="s">
        <v>139</v>
      </c>
      <c r="AD1033">
        <v>3.15E-3</v>
      </c>
      <c r="AF1033">
        <v>9.8399999999999998E-3</v>
      </c>
      <c r="AG1033" t="s">
        <v>111</v>
      </c>
      <c r="AX1033" t="s">
        <v>207</v>
      </c>
      <c r="AY1033" t="s">
        <v>208</v>
      </c>
      <c r="AZ1033" t="s">
        <v>183</v>
      </c>
      <c r="BA1033" t="s">
        <v>184</v>
      </c>
      <c r="BC1033">
        <v>21</v>
      </c>
      <c r="BH1033" t="s">
        <v>118</v>
      </c>
      <c r="BJ1033">
        <v>21</v>
      </c>
      <c r="BO1033" t="s">
        <v>118</v>
      </c>
      <c r="BQ1033">
        <v>21</v>
      </c>
      <c r="BV1033" t="s">
        <v>118</v>
      </c>
      <c r="CC1033" t="s">
        <v>120</v>
      </c>
      <c r="CR1033" t="s">
        <v>632</v>
      </c>
      <c r="CS1033">
        <v>160519</v>
      </c>
      <c r="CT1033" t="s">
        <v>633</v>
      </c>
      <c r="CU1033" t="s">
        <v>634</v>
      </c>
      <c r="CV1033">
        <v>2012</v>
      </c>
    </row>
    <row r="1034" spans="1:100" x14ac:dyDescent="0.35">
      <c r="A1034">
        <v>38641940</v>
      </c>
      <c r="B1034" t="s">
        <v>298</v>
      </c>
      <c r="D1034" t="s">
        <v>101</v>
      </c>
      <c r="K1034" t="s">
        <v>249</v>
      </c>
      <c r="L1034" t="s">
        <v>250</v>
      </c>
      <c r="M1034" t="s">
        <v>251</v>
      </c>
      <c r="N1034" t="s">
        <v>105</v>
      </c>
      <c r="P1034">
        <v>41</v>
      </c>
      <c r="U1034" t="s">
        <v>600</v>
      </c>
      <c r="V1034" t="s">
        <v>107</v>
      </c>
      <c r="W1034" t="s">
        <v>108</v>
      </c>
      <c r="X1034" t="s">
        <v>109</v>
      </c>
      <c r="Y1034">
        <v>5</v>
      </c>
      <c r="Z1034" t="s">
        <v>110</v>
      </c>
      <c r="AB1034">
        <v>5</v>
      </c>
      <c r="AG1034" t="s">
        <v>111</v>
      </c>
      <c r="AX1034" t="s">
        <v>112</v>
      </c>
      <c r="AY1034" t="s">
        <v>308</v>
      </c>
      <c r="AZ1034" t="s">
        <v>183</v>
      </c>
      <c r="BA1034" t="s">
        <v>635</v>
      </c>
      <c r="BC1034">
        <v>2</v>
      </c>
      <c r="BH1034" t="s">
        <v>118</v>
      </c>
      <c r="CC1034" t="s">
        <v>120</v>
      </c>
      <c r="CR1034" t="s">
        <v>636</v>
      </c>
      <c r="CS1034">
        <v>153876</v>
      </c>
      <c r="CT1034" t="s">
        <v>637</v>
      </c>
      <c r="CU1034" t="s">
        <v>638</v>
      </c>
      <c r="CV1034">
        <v>2010</v>
      </c>
    </row>
    <row r="1035" spans="1:100" x14ac:dyDescent="0.35">
      <c r="A1035">
        <v>38641940</v>
      </c>
      <c r="B1035" t="s">
        <v>298</v>
      </c>
      <c r="D1035" t="s">
        <v>164</v>
      </c>
      <c r="K1035" t="s">
        <v>261</v>
      </c>
      <c r="L1035" t="s">
        <v>262</v>
      </c>
      <c r="M1035" t="s">
        <v>251</v>
      </c>
      <c r="N1035" t="s">
        <v>105</v>
      </c>
      <c r="P1035">
        <v>25</v>
      </c>
      <c r="U1035" t="s">
        <v>106</v>
      </c>
      <c r="V1035" t="s">
        <v>107</v>
      </c>
      <c r="W1035" t="s">
        <v>108</v>
      </c>
      <c r="X1035" t="s">
        <v>109</v>
      </c>
      <c r="Y1035">
        <v>3</v>
      </c>
      <c r="Z1035" t="s">
        <v>139</v>
      </c>
      <c r="AB1035">
        <v>0.6</v>
      </c>
      <c r="AG1035" t="s">
        <v>140</v>
      </c>
      <c r="AX1035" t="s">
        <v>128</v>
      </c>
      <c r="AY1035" t="s">
        <v>241</v>
      </c>
      <c r="AZ1035" t="s">
        <v>183</v>
      </c>
      <c r="BC1035">
        <v>166</v>
      </c>
      <c r="BH1035" t="s">
        <v>118</v>
      </c>
      <c r="BJ1035">
        <v>42</v>
      </c>
      <c r="BO1035" t="s">
        <v>118</v>
      </c>
      <c r="BQ1035">
        <v>42</v>
      </c>
      <c r="BV1035" t="s">
        <v>118</v>
      </c>
      <c r="CC1035" t="s">
        <v>120</v>
      </c>
      <c r="CR1035" t="s">
        <v>169</v>
      </c>
      <c r="CS1035">
        <v>96918</v>
      </c>
      <c r="CT1035" t="s">
        <v>170</v>
      </c>
      <c r="CU1035" t="s">
        <v>171</v>
      </c>
      <c r="CV1035">
        <v>2004</v>
      </c>
    </row>
    <row r="1036" spans="1:100" x14ac:dyDescent="0.35">
      <c r="A1036">
        <v>38641940</v>
      </c>
      <c r="B1036" t="s">
        <v>298</v>
      </c>
      <c r="D1036" t="s">
        <v>164</v>
      </c>
      <c r="K1036" t="s">
        <v>261</v>
      </c>
      <c r="L1036" t="s">
        <v>262</v>
      </c>
      <c r="M1036" t="s">
        <v>251</v>
      </c>
      <c r="N1036" t="s">
        <v>105</v>
      </c>
      <c r="P1036">
        <v>25</v>
      </c>
      <c r="U1036" t="s">
        <v>106</v>
      </c>
      <c r="V1036" t="s">
        <v>107</v>
      </c>
      <c r="W1036" t="s">
        <v>108</v>
      </c>
      <c r="X1036" t="s">
        <v>109</v>
      </c>
      <c r="Y1036">
        <v>3</v>
      </c>
      <c r="Z1036" t="s">
        <v>139</v>
      </c>
      <c r="AB1036">
        <v>0.6</v>
      </c>
      <c r="AG1036" t="s">
        <v>140</v>
      </c>
      <c r="AX1036" t="s">
        <v>207</v>
      </c>
      <c r="AY1036" t="s">
        <v>208</v>
      </c>
      <c r="AZ1036" t="s">
        <v>183</v>
      </c>
      <c r="BA1036" t="s">
        <v>184</v>
      </c>
      <c r="BC1036">
        <v>166</v>
      </c>
      <c r="BH1036" t="s">
        <v>118</v>
      </c>
      <c r="BJ1036">
        <v>42</v>
      </c>
      <c r="BO1036" t="s">
        <v>118</v>
      </c>
      <c r="BQ1036">
        <v>42</v>
      </c>
      <c r="BV1036" t="s">
        <v>118</v>
      </c>
      <c r="CC1036" t="s">
        <v>120</v>
      </c>
      <c r="CR1036" t="s">
        <v>169</v>
      </c>
      <c r="CS1036">
        <v>96918</v>
      </c>
      <c r="CT1036" t="s">
        <v>170</v>
      </c>
      <c r="CU1036" t="s">
        <v>171</v>
      </c>
      <c r="CV1036">
        <v>2004</v>
      </c>
    </row>
    <row r="1037" spans="1:100" x14ac:dyDescent="0.35">
      <c r="A1037">
        <v>38641940</v>
      </c>
      <c r="B1037" t="s">
        <v>298</v>
      </c>
      <c r="D1037" t="s">
        <v>164</v>
      </c>
      <c r="K1037" t="s">
        <v>261</v>
      </c>
      <c r="L1037" t="s">
        <v>262</v>
      </c>
      <c r="M1037" t="s">
        <v>251</v>
      </c>
      <c r="N1037" t="s">
        <v>105</v>
      </c>
      <c r="P1037">
        <v>25</v>
      </c>
      <c r="U1037" t="s">
        <v>106</v>
      </c>
      <c r="V1037" t="s">
        <v>107</v>
      </c>
      <c r="W1037" t="s">
        <v>108</v>
      </c>
      <c r="X1037" t="s">
        <v>109</v>
      </c>
      <c r="Y1037">
        <v>3</v>
      </c>
      <c r="Z1037" t="s">
        <v>139</v>
      </c>
      <c r="AB1037">
        <v>1.8</v>
      </c>
      <c r="AG1037" t="s">
        <v>140</v>
      </c>
      <c r="AX1037" t="s">
        <v>112</v>
      </c>
      <c r="AY1037" t="s">
        <v>565</v>
      </c>
      <c r="AZ1037" t="s">
        <v>183</v>
      </c>
      <c r="BC1037">
        <v>166</v>
      </c>
      <c r="BH1037" t="s">
        <v>118</v>
      </c>
      <c r="BJ1037">
        <v>42</v>
      </c>
      <c r="BO1037" t="s">
        <v>118</v>
      </c>
      <c r="BQ1037">
        <v>42</v>
      </c>
      <c r="BV1037" t="s">
        <v>118</v>
      </c>
      <c r="CC1037" t="s">
        <v>120</v>
      </c>
      <c r="CR1037" t="s">
        <v>169</v>
      </c>
      <c r="CS1037">
        <v>96918</v>
      </c>
      <c r="CT1037" t="s">
        <v>170</v>
      </c>
      <c r="CU1037" t="s">
        <v>171</v>
      </c>
      <c r="CV1037">
        <v>2004</v>
      </c>
    </row>
    <row r="1038" spans="1:100" x14ac:dyDescent="0.35">
      <c r="A1038">
        <v>38641940</v>
      </c>
      <c r="B1038" t="s">
        <v>298</v>
      </c>
      <c r="D1038" t="s">
        <v>164</v>
      </c>
      <c r="K1038" t="s">
        <v>261</v>
      </c>
      <c r="L1038" t="s">
        <v>262</v>
      </c>
      <c r="M1038" t="s">
        <v>251</v>
      </c>
      <c r="N1038" t="s">
        <v>105</v>
      </c>
      <c r="P1038">
        <v>25</v>
      </c>
      <c r="U1038" t="s">
        <v>106</v>
      </c>
      <c r="V1038" t="s">
        <v>107</v>
      </c>
      <c r="W1038" t="s">
        <v>108</v>
      </c>
      <c r="X1038" t="s">
        <v>109</v>
      </c>
      <c r="Y1038">
        <v>3</v>
      </c>
      <c r="Z1038" t="s">
        <v>139</v>
      </c>
      <c r="AB1038">
        <v>1.8</v>
      </c>
      <c r="AG1038" t="s">
        <v>140</v>
      </c>
      <c r="AX1038" t="s">
        <v>273</v>
      </c>
      <c r="AY1038" t="s">
        <v>274</v>
      </c>
      <c r="AZ1038" t="s">
        <v>183</v>
      </c>
      <c r="BA1038" t="s">
        <v>275</v>
      </c>
      <c r="BC1038">
        <v>166</v>
      </c>
      <c r="BH1038" t="s">
        <v>118</v>
      </c>
      <c r="BJ1038">
        <v>42</v>
      </c>
      <c r="BO1038" t="s">
        <v>118</v>
      </c>
      <c r="BQ1038">
        <v>42</v>
      </c>
      <c r="BV1038" t="s">
        <v>118</v>
      </c>
      <c r="CC1038" t="s">
        <v>120</v>
      </c>
      <c r="CR1038" t="s">
        <v>169</v>
      </c>
      <c r="CS1038">
        <v>96918</v>
      </c>
      <c r="CT1038" t="s">
        <v>170</v>
      </c>
      <c r="CU1038" t="s">
        <v>171</v>
      </c>
      <c r="CV1038">
        <v>2004</v>
      </c>
    </row>
    <row r="1039" spans="1:100" x14ac:dyDescent="0.35">
      <c r="A1039">
        <v>38641940</v>
      </c>
      <c r="B1039" t="s">
        <v>298</v>
      </c>
      <c r="D1039" t="s">
        <v>164</v>
      </c>
      <c r="K1039" t="s">
        <v>261</v>
      </c>
      <c r="L1039" t="s">
        <v>262</v>
      </c>
      <c r="M1039" t="s">
        <v>251</v>
      </c>
      <c r="N1039" t="s">
        <v>105</v>
      </c>
      <c r="P1039">
        <v>25</v>
      </c>
      <c r="U1039" t="s">
        <v>106</v>
      </c>
      <c r="V1039" t="s">
        <v>107</v>
      </c>
      <c r="W1039" t="s">
        <v>108</v>
      </c>
      <c r="X1039" t="s">
        <v>109</v>
      </c>
      <c r="Y1039">
        <v>3</v>
      </c>
      <c r="Z1039" t="s">
        <v>139</v>
      </c>
      <c r="AB1039">
        <v>1.8</v>
      </c>
      <c r="AG1039" t="s">
        <v>140</v>
      </c>
      <c r="AX1039" t="s">
        <v>276</v>
      </c>
      <c r="AY1039" t="s">
        <v>277</v>
      </c>
      <c r="AZ1039" t="s">
        <v>183</v>
      </c>
      <c r="BA1039" t="s">
        <v>275</v>
      </c>
      <c r="BC1039">
        <v>166</v>
      </c>
      <c r="BH1039" t="s">
        <v>118</v>
      </c>
      <c r="BJ1039">
        <v>42</v>
      </c>
      <c r="BO1039" t="s">
        <v>118</v>
      </c>
      <c r="BQ1039">
        <v>42</v>
      </c>
      <c r="BV1039" t="s">
        <v>118</v>
      </c>
      <c r="CC1039" t="s">
        <v>120</v>
      </c>
      <c r="CR1039" t="s">
        <v>169</v>
      </c>
      <c r="CS1039">
        <v>96918</v>
      </c>
      <c r="CT1039" t="s">
        <v>170</v>
      </c>
      <c r="CU1039" t="s">
        <v>171</v>
      </c>
      <c r="CV1039">
        <v>2004</v>
      </c>
    </row>
    <row r="1040" spans="1:100" x14ac:dyDescent="0.35">
      <c r="A1040">
        <v>38641940</v>
      </c>
      <c r="B1040" t="s">
        <v>298</v>
      </c>
      <c r="D1040" t="s">
        <v>164</v>
      </c>
      <c r="K1040" t="s">
        <v>261</v>
      </c>
      <c r="L1040" t="s">
        <v>262</v>
      </c>
      <c r="M1040" t="s">
        <v>251</v>
      </c>
      <c r="N1040" t="s">
        <v>105</v>
      </c>
      <c r="P1040">
        <v>25</v>
      </c>
      <c r="U1040" t="s">
        <v>106</v>
      </c>
      <c r="V1040" t="s">
        <v>107</v>
      </c>
      <c r="W1040" t="s">
        <v>108</v>
      </c>
      <c r="X1040" t="s">
        <v>109</v>
      </c>
      <c r="Y1040">
        <v>3</v>
      </c>
      <c r="Z1040" t="s">
        <v>139</v>
      </c>
      <c r="AB1040">
        <v>1.8</v>
      </c>
      <c r="AG1040" t="s">
        <v>140</v>
      </c>
      <c r="AX1040" t="s">
        <v>199</v>
      </c>
      <c r="AY1040" t="s">
        <v>278</v>
      </c>
      <c r="AZ1040" t="s">
        <v>183</v>
      </c>
      <c r="BA1040" t="s">
        <v>275</v>
      </c>
      <c r="BC1040">
        <v>166</v>
      </c>
      <c r="BH1040" t="s">
        <v>118</v>
      </c>
      <c r="BJ1040">
        <v>42</v>
      </c>
      <c r="BO1040" t="s">
        <v>118</v>
      </c>
      <c r="BQ1040">
        <v>42</v>
      </c>
      <c r="BV1040" t="s">
        <v>118</v>
      </c>
      <c r="CC1040" t="s">
        <v>120</v>
      </c>
      <c r="CR1040" t="s">
        <v>169</v>
      </c>
      <c r="CS1040">
        <v>96918</v>
      </c>
      <c r="CT1040" t="s">
        <v>170</v>
      </c>
      <c r="CU1040" t="s">
        <v>171</v>
      </c>
      <c r="CV1040">
        <v>2004</v>
      </c>
    </row>
    <row r="1041" spans="1:100" x14ac:dyDescent="0.35">
      <c r="A1041">
        <v>38641940</v>
      </c>
      <c r="B1041" t="s">
        <v>298</v>
      </c>
      <c r="D1041" t="s">
        <v>135</v>
      </c>
      <c r="K1041" t="s">
        <v>613</v>
      </c>
      <c r="L1041" t="s">
        <v>614</v>
      </c>
      <c r="M1041" t="s">
        <v>251</v>
      </c>
      <c r="N1041" t="s">
        <v>105</v>
      </c>
      <c r="P1041">
        <v>25</v>
      </c>
      <c r="U1041" t="s">
        <v>106</v>
      </c>
      <c r="V1041" t="s">
        <v>508</v>
      </c>
      <c r="W1041" t="s">
        <v>108</v>
      </c>
      <c r="X1041" t="s">
        <v>109</v>
      </c>
      <c r="Y1041">
        <v>2</v>
      </c>
      <c r="Z1041" t="s">
        <v>139</v>
      </c>
      <c r="AD1041">
        <v>0.12</v>
      </c>
      <c r="AF1041">
        <v>2.4700000000000002</v>
      </c>
      <c r="AG1041" t="s">
        <v>140</v>
      </c>
      <c r="AX1041" t="s">
        <v>199</v>
      </c>
      <c r="AY1041" t="s">
        <v>546</v>
      </c>
      <c r="AZ1041" t="s">
        <v>183</v>
      </c>
      <c r="BB1041" t="s">
        <v>236</v>
      </c>
      <c r="BC1041">
        <v>38</v>
      </c>
      <c r="BH1041" t="s">
        <v>118</v>
      </c>
      <c r="BI1041" t="s">
        <v>236</v>
      </c>
      <c r="BJ1041">
        <v>38</v>
      </c>
      <c r="BO1041" t="s">
        <v>118</v>
      </c>
      <c r="BP1041" t="s">
        <v>236</v>
      </c>
      <c r="BQ1041">
        <v>38</v>
      </c>
      <c r="BV1041" t="s">
        <v>118</v>
      </c>
      <c r="CC1041" t="s">
        <v>120</v>
      </c>
      <c r="CR1041" t="s">
        <v>622</v>
      </c>
      <c r="CS1041">
        <v>170673</v>
      </c>
      <c r="CT1041" t="s">
        <v>623</v>
      </c>
      <c r="CU1041" t="s">
        <v>624</v>
      </c>
      <c r="CV1041">
        <v>2014</v>
      </c>
    </row>
    <row r="1042" spans="1:100" x14ac:dyDescent="0.35">
      <c r="A1042">
        <v>38641940</v>
      </c>
      <c r="B1042" t="s">
        <v>298</v>
      </c>
      <c r="D1042" t="s">
        <v>101</v>
      </c>
      <c r="F1042">
        <v>25.2</v>
      </c>
      <c r="K1042" t="s">
        <v>613</v>
      </c>
      <c r="L1042" t="s">
        <v>614</v>
      </c>
      <c r="M1042" t="s">
        <v>251</v>
      </c>
      <c r="N1042" t="s">
        <v>105</v>
      </c>
      <c r="P1042">
        <v>25</v>
      </c>
      <c r="U1042" t="s">
        <v>206</v>
      </c>
      <c r="V1042" t="s">
        <v>107</v>
      </c>
      <c r="W1042" t="s">
        <v>108</v>
      </c>
      <c r="X1042" t="s">
        <v>109</v>
      </c>
      <c r="Y1042">
        <v>6</v>
      </c>
      <c r="Z1042" t="s">
        <v>139</v>
      </c>
      <c r="AB1042">
        <v>1</v>
      </c>
      <c r="AG1042" t="s">
        <v>111</v>
      </c>
      <c r="AX1042" t="s">
        <v>128</v>
      </c>
      <c r="AY1042" t="s">
        <v>241</v>
      </c>
      <c r="AZ1042" t="s">
        <v>183</v>
      </c>
      <c r="BC1042">
        <v>16</v>
      </c>
      <c r="BH1042" t="s">
        <v>118</v>
      </c>
      <c r="CC1042" t="s">
        <v>120</v>
      </c>
      <c r="CR1042" t="s">
        <v>237</v>
      </c>
      <c r="CS1042">
        <v>80961</v>
      </c>
      <c r="CT1042" t="s">
        <v>342</v>
      </c>
      <c r="CU1042" t="s">
        <v>343</v>
      </c>
      <c r="CV1042">
        <v>2005</v>
      </c>
    </row>
    <row r="1043" spans="1:100" x14ac:dyDescent="0.35">
      <c r="A1043">
        <v>38641940</v>
      </c>
      <c r="B1043" t="s">
        <v>298</v>
      </c>
      <c r="D1043" t="s">
        <v>135</v>
      </c>
      <c r="K1043" t="s">
        <v>613</v>
      </c>
      <c r="L1043" t="s">
        <v>614</v>
      </c>
      <c r="M1043" t="s">
        <v>251</v>
      </c>
      <c r="N1043" t="s">
        <v>105</v>
      </c>
      <c r="P1043">
        <v>25</v>
      </c>
      <c r="U1043" t="s">
        <v>106</v>
      </c>
      <c r="V1043" t="s">
        <v>508</v>
      </c>
      <c r="W1043" t="s">
        <v>108</v>
      </c>
      <c r="X1043" t="s">
        <v>109</v>
      </c>
      <c r="Y1043">
        <v>2</v>
      </c>
      <c r="Z1043" t="s">
        <v>139</v>
      </c>
      <c r="AD1043">
        <v>0.12</v>
      </c>
      <c r="AF1043">
        <v>2.4700000000000002</v>
      </c>
      <c r="AG1043" t="s">
        <v>140</v>
      </c>
      <c r="AX1043" t="s">
        <v>273</v>
      </c>
      <c r="AY1043" t="s">
        <v>274</v>
      </c>
      <c r="AZ1043" t="s">
        <v>183</v>
      </c>
      <c r="BA1043" t="s">
        <v>275</v>
      </c>
      <c r="BB1043" t="s">
        <v>236</v>
      </c>
      <c r="BC1043">
        <v>38</v>
      </c>
      <c r="BH1043" t="s">
        <v>118</v>
      </c>
      <c r="BI1043" t="s">
        <v>236</v>
      </c>
      <c r="BJ1043">
        <v>38</v>
      </c>
      <c r="BO1043" t="s">
        <v>118</v>
      </c>
      <c r="BP1043" t="s">
        <v>236</v>
      </c>
      <c r="BQ1043">
        <v>38</v>
      </c>
      <c r="BV1043" t="s">
        <v>118</v>
      </c>
      <c r="CC1043" t="s">
        <v>120</v>
      </c>
      <c r="CR1043" t="s">
        <v>622</v>
      </c>
      <c r="CS1043">
        <v>170673</v>
      </c>
      <c r="CT1043" t="s">
        <v>623</v>
      </c>
      <c r="CU1043" t="s">
        <v>624</v>
      </c>
      <c r="CV1043">
        <v>2014</v>
      </c>
    </row>
    <row r="1044" spans="1:100" x14ac:dyDescent="0.35">
      <c r="A1044">
        <v>38641940</v>
      </c>
      <c r="B1044" t="s">
        <v>298</v>
      </c>
      <c r="D1044" t="s">
        <v>135</v>
      </c>
      <c r="K1044" t="s">
        <v>613</v>
      </c>
      <c r="L1044" t="s">
        <v>614</v>
      </c>
      <c r="M1044" t="s">
        <v>251</v>
      </c>
      <c r="N1044" t="s">
        <v>105</v>
      </c>
      <c r="P1044">
        <v>25</v>
      </c>
      <c r="U1044" t="s">
        <v>106</v>
      </c>
      <c r="V1044" t="s">
        <v>508</v>
      </c>
      <c r="W1044" t="s">
        <v>108</v>
      </c>
      <c r="X1044" t="s">
        <v>109</v>
      </c>
      <c r="Y1044">
        <v>2</v>
      </c>
      <c r="Z1044" t="s">
        <v>139</v>
      </c>
      <c r="AD1044">
        <v>0.12</v>
      </c>
      <c r="AF1044">
        <v>2.4700000000000002</v>
      </c>
      <c r="AG1044" t="s">
        <v>140</v>
      </c>
      <c r="AX1044" t="s">
        <v>207</v>
      </c>
      <c r="AY1044" t="s">
        <v>208</v>
      </c>
      <c r="AZ1044" t="s">
        <v>183</v>
      </c>
      <c r="BA1044" t="s">
        <v>184</v>
      </c>
      <c r="BB1044" t="s">
        <v>117</v>
      </c>
      <c r="BC1044">
        <v>38</v>
      </c>
      <c r="BH1044" t="s">
        <v>118</v>
      </c>
      <c r="BI1044" t="s">
        <v>236</v>
      </c>
      <c r="BJ1044">
        <v>38</v>
      </c>
      <c r="BO1044" t="s">
        <v>118</v>
      </c>
      <c r="BP1044" t="s">
        <v>236</v>
      </c>
      <c r="BQ1044">
        <v>38</v>
      </c>
      <c r="BV1044" t="s">
        <v>118</v>
      </c>
      <c r="CC1044" t="s">
        <v>120</v>
      </c>
      <c r="CR1044" t="s">
        <v>622</v>
      </c>
      <c r="CS1044">
        <v>170673</v>
      </c>
      <c r="CT1044" t="s">
        <v>623</v>
      </c>
      <c r="CU1044" t="s">
        <v>624</v>
      </c>
      <c r="CV1044">
        <v>2014</v>
      </c>
    </row>
    <row r="1045" spans="1:100" x14ac:dyDescent="0.35">
      <c r="A1045">
        <v>38641940</v>
      </c>
      <c r="B1045" t="s">
        <v>298</v>
      </c>
      <c r="D1045" t="s">
        <v>135</v>
      </c>
      <c r="K1045" t="s">
        <v>613</v>
      </c>
      <c r="L1045" t="s">
        <v>614</v>
      </c>
      <c r="M1045" t="s">
        <v>251</v>
      </c>
      <c r="N1045" t="s">
        <v>105</v>
      </c>
      <c r="P1045">
        <v>25</v>
      </c>
      <c r="U1045" t="s">
        <v>106</v>
      </c>
      <c r="V1045" t="s">
        <v>508</v>
      </c>
      <c r="W1045" t="s">
        <v>108</v>
      </c>
      <c r="X1045" t="s">
        <v>109</v>
      </c>
      <c r="Y1045">
        <v>2</v>
      </c>
      <c r="Z1045" t="s">
        <v>139</v>
      </c>
      <c r="AD1045">
        <v>0.12</v>
      </c>
      <c r="AF1045">
        <v>2.4700000000000002</v>
      </c>
      <c r="AG1045" t="s">
        <v>140</v>
      </c>
      <c r="AX1045" t="s">
        <v>282</v>
      </c>
      <c r="AY1045" t="s">
        <v>283</v>
      </c>
      <c r="AZ1045" t="s">
        <v>183</v>
      </c>
      <c r="BB1045" t="s">
        <v>236</v>
      </c>
      <c r="BC1045">
        <v>38</v>
      </c>
      <c r="BH1045" t="s">
        <v>118</v>
      </c>
      <c r="BI1045" t="s">
        <v>236</v>
      </c>
      <c r="BJ1045">
        <v>38</v>
      </c>
      <c r="BO1045" t="s">
        <v>118</v>
      </c>
      <c r="BP1045" t="s">
        <v>236</v>
      </c>
      <c r="BQ1045">
        <v>38</v>
      </c>
      <c r="BV1045" t="s">
        <v>118</v>
      </c>
      <c r="CC1045" t="s">
        <v>120</v>
      </c>
      <c r="CR1045" t="s">
        <v>622</v>
      </c>
      <c r="CS1045">
        <v>170673</v>
      </c>
      <c r="CT1045" t="s">
        <v>623</v>
      </c>
      <c r="CU1045" t="s">
        <v>624</v>
      </c>
      <c r="CV1045">
        <v>2014</v>
      </c>
    </row>
    <row r="1046" spans="1:100" x14ac:dyDescent="0.35">
      <c r="A1046">
        <v>38641940</v>
      </c>
      <c r="B1046" t="s">
        <v>298</v>
      </c>
      <c r="D1046" t="s">
        <v>135</v>
      </c>
      <c r="K1046" t="s">
        <v>613</v>
      </c>
      <c r="L1046" t="s">
        <v>614</v>
      </c>
      <c r="M1046" t="s">
        <v>251</v>
      </c>
      <c r="N1046" t="s">
        <v>105</v>
      </c>
      <c r="P1046">
        <v>25</v>
      </c>
      <c r="U1046" t="s">
        <v>106</v>
      </c>
      <c r="V1046" t="s">
        <v>508</v>
      </c>
      <c r="W1046" t="s">
        <v>108</v>
      </c>
      <c r="X1046" t="s">
        <v>109</v>
      </c>
      <c r="Y1046">
        <v>2</v>
      </c>
      <c r="Z1046" t="s">
        <v>139</v>
      </c>
      <c r="AD1046">
        <v>0.12</v>
      </c>
      <c r="AF1046">
        <v>2.4700000000000002</v>
      </c>
      <c r="AG1046" t="s">
        <v>140</v>
      </c>
      <c r="AX1046" t="s">
        <v>273</v>
      </c>
      <c r="AY1046" t="s">
        <v>639</v>
      </c>
      <c r="AZ1046" t="s">
        <v>183</v>
      </c>
      <c r="BA1046" t="s">
        <v>640</v>
      </c>
      <c r="BB1046" t="s">
        <v>236</v>
      </c>
      <c r="BC1046">
        <v>38</v>
      </c>
      <c r="BH1046" t="s">
        <v>118</v>
      </c>
      <c r="BI1046" t="s">
        <v>236</v>
      </c>
      <c r="BJ1046">
        <v>38</v>
      </c>
      <c r="BO1046" t="s">
        <v>118</v>
      </c>
      <c r="BP1046" t="s">
        <v>236</v>
      </c>
      <c r="BQ1046">
        <v>38</v>
      </c>
      <c r="BV1046" t="s">
        <v>118</v>
      </c>
      <c r="CC1046" t="s">
        <v>120</v>
      </c>
      <c r="CR1046" t="s">
        <v>622</v>
      </c>
      <c r="CS1046">
        <v>170673</v>
      </c>
      <c r="CT1046" t="s">
        <v>623</v>
      </c>
      <c r="CU1046" t="s">
        <v>624</v>
      </c>
      <c r="CV1046">
        <v>2014</v>
      </c>
    </row>
    <row r="1047" spans="1:100" x14ac:dyDescent="0.35">
      <c r="A1047">
        <v>38641940</v>
      </c>
      <c r="B1047" t="s">
        <v>298</v>
      </c>
      <c r="D1047" t="s">
        <v>135</v>
      </c>
      <c r="K1047" t="s">
        <v>613</v>
      </c>
      <c r="L1047" t="s">
        <v>614</v>
      </c>
      <c r="M1047" t="s">
        <v>251</v>
      </c>
      <c r="N1047" t="s">
        <v>105</v>
      </c>
      <c r="P1047">
        <v>25</v>
      </c>
      <c r="U1047" t="s">
        <v>106</v>
      </c>
      <c r="V1047" t="s">
        <v>508</v>
      </c>
      <c r="W1047" t="s">
        <v>108</v>
      </c>
      <c r="X1047" t="s">
        <v>109</v>
      </c>
      <c r="Y1047">
        <v>2</v>
      </c>
      <c r="Z1047" t="s">
        <v>139</v>
      </c>
      <c r="AD1047">
        <v>0.12</v>
      </c>
      <c r="AF1047">
        <v>2.4700000000000002</v>
      </c>
      <c r="AG1047" t="s">
        <v>140</v>
      </c>
      <c r="AX1047" t="s">
        <v>199</v>
      </c>
      <c r="AY1047" t="s">
        <v>546</v>
      </c>
      <c r="AZ1047" t="s">
        <v>183</v>
      </c>
      <c r="BB1047" t="s">
        <v>236</v>
      </c>
      <c r="BC1047">
        <v>38</v>
      </c>
      <c r="BH1047" t="s">
        <v>118</v>
      </c>
      <c r="BI1047" t="s">
        <v>236</v>
      </c>
      <c r="BJ1047">
        <v>38</v>
      </c>
      <c r="BO1047" t="s">
        <v>118</v>
      </c>
      <c r="BP1047" t="s">
        <v>236</v>
      </c>
      <c r="BQ1047">
        <v>38</v>
      </c>
      <c r="BV1047" t="s">
        <v>118</v>
      </c>
      <c r="CC1047" t="s">
        <v>120</v>
      </c>
      <c r="CR1047" t="s">
        <v>622</v>
      </c>
      <c r="CS1047">
        <v>170673</v>
      </c>
      <c r="CT1047" t="s">
        <v>623</v>
      </c>
      <c r="CU1047" t="s">
        <v>624</v>
      </c>
      <c r="CV1047">
        <v>2014</v>
      </c>
    </row>
    <row r="1048" spans="1:100" x14ac:dyDescent="0.35">
      <c r="A1048">
        <v>38641940</v>
      </c>
      <c r="B1048" t="s">
        <v>298</v>
      </c>
      <c r="D1048" t="s">
        <v>164</v>
      </c>
      <c r="K1048" t="s">
        <v>261</v>
      </c>
      <c r="L1048" t="s">
        <v>262</v>
      </c>
      <c r="M1048" t="s">
        <v>251</v>
      </c>
      <c r="N1048" t="s">
        <v>105</v>
      </c>
      <c r="P1048">
        <v>25</v>
      </c>
      <c r="U1048" t="s">
        <v>106</v>
      </c>
      <c r="V1048" t="s">
        <v>107</v>
      </c>
      <c r="W1048" t="s">
        <v>108</v>
      </c>
      <c r="X1048" t="s">
        <v>109</v>
      </c>
      <c r="Y1048">
        <v>3</v>
      </c>
      <c r="Z1048" t="s">
        <v>139</v>
      </c>
      <c r="AB1048">
        <v>0.6</v>
      </c>
      <c r="AG1048" t="s">
        <v>140</v>
      </c>
      <c r="AX1048" t="s">
        <v>128</v>
      </c>
      <c r="AY1048" t="s">
        <v>241</v>
      </c>
      <c r="AZ1048" t="s">
        <v>183</v>
      </c>
      <c r="BC1048">
        <v>166</v>
      </c>
      <c r="BH1048" t="s">
        <v>118</v>
      </c>
      <c r="BJ1048">
        <v>42</v>
      </c>
      <c r="BO1048" t="s">
        <v>118</v>
      </c>
      <c r="BQ1048">
        <v>42</v>
      </c>
      <c r="BV1048" t="s">
        <v>118</v>
      </c>
      <c r="CC1048" t="s">
        <v>120</v>
      </c>
      <c r="CR1048" t="s">
        <v>169</v>
      </c>
      <c r="CS1048">
        <v>96918</v>
      </c>
      <c r="CT1048" t="s">
        <v>170</v>
      </c>
      <c r="CU1048" t="s">
        <v>171</v>
      </c>
      <c r="CV1048">
        <v>2004</v>
      </c>
    </row>
    <row r="1049" spans="1:100" x14ac:dyDescent="0.35">
      <c r="A1049">
        <v>38641940</v>
      </c>
      <c r="B1049" t="s">
        <v>298</v>
      </c>
      <c r="D1049" t="s">
        <v>164</v>
      </c>
      <c r="K1049" t="s">
        <v>261</v>
      </c>
      <c r="L1049" t="s">
        <v>262</v>
      </c>
      <c r="M1049" t="s">
        <v>251</v>
      </c>
      <c r="N1049" t="s">
        <v>105</v>
      </c>
      <c r="P1049">
        <v>25</v>
      </c>
      <c r="U1049" t="s">
        <v>106</v>
      </c>
      <c r="V1049" t="s">
        <v>107</v>
      </c>
      <c r="W1049" t="s">
        <v>108</v>
      </c>
      <c r="X1049" t="s">
        <v>109</v>
      </c>
      <c r="Y1049">
        <v>3</v>
      </c>
      <c r="Z1049" t="s">
        <v>139</v>
      </c>
      <c r="AB1049">
        <v>0.6</v>
      </c>
      <c r="AG1049" t="s">
        <v>140</v>
      </c>
      <c r="AX1049" t="s">
        <v>273</v>
      </c>
      <c r="AY1049" t="s">
        <v>274</v>
      </c>
      <c r="AZ1049" t="s">
        <v>183</v>
      </c>
      <c r="BA1049" t="s">
        <v>275</v>
      </c>
      <c r="BC1049">
        <v>166</v>
      </c>
      <c r="BH1049" t="s">
        <v>118</v>
      </c>
      <c r="BJ1049">
        <v>42</v>
      </c>
      <c r="BO1049" t="s">
        <v>118</v>
      </c>
      <c r="BQ1049">
        <v>42</v>
      </c>
      <c r="BV1049" t="s">
        <v>118</v>
      </c>
      <c r="CC1049" t="s">
        <v>120</v>
      </c>
      <c r="CR1049" t="s">
        <v>169</v>
      </c>
      <c r="CS1049">
        <v>96918</v>
      </c>
      <c r="CT1049" t="s">
        <v>170</v>
      </c>
      <c r="CU1049" t="s">
        <v>171</v>
      </c>
      <c r="CV1049">
        <v>2004</v>
      </c>
    </row>
    <row r="1050" spans="1:100" x14ac:dyDescent="0.35">
      <c r="A1050">
        <v>38641940</v>
      </c>
      <c r="B1050" t="s">
        <v>298</v>
      </c>
      <c r="D1050" t="s">
        <v>164</v>
      </c>
      <c r="K1050" t="s">
        <v>261</v>
      </c>
      <c r="L1050" t="s">
        <v>262</v>
      </c>
      <c r="M1050" t="s">
        <v>251</v>
      </c>
      <c r="N1050" t="s">
        <v>105</v>
      </c>
      <c r="P1050">
        <v>25</v>
      </c>
      <c r="U1050" t="s">
        <v>106</v>
      </c>
      <c r="V1050" t="s">
        <v>107</v>
      </c>
      <c r="W1050" t="s">
        <v>108</v>
      </c>
      <c r="X1050" t="s">
        <v>109</v>
      </c>
      <c r="Y1050">
        <v>3</v>
      </c>
      <c r="Z1050" t="s">
        <v>139</v>
      </c>
      <c r="AB1050">
        <v>1.8</v>
      </c>
      <c r="AG1050" t="s">
        <v>140</v>
      </c>
      <c r="AX1050" t="s">
        <v>199</v>
      </c>
      <c r="AY1050" t="s">
        <v>278</v>
      </c>
      <c r="AZ1050" t="s">
        <v>183</v>
      </c>
      <c r="BA1050" t="s">
        <v>275</v>
      </c>
      <c r="BC1050">
        <v>166</v>
      </c>
      <c r="BH1050" t="s">
        <v>118</v>
      </c>
      <c r="BJ1050">
        <v>42</v>
      </c>
      <c r="BO1050" t="s">
        <v>118</v>
      </c>
      <c r="BQ1050">
        <v>42</v>
      </c>
      <c r="BV1050" t="s">
        <v>118</v>
      </c>
      <c r="CC1050" t="s">
        <v>120</v>
      </c>
      <c r="CR1050" t="s">
        <v>169</v>
      </c>
      <c r="CS1050">
        <v>96918</v>
      </c>
      <c r="CT1050" t="s">
        <v>170</v>
      </c>
      <c r="CU1050" t="s">
        <v>171</v>
      </c>
      <c r="CV1050">
        <v>2004</v>
      </c>
    </row>
    <row r="1051" spans="1:100" x14ac:dyDescent="0.35">
      <c r="A1051">
        <v>38641940</v>
      </c>
      <c r="B1051" t="s">
        <v>298</v>
      </c>
      <c r="D1051" t="s">
        <v>164</v>
      </c>
      <c r="K1051" t="s">
        <v>261</v>
      </c>
      <c r="L1051" t="s">
        <v>262</v>
      </c>
      <c r="M1051" t="s">
        <v>251</v>
      </c>
      <c r="N1051" t="s">
        <v>105</v>
      </c>
      <c r="P1051">
        <v>25</v>
      </c>
      <c r="U1051" t="s">
        <v>106</v>
      </c>
      <c r="V1051" t="s">
        <v>107</v>
      </c>
      <c r="W1051" t="s">
        <v>108</v>
      </c>
      <c r="X1051" t="s">
        <v>109</v>
      </c>
      <c r="Y1051">
        <v>3</v>
      </c>
      <c r="Z1051" t="s">
        <v>139</v>
      </c>
      <c r="AB1051">
        <v>0.6</v>
      </c>
      <c r="AG1051" t="s">
        <v>140</v>
      </c>
      <c r="AX1051" t="s">
        <v>112</v>
      </c>
      <c r="AY1051" t="s">
        <v>206</v>
      </c>
      <c r="AZ1051" t="s">
        <v>183</v>
      </c>
      <c r="BD1051" t="s">
        <v>116</v>
      </c>
      <c r="BE1051">
        <v>120</v>
      </c>
      <c r="BF1051" t="s">
        <v>117</v>
      </c>
      <c r="BG1051">
        <v>180</v>
      </c>
      <c r="BH1051" t="s">
        <v>118</v>
      </c>
      <c r="BJ1051">
        <v>42</v>
      </c>
      <c r="BO1051" t="s">
        <v>118</v>
      </c>
      <c r="BQ1051">
        <v>42</v>
      </c>
      <c r="BV1051" t="s">
        <v>118</v>
      </c>
      <c r="CC1051" t="s">
        <v>120</v>
      </c>
      <c r="CR1051" t="s">
        <v>169</v>
      </c>
      <c r="CS1051">
        <v>96918</v>
      </c>
      <c r="CT1051" t="s">
        <v>170</v>
      </c>
      <c r="CU1051" t="s">
        <v>171</v>
      </c>
      <c r="CV1051">
        <v>2004</v>
      </c>
    </row>
    <row r="1052" spans="1:100" x14ac:dyDescent="0.35">
      <c r="A1052">
        <v>38641940</v>
      </c>
      <c r="B1052" t="s">
        <v>298</v>
      </c>
      <c r="D1052" t="s">
        <v>101</v>
      </c>
      <c r="K1052" t="s">
        <v>249</v>
      </c>
      <c r="L1052" t="s">
        <v>250</v>
      </c>
      <c r="M1052" t="s">
        <v>251</v>
      </c>
      <c r="N1052" t="s">
        <v>105</v>
      </c>
      <c r="P1052">
        <v>25</v>
      </c>
      <c r="U1052" t="s">
        <v>294</v>
      </c>
      <c r="V1052" t="s">
        <v>233</v>
      </c>
      <c r="W1052" t="s">
        <v>108</v>
      </c>
      <c r="X1052" t="s">
        <v>234</v>
      </c>
      <c r="Y1052">
        <v>3</v>
      </c>
      <c r="Z1052" t="s">
        <v>139</v>
      </c>
      <c r="AB1052">
        <v>2.8800000000000002E-3</v>
      </c>
      <c r="AG1052" t="s">
        <v>111</v>
      </c>
      <c r="AX1052" t="s">
        <v>207</v>
      </c>
      <c r="AY1052" t="s">
        <v>278</v>
      </c>
      <c r="AZ1052" t="s">
        <v>183</v>
      </c>
      <c r="BA1052" t="s">
        <v>184</v>
      </c>
      <c r="BC1052">
        <v>7</v>
      </c>
      <c r="BH1052" t="s">
        <v>118</v>
      </c>
      <c r="BJ1052">
        <v>3</v>
      </c>
      <c r="BO1052" t="s">
        <v>566</v>
      </c>
      <c r="BQ1052">
        <v>21</v>
      </c>
      <c r="BV1052" t="s">
        <v>118</v>
      </c>
      <c r="CC1052" t="s">
        <v>120</v>
      </c>
      <c r="CR1052" t="s">
        <v>629</v>
      </c>
      <c r="CS1052">
        <v>165781</v>
      </c>
      <c r="CT1052" t="s">
        <v>630</v>
      </c>
      <c r="CU1052" t="s">
        <v>631</v>
      </c>
      <c r="CV1052">
        <v>2010</v>
      </c>
    </row>
    <row r="1053" spans="1:100" x14ac:dyDescent="0.35">
      <c r="A1053">
        <v>38641940</v>
      </c>
      <c r="B1053" t="s">
        <v>298</v>
      </c>
      <c r="D1053" t="s">
        <v>101</v>
      </c>
      <c r="F1053">
        <v>25.2</v>
      </c>
      <c r="K1053" t="s">
        <v>261</v>
      </c>
      <c r="L1053" t="s">
        <v>262</v>
      </c>
      <c r="M1053" t="s">
        <v>251</v>
      </c>
      <c r="N1053" t="s">
        <v>105</v>
      </c>
      <c r="P1053">
        <v>25</v>
      </c>
      <c r="U1053" t="s">
        <v>206</v>
      </c>
      <c r="V1053" t="s">
        <v>107</v>
      </c>
      <c r="W1053" t="s">
        <v>108</v>
      </c>
      <c r="X1053" t="s">
        <v>109</v>
      </c>
      <c r="Y1053">
        <v>6</v>
      </c>
      <c r="Z1053" t="s">
        <v>139</v>
      </c>
      <c r="AB1053">
        <v>5</v>
      </c>
      <c r="AG1053" t="s">
        <v>111</v>
      </c>
      <c r="AX1053" t="s">
        <v>128</v>
      </c>
      <c r="AY1053" t="s">
        <v>241</v>
      </c>
      <c r="AZ1053" t="s">
        <v>183</v>
      </c>
      <c r="BC1053">
        <v>16</v>
      </c>
      <c r="BH1053" t="s">
        <v>118</v>
      </c>
      <c r="CC1053" t="s">
        <v>120</v>
      </c>
      <c r="CR1053" t="s">
        <v>237</v>
      </c>
      <c r="CS1053">
        <v>80961</v>
      </c>
      <c r="CT1053" t="s">
        <v>342</v>
      </c>
      <c r="CU1053" t="s">
        <v>343</v>
      </c>
      <c r="CV1053">
        <v>2005</v>
      </c>
    </row>
    <row r="1054" spans="1:100" x14ac:dyDescent="0.35">
      <c r="A1054">
        <v>38641940</v>
      </c>
      <c r="B1054" t="s">
        <v>298</v>
      </c>
      <c r="D1054" t="s">
        <v>101</v>
      </c>
      <c r="F1054">
        <v>29.7</v>
      </c>
      <c r="K1054" t="s">
        <v>261</v>
      </c>
      <c r="L1054" t="s">
        <v>262</v>
      </c>
      <c r="M1054" t="s">
        <v>251</v>
      </c>
      <c r="N1054" t="s">
        <v>105</v>
      </c>
      <c r="P1054">
        <v>25</v>
      </c>
      <c r="U1054" t="s">
        <v>294</v>
      </c>
      <c r="V1054" t="s">
        <v>167</v>
      </c>
      <c r="W1054" t="s">
        <v>108</v>
      </c>
      <c r="X1054" t="s">
        <v>109</v>
      </c>
      <c r="Y1054" t="s">
        <v>383</v>
      </c>
      <c r="Z1054" t="s">
        <v>139</v>
      </c>
      <c r="AB1054">
        <v>1.32</v>
      </c>
      <c r="AD1054">
        <v>1.19</v>
      </c>
      <c r="AF1054">
        <v>1.41</v>
      </c>
      <c r="AG1054" t="s">
        <v>140</v>
      </c>
      <c r="AX1054" t="s">
        <v>128</v>
      </c>
      <c r="AY1054" t="s">
        <v>128</v>
      </c>
      <c r="AZ1054" t="s">
        <v>183</v>
      </c>
      <c r="BC1054">
        <v>4</v>
      </c>
      <c r="BH1054" t="s">
        <v>118</v>
      </c>
      <c r="BJ1054">
        <v>96</v>
      </c>
      <c r="BO1054" t="s">
        <v>130</v>
      </c>
      <c r="BQ1054">
        <v>4</v>
      </c>
      <c r="BV1054" t="s">
        <v>118</v>
      </c>
      <c r="CC1054" t="s">
        <v>120</v>
      </c>
      <c r="CR1054" t="s">
        <v>375</v>
      </c>
      <c r="CS1054">
        <v>161774</v>
      </c>
      <c r="CT1054" t="s">
        <v>384</v>
      </c>
      <c r="CU1054" t="s">
        <v>385</v>
      </c>
      <c r="CV1054">
        <v>2011</v>
      </c>
    </row>
    <row r="1055" spans="1:100" x14ac:dyDescent="0.35">
      <c r="A1055">
        <v>38641940</v>
      </c>
      <c r="B1055" t="s">
        <v>298</v>
      </c>
      <c r="D1055" t="s">
        <v>101</v>
      </c>
      <c r="F1055">
        <v>25.2</v>
      </c>
      <c r="K1055" t="s">
        <v>611</v>
      </c>
      <c r="L1055" t="s">
        <v>612</v>
      </c>
      <c r="M1055" t="s">
        <v>251</v>
      </c>
      <c r="N1055" t="s">
        <v>105</v>
      </c>
      <c r="P1055">
        <v>25</v>
      </c>
      <c r="U1055" t="s">
        <v>206</v>
      </c>
      <c r="V1055" t="s">
        <v>107</v>
      </c>
      <c r="W1055" t="s">
        <v>108</v>
      </c>
      <c r="X1055" t="s">
        <v>109</v>
      </c>
      <c r="Y1055">
        <v>6</v>
      </c>
      <c r="Z1055" t="s">
        <v>139</v>
      </c>
      <c r="AB1055">
        <v>5</v>
      </c>
      <c r="AG1055" t="s">
        <v>111</v>
      </c>
      <c r="AX1055" t="s">
        <v>128</v>
      </c>
      <c r="AY1055" t="s">
        <v>241</v>
      </c>
      <c r="AZ1055" t="s">
        <v>183</v>
      </c>
      <c r="BC1055">
        <v>16</v>
      </c>
      <c r="BH1055" t="s">
        <v>118</v>
      </c>
      <c r="CC1055" t="s">
        <v>120</v>
      </c>
      <c r="CR1055" t="s">
        <v>237</v>
      </c>
      <c r="CS1055">
        <v>80961</v>
      </c>
      <c r="CT1055" t="s">
        <v>342</v>
      </c>
      <c r="CU1055" t="s">
        <v>343</v>
      </c>
      <c r="CV1055">
        <v>2005</v>
      </c>
    </row>
    <row r="1056" spans="1:100" x14ac:dyDescent="0.35">
      <c r="A1056">
        <v>38641940</v>
      </c>
      <c r="B1056" t="s">
        <v>298</v>
      </c>
      <c r="D1056" t="s">
        <v>101</v>
      </c>
      <c r="F1056">
        <v>25.2</v>
      </c>
      <c r="K1056" t="s">
        <v>618</v>
      </c>
      <c r="L1056" t="s">
        <v>619</v>
      </c>
      <c r="M1056" t="s">
        <v>251</v>
      </c>
      <c r="N1056" t="s">
        <v>105</v>
      </c>
      <c r="P1056">
        <v>25</v>
      </c>
      <c r="U1056" t="s">
        <v>206</v>
      </c>
      <c r="V1056" t="s">
        <v>107</v>
      </c>
      <c r="W1056" t="s">
        <v>108</v>
      </c>
      <c r="X1056" t="s">
        <v>109</v>
      </c>
      <c r="Y1056">
        <v>6</v>
      </c>
      <c r="Z1056" t="s">
        <v>139</v>
      </c>
      <c r="AB1056">
        <v>5</v>
      </c>
      <c r="AG1056" t="s">
        <v>111</v>
      </c>
      <c r="AX1056" t="s">
        <v>128</v>
      </c>
      <c r="AY1056" t="s">
        <v>241</v>
      </c>
      <c r="AZ1056" t="s">
        <v>183</v>
      </c>
      <c r="BC1056">
        <v>16</v>
      </c>
      <c r="BH1056" t="s">
        <v>118</v>
      </c>
      <c r="CC1056" t="s">
        <v>120</v>
      </c>
      <c r="CR1056" t="s">
        <v>237</v>
      </c>
      <c r="CS1056">
        <v>80961</v>
      </c>
      <c r="CT1056" t="s">
        <v>342</v>
      </c>
      <c r="CU1056" t="s">
        <v>343</v>
      </c>
      <c r="CV1056">
        <v>2005</v>
      </c>
    </row>
    <row r="1057" spans="1:100" x14ac:dyDescent="0.35">
      <c r="A1057">
        <v>38641940</v>
      </c>
      <c r="B1057" t="s">
        <v>298</v>
      </c>
      <c r="D1057" t="s">
        <v>135</v>
      </c>
      <c r="E1057" t="s">
        <v>236</v>
      </c>
      <c r="F1057">
        <v>51</v>
      </c>
      <c r="K1057" t="s">
        <v>249</v>
      </c>
      <c r="L1057" t="s">
        <v>250</v>
      </c>
      <c r="M1057" t="s">
        <v>251</v>
      </c>
      <c r="N1057" t="s">
        <v>307</v>
      </c>
      <c r="R1057">
        <v>8</v>
      </c>
      <c r="T1057">
        <v>11</v>
      </c>
      <c r="U1057" t="s">
        <v>600</v>
      </c>
      <c r="V1057" t="s">
        <v>107</v>
      </c>
      <c r="W1057" t="s">
        <v>254</v>
      </c>
      <c r="X1057" t="s">
        <v>109</v>
      </c>
      <c r="Y1057">
        <v>6</v>
      </c>
      <c r="Z1057" t="s">
        <v>139</v>
      </c>
      <c r="AB1057">
        <v>32</v>
      </c>
      <c r="AG1057" t="s">
        <v>111</v>
      </c>
      <c r="AX1057" t="s">
        <v>207</v>
      </c>
      <c r="AY1057" t="s">
        <v>278</v>
      </c>
      <c r="AZ1057" t="s">
        <v>183</v>
      </c>
      <c r="BA1057" t="s">
        <v>184</v>
      </c>
      <c r="BC1057">
        <v>4</v>
      </c>
      <c r="BH1057" t="s">
        <v>118</v>
      </c>
      <c r="BJ1057">
        <v>96</v>
      </c>
      <c r="BO1057" t="s">
        <v>130</v>
      </c>
      <c r="BQ1057">
        <v>4</v>
      </c>
      <c r="BV1057" t="s">
        <v>118</v>
      </c>
      <c r="CC1057" t="s">
        <v>120</v>
      </c>
      <c r="CR1057" t="s">
        <v>309</v>
      </c>
      <c r="CS1057">
        <v>178964</v>
      </c>
      <c r="CT1057" t="s">
        <v>310</v>
      </c>
      <c r="CU1057" t="s">
        <v>311</v>
      </c>
      <c r="CV1057">
        <v>2017</v>
      </c>
    </row>
    <row r="1058" spans="1:100" x14ac:dyDescent="0.35">
      <c r="A1058">
        <v>38641940</v>
      </c>
      <c r="B1058" t="s">
        <v>298</v>
      </c>
      <c r="D1058" t="s">
        <v>101</v>
      </c>
      <c r="F1058">
        <v>48.7</v>
      </c>
      <c r="K1058" t="s">
        <v>611</v>
      </c>
      <c r="L1058" t="s">
        <v>612</v>
      </c>
      <c r="M1058" t="s">
        <v>251</v>
      </c>
      <c r="N1058" t="s">
        <v>105</v>
      </c>
      <c r="P1058">
        <v>25</v>
      </c>
      <c r="U1058" t="s">
        <v>106</v>
      </c>
      <c r="V1058" t="s">
        <v>107</v>
      </c>
      <c r="W1058" t="s">
        <v>108</v>
      </c>
      <c r="X1058" t="s">
        <v>109</v>
      </c>
      <c r="Y1058">
        <v>3</v>
      </c>
      <c r="Z1058" t="s">
        <v>139</v>
      </c>
      <c r="AB1058">
        <v>572</v>
      </c>
      <c r="AG1058" t="s">
        <v>530</v>
      </c>
      <c r="AX1058" t="s">
        <v>112</v>
      </c>
      <c r="AY1058" t="s">
        <v>235</v>
      </c>
      <c r="AZ1058" t="s">
        <v>183</v>
      </c>
      <c r="BD1058" t="s">
        <v>236</v>
      </c>
      <c r="BE1058">
        <v>25</v>
      </c>
      <c r="BG1058">
        <v>26.2</v>
      </c>
      <c r="BH1058" t="s">
        <v>118</v>
      </c>
      <c r="CC1058" t="s">
        <v>120</v>
      </c>
      <c r="CR1058" t="s">
        <v>531</v>
      </c>
      <c r="CS1058">
        <v>153825</v>
      </c>
      <c r="CT1058" t="s">
        <v>532</v>
      </c>
      <c r="CU1058" t="s">
        <v>533</v>
      </c>
      <c r="CV1058">
        <v>2010</v>
      </c>
    </row>
    <row r="1059" spans="1:100" x14ac:dyDescent="0.35">
      <c r="A1059">
        <v>38641940</v>
      </c>
      <c r="B1059" t="s">
        <v>298</v>
      </c>
      <c r="D1059" t="s">
        <v>101</v>
      </c>
      <c r="F1059">
        <v>25.2</v>
      </c>
      <c r="K1059" t="s">
        <v>261</v>
      </c>
      <c r="L1059" t="s">
        <v>262</v>
      </c>
      <c r="M1059" t="s">
        <v>251</v>
      </c>
      <c r="N1059" t="s">
        <v>105</v>
      </c>
      <c r="P1059">
        <v>25</v>
      </c>
      <c r="U1059" t="s">
        <v>206</v>
      </c>
      <c r="V1059" t="s">
        <v>107</v>
      </c>
      <c r="W1059" t="s">
        <v>108</v>
      </c>
      <c r="X1059" t="s">
        <v>109</v>
      </c>
      <c r="Y1059">
        <v>6</v>
      </c>
      <c r="Z1059" t="s">
        <v>139</v>
      </c>
      <c r="AB1059">
        <v>5</v>
      </c>
      <c r="AG1059" t="s">
        <v>111</v>
      </c>
      <c r="AX1059" t="s">
        <v>128</v>
      </c>
      <c r="AY1059" t="s">
        <v>241</v>
      </c>
      <c r="AZ1059" t="s">
        <v>183</v>
      </c>
      <c r="BC1059">
        <v>16</v>
      </c>
      <c r="BH1059" t="s">
        <v>118</v>
      </c>
      <c r="CC1059" t="s">
        <v>120</v>
      </c>
      <c r="CR1059" t="s">
        <v>237</v>
      </c>
      <c r="CS1059">
        <v>80961</v>
      </c>
      <c r="CT1059" t="s">
        <v>342</v>
      </c>
      <c r="CU1059" t="s">
        <v>343</v>
      </c>
      <c r="CV1059">
        <v>2005</v>
      </c>
    </row>
    <row r="1060" spans="1:100" x14ac:dyDescent="0.35">
      <c r="A1060">
        <v>38641940</v>
      </c>
      <c r="B1060" t="s">
        <v>298</v>
      </c>
      <c r="D1060" t="s">
        <v>135</v>
      </c>
      <c r="E1060" t="s">
        <v>236</v>
      </c>
      <c r="F1060">
        <v>51</v>
      </c>
      <c r="K1060" t="s">
        <v>249</v>
      </c>
      <c r="L1060" t="s">
        <v>250</v>
      </c>
      <c r="M1060" t="s">
        <v>251</v>
      </c>
      <c r="N1060" t="s">
        <v>307</v>
      </c>
      <c r="R1060">
        <v>8</v>
      </c>
      <c r="T1060">
        <v>11</v>
      </c>
      <c r="U1060" t="s">
        <v>600</v>
      </c>
      <c r="V1060" t="s">
        <v>107</v>
      </c>
      <c r="W1060" t="s">
        <v>254</v>
      </c>
      <c r="X1060" t="s">
        <v>109</v>
      </c>
      <c r="Y1060">
        <v>6</v>
      </c>
      <c r="Z1060" t="s">
        <v>139</v>
      </c>
      <c r="AB1060">
        <v>32</v>
      </c>
      <c r="AG1060" t="s">
        <v>111</v>
      </c>
      <c r="AX1060" t="s">
        <v>128</v>
      </c>
      <c r="AY1060" t="s">
        <v>128</v>
      </c>
      <c r="AZ1060" t="s">
        <v>183</v>
      </c>
      <c r="BC1060">
        <v>4</v>
      </c>
      <c r="BH1060" t="s">
        <v>118</v>
      </c>
      <c r="BJ1060">
        <v>96</v>
      </c>
      <c r="BO1060" t="s">
        <v>130</v>
      </c>
      <c r="BQ1060">
        <v>4</v>
      </c>
      <c r="BV1060" t="s">
        <v>118</v>
      </c>
      <c r="CC1060" t="s">
        <v>120</v>
      </c>
      <c r="CR1060" t="s">
        <v>309</v>
      </c>
      <c r="CS1060">
        <v>178964</v>
      </c>
      <c r="CT1060" t="s">
        <v>310</v>
      </c>
      <c r="CU1060" t="s">
        <v>311</v>
      </c>
      <c r="CV1060">
        <v>2017</v>
      </c>
    </row>
    <row r="1061" spans="1:100" x14ac:dyDescent="0.35">
      <c r="A1061">
        <v>38641940</v>
      </c>
      <c r="B1061" t="s">
        <v>298</v>
      </c>
      <c r="D1061" t="s">
        <v>135</v>
      </c>
      <c r="K1061" t="s">
        <v>618</v>
      </c>
      <c r="L1061" t="s">
        <v>619</v>
      </c>
      <c r="M1061" t="s">
        <v>251</v>
      </c>
      <c r="N1061" t="s">
        <v>105</v>
      </c>
      <c r="P1061">
        <v>25</v>
      </c>
      <c r="U1061" t="s">
        <v>106</v>
      </c>
      <c r="V1061" t="s">
        <v>167</v>
      </c>
      <c r="W1061" t="s">
        <v>108</v>
      </c>
      <c r="X1061" t="s">
        <v>109</v>
      </c>
      <c r="Y1061">
        <v>10</v>
      </c>
      <c r="Z1061" t="s">
        <v>139</v>
      </c>
      <c r="AB1061">
        <v>4.9000000000000004</v>
      </c>
      <c r="AD1061">
        <v>4.42</v>
      </c>
      <c r="AF1061">
        <v>5.21</v>
      </c>
      <c r="AG1061" t="s">
        <v>140</v>
      </c>
      <c r="AX1061" t="s">
        <v>128</v>
      </c>
      <c r="AY1061" t="s">
        <v>128</v>
      </c>
      <c r="AZ1061" t="s">
        <v>183</v>
      </c>
      <c r="BC1061">
        <v>4</v>
      </c>
      <c r="BH1061" t="s">
        <v>118</v>
      </c>
      <c r="BJ1061">
        <v>96</v>
      </c>
      <c r="BO1061" t="s">
        <v>130</v>
      </c>
      <c r="BQ1061">
        <v>4</v>
      </c>
      <c r="BV1061" t="s">
        <v>118</v>
      </c>
      <c r="CC1061" t="s">
        <v>120</v>
      </c>
      <c r="CR1061" t="s">
        <v>375</v>
      </c>
      <c r="CS1061">
        <v>170766</v>
      </c>
      <c r="CT1061" t="s">
        <v>376</v>
      </c>
      <c r="CU1061" t="s">
        <v>377</v>
      </c>
      <c r="CV1061">
        <v>2014</v>
      </c>
    </row>
    <row r="1062" spans="1:100" x14ac:dyDescent="0.35">
      <c r="A1062">
        <v>38641940</v>
      </c>
      <c r="B1062" t="s">
        <v>298</v>
      </c>
      <c r="D1062" t="s">
        <v>101</v>
      </c>
      <c r="K1062" t="s">
        <v>613</v>
      </c>
      <c r="L1062" t="s">
        <v>614</v>
      </c>
      <c r="M1062" t="s">
        <v>251</v>
      </c>
      <c r="N1062" t="s">
        <v>105</v>
      </c>
      <c r="V1062" t="s">
        <v>233</v>
      </c>
      <c r="W1062" t="s">
        <v>108</v>
      </c>
      <c r="X1062" t="s">
        <v>234</v>
      </c>
      <c r="Y1062">
        <v>2</v>
      </c>
      <c r="Z1062" t="s">
        <v>110</v>
      </c>
      <c r="AB1062">
        <v>3.8</v>
      </c>
      <c r="AG1062" t="s">
        <v>111</v>
      </c>
      <c r="AX1062" t="s">
        <v>282</v>
      </c>
      <c r="AY1062" t="s">
        <v>495</v>
      </c>
      <c r="AZ1062" t="s">
        <v>223</v>
      </c>
      <c r="BC1062">
        <v>13</v>
      </c>
      <c r="BH1062" t="s">
        <v>118</v>
      </c>
      <c r="CC1062" t="s">
        <v>120</v>
      </c>
      <c r="CR1062" t="s">
        <v>237</v>
      </c>
      <c r="CS1062">
        <v>89112</v>
      </c>
      <c r="CT1062" t="s">
        <v>496</v>
      </c>
      <c r="CU1062" t="s">
        <v>497</v>
      </c>
      <c r="CV1062">
        <v>2005</v>
      </c>
    </row>
    <row r="1063" spans="1:100" x14ac:dyDescent="0.35">
      <c r="A1063">
        <v>38641940</v>
      </c>
      <c r="B1063" t="s">
        <v>298</v>
      </c>
      <c r="D1063" t="s">
        <v>101</v>
      </c>
      <c r="F1063">
        <v>18</v>
      </c>
      <c r="K1063" t="s">
        <v>613</v>
      </c>
      <c r="L1063" t="s">
        <v>614</v>
      </c>
      <c r="M1063" t="s">
        <v>251</v>
      </c>
      <c r="N1063" t="s">
        <v>105</v>
      </c>
      <c r="P1063">
        <v>26</v>
      </c>
      <c r="U1063" t="s">
        <v>106</v>
      </c>
      <c r="V1063" t="s">
        <v>167</v>
      </c>
      <c r="W1063" t="s">
        <v>108</v>
      </c>
      <c r="X1063" t="s">
        <v>109</v>
      </c>
      <c r="Y1063">
        <v>17</v>
      </c>
      <c r="Z1063" t="s">
        <v>110</v>
      </c>
      <c r="AB1063">
        <v>9.7999999999999997E-4</v>
      </c>
      <c r="AG1063" t="s">
        <v>574</v>
      </c>
      <c r="AX1063" t="s">
        <v>128</v>
      </c>
      <c r="AY1063" t="s">
        <v>241</v>
      </c>
      <c r="AZ1063" t="s">
        <v>223</v>
      </c>
      <c r="BC1063">
        <v>4</v>
      </c>
      <c r="BH1063" t="s">
        <v>118</v>
      </c>
      <c r="CC1063" t="s">
        <v>120</v>
      </c>
      <c r="CR1063" t="s">
        <v>641</v>
      </c>
      <c r="CS1063">
        <v>103500</v>
      </c>
      <c r="CT1063" t="s">
        <v>642</v>
      </c>
      <c r="CU1063" t="s">
        <v>643</v>
      </c>
      <c r="CV1063">
        <v>2007</v>
      </c>
    </row>
    <row r="1064" spans="1:100" x14ac:dyDescent="0.35">
      <c r="A1064">
        <v>38641940</v>
      </c>
      <c r="B1064" t="s">
        <v>298</v>
      </c>
      <c r="D1064" t="s">
        <v>101</v>
      </c>
      <c r="F1064">
        <v>13</v>
      </c>
      <c r="K1064" t="s">
        <v>261</v>
      </c>
      <c r="L1064" t="s">
        <v>262</v>
      </c>
      <c r="M1064" t="s">
        <v>251</v>
      </c>
      <c r="N1064" t="s">
        <v>105</v>
      </c>
      <c r="V1064" t="s">
        <v>167</v>
      </c>
      <c r="W1064" t="s">
        <v>108</v>
      </c>
      <c r="X1064" t="s">
        <v>234</v>
      </c>
      <c r="Y1064">
        <v>2</v>
      </c>
      <c r="Z1064" t="s">
        <v>139</v>
      </c>
      <c r="AB1064">
        <v>1.3</v>
      </c>
      <c r="AG1064" t="s">
        <v>111</v>
      </c>
      <c r="AX1064" t="s">
        <v>128</v>
      </c>
      <c r="AY1064" t="s">
        <v>241</v>
      </c>
      <c r="AZ1064" t="s">
        <v>223</v>
      </c>
      <c r="BC1064">
        <v>23</v>
      </c>
      <c r="BH1064" t="s">
        <v>118</v>
      </c>
      <c r="CC1064" t="s">
        <v>120</v>
      </c>
      <c r="CR1064" t="s">
        <v>580</v>
      </c>
      <c r="CS1064">
        <v>86886</v>
      </c>
      <c r="CT1064" t="s">
        <v>581</v>
      </c>
      <c r="CU1064" t="s">
        <v>582</v>
      </c>
      <c r="CV1064">
        <v>2005</v>
      </c>
    </row>
    <row r="1065" spans="1:100" x14ac:dyDescent="0.35">
      <c r="A1065">
        <v>38641940</v>
      </c>
      <c r="B1065" t="s">
        <v>298</v>
      </c>
      <c r="D1065" t="s">
        <v>101</v>
      </c>
      <c r="F1065">
        <v>18</v>
      </c>
      <c r="K1065" t="s">
        <v>613</v>
      </c>
      <c r="L1065" t="s">
        <v>614</v>
      </c>
      <c r="M1065" t="s">
        <v>251</v>
      </c>
      <c r="N1065" t="s">
        <v>105</v>
      </c>
      <c r="P1065">
        <v>26</v>
      </c>
      <c r="U1065" t="s">
        <v>106</v>
      </c>
      <c r="V1065" t="s">
        <v>167</v>
      </c>
      <c r="W1065" t="s">
        <v>108</v>
      </c>
      <c r="X1065" t="s">
        <v>109</v>
      </c>
      <c r="Y1065">
        <v>17</v>
      </c>
      <c r="Z1065" t="s">
        <v>110</v>
      </c>
      <c r="AB1065">
        <v>9.7999999999999997E-4</v>
      </c>
      <c r="AG1065" t="s">
        <v>574</v>
      </c>
      <c r="AX1065" t="s">
        <v>128</v>
      </c>
      <c r="AY1065" t="s">
        <v>241</v>
      </c>
      <c r="AZ1065" t="s">
        <v>223</v>
      </c>
      <c r="BC1065">
        <v>1</v>
      </c>
      <c r="BH1065" t="s">
        <v>118</v>
      </c>
      <c r="CC1065" t="s">
        <v>120</v>
      </c>
      <c r="CR1065" t="s">
        <v>641</v>
      </c>
      <c r="CS1065">
        <v>103500</v>
      </c>
      <c r="CT1065" t="s">
        <v>642</v>
      </c>
      <c r="CU1065" t="s">
        <v>643</v>
      </c>
      <c r="CV1065">
        <v>2007</v>
      </c>
    </row>
    <row r="1066" spans="1:100" x14ac:dyDescent="0.35">
      <c r="A1066">
        <v>38641940</v>
      </c>
      <c r="B1066" t="s">
        <v>298</v>
      </c>
      <c r="D1066" t="s">
        <v>101</v>
      </c>
      <c r="K1066" t="s">
        <v>261</v>
      </c>
      <c r="L1066" t="s">
        <v>262</v>
      </c>
      <c r="M1066" t="s">
        <v>251</v>
      </c>
      <c r="N1066" t="s">
        <v>105</v>
      </c>
      <c r="O1066" t="s">
        <v>236</v>
      </c>
      <c r="P1066">
        <v>25</v>
      </c>
      <c r="U1066" t="s">
        <v>106</v>
      </c>
      <c r="V1066" t="s">
        <v>167</v>
      </c>
      <c r="W1066" t="s">
        <v>108</v>
      </c>
      <c r="X1066" t="s">
        <v>234</v>
      </c>
      <c r="Y1066">
        <v>2</v>
      </c>
      <c r="Z1066" t="s">
        <v>139</v>
      </c>
      <c r="AB1066">
        <v>3.8</v>
      </c>
      <c r="AG1066" t="s">
        <v>111</v>
      </c>
      <c r="AX1066" t="s">
        <v>128</v>
      </c>
      <c r="AY1066" t="s">
        <v>241</v>
      </c>
      <c r="AZ1066" t="s">
        <v>223</v>
      </c>
      <c r="BC1066">
        <v>20</v>
      </c>
      <c r="BH1066" t="s">
        <v>118</v>
      </c>
      <c r="CC1066" t="s">
        <v>120</v>
      </c>
      <c r="CR1066" t="s">
        <v>237</v>
      </c>
      <c r="CS1066">
        <v>86885</v>
      </c>
      <c r="CT1066" t="s">
        <v>491</v>
      </c>
      <c r="CU1066" t="s">
        <v>492</v>
      </c>
      <c r="CV1066">
        <v>2005</v>
      </c>
    </row>
    <row r="1067" spans="1:100" x14ac:dyDescent="0.35">
      <c r="A1067">
        <v>38641940</v>
      </c>
      <c r="B1067" t="s">
        <v>298</v>
      </c>
      <c r="D1067" t="s">
        <v>101</v>
      </c>
      <c r="F1067">
        <v>25.2</v>
      </c>
      <c r="K1067" t="s">
        <v>618</v>
      </c>
      <c r="L1067" t="s">
        <v>619</v>
      </c>
      <c r="M1067" t="s">
        <v>251</v>
      </c>
      <c r="N1067" t="s">
        <v>105</v>
      </c>
      <c r="P1067">
        <v>25</v>
      </c>
      <c r="U1067" t="s">
        <v>106</v>
      </c>
      <c r="V1067" t="s">
        <v>107</v>
      </c>
      <c r="W1067" t="s">
        <v>108</v>
      </c>
      <c r="X1067" t="s">
        <v>109</v>
      </c>
      <c r="Y1067">
        <v>3</v>
      </c>
      <c r="Z1067" t="s">
        <v>139</v>
      </c>
      <c r="AB1067">
        <v>2</v>
      </c>
      <c r="AG1067" t="s">
        <v>111</v>
      </c>
      <c r="AX1067" t="s">
        <v>128</v>
      </c>
      <c r="AY1067" t="s">
        <v>241</v>
      </c>
      <c r="AZ1067" t="s">
        <v>223</v>
      </c>
      <c r="BC1067">
        <v>16</v>
      </c>
      <c r="BH1067" t="s">
        <v>118</v>
      </c>
      <c r="CC1067" t="s">
        <v>120</v>
      </c>
      <c r="CR1067" t="s">
        <v>237</v>
      </c>
      <c r="CS1067">
        <v>86767</v>
      </c>
      <c r="CT1067" t="s">
        <v>498</v>
      </c>
      <c r="CU1067" t="s">
        <v>499</v>
      </c>
      <c r="CV1067">
        <v>2004</v>
      </c>
    </row>
    <row r="1068" spans="1:100" x14ac:dyDescent="0.35">
      <c r="A1068">
        <v>38641940</v>
      </c>
      <c r="B1068" t="s">
        <v>298</v>
      </c>
      <c r="D1068" t="s">
        <v>101</v>
      </c>
      <c r="F1068">
        <v>25.2</v>
      </c>
      <c r="K1068" t="s">
        <v>611</v>
      </c>
      <c r="L1068" t="s">
        <v>612</v>
      </c>
      <c r="M1068" t="s">
        <v>251</v>
      </c>
      <c r="N1068" t="s">
        <v>105</v>
      </c>
      <c r="P1068">
        <v>25</v>
      </c>
      <c r="U1068" t="s">
        <v>106</v>
      </c>
      <c r="V1068" t="s">
        <v>107</v>
      </c>
      <c r="W1068" t="s">
        <v>108</v>
      </c>
      <c r="X1068" t="s">
        <v>109</v>
      </c>
      <c r="Y1068">
        <v>3</v>
      </c>
      <c r="Z1068" t="s">
        <v>139</v>
      </c>
      <c r="AB1068">
        <v>2</v>
      </c>
      <c r="AG1068" t="s">
        <v>111</v>
      </c>
      <c r="AX1068" t="s">
        <v>207</v>
      </c>
      <c r="AY1068" t="s">
        <v>502</v>
      </c>
      <c r="AZ1068" t="s">
        <v>223</v>
      </c>
      <c r="BC1068">
        <v>16</v>
      </c>
      <c r="BH1068" t="s">
        <v>118</v>
      </c>
      <c r="CC1068" t="s">
        <v>120</v>
      </c>
      <c r="CR1068" t="s">
        <v>237</v>
      </c>
      <c r="CS1068">
        <v>86767</v>
      </c>
      <c r="CT1068" t="s">
        <v>498</v>
      </c>
      <c r="CU1068" t="s">
        <v>499</v>
      </c>
      <c r="CV1068">
        <v>2004</v>
      </c>
    </row>
    <row r="1069" spans="1:100" x14ac:dyDescent="0.35">
      <c r="A1069">
        <v>38641940</v>
      </c>
      <c r="B1069" t="s">
        <v>298</v>
      </c>
      <c r="D1069" t="s">
        <v>101</v>
      </c>
      <c r="K1069" t="s">
        <v>261</v>
      </c>
      <c r="L1069" t="s">
        <v>262</v>
      </c>
      <c r="M1069" t="s">
        <v>251</v>
      </c>
      <c r="N1069" t="s">
        <v>105</v>
      </c>
      <c r="V1069" t="s">
        <v>233</v>
      </c>
      <c r="W1069" t="s">
        <v>108</v>
      </c>
      <c r="X1069" t="s">
        <v>234</v>
      </c>
      <c r="Y1069">
        <v>2</v>
      </c>
      <c r="Z1069" t="s">
        <v>110</v>
      </c>
      <c r="AB1069">
        <v>3.8</v>
      </c>
      <c r="AG1069" t="s">
        <v>111</v>
      </c>
      <c r="AX1069" t="s">
        <v>282</v>
      </c>
      <c r="AY1069" t="s">
        <v>495</v>
      </c>
      <c r="AZ1069" t="s">
        <v>223</v>
      </c>
      <c r="BC1069">
        <v>13</v>
      </c>
      <c r="BH1069" t="s">
        <v>118</v>
      </c>
      <c r="CC1069" t="s">
        <v>120</v>
      </c>
      <c r="CR1069" t="s">
        <v>237</v>
      </c>
      <c r="CS1069">
        <v>89112</v>
      </c>
      <c r="CT1069" t="s">
        <v>496</v>
      </c>
      <c r="CU1069" t="s">
        <v>497</v>
      </c>
      <c r="CV1069">
        <v>2005</v>
      </c>
    </row>
    <row r="1070" spans="1:100" x14ac:dyDescent="0.35">
      <c r="A1070">
        <v>38641940</v>
      </c>
      <c r="B1070" t="s">
        <v>298</v>
      </c>
      <c r="D1070" t="s">
        <v>101</v>
      </c>
      <c r="K1070" t="s">
        <v>261</v>
      </c>
      <c r="L1070" t="s">
        <v>262</v>
      </c>
      <c r="M1070" t="s">
        <v>251</v>
      </c>
      <c r="N1070" t="s">
        <v>105</v>
      </c>
      <c r="O1070" t="s">
        <v>236</v>
      </c>
      <c r="P1070">
        <v>25</v>
      </c>
      <c r="U1070" t="s">
        <v>106</v>
      </c>
      <c r="V1070" t="s">
        <v>167</v>
      </c>
      <c r="W1070" t="s">
        <v>108</v>
      </c>
      <c r="X1070" t="s">
        <v>234</v>
      </c>
      <c r="Y1070">
        <v>2</v>
      </c>
      <c r="Z1070" t="s">
        <v>139</v>
      </c>
      <c r="AB1070">
        <v>3.8</v>
      </c>
      <c r="AG1070" t="s">
        <v>111</v>
      </c>
      <c r="AX1070" t="s">
        <v>128</v>
      </c>
      <c r="AY1070" t="s">
        <v>241</v>
      </c>
      <c r="AZ1070" t="s">
        <v>223</v>
      </c>
      <c r="BC1070">
        <v>20</v>
      </c>
      <c r="BH1070" t="s">
        <v>118</v>
      </c>
      <c r="CC1070" t="s">
        <v>120</v>
      </c>
      <c r="CR1070" t="s">
        <v>237</v>
      </c>
      <c r="CS1070">
        <v>86885</v>
      </c>
      <c r="CT1070" t="s">
        <v>491</v>
      </c>
      <c r="CU1070" t="s">
        <v>492</v>
      </c>
      <c r="CV1070">
        <v>2005</v>
      </c>
    </row>
    <row r="1071" spans="1:100" x14ac:dyDescent="0.35">
      <c r="A1071">
        <v>38641940</v>
      </c>
      <c r="B1071" t="s">
        <v>298</v>
      </c>
      <c r="D1071" t="s">
        <v>101</v>
      </c>
      <c r="F1071">
        <v>13</v>
      </c>
      <c r="K1071" t="s">
        <v>261</v>
      </c>
      <c r="L1071" t="s">
        <v>262</v>
      </c>
      <c r="M1071" t="s">
        <v>251</v>
      </c>
      <c r="N1071" t="s">
        <v>105</v>
      </c>
      <c r="V1071" t="s">
        <v>167</v>
      </c>
      <c r="W1071" t="s">
        <v>108</v>
      </c>
      <c r="X1071" t="s">
        <v>234</v>
      </c>
      <c r="Y1071">
        <v>2</v>
      </c>
      <c r="Z1071" t="s">
        <v>139</v>
      </c>
      <c r="AB1071">
        <v>1.3</v>
      </c>
      <c r="AG1071" t="s">
        <v>111</v>
      </c>
      <c r="AX1071" t="s">
        <v>128</v>
      </c>
      <c r="AY1071" t="s">
        <v>241</v>
      </c>
      <c r="AZ1071" t="s">
        <v>223</v>
      </c>
      <c r="BC1071">
        <v>23</v>
      </c>
      <c r="BH1071" t="s">
        <v>118</v>
      </c>
      <c r="CC1071" t="s">
        <v>120</v>
      </c>
      <c r="CR1071" t="s">
        <v>580</v>
      </c>
      <c r="CS1071">
        <v>86886</v>
      </c>
      <c r="CT1071" t="s">
        <v>581</v>
      </c>
      <c r="CU1071" t="s">
        <v>582</v>
      </c>
      <c r="CV1071">
        <v>2005</v>
      </c>
    </row>
    <row r="1072" spans="1:100" x14ac:dyDescent="0.35">
      <c r="A1072">
        <v>38641940</v>
      </c>
      <c r="B1072" t="s">
        <v>298</v>
      </c>
      <c r="D1072" t="s">
        <v>101</v>
      </c>
      <c r="F1072">
        <v>25.2</v>
      </c>
      <c r="K1072" t="s">
        <v>611</v>
      </c>
      <c r="L1072" t="s">
        <v>612</v>
      </c>
      <c r="M1072" t="s">
        <v>251</v>
      </c>
      <c r="N1072" t="s">
        <v>105</v>
      </c>
      <c r="P1072">
        <v>25</v>
      </c>
      <c r="U1072" t="s">
        <v>106</v>
      </c>
      <c r="V1072" t="s">
        <v>107</v>
      </c>
      <c r="W1072" t="s">
        <v>108</v>
      </c>
      <c r="X1072" t="s">
        <v>109</v>
      </c>
      <c r="Y1072">
        <v>3</v>
      </c>
      <c r="Z1072" t="s">
        <v>139</v>
      </c>
      <c r="AB1072">
        <v>2</v>
      </c>
      <c r="AG1072" t="s">
        <v>111</v>
      </c>
      <c r="AX1072" t="s">
        <v>128</v>
      </c>
      <c r="AY1072" t="s">
        <v>241</v>
      </c>
      <c r="AZ1072" t="s">
        <v>223</v>
      </c>
      <c r="BC1072">
        <v>16</v>
      </c>
      <c r="BH1072" t="s">
        <v>118</v>
      </c>
      <c r="CC1072" t="s">
        <v>120</v>
      </c>
      <c r="CR1072" t="s">
        <v>237</v>
      </c>
      <c r="CS1072">
        <v>86767</v>
      </c>
      <c r="CT1072" t="s">
        <v>498</v>
      </c>
      <c r="CU1072" t="s">
        <v>499</v>
      </c>
      <c r="CV1072">
        <v>2004</v>
      </c>
    </row>
    <row r="1073" spans="1:100" x14ac:dyDescent="0.35">
      <c r="A1073">
        <v>38641940</v>
      </c>
      <c r="B1073" t="s">
        <v>298</v>
      </c>
      <c r="D1073" t="s">
        <v>101</v>
      </c>
      <c r="K1073" t="s">
        <v>261</v>
      </c>
      <c r="L1073" t="s">
        <v>262</v>
      </c>
      <c r="M1073" t="s">
        <v>251</v>
      </c>
      <c r="N1073" t="s">
        <v>105</v>
      </c>
      <c r="P1073">
        <v>25</v>
      </c>
      <c r="U1073" t="s">
        <v>106</v>
      </c>
      <c r="V1073" t="s">
        <v>107</v>
      </c>
      <c r="W1073" t="s">
        <v>108</v>
      </c>
      <c r="X1073" t="s">
        <v>109</v>
      </c>
      <c r="Y1073">
        <v>3</v>
      </c>
      <c r="Z1073" t="s">
        <v>110</v>
      </c>
      <c r="AB1073">
        <v>0.75</v>
      </c>
      <c r="AG1073" t="s">
        <v>140</v>
      </c>
      <c r="AX1073" t="s">
        <v>128</v>
      </c>
      <c r="AY1073" t="s">
        <v>241</v>
      </c>
      <c r="AZ1073" t="s">
        <v>223</v>
      </c>
      <c r="BC1073">
        <v>10</v>
      </c>
      <c r="BH1073" t="s">
        <v>118</v>
      </c>
      <c r="CC1073" t="s">
        <v>120</v>
      </c>
      <c r="CR1073" t="s">
        <v>644</v>
      </c>
      <c r="CS1073">
        <v>72794</v>
      </c>
      <c r="CT1073" t="s">
        <v>645</v>
      </c>
      <c r="CU1073" t="s">
        <v>646</v>
      </c>
      <c r="CV1073">
        <v>2004</v>
      </c>
    </row>
    <row r="1074" spans="1:100" x14ac:dyDescent="0.35">
      <c r="A1074">
        <v>38641940</v>
      </c>
      <c r="B1074" t="s">
        <v>298</v>
      </c>
      <c r="D1074" t="s">
        <v>101</v>
      </c>
      <c r="F1074">
        <v>25.2</v>
      </c>
      <c r="K1074" t="s">
        <v>618</v>
      </c>
      <c r="L1074" t="s">
        <v>619</v>
      </c>
      <c r="M1074" t="s">
        <v>251</v>
      </c>
      <c r="N1074" t="s">
        <v>105</v>
      </c>
      <c r="P1074">
        <v>25</v>
      </c>
      <c r="U1074" t="s">
        <v>106</v>
      </c>
      <c r="V1074" t="s">
        <v>107</v>
      </c>
      <c r="W1074" t="s">
        <v>108</v>
      </c>
      <c r="X1074" t="s">
        <v>109</v>
      </c>
      <c r="Y1074">
        <v>3</v>
      </c>
      <c r="Z1074" t="s">
        <v>139</v>
      </c>
      <c r="AB1074">
        <v>2</v>
      </c>
      <c r="AG1074" t="s">
        <v>111</v>
      </c>
      <c r="AX1074" t="s">
        <v>207</v>
      </c>
      <c r="AY1074" t="s">
        <v>502</v>
      </c>
      <c r="AZ1074" t="s">
        <v>223</v>
      </c>
      <c r="BC1074">
        <v>16</v>
      </c>
      <c r="BH1074" t="s">
        <v>118</v>
      </c>
      <c r="CC1074" t="s">
        <v>120</v>
      </c>
      <c r="CR1074" t="s">
        <v>237</v>
      </c>
      <c r="CS1074">
        <v>86767</v>
      </c>
      <c r="CT1074" t="s">
        <v>498</v>
      </c>
      <c r="CU1074" t="s">
        <v>499</v>
      </c>
      <c r="CV1074">
        <v>2004</v>
      </c>
    </row>
    <row r="1075" spans="1:100" x14ac:dyDescent="0.35">
      <c r="A1075">
        <v>38641940</v>
      </c>
      <c r="B1075" t="s">
        <v>298</v>
      </c>
      <c r="D1075" t="s">
        <v>101</v>
      </c>
      <c r="F1075">
        <v>13</v>
      </c>
      <c r="K1075" t="s">
        <v>611</v>
      </c>
      <c r="L1075" t="s">
        <v>612</v>
      </c>
      <c r="M1075" t="s">
        <v>251</v>
      </c>
      <c r="N1075" t="s">
        <v>105</v>
      </c>
      <c r="V1075" t="s">
        <v>167</v>
      </c>
      <c r="W1075" t="s">
        <v>108</v>
      </c>
      <c r="X1075" t="s">
        <v>234</v>
      </c>
      <c r="Y1075">
        <v>2</v>
      </c>
      <c r="Z1075" t="s">
        <v>139</v>
      </c>
      <c r="AB1075">
        <v>1.3</v>
      </c>
      <c r="AG1075" t="s">
        <v>111</v>
      </c>
      <c r="AX1075" t="s">
        <v>128</v>
      </c>
      <c r="AY1075" t="s">
        <v>241</v>
      </c>
      <c r="AZ1075" t="s">
        <v>223</v>
      </c>
      <c r="BC1075">
        <v>23</v>
      </c>
      <c r="BH1075" t="s">
        <v>118</v>
      </c>
      <c r="CC1075" t="s">
        <v>120</v>
      </c>
      <c r="CR1075" t="s">
        <v>580</v>
      </c>
      <c r="CS1075">
        <v>86886</v>
      </c>
      <c r="CT1075" t="s">
        <v>581</v>
      </c>
      <c r="CU1075" t="s">
        <v>582</v>
      </c>
      <c r="CV1075">
        <v>2005</v>
      </c>
    </row>
    <row r="1076" spans="1:100" x14ac:dyDescent="0.35">
      <c r="A1076">
        <v>38641940</v>
      </c>
      <c r="B1076" t="s">
        <v>298</v>
      </c>
      <c r="D1076" t="s">
        <v>101</v>
      </c>
      <c r="K1076" t="s">
        <v>261</v>
      </c>
      <c r="L1076" t="s">
        <v>262</v>
      </c>
      <c r="M1076" t="s">
        <v>251</v>
      </c>
      <c r="N1076" t="s">
        <v>105</v>
      </c>
      <c r="O1076" t="s">
        <v>236</v>
      </c>
      <c r="P1076">
        <v>25</v>
      </c>
      <c r="U1076" t="s">
        <v>106</v>
      </c>
      <c r="V1076" t="s">
        <v>167</v>
      </c>
      <c r="W1076" t="s">
        <v>108</v>
      </c>
      <c r="X1076" t="s">
        <v>234</v>
      </c>
      <c r="Y1076">
        <v>2</v>
      </c>
      <c r="Z1076" t="s">
        <v>139</v>
      </c>
      <c r="AB1076">
        <v>3.8</v>
      </c>
      <c r="AG1076" t="s">
        <v>111</v>
      </c>
      <c r="AX1076" t="s">
        <v>128</v>
      </c>
      <c r="AY1076" t="s">
        <v>241</v>
      </c>
      <c r="AZ1076" t="s">
        <v>223</v>
      </c>
      <c r="BC1076">
        <v>20</v>
      </c>
      <c r="BH1076" t="s">
        <v>118</v>
      </c>
      <c r="CC1076" t="s">
        <v>120</v>
      </c>
      <c r="CR1076" t="s">
        <v>237</v>
      </c>
      <c r="CS1076">
        <v>86885</v>
      </c>
      <c r="CT1076" t="s">
        <v>491</v>
      </c>
      <c r="CU1076" t="s">
        <v>492</v>
      </c>
      <c r="CV1076">
        <v>2005</v>
      </c>
    </row>
    <row r="1077" spans="1:100" x14ac:dyDescent="0.35">
      <c r="A1077">
        <v>38641940</v>
      </c>
      <c r="B1077" t="s">
        <v>298</v>
      </c>
      <c r="D1077" t="s">
        <v>101</v>
      </c>
      <c r="K1077" t="s">
        <v>261</v>
      </c>
      <c r="L1077" t="s">
        <v>262</v>
      </c>
      <c r="M1077" t="s">
        <v>251</v>
      </c>
      <c r="N1077" t="s">
        <v>105</v>
      </c>
      <c r="P1077">
        <v>25</v>
      </c>
      <c r="U1077" t="s">
        <v>106</v>
      </c>
      <c r="V1077" t="s">
        <v>107</v>
      </c>
      <c r="W1077" t="s">
        <v>108</v>
      </c>
      <c r="X1077" t="s">
        <v>109</v>
      </c>
      <c r="Y1077">
        <v>3</v>
      </c>
      <c r="Z1077" t="s">
        <v>139</v>
      </c>
      <c r="AB1077">
        <v>1.5</v>
      </c>
      <c r="AG1077" t="s">
        <v>140</v>
      </c>
      <c r="AX1077" t="s">
        <v>128</v>
      </c>
      <c r="AY1077" t="s">
        <v>241</v>
      </c>
      <c r="AZ1077" t="s">
        <v>223</v>
      </c>
      <c r="BC1077">
        <v>10</v>
      </c>
      <c r="BH1077" t="s">
        <v>118</v>
      </c>
      <c r="CC1077" t="s">
        <v>120</v>
      </c>
      <c r="CR1077" t="s">
        <v>644</v>
      </c>
      <c r="CS1077">
        <v>72794</v>
      </c>
      <c r="CT1077" t="s">
        <v>645</v>
      </c>
      <c r="CU1077" t="s">
        <v>646</v>
      </c>
      <c r="CV1077">
        <v>2004</v>
      </c>
    </row>
    <row r="1078" spans="1:100" x14ac:dyDescent="0.35">
      <c r="A1078">
        <v>38641940</v>
      </c>
      <c r="B1078" t="s">
        <v>298</v>
      </c>
      <c r="D1078" t="s">
        <v>101</v>
      </c>
      <c r="F1078">
        <v>29.7</v>
      </c>
      <c r="K1078" t="s">
        <v>618</v>
      </c>
      <c r="L1078" t="s">
        <v>619</v>
      </c>
      <c r="M1078" t="s">
        <v>251</v>
      </c>
      <c r="N1078" t="s">
        <v>105</v>
      </c>
      <c r="P1078">
        <v>25</v>
      </c>
      <c r="U1078" t="s">
        <v>294</v>
      </c>
      <c r="V1078" t="s">
        <v>167</v>
      </c>
      <c r="W1078" t="s">
        <v>108</v>
      </c>
      <c r="X1078" t="s">
        <v>109</v>
      </c>
      <c r="Y1078" t="s">
        <v>383</v>
      </c>
      <c r="Z1078" t="s">
        <v>139</v>
      </c>
      <c r="AB1078">
        <v>2.27</v>
      </c>
      <c r="AG1078" t="s">
        <v>140</v>
      </c>
      <c r="AX1078" t="s">
        <v>128</v>
      </c>
      <c r="AY1078" t="s">
        <v>128</v>
      </c>
      <c r="AZ1078" t="s">
        <v>503</v>
      </c>
      <c r="BC1078">
        <v>4</v>
      </c>
      <c r="BH1078" t="s">
        <v>118</v>
      </c>
      <c r="BJ1078">
        <v>96</v>
      </c>
      <c r="BO1078" t="s">
        <v>130</v>
      </c>
      <c r="BQ1078">
        <v>4</v>
      </c>
      <c r="BV1078" t="s">
        <v>118</v>
      </c>
      <c r="CC1078" t="s">
        <v>120</v>
      </c>
      <c r="CR1078" t="s">
        <v>375</v>
      </c>
      <c r="CS1078">
        <v>161774</v>
      </c>
      <c r="CT1078" t="s">
        <v>384</v>
      </c>
      <c r="CU1078" t="s">
        <v>385</v>
      </c>
      <c r="CV1078">
        <v>2011</v>
      </c>
    </row>
    <row r="1079" spans="1:100" x14ac:dyDescent="0.35">
      <c r="A1079">
        <v>38641940</v>
      </c>
      <c r="B1079" t="s">
        <v>298</v>
      </c>
      <c r="D1079" t="s">
        <v>101</v>
      </c>
      <c r="F1079">
        <v>29.7</v>
      </c>
      <c r="K1079" t="s">
        <v>261</v>
      </c>
      <c r="L1079" t="s">
        <v>262</v>
      </c>
      <c r="M1079" t="s">
        <v>251</v>
      </c>
      <c r="N1079" t="s">
        <v>105</v>
      </c>
      <c r="P1079">
        <v>25</v>
      </c>
      <c r="U1079" t="s">
        <v>294</v>
      </c>
      <c r="V1079" t="s">
        <v>167</v>
      </c>
      <c r="W1079" t="s">
        <v>108</v>
      </c>
      <c r="X1079" t="s">
        <v>109</v>
      </c>
      <c r="Y1079" t="s">
        <v>383</v>
      </c>
      <c r="Z1079" t="s">
        <v>139</v>
      </c>
      <c r="AB1079">
        <v>1.31</v>
      </c>
      <c r="AG1079" t="s">
        <v>140</v>
      </c>
      <c r="AX1079" t="s">
        <v>128</v>
      </c>
      <c r="AY1079" t="s">
        <v>128</v>
      </c>
      <c r="AZ1079" t="s">
        <v>503</v>
      </c>
      <c r="BC1079">
        <v>4</v>
      </c>
      <c r="BH1079" t="s">
        <v>118</v>
      </c>
      <c r="BJ1079">
        <v>96</v>
      </c>
      <c r="BO1079" t="s">
        <v>130</v>
      </c>
      <c r="BQ1079">
        <v>4</v>
      </c>
      <c r="BV1079" t="s">
        <v>118</v>
      </c>
      <c r="CC1079" t="s">
        <v>120</v>
      </c>
      <c r="CR1079" t="s">
        <v>375</v>
      </c>
      <c r="CS1079">
        <v>161774</v>
      </c>
      <c r="CT1079" t="s">
        <v>384</v>
      </c>
      <c r="CU1079" t="s">
        <v>385</v>
      </c>
      <c r="CV1079">
        <v>2011</v>
      </c>
    </row>
    <row r="1080" spans="1:100" x14ac:dyDescent="0.35">
      <c r="A1080">
        <v>38641940</v>
      </c>
      <c r="B1080" t="s">
        <v>298</v>
      </c>
      <c r="D1080" t="s">
        <v>135</v>
      </c>
      <c r="K1080" t="s">
        <v>261</v>
      </c>
      <c r="L1080" t="s">
        <v>262</v>
      </c>
      <c r="M1080" t="s">
        <v>251</v>
      </c>
      <c r="N1080" t="s">
        <v>105</v>
      </c>
      <c r="P1080">
        <v>25</v>
      </c>
      <c r="U1080" t="s">
        <v>106</v>
      </c>
      <c r="V1080" t="s">
        <v>167</v>
      </c>
      <c r="W1080" t="s">
        <v>108</v>
      </c>
      <c r="X1080" t="s">
        <v>109</v>
      </c>
      <c r="Y1080">
        <v>10</v>
      </c>
      <c r="Z1080" t="s">
        <v>139</v>
      </c>
      <c r="AB1080">
        <v>3.4</v>
      </c>
      <c r="AG1080" t="s">
        <v>140</v>
      </c>
      <c r="AX1080" t="s">
        <v>128</v>
      </c>
      <c r="AY1080" t="s">
        <v>128</v>
      </c>
      <c r="AZ1080" t="s">
        <v>503</v>
      </c>
      <c r="BC1080">
        <v>4</v>
      </c>
      <c r="BH1080" t="s">
        <v>118</v>
      </c>
      <c r="BJ1080">
        <v>96</v>
      </c>
      <c r="BO1080" t="s">
        <v>130</v>
      </c>
      <c r="BQ1080">
        <v>4</v>
      </c>
      <c r="BV1080" t="s">
        <v>118</v>
      </c>
      <c r="CC1080" t="s">
        <v>120</v>
      </c>
      <c r="CR1080" t="s">
        <v>375</v>
      </c>
      <c r="CS1080">
        <v>170766</v>
      </c>
      <c r="CT1080" t="s">
        <v>376</v>
      </c>
      <c r="CU1080" t="s">
        <v>377</v>
      </c>
      <c r="CV1080">
        <v>2014</v>
      </c>
    </row>
    <row r="1081" spans="1:100" x14ac:dyDescent="0.35">
      <c r="A1081">
        <v>38641940</v>
      </c>
      <c r="B1081" t="s">
        <v>298</v>
      </c>
      <c r="D1081" t="s">
        <v>135</v>
      </c>
      <c r="K1081" t="s">
        <v>618</v>
      </c>
      <c r="L1081" t="s">
        <v>619</v>
      </c>
      <c r="M1081" t="s">
        <v>251</v>
      </c>
      <c r="N1081" t="s">
        <v>105</v>
      </c>
      <c r="P1081">
        <v>25</v>
      </c>
      <c r="U1081" t="s">
        <v>106</v>
      </c>
      <c r="V1081" t="s">
        <v>167</v>
      </c>
      <c r="W1081" t="s">
        <v>108</v>
      </c>
      <c r="X1081" t="s">
        <v>109</v>
      </c>
      <c r="Y1081">
        <v>10</v>
      </c>
      <c r="Z1081" t="s">
        <v>139</v>
      </c>
      <c r="AB1081">
        <v>4.9000000000000004</v>
      </c>
      <c r="AG1081" t="s">
        <v>140</v>
      </c>
      <c r="AX1081" t="s">
        <v>128</v>
      </c>
      <c r="AY1081" t="s">
        <v>128</v>
      </c>
      <c r="AZ1081" t="s">
        <v>503</v>
      </c>
      <c r="BC1081">
        <v>4</v>
      </c>
      <c r="BH1081" t="s">
        <v>118</v>
      </c>
      <c r="BJ1081">
        <v>96</v>
      </c>
      <c r="BO1081" t="s">
        <v>130</v>
      </c>
      <c r="BQ1081">
        <v>4</v>
      </c>
      <c r="BV1081" t="s">
        <v>118</v>
      </c>
      <c r="CC1081" t="s">
        <v>120</v>
      </c>
      <c r="CR1081" t="s">
        <v>375</v>
      </c>
      <c r="CS1081">
        <v>170766</v>
      </c>
      <c r="CT1081" t="s">
        <v>376</v>
      </c>
      <c r="CU1081" t="s">
        <v>377</v>
      </c>
      <c r="CV1081">
        <v>2014</v>
      </c>
    </row>
    <row r="1082" spans="1:100" x14ac:dyDescent="0.35">
      <c r="A1082">
        <v>38641940</v>
      </c>
      <c r="B1082" t="s">
        <v>298</v>
      </c>
      <c r="D1082" t="s">
        <v>135</v>
      </c>
      <c r="K1082" t="s">
        <v>261</v>
      </c>
      <c r="L1082" t="s">
        <v>262</v>
      </c>
      <c r="M1082" t="s">
        <v>251</v>
      </c>
      <c r="V1082" t="s">
        <v>107</v>
      </c>
      <c r="W1082" t="s">
        <v>108</v>
      </c>
      <c r="X1082" t="s">
        <v>109</v>
      </c>
      <c r="Y1082">
        <v>2</v>
      </c>
      <c r="Z1082" t="s">
        <v>139</v>
      </c>
      <c r="AD1082">
        <v>3.8300000000000001E-3</v>
      </c>
      <c r="AF1082">
        <v>8.1300000000000001E-3</v>
      </c>
      <c r="AG1082" t="s">
        <v>111</v>
      </c>
      <c r="AX1082" t="s">
        <v>187</v>
      </c>
      <c r="AY1082" t="s">
        <v>213</v>
      </c>
      <c r="AZ1082" t="s">
        <v>227</v>
      </c>
      <c r="BA1082" t="s">
        <v>189</v>
      </c>
      <c r="BC1082">
        <v>94</v>
      </c>
      <c r="BH1082" t="s">
        <v>118</v>
      </c>
      <c r="CC1082" t="s">
        <v>120</v>
      </c>
      <c r="CR1082" t="s">
        <v>626</v>
      </c>
      <c r="CS1082">
        <v>153789</v>
      </c>
      <c r="CT1082" t="s">
        <v>627</v>
      </c>
      <c r="CU1082" t="s">
        <v>628</v>
      </c>
      <c r="CV1082">
        <v>2010</v>
      </c>
    </row>
    <row r="1083" spans="1:100" x14ac:dyDescent="0.35">
      <c r="A1083">
        <v>38641940</v>
      </c>
      <c r="B1083" t="s">
        <v>298</v>
      </c>
      <c r="D1083" t="s">
        <v>135</v>
      </c>
      <c r="K1083" t="s">
        <v>261</v>
      </c>
      <c r="L1083" t="s">
        <v>262</v>
      </c>
      <c r="M1083" t="s">
        <v>251</v>
      </c>
      <c r="V1083" t="s">
        <v>107</v>
      </c>
      <c r="W1083" t="s">
        <v>108</v>
      </c>
      <c r="X1083" t="s">
        <v>109</v>
      </c>
      <c r="Y1083">
        <v>2</v>
      </c>
      <c r="Z1083" t="s">
        <v>139</v>
      </c>
      <c r="AD1083">
        <v>3.8300000000000001E-3</v>
      </c>
      <c r="AF1083">
        <v>8.1300000000000001E-3</v>
      </c>
      <c r="AG1083" t="s">
        <v>111</v>
      </c>
      <c r="AX1083" t="s">
        <v>187</v>
      </c>
      <c r="AY1083" t="s">
        <v>213</v>
      </c>
      <c r="AZ1083" t="s">
        <v>227</v>
      </c>
      <c r="BA1083" t="s">
        <v>647</v>
      </c>
      <c r="BC1083">
        <v>94</v>
      </c>
      <c r="BH1083" t="s">
        <v>118</v>
      </c>
      <c r="CC1083" t="s">
        <v>120</v>
      </c>
      <c r="CR1083" t="s">
        <v>626</v>
      </c>
      <c r="CS1083">
        <v>153789</v>
      </c>
      <c r="CT1083" t="s">
        <v>627</v>
      </c>
      <c r="CU1083" t="s">
        <v>628</v>
      </c>
      <c r="CV1083">
        <v>2010</v>
      </c>
    </row>
    <row r="1084" spans="1:100" x14ac:dyDescent="0.35">
      <c r="A1084">
        <v>38641940</v>
      </c>
      <c r="B1084" t="s">
        <v>298</v>
      </c>
      <c r="D1084" t="s">
        <v>135</v>
      </c>
      <c r="K1084" t="s">
        <v>261</v>
      </c>
      <c r="L1084" t="s">
        <v>262</v>
      </c>
      <c r="M1084" t="s">
        <v>251</v>
      </c>
      <c r="V1084" t="s">
        <v>107</v>
      </c>
      <c r="W1084" t="s">
        <v>108</v>
      </c>
      <c r="X1084" t="s">
        <v>109</v>
      </c>
      <c r="Y1084">
        <v>2</v>
      </c>
      <c r="Z1084" t="s">
        <v>139</v>
      </c>
      <c r="AD1084">
        <v>3.8300000000000001E-3</v>
      </c>
      <c r="AF1084">
        <v>8.1300000000000001E-3</v>
      </c>
      <c r="AG1084" t="s">
        <v>111</v>
      </c>
      <c r="AX1084" t="s">
        <v>268</v>
      </c>
      <c r="AY1084" t="s">
        <v>550</v>
      </c>
      <c r="AZ1084" t="s">
        <v>227</v>
      </c>
      <c r="BA1084" t="s">
        <v>457</v>
      </c>
      <c r="BC1084">
        <v>94</v>
      </c>
      <c r="BH1084" t="s">
        <v>118</v>
      </c>
      <c r="CC1084" t="s">
        <v>120</v>
      </c>
      <c r="CR1084" t="s">
        <v>626</v>
      </c>
      <c r="CS1084">
        <v>153789</v>
      </c>
      <c r="CT1084" t="s">
        <v>627</v>
      </c>
      <c r="CU1084" t="s">
        <v>628</v>
      </c>
      <c r="CV1084">
        <v>2010</v>
      </c>
    </row>
    <row r="1085" spans="1:100" x14ac:dyDescent="0.35">
      <c r="A1085">
        <v>38641940</v>
      </c>
      <c r="B1085" t="s">
        <v>298</v>
      </c>
      <c r="D1085" t="s">
        <v>135</v>
      </c>
      <c r="K1085" t="s">
        <v>261</v>
      </c>
      <c r="L1085" t="s">
        <v>262</v>
      </c>
      <c r="M1085" t="s">
        <v>251</v>
      </c>
      <c r="N1085" t="s">
        <v>105</v>
      </c>
      <c r="P1085">
        <v>25</v>
      </c>
      <c r="U1085" t="s">
        <v>294</v>
      </c>
      <c r="V1085" t="s">
        <v>167</v>
      </c>
      <c r="W1085" t="s">
        <v>108</v>
      </c>
      <c r="X1085" t="s">
        <v>109</v>
      </c>
      <c r="Y1085">
        <v>4</v>
      </c>
      <c r="Z1085" t="s">
        <v>139</v>
      </c>
      <c r="AB1085">
        <v>41.48</v>
      </c>
      <c r="AG1085" t="s">
        <v>140</v>
      </c>
      <c r="AX1085" t="s">
        <v>128</v>
      </c>
      <c r="AY1085" t="s">
        <v>128</v>
      </c>
      <c r="AZ1085" t="s">
        <v>227</v>
      </c>
      <c r="BC1085">
        <v>4</v>
      </c>
      <c r="BH1085" t="s">
        <v>118</v>
      </c>
      <c r="BJ1085">
        <v>96</v>
      </c>
      <c r="BO1085" t="s">
        <v>130</v>
      </c>
      <c r="BQ1085">
        <v>4</v>
      </c>
      <c r="BV1085" t="s">
        <v>118</v>
      </c>
      <c r="CC1085" t="s">
        <v>120</v>
      </c>
      <c r="CR1085" t="s">
        <v>553</v>
      </c>
      <c r="CS1085">
        <v>161671</v>
      </c>
      <c r="CT1085" t="s">
        <v>554</v>
      </c>
      <c r="CU1085" t="s">
        <v>555</v>
      </c>
      <c r="CV1085">
        <v>2012</v>
      </c>
    </row>
    <row r="1086" spans="1:100" x14ac:dyDescent="0.35">
      <c r="A1086">
        <v>38641940</v>
      </c>
      <c r="B1086" t="s">
        <v>298</v>
      </c>
      <c r="D1086" t="s">
        <v>101</v>
      </c>
      <c r="F1086">
        <v>25.2</v>
      </c>
      <c r="K1086" t="s">
        <v>618</v>
      </c>
      <c r="L1086" t="s">
        <v>619</v>
      </c>
      <c r="M1086" t="s">
        <v>251</v>
      </c>
      <c r="N1086" t="s">
        <v>105</v>
      </c>
      <c r="P1086">
        <v>25</v>
      </c>
      <c r="U1086" t="s">
        <v>206</v>
      </c>
      <c r="V1086" t="s">
        <v>107</v>
      </c>
      <c r="W1086" t="s">
        <v>108</v>
      </c>
      <c r="X1086" t="s">
        <v>109</v>
      </c>
      <c r="Y1086">
        <v>6</v>
      </c>
      <c r="Z1086" t="s">
        <v>139</v>
      </c>
      <c r="AB1086">
        <v>1</v>
      </c>
      <c r="AG1086" t="s">
        <v>111</v>
      </c>
      <c r="AX1086" t="s">
        <v>128</v>
      </c>
      <c r="AY1086" t="s">
        <v>241</v>
      </c>
      <c r="AZ1086" t="s">
        <v>227</v>
      </c>
      <c r="BC1086">
        <v>16</v>
      </c>
      <c r="BH1086" t="s">
        <v>118</v>
      </c>
      <c r="CC1086" t="s">
        <v>120</v>
      </c>
      <c r="CR1086" t="s">
        <v>237</v>
      </c>
      <c r="CS1086">
        <v>80961</v>
      </c>
      <c r="CT1086" t="s">
        <v>342</v>
      </c>
      <c r="CU1086" t="s">
        <v>343</v>
      </c>
      <c r="CV1086">
        <v>2005</v>
      </c>
    </row>
    <row r="1087" spans="1:100" x14ac:dyDescent="0.35">
      <c r="A1087">
        <v>38641940</v>
      </c>
      <c r="B1087" t="s">
        <v>298</v>
      </c>
      <c r="D1087" t="s">
        <v>135</v>
      </c>
      <c r="K1087" t="s">
        <v>261</v>
      </c>
      <c r="L1087" t="s">
        <v>262</v>
      </c>
      <c r="M1087" t="s">
        <v>251</v>
      </c>
      <c r="V1087" t="s">
        <v>107</v>
      </c>
      <c r="W1087" t="s">
        <v>108</v>
      </c>
      <c r="X1087" t="s">
        <v>109</v>
      </c>
      <c r="Y1087">
        <v>2</v>
      </c>
      <c r="Z1087" t="s">
        <v>139</v>
      </c>
      <c r="AD1087">
        <v>3.8300000000000001E-3</v>
      </c>
      <c r="AF1087">
        <v>8.1300000000000001E-3</v>
      </c>
      <c r="AG1087" t="s">
        <v>111</v>
      </c>
      <c r="AX1087" t="s">
        <v>187</v>
      </c>
      <c r="AY1087" t="s">
        <v>648</v>
      </c>
      <c r="AZ1087" t="s">
        <v>227</v>
      </c>
      <c r="BA1087" t="s">
        <v>189</v>
      </c>
      <c r="BC1087">
        <v>94</v>
      </c>
      <c r="BH1087" t="s">
        <v>118</v>
      </c>
      <c r="CC1087" t="s">
        <v>120</v>
      </c>
      <c r="CR1087" t="s">
        <v>626</v>
      </c>
      <c r="CS1087">
        <v>153789</v>
      </c>
      <c r="CT1087" t="s">
        <v>627</v>
      </c>
      <c r="CU1087" t="s">
        <v>628</v>
      </c>
      <c r="CV1087">
        <v>2010</v>
      </c>
    </row>
    <row r="1088" spans="1:100" x14ac:dyDescent="0.35">
      <c r="A1088">
        <v>38641940</v>
      </c>
      <c r="B1088" t="s">
        <v>298</v>
      </c>
      <c r="D1088" t="s">
        <v>101</v>
      </c>
      <c r="F1088">
        <v>48.7</v>
      </c>
      <c r="K1088" t="s">
        <v>611</v>
      </c>
      <c r="L1088" t="s">
        <v>612</v>
      </c>
      <c r="M1088" t="s">
        <v>251</v>
      </c>
      <c r="N1088" t="s">
        <v>105</v>
      </c>
      <c r="P1088">
        <v>25</v>
      </c>
      <c r="U1088" t="s">
        <v>106</v>
      </c>
      <c r="V1088" t="s">
        <v>107</v>
      </c>
      <c r="W1088" t="s">
        <v>108</v>
      </c>
      <c r="X1088" t="s">
        <v>109</v>
      </c>
      <c r="Y1088">
        <v>3</v>
      </c>
      <c r="Z1088" t="s">
        <v>139</v>
      </c>
      <c r="AB1088">
        <v>572</v>
      </c>
      <c r="AG1088" t="s">
        <v>530</v>
      </c>
      <c r="AX1088" t="s">
        <v>128</v>
      </c>
      <c r="AY1088" t="s">
        <v>241</v>
      </c>
      <c r="AZ1088" t="s">
        <v>227</v>
      </c>
      <c r="BC1088">
        <v>42</v>
      </c>
      <c r="BH1088" t="s">
        <v>106</v>
      </c>
      <c r="CC1088" t="s">
        <v>120</v>
      </c>
      <c r="CR1088" t="s">
        <v>531</v>
      </c>
      <c r="CS1088">
        <v>153825</v>
      </c>
      <c r="CT1088" t="s">
        <v>532</v>
      </c>
      <c r="CU1088" t="s">
        <v>533</v>
      </c>
      <c r="CV1088">
        <v>2010</v>
      </c>
    </row>
    <row r="1089" spans="1:100" x14ac:dyDescent="0.35">
      <c r="A1089">
        <v>38641940</v>
      </c>
      <c r="B1089" t="s">
        <v>298</v>
      </c>
      <c r="D1089" t="s">
        <v>135</v>
      </c>
      <c r="F1089">
        <v>50.2</v>
      </c>
      <c r="K1089" t="s">
        <v>649</v>
      </c>
      <c r="L1089" t="s">
        <v>650</v>
      </c>
      <c r="M1089" t="s">
        <v>251</v>
      </c>
      <c r="N1089" t="s">
        <v>105</v>
      </c>
      <c r="P1089">
        <v>25</v>
      </c>
      <c r="U1089" t="s">
        <v>106</v>
      </c>
      <c r="V1089" t="s">
        <v>126</v>
      </c>
      <c r="W1089" t="s">
        <v>108</v>
      </c>
      <c r="X1089" t="s">
        <v>234</v>
      </c>
      <c r="Y1089">
        <v>2</v>
      </c>
      <c r="Z1089" t="s">
        <v>139</v>
      </c>
      <c r="AB1089">
        <v>1.1000000000000001</v>
      </c>
      <c r="AG1089" t="s">
        <v>111</v>
      </c>
      <c r="AX1089" t="s">
        <v>207</v>
      </c>
      <c r="AY1089" t="s">
        <v>217</v>
      </c>
      <c r="AZ1089" t="s">
        <v>227</v>
      </c>
      <c r="BA1089" t="s">
        <v>184</v>
      </c>
      <c r="BC1089">
        <v>29</v>
      </c>
      <c r="BH1089" t="s">
        <v>118</v>
      </c>
      <c r="BJ1089">
        <v>29</v>
      </c>
      <c r="BO1089" t="s">
        <v>118</v>
      </c>
      <c r="BQ1089">
        <v>29</v>
      </c>
      <c r="BV1089" t="s">
        <v>118</v>
      </c>
      <c r="CC1089" t="s">
        <v>120</v>
      </c>
      <c r="CR1089" t="s">
        <v>514</v>
      </c>
      <c r="CS1089">
        <v>179050</v>
      </c>
      <c r="CT1089" t="s">
        <v>515</v>
      </c>
      <c r="CU1089" t="s">
        <v>516</v>
      </c>
      <c r="CV1089">
        <v>2018</v>
      </c>
    </row>
    <row r="1090" spans="1:100" x14ac:dyDescent="0.35">
      <c r="A1090">
        <v>38641940</v>
      </c>
      <c r="B1090" t="s">
        <v>298</v>
      </c>
      <c r="D1090" t="s">
        <v>135</v>
      </c>
      <c r="F1090">
        <v>50.2</v>
      </c>
      <c r="K1090" t="s">
        <v>649</v>
      </c>
      <c r="L1090" t="s">
        <v>650</v>
      </c>
      <c r="M1090" t="s">
        <v>251</v>
      </c>
      <c r="N1090" t="s">
        <v>105</v>
      </c>
      <c r="P1090">
        <v>25</v>
      </c>
      <c r="U1090" t="s">
        <v>106</v>
      </c>
      <c r="V1090" t="s">
        <v>126</v>
      </c>
      <c r="W1090" t="s">
        <v>108</v>
      </c>
      <c r="X1090" t="s">
        <v>234</v>
      </c>
      <c r="Y1090">
        <v>2</v>
      </c>
      <c r="Z1090" t="s">
        <v>139</v>
      </c>
      <c r="AB1090">
        <v>1.1000000000000001</v>
      </c>
      <c r="AG1090" t="s">
        <v>111</v>
      </c>
      <c r="AX1090" t="s">
        <v>128</v>
      </c>
      <c r="AY1090" t="s">
        <v>241</v>
      </c>
      <c r="AZ1090" t="s">
        <v>227</v>
      </c>
      <c r="BC1090">
        <v>29</v>
      </c>
      <c r="BH1090" t="s">
        <v>118</v>
      </c>
      <c r="BJ1090">
        <v>29</v>
      </c>
      <c r="BO1090" t="s">
        <v>118</v>
      </c>
      <c r="BQ1090">
        <v>29</v>
      </c>
      <c r="BV1090" t="s">
        <v>118</v>
      </c>
      <c r="CC1090" t="s">
        <v>120</v>
      </c>
      <c r="CR1090" t="s">
        <v>514</v>
      </c>
      <c r="CS1090">
        <v>179050</v>
      </c>
      <c r="CT1090" t="s">
        <v>515</v>
      </c>
      <c r="CU1090" t="s">
        <v>516</v>
      </c>
      <c r="CV1090">
        <v>2018</v>
      </c>
    </row>
    <row r="1091" spans="1:100" x14ac:dyDescent="0.35">
      <c r="A1091">
        <v>38641940</v>
      </c>
      <c r="B1091" t="s">
        <v>298</v>
      </c>
      <c r="D1091" t="s">
        <v>101</v>
      </c>
      <c r="F1091">
        <v>25.2</v>
      </c>
      <c r="K1091" t="s">
        <v>611</v>
      </c>
      <c r="L1091" t="s">
        <v>612</v>
      </c>
      <c r="M1091" t="s">
        <v>251</v>
      </c>
      <c r="N1091" t="s">
        <v>105</v>
      </c>
      <c r="P1091">
        <v>25</v>
      </c>
      <c r="U1091" t="s">
        <v>206</v>
      </c>
      <c r="V1091" t="s">
        <v>107</v>
      </c>
      <c r="W1091" t="s">
        <v>108</v>
      </c>
      <c r="X1091" t="s">
        <v>109</v>
      </c>
      <c r="Y1091">
        <v>6</v>
      </c>
      <c r="Z1091" t="s">
        <v>139</v>
      </c>
      <c r="AB1091">
        <v>1</v>
      </c>
      <c r="AG1091" t="s">
        <v>111</v>
      </c>
      <c r="AX1091" t="s">
        <v>128</v>
      </c>
      <c r="AY1091" t="s">
        <v>241</v>
      </c>
      <c r="AZ1091" t="s">
        <v>227</v>
      </c>
      <c r="BC1091">
        <v>16</v>
      </c>
      <c r="BH1091" t="s">
        <v>118</v>
      </c>
      <c r="CC1091" t="s">
        <v>120</v>
      </c>
      <c r="CR1091" t="s">
        <v>237</v>
      </c>
      <c r="CS1091">
        <v>80961</v>
      </c>
      <c r="CT1091" t="s">
        <v>342</v>
      </c>
      <c r="CU1091" t="s">
        <v>343</v>
      </c>
      <c r="CV1091">
        <v>2005</v>
      </c>
    </row>
    <row r="1092" spans="1:100" x14ac:dyDescent="0.35">
      <c r="A1092">
        <v>38641940</v>
      </c>
      <c r="B1092" t="s">
        <v>298</v>
      </c>
      <c r="D1092" t="s">
        <v>101</v>
      </c>
      <c r="K1092" t="s">
        <v>249</v>
      </c>
      <c r="L1092" t="s">
        <v>250</v>
      </c>
      <c r="M1092" t="s">
        <v>251</v>
      </c>
      <c r="N1092" t="s">
        <v>252</v>
      </c>
      <c r="V1092" t="s">
        <v>107</v>
      </c>
      <c r="W1092" t="s">
        <v>108</v>
      </c>
      <c r="X1092" t="s">
        <v>109</v>
      </c>
      <c r="Y1092">
        <v>5</v>
      </c>
      <c r="Z1092" t="s">
        <v>139</v>
      </c>
      <c r="AB1092">
        <v>4000</v>
      </c>
      <c r="AG1092" t="s">
        <v>140</v>
      </c>
      <c r="AX1092" t="s">
        <v>207</v>
      </c>
      <c r="AY1092" t="s">
        <v>278</v>
      </c>
      <c r="AZ1092" t="s">
        <v>227</v>
      </c>
      <c r="BA1092" t="s">
        <v>184</v>
      </c>
      <c r="BC1092">
        <v>4</v>
      </c>
      <c r="BH1092" t="s">
        <v>118</v>
      </c>
      <c r="BJ1092">
        <v>96</v>
      </c>
      <c r="BO1092" t="s">
        <v>130</v>
      </c>
      <c r="BQ1092">
        <v>4</v>
      </c>
      <c r="BV1092" t="s">
        <v>118</v>
      </c>
      <c r="CC1092" t="s">
        <v>120</v>
      </c>
      <c r="CR1092" t="s">
        <v>605</v>
      </c>
      <c r="CS1092">
        <v>53090</v>
      </c>
      <c r="CT1092" t="s">
        <v>606</v>
      </c>
      <c r="CU1092" t="s">
        <v>607</v>
      </c>
      <c r="CV1092">
        <v>2000</v>
      </c>
    </row>
    <row r="1093" spans="1:100" x14ac:dyDescent="0.35">
      <c r="A1093">
        <v>38641940</v>
      </c>
      <c r="B1093" t="s">
        <v>298</v>
      </c>
      <c r="D1093" t="s">
        <v>135</v>
      </c>
      <c r="K1093" t="s">
        <v>261</v>
      </c>
      <c r="L1093" t="s">
        <v>262</v>
      </c>
      <c r="M1093" t="s">
        <v>251</v>
      </c>
      <c r="V1093" t="s">
        <v>107</v>
      </c>
      <c r="W1093" t="s">
        <v>108</v>
      </c>
      <c r="X1093" t="s">
        <v>109</v>
      </c>
      <c r="Y1093">
        <v>2</v>
      </c>
      <c r="Z1093" t="s">
        <v>139</v>
      </c>
      <c r="AD1093">
        <v>3.8300000000000001E-3</v>
      </c>
      <c r="AF1093">
        <v>8.1300000000000001E-3</v>
      </c>
      <c r="AG1093" t="s">
        <v>111</v>
      </c>
      <c r="AX1093" t="s">
        <v>187</v>
      </c>
      <c r="AY1093" t="s">
        <v>213</v>
      </c>
      <c r="AZ1093" t="s">
        <v>227</v>
      </c>
      <c r="BA1093" t="s">
        <v>647</v>
      </c>
      <c r="BC1093">
        <v>94</v>
      </c>
      <c r="BH1093" t="s">
        <v>118</v>
      </c>
      <c r="CC1093" t="s">
        <v>120</v>
      </c>
      <c r="CR1093" t="s">
        <v>626</v>
      </c>
      <c r="CS1093">
        <v>153789</v>
      </c>
      <c r="CT1093" t="s">
        <v>627</v>
      </c>
      <c r="CU1093" t="s">
        <v>628</v>
      </c>
      <c r="CV1093">
        <v>2010</v>
      </c>
    </row>
    <row r="1094" spans="1:100" x14ac:dyDescent="0.35">
      <c r="A1094">
        <v>38641940</v>
      </c>
      <c r="B1094" t="s">
        <v>298</v>
      </c>
      <c r="D1094" t="s">
        <v>135</v>
      </c>
      <c r="K1094" t="s">
        <v>261</v>
      </c>
      <c r="L1094" t="s">
        <v>262</v>
      </c>
      <c r="M1094" t="s">
        <v>251</v>
      </c>
      <c r="V1094" t="s">
        <v>107</v>
      </c>
      <c r="W1094" t="s">
        <v>108</v>
      </c>
      <c r="X1094" t="s">
        <v>109</v>
      </c>
      <c r="Y1094">
        <v>2</v>
      </c>
      <c r="Z1094" t="s">
        <v>139</v>
      </c>
      <c r="AD1094">
        <v>3.8300000000000001E-3</v>
      </c>
      <c r="AF1094">
        <v>8.1300000000000001E-3</v>
      </c>
      <c r="AG1094" t="s">
        <v>111</v>
      </c>
      <c r="AX1094" t="s">
        <v>128</v>
      </c>
      <c r="AY1094" t="s">
        <v>241</v>
      </c>
      <c r="AZ1094" t="s">
        <v>227</v>
      </c>
      <c r="BC1094">
        <v>21</v>
      </c>
      <c r="BH1094" t="s">
        <v>118</v>
      </c>
      <c r="CC1094" t="s">
        <v>120</v>
      </c>
      <c r="CR1094" t="s">
        <v>626</v>
      </c>
      <c r="CS1094">
        <v>153789</v>
      </c>
      <c r="CT1094" t="s">
        <v>627</v>
      </c>
      <c r="CU1094" t="s">
        <v>628</v>
      </c>
      <c r="CV1094">
        <v>2010</v>
      </c>
    </row>
    <row r="1095" spans="1:100" x14ac:dyDescent="0.35">
      <c r="A1095">
        <v>38641940</v>
      </c>
      <c r="B1095" t="s">
        <v>298</v>
      </c>
      <c r="D1095" t="s">
        <v>135</v>
      </c>
      <c r="K1095" t="s">
        <v>261</v>
      </c>
      <c r="L1095" t="s">
        <v>262</v>
      </c>
      <c r="M1095" t="s">
        <v>251</v>
      </c>
      <c r="V1095" t="s">
        <v>107</v>
      </c>
      <c r="W1095" t="s">
        <v>108</v>
      </c>
      <c r="X1095" t="s">
        <v>109</v>
      </c>
      <c r="Y1095">
        <v>2</v>
      </c>
      <c r="Z1095" t="s">
        <v>139</v>
      </c>
      <c r="AD1095">
        <v>3.8300000000000001E-3</v>
      </c>
      <c r="AF1095">
        <v>8.1300000000000001E-3</v>
      </c>
      <c r="AG1095" t="s">
        <v>111</v>
      </c>
      <c r="AX1095" t="s">
        <v>268</v>
      </c>
      <c r="AY1095" t="s">
        <v>651</v>
      </c>
      <c r="AZ1095" t="s">
        <v>227</v>
      </c>
      <c r="BA1095" t="s">
        <v>457</v>
      </c>
      <c r="BC1095">
        <v>94</v>
      </c>
      <c r="BH1095" t="s">
        <v>118</v>
      </c>
      <c r="CC1095" t="s">
        <v>120</v>
      </c>
      <c r="CR1095" t="s">
        <v>626</v>
      </c>
      <c r="CS1095">
        <v>153789</v>
      </c>
      <c r="CT1095" t="s">
        <v>627</v>
      </c>
      <c r="CU1095" t="s">
        <v>628</v>
      </c>
      <c r="CV1095">
        <v>2010</v>
      </c>
    </row>
    <row r="1096" spans="1:100" x14ac:dyDescent="0.35">
      <c r="A1096">
        <v>38641940</v>
      </c>
      <c r="B1096" t="s">
        <v>298</v>
      </c>
      <c r="D1096" t="s">
        <v>135</v>
      </c>
      <c r="E1096" t="s">
        <v>236</v>
      </c>
      <c r="F1096">
        <v>51</v>
      </c>
      <c r="K1096" t="s">
        <v>249</v>
      </c>
      <c r="L1096" t="s">
        <v>250</v>
      </c>
      <c r="M1096" t="s">
        <v>251</v>
      </c>
      <c r="N1096" t="s">
        <v>198</v>
      </c>
      <c r="P1096">
        <v>47</v>
      </c>
      <c r="U1096" t="s">
        <v>600</v>
      </c>
      <c r="V1096" t="s">
        <v>167</v>
      </c>
      <c r="W1096" t="s">
        <v>254</v>
      </c>
      <c r="X1096" t="s">
        <v>109</v>
      </c>
      <c r="Y1096">
        <v>6</v>
      </c>
      <c r="Z1096" t="s">
        <v>139</v>
      </c>
      <c r="AB1096">
        <v>3.7</v>
      </c>
      <c r="AG1096" t="s">
        <v>111</v>
      </c>
      <c r="AX1096" t="s">
        <v>207</v>
      </c>
      <c r="AY1096" t="s">
        <v>217</v>
      </c>
      <c r="AZ1096" t="s">
        <v>227</v>
      </c>
      <c r="BA1096" t="s">
        <v>184</v>
      </c>
      <c r="BC1096">
        <v>4</v>
      </c>
      <c r="BH1096" t="s">
        <v>118</v>
      </c>
      <c r="BJ1096">
        <v>96</v>
      </c>
      <c r="BO1096" t="s">
        <v>130</v>
      </c>
      <c r="BQ1096">
        <v>4</v>
      </c>
      <c r="BV1096" t="s">
        <v>118</v>
      </c>
      <c r="CC1096" t="s">
        <v>120</v>
      </c>
      <c r="CR1096" t="s">
        <v>309</v>
      </c>
      <c r="CS1096">
        <v>178964</v>
      </c>
      <c r="CT1096" t="s">
        <v>310</v>
      </c>
      <c r="CU1096" t="s">
        <v>311</v>
      </c>
      <c r="CV1096">
        <v>2017</v>
      </c>
    </row>
    <row r="1097" spans="1:100" x14ac:dyDescent="0.35">
      <c r="A1097">
        <v>38641940</v>
      </c>
      <c r="B1097" t="s">
        <v>298</v>
      </c>
      <c r="D1097" t="s">
        <v>135</v>
      </c>
      <c r="E1097" t="s">
        <v>236</v>
      </c>
      <c r="F1097">
        <v>51</v>
      </c>
      <c r="K1097" t="s">
        <v>249</v>
      </c>
      <c r="L1097" t="s">
        <v>250</v>
      </c>
      <c r="M1097" t="s">
        <v>251</v>
      </c>
      <c r="N1097" t="s">
        <v>198</v>
      </c>
      <c r="P1097">
        <v>47</v>
      </c>
      <c r="U1097" t="s">
        <v>600</v>
      </c>
      <c r="V1097" t="s">
        <v>167</v>
      </c>
      <c r="W1097" t="s">
        <v>254</v>
      </c>
      <c r="X1097" t="s">
        <v>109</v>
      </c>
      <c r="Y1097">
        <v>6</v>
      </c>
      <c r="Z1097" t="s">
        <v>139</v>
      </c>
      <c r="AB1097">
        <v>4.3</v>
      </c>
      <c r="AG1097" t="s">
        <v>111</v>
      </c>
      <c r="AX1097" t="s">
        <v>128</v>
      </c>
      <c r="AY1097" t="s">
        <v>128</v>
      </c>
      <c r="AZ1097" t="s">
        <v>227</v>
      </c>
      <c r="BC1097">
        <v>4</v>
      </c>
      <c r="BH1097" t="s">
        <v>118</v>
      </c>
      <c r="BJ1097">
        <v>96</v>
      </c>
      <c r="BO1097" t="s">
        <v>130</v>
      </c>
      <c r="BQ1097">
        <v>4</v>
      </c>
      <c r="BV1097" t="s">
        <v>118</v>
      </c>
      <c r="CC1097" t="s">
        <v>120</v>
      </c>
      <c r="CR1097" t="s">
        <v>309</v>
      </c>
      <c r="CS1097">
        <v>178964</v>
      </c>
      <c r="CT1097" t="s">
        <v>310</v>
      </c>
      <c r="CU1097" t="s">
        <v>311</v>
      </c>
      <c r="CV1097">
        <v>2017</v>
      </c>
    </row>
    <row r="1098" spans="1:100" x14ac:dyDescent="0.35">
      <c r="A1098">
        <v>38641940</v>
      </c>
      <c r="B1098" t="s">
        <v>298</v>
      </c>
      <c r="D1098" t="s">
        <v>135</v>
      </c>
      <c r="K1098" t="s">
        <v>261</v>
      </c>
      <c r="L1098" t="s">
        <v>262</v>
      </c>
      <c r="M1098" t="s">
        <v>251</v>
      </c>
      <c r="V1098" t="s">
        <v>107</v>
      </c>
      <c r="W1098" t="s">
        <v>108</v>
      </c>
      <c r="X1098" t="s">
        <v>109</v>
      </c>
      <c r="Y1098">
        <v>2</v>
      </c>
      <c r="Z1098" t="s">
        <v>139</v>
      </c>
      <c r="AD1098">
        <v>3.8300000000000001E-3</v>
      </c>
      <c r="AF1098">
        <v>8.1300000000000001E-3</v>
      </c>
      <c r="AG1098" t="s">
        <v>111</v>
      </c>
      <c r="AX1098" t="s">
        <v>268</v>
      </c>
      <c r="AY1098" t="s">
        <v>545</v>
      </c>
      <c r="AZ1098" t="s">
        <v>227</v>
      </c>
      <c r="BA1098" t="s">
        <v>457</v>
      </c>
      <c r="BC1098">
        <v>94</v>
      </c>
      <c r="BH1098" t="s">
        <v>118</v>
      </c>
      <c r="CC1098" t="s">
        <v>120</v>
      </c>
      <c r="CR1098" t="s">
        <v>626</v>
      </c>
      <c r="CS1098">
        <v>153789</v>
      </c>
      <c r="CT1098" t="s">
        <v>627</v>
      </c>
      <c r="CU1098" t="s">
        <v>628</v>
      </c>
      <c r="CV1098">
        <v>2010</v>
      </c>
    </row>
    <row r="1099" spans="1:100" x14ac:dyDescent="0.35">
      <c r="A1099">
        <v>38641940</v>
      </c>
      <c r="B1099" t="s">
        <v>298</v>
      </c>
      <c r="D1099" t="s">
        <v>101</v>
      </c>
      <c r="K1099" t="s">
        <v>249</v>
      </c>
      <c r="L1099" t="s">
        <v>250</v>
      </c>
      <c r="M1099" t="s">
        <v>251</v>
      </c>
      <c r="N1099" t="s">
        <v>252</v>
      </c>
      <c r="V1099" t="s">
        <v>107</v>
      </c>
      <c r="W1099" t="s">
        <v>108</v>
      </c>
      <c r="X1099" t="s">
        <v>109</v>
      </c>
      <c r="Y1099">
        <v>5</v>
      </c>
      <c r="Z1099" t="s">
        <v>139</v>
      </c>
      <c r="AB1099">
        <v>8</v>
      </c>
      <c r="AG1099" t="s">
        <v>140</v>
      </c>
      <c r="AX1099" t="s">
        <v>207</v>
      </c>
      <c r="AY1099" t="s">
        <v>278</v>
      </c>
      <c r="AZ1099" t="s">
        <v>227</v>
      </c>
      <c r="BA1099" t="s">
        <v>184</v>
      </c>
      <c r="BC1099">
        <v>4</v>
      </c>
      <c r="BH1099" t="s">
        <v>118</v>
      </c>
      <c r="BJ1099">
        <v>96</v>
      </c>
      <c r="BO1099" t="s">
        <v>130</v>
      </c>
      <c r="BQ1099">
        <v>4</v>
      </c>
      <c r="BV1099" t="s">
        <v>118</v>
      </c>
      <c r="CC1099" t="s">
        <v>120</v>
      </c>
      <c r="CR1099" t="s">
        <v>605</v>
      </c>
      <c r="CS1099">
        <v>53090</v>
      </c>
      <c r="CT1099" t="s">
        <v>606</v>
      </c>
      <c r="CU1099" t="s">
        <v>607</v>
      </c>
      <c r="CV1099">
        <v>2000</v>
      </c>
    </row>
    <row r="1100" spans="1:100" x14ac:dyDescent="0.35">
      <c r="A1100">
        <v>38641940</v>
      </c>
      <c r="B1100" t="s">
        <v>298</v>
      </c>
      <c r="D1100" t="s">
        <v>164</v>
      </c>
      <c r="K1100" t="s">
        <v>261</v>
      </c>
      <c r="L1100" t="s">
        <v>262</v>
      </c>
      <c r="M1100" t="s">
        <v>251</v>
      </c>
      <c r="N1100" t="s">
        <v>105</v>
      </c>
      <c r="P1100">
        <v>25</v>
      </c>
      <c r="U1100" t="s">
        <v>106</v>
      </c>
      <c r="V1100" t="s">
        <v>107</v>
      </c>
      <c r="W1100" t="s">
        <v>108</v>
      </c>
      <c r="X1100" t="s">
        <v>109</v>
      </c>
      <c r="Y1100">
        <v>3</v>
      </c>
      <c r="Z1100" t="s">
        <v>139</v>
      </c>
      <c r="AB1100">
        <v>0.6</v>
      </c>
      <c r="AG1100" t="s">
        <v>140</v>
      </c>
      <c r="AX1100" t="s">
        <v>276</v>
      </c>
      <c r="AY1100" t="s">
        <v>277</v>
      </c>
      <c r="AZ1100" t="s">
        <v>227</v>
      </c>
      <c r="BA1100" t="s">
        <v>275</v>
      </c>
      <c r="BC1100">
        <v>166</v>
      </c>
      <c r="BH1100" t="s">
        <v>118</v>
      </c>
      <c r="BJ1100">
        <v>42</v>
      </c>
      <c r="BO1100" t="s">
        <v>118</v>
      </c>
      <c r="BQ1100">
        <v>42</v>
      </c>
      <c r="BV1100" t="s">
        <v>118</v>
      </c>
      <c r="CC1100" t="s">
        <v>120</v>
      </c>
      <c r="CR1100" t="s">
        <v>169</v>
      </c>
      <c r="CS1100">
        <v>96918</v>
      </c>
      <c r="CT1100" t="s">
        <v>170</v>
      </c>
      <c r="CU1100" t="s">
        <v>171</v>
      </c>
      <c r="CV1100">
        <v>2004</v>
      </c>
    </row>
    <row r="1101" spans="1:100" x14ac:dyDescent="0.35">
      <c r="A1101">
        <v>38641940</v>
      </c>
      <c r="B1101" t="s">
        <v>298</v>
      </c>
      <c r="D1101" t="s">
        <v>164</v>
      </c>
      <c r="K1101" t="s">
        <v>261</v>
      </c>
      <c r="L1101" t="s">
        <v>262</v>
      </c>
      <c r="M1101" t="s">
        <v>251</v>
      </c>
      <c r="N1101" t="s">
        <v>105</v>
      </c>
      <c r="P1101">
        <v>25</v>
      </c>
      <c r="U1101" t="s">
        <v>106</v>
      </c>
      <c r="V1101" t="s">
        <v>107</v>
      </c>
      <c r="W1101" t="s">
        <v>108</v>
      </c>
      <c r="X1101" t="s">
        <v>109</v>
      </c>
      <c r="Y1101">
        <v>3</v>
      </c>
      <c r="Z1101" t="s">
        <v>139</v>
      </c>
      <c r="AB1101">
        <v>1.8</v>
      </c>
      <c r="AG1101" t="s">
        <v>140</v>
      </c>
      <c r="AX1101" t="s">
        <v>273</v>
      </c>
      <c r="AY1101" t="s">
        <v>274</v>
      </c>
      <c r="AZ1101" t="s">
        <v>227</v>
      </c>
      <c r="BA1101" t="s">
        <v>275</v>
      </c>
      <c r="BC1101">
        <v>166</v>
      </c>
      <c r="BH1101" t="s">
        <v>118</v>
      </c>
      <c r="BJ1101">
        <v>42</v>
      </c>
      <c r="BO1101" t="s">
        <v>118</v>
      </c>
      <c r="BQ1101">
        <v>42</v>
      </c>
      <c r="BV1101" t="s">
        <v>118</v>
      </c>
      <c r="CC1101" t="s">
        <v>120</v>
      </c>
      <c r="CR1101" t="s">
        <v>169</v>
      </c>
      <c r="CS1101">
        <v>96918</v>
      </c>
      <c r="CT1101" t="s">
        <v>170</v>
      </c>
      <c r="CU1101" t="s">
        <v>171</v>
      </c>
      <c r="CV1101">
        <v>2004</v>
      </c>
    </row>
    <row r="1102" spans="1:100" x14ac:dyDescent="0.35">
      <c r="A1102">
        <v>38641940</v>
      </c>
      <c r="B1102" t="s">
        <v>298</v>
      </c>
      <c r="D1102" t="s">
        <v>164</v>
      </c>
      <c r="K1102" t="s">
        <v>261</v>
      </c>
      <c r="L1102" t="s">
        <v>262</v>
      </c>
      <c r="M1102" t="s">
        <v>251</v>
      </c>
      <c r="N1102" t="s">
        <v>105</v>
      </c>
      <c r="P1102">
        <v>25</v>
      </c>
      <c r="U1102" t="s">
        <v>106</v>
      </c>
      <c r="V1102" t="s">
        <v>107</v>
      </c>
      <c r="W1102" t="s">
        <v>108</v>
      </c>
      <c r="X1102" t="s">
        <v>109</v>
      </c>
      <c r="Y1102">
        <v>3</v>
      </c>
      <c r="Z1102" t="s">
        <v>139</v>
      </c>
      <c r="AB1102">
        <v>0.6</v>
      </c>
      <c r="AG1102" t="s">
        <v>140</v>
      </c>
      <c r="AX1102" t="s">
        <v>199</v>
      </c>
      <c r="AY1102" t="s">
        <v>278</v>
      </c>
      <c r="AZ1102" t="s">
        <v>227</v>
      </c>
      <c r="BA1102" t="s">
        <v>275</v>
      </c>
      <c r="BC1102">
        <v>166</v>
      </c>
      <c r="BH1102" t="s">
        <v>118</v>
      </c>
      <c r="BJ1102">
        <v>42</v>
      </c>
      <c r="BO1102" t="s">
        <v>118</v>
      </c>
      <c r="BQ1102">
        <v>42</v>
      </c>
      <c r="BV1102" t="s">
        <v>118</v>
      </c>
      <c r="CC1102" t="s">
        <v>120</v>
      </c>
      <c r="CR1102" t="s">
        <v>169</v>
      </c>
      <c r="CS1102">
        <v>96918</v>
      </c>
      <c r="CT1102" t="s">
        <v>170</v>
      </c>
      <c r="CU1102" t="s">
        <v>171</v>
      </c>
      <c r="CV1102">
        <v>2004</v>
      </c>
    </row>
    <row r="1103" spans="1:100" x14ac:dyDescent="0.35">
      <c r="A1103">
        <v>38641940</v>
      </c>
      <c r="B1103" t="s">
        <v>298</v>
      </c>
      <c r="D1103" t="s">
        <v>135</v>
      </c>
      <c r="K1103" t="s">
        <v>613</v>
      </c>
      <c r="L1103" t="s">
        <v>614</v>
      </c>
      <c r="M1103" t="s">
        <v>251</v>
      </c>
      <c r="N1103" t="s">
        <v>105</v>
      </c>
      <c r="P1103">
        <v>25</v>
      </c>
      <c r="U1103" t="s">
        <v>106</v>
      </c>
      <c r="V1103" t="s">
        <v>508</v>
      </c>
      <c r="W1103" t="s">
        <v>108</v>
      </c>
      <c r="X1103" t="s">
        <v>109</v>
      </c>
      <c r="Y1103">
        <v>2</v>
      </c>
      <c r="Z1103" t="s">
        <v>139</v>
      </c>
      <c r="AD1103">
        <v>0.11</v>
      </c>
      <c r="AF1103">
        <v>2.19</v>
      </c>
      <c r="AG1103" t="s">
        <v>140</v>
      </c>
      <c r="AX1103" t="s">
        <v>199</v>
      </c>
      <c r="AY1103" t="s">
        <v>546</v>
      </c>
      <c r="AZ1103" t="s">
        <v>227</v>
      </c>
      <c r="BB1103" t="s">
        <v>117</v>
      </c>
      <c r="BC1103">
        <v>38</v>
      </c>
      <c r="BH1103" t="s">
        <v>118</v>
      </c>
      <c r="BI1103" t="s">
        <v>236</v>
      </c>
      <c r="BJ1103">
        <v>38</v>
      </c>
      <c r="BO1103" t="s">
        <v>118</v>
      </c>
      <c r="BP1103" t="s">
        <v>236</v>
      </c>
      <c r="BQ1103">
        <v>38</v>
      </c>
      <c r="BV1103" t="s">
        <v>118</v>
      </c>
      <c r="CC1103" t="s">
        <v>120</v>
      </c>
      <c r="CR1103" t="s">
        <v>622</v>
      </c>
      <c r="CS1103">
        <v>170673</v>
      </c>
      <c r="CT1103" t="s">
        <v>623</v>
      </c>
      <c r="CU1103" t="s">
        <v>624</v>
      </c>
      <c r="CV1103">
        <v>2014</v>
      </c>
    </row>
    <row r="1104" spans="1:100" x14ac:dyDescent="0.35">
      <c r="A1104">
        <v>38641940</v>
      </c>
      <c r="B1104" t="s">
        <v>298</v>
      </c>
      <c r="D1104" t="s">
        <v>135</v>
      </c>
      <c r="K1104" t="s">
        <v>613</v>
      </c>
      <c r="L1104" t="s">
        <v>614</v>
      </c>
      <c r="M1104" t="s">
        <v>251</v>
      </c>
      <c r="N1104" t="s">
        <v>105</v>
      </c>
      <c r="P1104">
        <v>25</v>
      </c>
      <c r="U1104" t="s">
        <v>106</v>
      </c>
      <c r="V1104" t="s">
        <v>508</v>
      </c>
      <c r="W1104" t="s">
        <v>108</v>
      </c>
      <c r="X1104" t="s">
        <v>109</v>
      </c>
      <c r="Y1104">
        <v>2</v>
      </c>
      <c r="Z1104" t="s">
        <v>139</v>
      </c>
      <c r="AD1104">
        <v>0.11</v>
      </c>
      <c r="AF1104">
        <v>2.19</v>
      </c>
      <c r="AG1104" t="s">
        <v>140</v>
      </c>
      <c r="AX1104" t="s">
        <v>273</v>
      </c>
      <c r="AY1104" t="s">
        <v>625</v>
      </c>
      <c r="AZ1104" t="s">
        <v>227</v>
      </c>
      <c r="BA1104" t="s">
        <v>640</v>
      </c>
      <c r="BB1104" t="s">
        <v>117</v>
      </c>
      <c r="BC1104">
        <v>38</v>
      </c>
      <c r="BH1104" t="s">
        <v>118</v>
      </c>
      <c r="BI1104" t="s">
        <v>236</v>
      </c>
      <c r="BJ1104">
        <v>38</v>
      </c>
      <c r="BO1104" t="s">
        <v>118</v>
      </c>
      <c r="BP1104" t="s">
        <v>236</v>
      </c>
      <c r="BQ1104">
        <v>38</v>
      </c>
      <c r="BV1104" t="s">
        <v>118</v>
      </c>
      <c r="CC1104" t="s">
        <v>120</v>
      </c>
      <c r="CR1104" t="s">
        <v>622</v>
      </c>
      <c r="CS1104">
        <v>170673</v>
      </c>
      <c r="CT1104" t="s">
        <v>623</v>
      </c>
      <c r="CU1104" t="s">
        <v>624</v>
      </c>
      <c r="CV1104">
        <v>2014</v>
      </c>
    </row>
    <row r="1105" spans="1:100" x14ac:dyDescent="0.35">
      <c r="A1105">
        <v>38641940</v>
      </c>
      <c r="B1105" t="s">
        <v>298</v>
      </c>
      <c r="D1105" t="s">
        <v>135</v>
      </c>
      <c r="K1105" t="s">
        <v>613</v>
      </c>
      <c r="L1105" t="s">
        <v>614</v>
      </c>
      <c r="M1105" t="s">
        <v>251</v>
      </c>
      <c r="N1105" t="s">
        <v>105</v>
      </c>
      <c r="P1105">
        <v>25</v>
      </c>
      <c r="U1105" t="s">
        <v>106</v>
      </c>
      <c r="V1105" t="s">
        <v>508</v>
      </c>
      <c r="W1105" t="s">
        <v>108</v>
      </c>
      <c r="X1105" t="s">
        <v>109</v>
      </c>
      <c r="Y1105">
        <v>2</v>
      </c>
      <c r="Z1105" t="s">
        <v>139</v>
      </c>
      <c r="AD1105">
        <v>0.11</v>
      </c>
      <c r="AF1105">
        <v>2.19</v>
      </c>
      <c r="AG1105" t="s">
        <v>140</v>
      </c>
      <c r="AX1105" t="s">
        <v>273</v>
      </c>
      <c r="AY1105" t="s">
        <v>652</v>
      </c>
      <c r="AZ1105" t="s">
        <v>227</v>
      </c>
      <c r="BA1105" t="s">
        <v>640</v>
      </c>
      <c r="BB1105" t="s">
        <v>236</v>
      </c>
      <c r="BC1105">
        <v>38</v>
      </c>
      <c r="BH1105" t="s">
        <v>118</v>
      </c>
      <c r="BI1105" t="s">
        <v>236</v>
      </c>
      <c r="BJ1105">
        <v>38</v>
      </c>
      <c r="BO1105" t="s">
        <v>118</v>
      </c>
      <c r="BP1105" t="s">
        <v>236</v>
      </c>
      <c r="BQ1105">
        <v>38</v>
      </c>
      <c r="BV1105" t="s">
        <v>118</v>
      </c>
      <c r="CC1105" t="s">
        <v>120</v>
      </c>
      <c r="CR1105" t="s">
        <v>622</v>
      </c>
      <c r="CS1105">
        <v>170673</v>
      </c>
      <c r="CT1105" t="s">
        <v>623</v>
      </c>
      <c r="CU1105" t="s">
        <v>624</v>
      </c>
      <c r="CV1105">
        <v>2014</v>
      </c>
    </row>
    <row r="1106" spans="1:100" x14ac:dyDescent="0.35">
      <c r="A1106">
        <v>38641940</v>
      </c>
      <c r="B1106" t="s">
        <v>298</v>
      </c>
      <c r="D1106" t="s">
        <v>135</v>
      </c>
      <c r="K1106" t="s">
        <v>613</v>
      </c>
      <c r="L1106" t="s">
        <v>614</v>
      </c>
      <c r="M1106" t="s">
        <v>251</v>
      </c>
      <c r="N1106" t="s">
        <v>105</v>
      </c>
      <c r="P1106">
        <v>25</v>
      </c>
      <c r="U1106" t="s">
        <v>106</v>
      </c>
      <c r="V1106" t="s">
        <v>508</v>
      </c>
      <c r="W1106" t="s">
        <v>108</v>
      </c>
      <c r="X1106" t="s">
        <v>109</v>
      </c>
      <c r="Y1106">
        <v>2</v>
      </c>
      <c r="Z1106" t="s">
        <v>139</v>
      </c>
      <c r="AD1106">
        <v>0.11</v>
      </c>
      <c r="AF1106">
        <v>2.19</v>
      </c>
      <c r="AG1106" t="s">
        <v>140</v>
      </c>
      <c r="AX1106" t="s">
        <v>273</v>
      </c>
      <c r="AY1106" t="s">
        <v>639</v>
      </c>
      <c r="AZ1106" t="s">
        <v>227</v>
      </c>
      <c r="BA1106" t="s">
        <v>275</v>
      </c>
      <c r="BB1106" t="s">
        <v>236</v>
      </c>
      <c r="BC1106">
        <v>38</v>
      </c>
      <c r="BH1106" t="s">
        <v>118</v>
      </c>
      <c r="BI1106" t="s">
        <v>236</v>
      </c>
      <c r="BJ1106">
        <v>38</v>
      </c>
      <c r="BO1106" t="s">
        <v>118</v>
      </c>
      <c r="BP1106" t="s">
        <v>236</v>
      </c>
      <c r="BQ1106">
        <v>38</v>
      </c>
      <c r="BV1106" t="s">
        <v>118</v>
      </c>
      <c r="CC1106" t="s">
        <v>120</v>
      </c>
      <c r="CR1106" t="s">
        <v>622</v>
      </c>
      <c r="CS1106">
        <v>170673</v>
      </c>
      <c r="CT1106" t="s">
        <v>623</v>
      </c>
      <c r="CU1106" t="s">
        <v>624</v>
      </c>
      <c r="CV1106">
        <v>2014</v>
      </c>
    </row>
    <row r="1107" spans="1:100" x14ac:dyDescent="0.35">
      <c r="A1107">
        <v>38641940</v>
      </c>
      <c r="B1107" t="s">
        <v>298</v>
      </c>
      <c r="D1107" t="s">
        <v>135</v>
      </c>
      <c r="K1107" t="s">
        <v>613</v>
      </c>
      <c r="L1107" t="s">
        <v>614</v>
      </c>
      <c r="M1107" t="s">
        <v>251</v>
      </c>
      <c r="N1107" t="s">
        <v>105</v>
      </c>
      <c r="P1107">
        <v>25</v>
      </c>
      <c r="U1107" t="s">
        <v>106</v>
      </c>
      <c r="V1107" t="s">
        <v>508</v>
      </c>
      <c r="W1107" t="s">
        <v>108</v>
      </c>
      <c r="X1107" t="s">
        <v>109</v>
      </c>
      <c r="Y1107">
        <v>2</v>
      </c>
      <c r="Z1107" t="s">
        <v>139</v>
      </c>
      <c r="AD1107">
        <v>0.11</v>
      </c>
      <c r="AF1107">
        <v>2.19</v>
      </c>
      <c r="AG1107" t="s">
        <v>140</v>
      </c>
      <c r="AX1107" t="s">
        <v>199</v>
      </c>
      <c r="AY1107" t="s">
        <v>546</v>
      </c>
      <c r="AZ1107" t="s">
        <v>227</v>
      </c>
      <c r="BB1107" t="s">
        <v>236</v>
      </c>
      <c r="BC1107">
        <v>38</v>
      </c>
      <c r="BH1107" t="s">
        <v>118</v>
      </c>
      <c r="BI1107" t="s">
        <v>236</v>
      </c>
      <c r="BJ1107">
        <v>38</v>
      </c>
      <c r="BO1107" t="s">
        <v>118</v>
      </c>
      <c r="BP1107" t="s">
        <v>236</v>
      </c>
      <c r="BQ1107">
        <v>38</v>
      </c>
      <c r="BV1107" t="s">
        <v>118</v>
      </c>
      <c r="CC1107" t="s">
        <v>120</v>
      </c>
      <c r="CR1107" t="s">
        <v>622</v>
      </c>
      <c r="CS1107">
        <v>170673</v>
      </c>
      <c r="CT1107" t="s">
        <v>623</v>
      </c>
      <c r="CU1107" t="s">
        <v>624</v>
      </c>
      <c r="CV1107">
        <v>2014</v>
      </c>
    </row>
    <row r="1108" spans="1:100" x14ac:dyDescent="0.35">
      <c r="A1108">
        <v>38641940</v>
      </c>
      <c r="B1108" t="s">
        <v>298</v>
      </c>
      <c r="D1108" t="s">
        <v>135</v>
      </c>
      <c r="K1108" t="s">
        <v>613</v>
      </c>
      <c r="L1108" t="s">
        <v>614</v>
      </c>
      <c r="M1108" t="s">
        <v>251</v>
      </c>
      <c r="N1108" t="s">
        <v>105</v>
      </c>
      <c r="P1108">
        <v>25</v>
      </c>
      <c r="U1108" t="s">
        <v>106</v>
      </c>
      <c r="V1108" t="s">
        <v>508</v>
      </c>
      <c r="W1108" t="s">
        <v>108</v>
      </c>
      <c r="X1108" t="s">
        <v>109</v>
      </c>
      <c r="Y1108">
        <v>2</v>
      </c>
      <c r="Z1108" t="s">
        <v>139</v>
      </c>
      <c r="AD1108">
        <v>0.11</v>
      </c>
      <c r="AF1108">
        <v>2.19</v>
      </c>
      <c r="AG1108" t="s">
        <v>140</v>
      </c>
      <c r="AX1108" t="s">
        <v>273</v>
      </c>
      <c r="AY1108" t="s">
        <v>653</v>
      </c>
      <c r="AZ1108" t="s">
        <v>227</v>
      </c>
      <c r="BA1108" t="s">
        <v>275</v>
      </c>
      <c r="BB1108" t="s">
        <v>117</v>
      </c>
      <c r="BC1108">
        <v>38</v>
      </c>
      <c r="BH1108" t="s">
        <v>118</v>
      </c>
      <c r="BI1108" t="s">
        <v>236</v>
      </c>
      <c r="BJ1108">
        <v>38</v>
      </c>
      <c r="BO1108" t="s">
        <v>118</v>
      </c>
      <c r="BP1108" t="s">
        <v>236</v>
      </c>
      <c r="BQ1108">
        <v>38</v>
      </c>
      <c r="BV1108" t="s">
        <v>118</v>
      </c>
      <c r="CC1108" t="s">
        <v>120</v>
      </c>
      <c r="CR1108" t="s">
        <v>622</v>
      </c>
      <c r="CS1108">
        <v>170673</v>
      </c>
      <c r="CT1108" t="s">
        <v>623</v>
      </c>
      <c r="CU1108" t="s">
        <v>624</v>
      </c>
      <c r="CV1108">
        <v>2014</v>
      </c>
    </row>
    <row r="1109" spans="1:100" x14ac:dyDescent="0.35">
      <c r="A1109">
        <v>38641940</v>
      </c>
      <c r="B1109" t="s">
        <v>298</v>
      </c>
      <c r="D1109" t="s">
        <v>135</v>
      </c>
      <c r="K1109" t="s">
        <v>613</v>
      </c>
      <c r="L1109" t="s">
        <v>614</v>
      </c>
      <c r="M1109" t="s">
        <v>251</v>
      </c>
      <c r="N1109" t="s">
        <v>105</v>
      </c>
      <c r="P1109">
        <v>25</v>
      </c>
      <c r="U1109" t="s">
        <v>106</v>
      </c>
      <c r="V1109" t="s">
        <v>508</v>
      </c>
      <c r="W1109" t="s">
        <v>108</v>
      </c>
      <c r="X1109" t="s">
        <v>109</v>
      </c>
      <c r="Y1109">
        <v>2</v>
      </c>
      <c r="Z1109" t="s">
        <v>139</v>
      </c>
      <c r="AD1109">
        <v>0.11</v>
      </c>
      <c r="AF1109">
        <v>2.19</v>
      </c>
      <c r="AG1109" t="s">
        <v>140</v>
      </c>
      <c r="AX1109" t="s">
        <v>282</v>
      </c>
      <c r="AY1109" t="s">
        <v>283</v>
      </c>
      <c r="AZ1109" t="s">
        <v>227</v>
      </c>
      <c r="BB1109" t="s">
        <v>236</v>
      </c>
      <c r="BC1109">
        <v>38</v>
      </c>
      <c r="BH1109" t="s">
        <v>118</v>
      </c>
      <c r="BI1109" t="s">
        <v>236</v>
      </c>
      <c r="BJ1109">
        <v>38</v>
      </c>
      <c r="BO1109" t="s">
        <v>118</v>
      </c>
      <c r="BP1109" t="s">
        <v>236</v>
      </c>
      <c r="BQ1109">
        <v>38</v>
      </c>
      <c r="BV1109" t="s">
        <v>118</v>
      </c>
      <c r="CC1109" t="s">
        <v>120</v>
      </c>
      <c r="CR1109" t="s">
        <v>622</v>
      </c>
      <c r="CS1109">
        <v>170673</v>
      </c>
      <c r="CT1109" t="s">
        <v>623</v>
      </c>
      <c r="CU1109" t="s">
        <v>624</v>
      </c>
      <c r="CV1109">
        <v>2014</v>
      </c>
    </row>
    <row r="1110" spans="1:100" x14ac:dyDescent="0.35">
      <c r="A1110">
        <v>38641940</v>
      </c>
      <c r="B1110" t="s">
        <v>298</v>
      </c>
      <c r="D1110" t="s">
        <v>135</v>
      </c>
      <c r="K1110" t="s">
        <v>613</v>
      </c>
      <c r="L1110" t="s">
        <v>614</v>
      </c>
      <c r="M1110" t="s">
        <v>251</v>
      </c>
      <c r="N1110" t="s">
        <v>105</v>
      </c>
      <c r="P1110">
        <v>25</v>
      </c>
      <c r="U1110" t="s">
        <v>106</v>
      </c>
      <c r="V1110" t="s">
        <v>508</v>
      </c>
      <c r="W1110" t="s">
        <v>108</v>
      </c>
      <c r="X1110" t="s">
        <v>109</v>
      </c>
      <c r="Y1110">
        <v>2</v>
      </c>
      <c r="Z1110" t="s">
        <v>139</v>
      </c>
      <c r="AD1110">
        <v>0.11</v>
      </c>
      <c r="AF1110">
        <v>2.19</v>
      </c>
      <c r="AG1110" t="s">
        <v>140</v>
      </c>
      <c r="AX1110" t="s">
        <v>199</v>
      </c>
      <c r="AY1110" t="s">
        <v>546</v>
      </c>
      <c r="AZ1110" t="s">
        <v>227</v>
      </c>
      <c r="BB1110" t="s">
        <v>236</v>
      </c>
      <c r="BC1110">
        <v>38</v>
      </c>
      <c r="BH1110" t="s">
        <v>118</v>
      </c>
      <c r="BI1110" t="s">
        <v>236</v>
      </c>
      <c r="BJ1110">
        <v>38</v>
      </c>
      <c r="BO1110" t="s">
        <v>118</v>
      </c>
      <c r="BP1110" t="s">
        <v>236</v>
      </c>
      <c r="BQ1110">
        <v>38</v>
      </c>
      <c r="BV1110" t="s">
        <v>118</v>
      </c>
      <c r="CC1110" t="s">
        <v>120</v>
      </c>
      <c r="CR1110" t="s">
        <v>622</v>
      </c>
      <c r="CS1110">
        <v>170673</v>
      </c>
      <c r="CT1110" t="s">
        <v>623</v>
      </c>
      <c r="CU1110" t="s">
        <v>624</v>
      </c>
      <c r="CV1110">
        <v>2014</v>
      </c>
    </row>
    <row r="1111" spans="1:100" x14ac:dyDescent="0.35">
      <c r="A1111">
        <v>38641940</v>
      </c>
      <c r="B1111" t="s">
        <v>298</v>
      </c>
      <c r="D1111" t="s">
        <v>135</v>
      </c>
      <c r="K1111" t="s">
        <v>613</v>
      </c>
      <c r="L1111" t="s">
        <v>614</v>
      </c>
      <c r="M1111" t="s">
        <v>251</v>
      </c>
      <c r="N1111" t="s">
        <v>105</v>
      </c>
      <c r="P1111">
        <v>25</v>
      </c>
      <c r="U1111" t="s">
        <v>106</v>
      </c>
      <c r="V1111" t="s">
        <v>508</v>
      </c>
      <c r="W1111" t="s">
        <v>108</v>
      </c>
      <c r="X1111" t="s">
        <v>109</v>
      </c>
      <c r="Y1111">
        <v>2</v>
      </c>
      <c r="Z1111" t="s">
        <v>139</v>
      </c>
      <c r="AD1111">
        <v>0.11</v>
      </c>
      <c r="AF1111">
        <v>2.19</v>
      </c>
      <c r="AG1111" t="s">
        <v>140</v>
      </c>
      <c r="AX1111" t="s">
        <v>273</v>
      </c>
      <c r="AY1111" t="s">
        <v>652</v>
      </c>
      <c r="AZ1111" t="s">
        <v>227</v>
      </c>
      <c r="BA1111" t="s">
        <v>640</v>
      </c>
      <c r="BB1111" t="s">
        <v>117</v>
      </c>
      <c r="BC1111">
        <v>38</v>
      </c>
      <c r="BH1111" t="s">
        <v>118</v>
      </c>
      <c r="BI1111" t="s">
        <v>236</v>
      </c>
      <c r="BJ1111">
        <v>38</v>
      </c>
      <c r="BO1111" t="s">
        <v>118</v>
      </c>
      <c r="BP1111" t="s">
        <v>236</v>
      </c>
      <c r="BQ1111">
        <v>38</v>
      </c>
      <c r="BV1111" t="s">
        <v>118</v>
      </c>
      <c r="CC1111" t="s">
        <v>120</v>
      </c>
      <c r="CR1111" t="s">
        <v>622</v>
      </c>
      <c r="CS1111">
        <v>170673</v>
      </c>
      <c r="CT1111" t="s">
        <v>623</v>
      </c>
      <c r="CU1111" t="s">
        <v>624</v>
      </c>
      <c r="CV1111">
        <v>2014</v>
      </c>
    </row>
    <row r="1112" spans="1:100" x14ac:dyDescent="0.35">
      <c r="A1112">
        <v>38641940</v>
      </c>
      <c r="B1112" t="s">
        <v>298</v>
      </c>
      <c r="D1112" t="s">
        <v>135</v>
      </c>
      <c r="K1112" t="s">
        <v>613</v>
      </c>
      <c r="L1112" t="s">
        <v>614</v>
      </c>
      <c r="M1112" t="s">
        <v>251</v>
      </c>
      <c r="N1112" t="s">
        <v>105</v>
      </c>
      <c r="P1112">
        <v>25</v>
      </c>
      <c r="U1112" t="s">
        <v>106</v>
      </c>
      <c r="V1112" t="s">
        <v>508</v>
      </c>
      <c r="W1112" t="s">
        <v>108</v>
      </c>
      <c r="X1112" t="s">
        <v>109</v>
      </c>
      <c r="Y1112">
        <v>2</v>
      </c>
      <c r="Z1112" t="s">
        <v>139</v>
      </c>
      <c r="AD1112">
        <v>0.11</v>
      </c>
      <c r="AF1112">
        <v>2.19</v>
      </c>
      <c r="AG1112" t="s">
        <v>140</v>
      </c>
      <c r="AX1112" t="s">
        <v>199</v>
      </c>
      <c r="AY1112" t="s">
        <v>278</v>
      </c>
      <c r="AZ1112" t="s">
        <v>227</v>
      </c>
      <c r="BB1112" t="s">
        <v>117</v>
      </c>
      <c r="BC1112">
        <v>38</v>
      </c>
      <c r="BH1112" t="s">
        <v>118</v>
      </c>
      <c r="BI1112" t="s">
        <v>236</v>
      </c>
      <c r="BJ1112">
        <v>38</v>
      </c>
      <c r="BO1112" t="s">
        <v>118</v>
      </c>
      <c r="BP1112" t="s">
        <v>236</v>
      </c>
      <c r="BQ1112">
        <v>38</v>
      </c>
      <c r="BV1112" t="s">
        <v>118</v>
      </c>
      <c r="CC1112" t="s">
        <v>120</v>
      </c>
      <c r="CR1112" t="s">
        <v>622</v>
      </c>
      <c r="CS1112">
        <v>170673</v>
      </c>
      <c r="CT1112" t="s">
        <v>623</v>
      </c>
      <c r="CU1112" t="s">
        <v>624</v>
      </c>
      <c r="CV1112">
        <v>2014</v>
      </c>
    </row>
    <row r="1113" spans="1:100" x14ac:dyDescent="0.35">
      <c r="A1113">
        <v>38641940</v>
      </c>
      <c r="B1113" t="s">
        <v>298</v>
      </c>
      <c r="D1113" t="s">
        <v>135</v>
      </c>
      <c r="K1113" t="s">
        <v>613</v>
      </c>
      <c r="L1113" t="s">
        <v>614</v>
      </c>
      <c r="M1113" t="s">
        <v>251</v>
      </c>
      <c r="N1113" t="s">
        <v>105</v>
      </c>
      <c r="P1113">
        <v>25</v>
      </c>
      <c r="U1113" t="s">
        <v>106</v>
      </c>
      <c r="V1113" t="s">
        <v>508</v>
      </c>
      <c r="W1113" t="s">
        <v>108</v>
      </c>
      <c r="X1113" t="s">
        <v>109</v>
      </c>
      <c r="Y1113">
        <v>2</v>
      </c>
      <c r="Z1113" t="s">
        <v>139</v>
      </c>
      <c r="AD1113">
        <v>0.11</v>
      </c>
      <c r="AF1113">
        <v>2.19</v>
      </c>
      <c r="AG1113" t="s">
        <v>140</v>
      </c>
      <c r="AX1113" t="s">
        <v>112</v>
      </c>
      <c r="AY1113" t="s">
        <v>235</v>
      </c>
      <c r="AZ1113" t="s">
        <v>227</v>
      </c>
      <c r="BB1113" t="s">
        <v>236</v>
      </c>
      <c r="BC1113">
        <v>38</v>
      </c>
      <c r="BH1113" t="s">
        <v>118</v>
      </c>
      <c r="BI1113" t="s">
        <v>236</v>
      </c>
      <c r="BJ1113">
        <v>38</v>
      </c>
      <c r="BO1113" t="s">
        <v>118</v>
      </c>
      <c r="BP1113" t="s">
        <v>236</v>
      </c>
      <c r="BQ1113">
        <v>38</v>
      </c>
      <c r="BV1113" t="s">
        <v>118</v>
      </c>
      <c r="CC1113" t="s">
        <v>120</v>
      </c>
      <c r="CR1113" t="s">
        <v>622</v>
      </c>
      <c r="CS1113">
        <v>170673</v>
      </c>
      <c r="CT1113" t="s">
        <v>623</v>
      </c>
      <c r="CU1113" t="s">
        <v>624</v>
      </c>
      <c r="CV1113">
        <v>2014</v>
      </c>
    </row>
    <row r="1114" spans="1:100" x14ac:dyDescent="0.35">
      <c r="A1114">
        <v>38641940</v>
      </c>
      <c r="B1114" t="s">
        <v>298</v>
      </c>
      <c r="D1114" t="s">
        <v>135</v>
      </c>
      <c r="K1114" t="s">
        <v>613</v>
      </c>
      <c r="L1114" t="s">
        <v>614</v>
      </c>
      <c r="M1114" t="s">
        <v>251</v>
      </c>
      <c r="N1114" t="s">
        <v>105</v>
      </c>
      <c r="P1114">
        <v>25</v>
      </c>
      <c r="U1114" t="s">
        <v>106</v>
      </c>
      <c r="V1114" t="s">
        <v>508</v>
      </c>
      <c r="W1114" t="s">
        <v>108</v>
      </c>
      <c r="X1114" t="s">
        <v>109</v>
      </c>
      <c r="Y1114">
        <v>2</v>
      </c>
      <c r="Z1114" t="s">
        <v>139</v>
      </c>
      <c r="AD1114">
        <v>0.11</v>
      </c>
      <c r="AF1114">
        <v>2.19</v>
      </c>
      <c r="AG1114" t="s">
        <v>140</v>
      </c>
      <c r="AX1114" t="s">
        <v>273</v>
      </c>
      <c r="AY1114" t="s">
        <v>653</v>
      </c>
      <c r="AZ1114" t="s">
        <v>227</v>
      </c>
      <c r="BA1114" t="s">
        <v>275</v>
      </c>
      <c r="BB1114" t="s">
        <v>236</v>
      </c>
      <c r="BC1114">
        <v>38</v>
      </c>
      <c r="BH1114" t="s">
        <v>118</v>
      </c>
      <c r="BI1114" t="s">
        <v>236</v>
      </c>
      <c r="BJ1114">
        <v>38</v>
      </c>
      <c r="BO1114" t="s">
        <v>118</v>
      </c>
      <c r="BP1114" t="s">
        <v>236</v>
      </c>
      <c r="BQ1114">
        <v>38</v>
      </c>
      <c r="BV1114" t="s">
        <v>118</v>
      </c>
      <c r="CC1114" t="s">
        <v>120</v>
      </c>
      <c r="CR1114" t="s">
        <v>622</v>
      </c>
      <c r="CS1114">
        <v>170673</v>
      </c>
      <c r="CT1114" t="s">
        <v>623</v>
      </c>
      <c r="CU1114" t="s">
        <v>624</v>
      </c>
      <c r="CV1114">
        <v>2014</v>
      </c>
    </row>
    <row r="1115" spans="1:100" x14ac:dyDescent="0.35">
      <c r="A1115">
        <v>38641940</v>
      </c>
      <c r="B1115" t="s">
        <v>298</v>
      </c>
      <c r="D1115" t="s">
        <v>135</v>
      </c>
      <c r="K1115" t="s">
        <v>613</v>
      </c>
      <c r="L1115" t="s">
        <v>614</v>
      </c>
      <c r="M1115" t="s">
        <v>251</v>
      </c>
      <c r="N1115" t="s">
        <v>105</v>
      </c>
      <c r="P1115">
        <v>25</v>
      </c>
      <c r="U1115" t="s">
        <v>106</v>
      </c>
      <c r="V1115" t="s">
        <v>508</v>
      </c>
      <c r="W1115" t="s">
        <v>108</v>
      </c>
      <c r="X1115" t="s">
        <v>109</v>
      </c>
      <c r="Y1115">
        <v>2</v>
      </c>
      <c r="Z1115" t="s">
        <v>139</v>
      </c>
      <c r="AD1115">
        <v>0.11</v>
      </c>
      <c r="AF1115">
        <v>2.19</v>
      </c>
      <c r="AG1115" t="s">
        <v>140</v>
      </c>
      <c r="AX1115" t="s">
        <v>273</v>
      </c>
      <c r="AY1115" t="s">
        <v>625</v>
      </c>
      <c r="AZ1115" t="s">
        <v>227</v>
      </c>
      <c r="BA1115" t="s">
        <v>275</v>
      </c>
      <c r="BB1115" t="s">
        <v>117</v>
      </c>
      <c r="BC1115">
        <v>38</v>
      </c>
      <c r="BH1115" t="s">
        <v>118</v>
      </c>
      <c r="BI1115" t="s">
        <v>236</v>
      </c>
      <c r="BJ1115">
        <v>38</v>
      </c>
      <c r="BO1115" t="s">
        <v>118</v>
      </c>
      <c r="BP1115" t="s">
        <v>236</v>
      </c>
      <c r="BQ1115">
        <v>38</v>
      </c>
      <c r="BV1115" t="s">
        <v>118</v>
      </c>
      <c r="CC1115" t="s">
        <v>120</v>
      </c>
      <c r="CR1115" t="s">
        <v>622</v>
      </c>
      <c r="CS1115">
        <v>170673</v>
      </c>
      <c r="CT1115" t="s">
        <v>623</v>
      </c>
      <c r="CU1115" t="s">
        <v>624</v>
      </c>
      <c r="CV1115">
        <v>2014</v>
      </c>
    </row>
    <row r="1116" spans="1:100" x14ac:dyDescent="0.35">
      <c r="A1116">
        <v>38641940</v>
      </c>
      <c r="B1116" t="s">
        <v>298</v>
      </c>
      <c r="D1116" t="s">
        <v>135</v>
      </c>
      <c r="K1116" t="s">
        <v>613</v>
      </c>
      <c r="L1116" t="s">
        <v>614</v>
      </c>
      <c r="M1116" t="s">
        <v>251</v>
      </c>
      <c r="N1116" t="s">
        <v>105</v>
      </c>
      <c r="P1116">
        <v>25</v>
      </c>
      <c r="U1116" t="s">
        <v>106</v>
      </c>
      <c r="V1116" t="s">
        <v>508</v>
      </c>
      <c r="W1116" t="s">
        <v>108</v>
      </c>
      <c r="X1116" t="s">
        <v>109</v>
      </c>
      <c r="Y1116">
        <v>2</v>
      </c>
      <c r="Z1116" t="s">
        <v>139</v>
      </c>
      <c r="AD1116">
        <v>0.11</v>
      </c>
      <c r="AF1116">
        <v>2.19</v>
      </c>
      <c r="AG1116" t="s">
        <v>140</v>
      </c>
      <c r="AX1116" t="s">
        <v>273</v>
      </c>
      <c r="AY1116" t="s">
        <v>274</v>
      </c>
      <c r="AZ1116" t="s">
        <v>227</v>
      </c>
      <c r="BA1116" t="s">
        <v>640</v>
      </c>
      <c r="BB1116" t="s">
        <v>117</v>
      </c>
      <c r="BC1116">
        <v>38</v>
      </c>
      <c r="BH1116" t="s">
        <v>118</v>
      </c>
      <c r="BI1116" t="s">
        <v>236</v>
      </c>
      <c r="BJ1116">
        <v>38</v>
      </c>
      <c r="BO1116" t="s">
        <v>118</v>
      </c>
      <c r="BP1116" t="s">
        <v>236</v>
      </c>
      <c r="BQ1116">
        <v>38</v>
      </c>
      <c r="BV1116" t="s">
        <v>118</v>
      </c>
      <c r="CC1116" t="s">
        <v>120</v>
      </c>
      <c r="CR1116" t="s">
        <v>622</v>
      </c>
      <c r="CS1116">
        <v>170673</v>
      </c>
      <c r="CT1116" t="s">
        <v>623</v>
      </c>
      <c r="CU1116" t="s">
        <v>624</v>
      </c>
      <c r="CV1116">
        <v>2014</v>
      </c>
    </row>
    <row r="1117" spans="1:100" x14ac:dyDescent="0.35">
      <c r="A1117">
        <v>38641940</v>
      </c>
      <c r="B1117" t="s">
        <v>298</v>
      </c>
      <c r="D1117" t="s">
        <v>135</v>
      </c>
      <c r="K1117" t="s">
        <v>613</v>
      </c>
      <c r="L1117" t="s">
        <v>614</v>
      </c>
      <c r="M1117" t="s">
        <v>251</v>
      </c>
      <c r="N1117" t="s">
        <v>105</v>
      </c>
      <c r="P1117">
        <v>25</v>
      </c>
      <c r="U1117" t="s">
        <v>106</v>
      </c>
      <c r="V1117" t="s">
        <v>508</v>
      </c>
      <c r="W1117" t="s">
        <v>108</v>
      </c>
      <c r="X1117" t="s">
        <v>109</v>
      </c>
      <c r="Y1117">
        <v>2</v>
      </c>
      <c r="Z1117" t="s">
        <v>139</v>
      </c>
      <c r="AD1117">
        <v>0.11</v>
      </c>
      <c r="AF1117">
        <v>2.19</v>
      </c>
      <c r="AG1117" t="s">
        <v>140</v>
      </c>
      <c r="AX1117" t="s">
        <v>273</v>
      </c>
      <c r="AY1117" t="s">
        <v>654</v>
      </c>
      <c r="AZ1117" t="s">
        <v>227</v>
      </c>
      <c r="BA1117" t="s">
        <v>275</v>
      </c>
      <c r="BB1117" t="s">
        <v>117</v>
      </c>
      <c r="BC1117">
        <v>38</v>
      </c>
      <c r="BH1117" t="s">
        <v>118</v>
      </c>
      <c r="BI1117" t="s">
        <v>236</v>
      </c>
      <c r="BJ1117">
        <v>38</v>
      </c>
      <c r="BO1117" t="s">
        <v>118</v>
      </c>
      <c r="BP1117" t="s">
        <v>236</v>
      </c>
      <c r="BQ1117">
        <v>38</v>
      </c>
      <c r="BV1117" t="s">
        <v>118</v>
      </c>
      <c r="CC1117" t="s">
        <v>120</v>
      </c>
      <c r="CR1117" t="s">
        <v>622</v>
      </c>
      <c r="CS1117">
        <v>170673</v>
      </c>
      <c r="CT1117" t="s">
        <v>623</v>
      </c>
      <c r="CU1117" t="s">
        <v>624</v>
      </c>
      <c r="CV1117">
        <v>2014</v>
      </c>
    </row>
    <row r="1118" spans="1:100" x14ac:dyDescent="0.35">
      <c r="A1118">
        <v>38641940</v>
      </c>
      <c r="B1118" t="s">
        <v>298</v>
      </c>
      <c r="D1118" t="s">
        <v>135</v>
      </c>
      <c r="K1118" t="s">
        <v>613</v>
      </c>
      <c r="L1118" t="s">
        <v>614</v>
      </c>
      <c r="M1118" t="s">
        <v>251</v>
      </c>
      <c r="N1118" t="s">
        <v>105</v>
      </c>
      <c r="P1118">
        <v>25</v>
      </c>
      <c r="U1118" t="s">
        <v>106</v>
      </c>
      <c r="V1118" t="s">
        <v>508</v>
      </c>
      <c r="W1118" t="s">
        <v>108</v>
      </c>
      <c r="X1118" t="s">
        <v>109</v>
      </c>
      <c r="Y1118">
        <v>2</v>
      </c>
      <c r="Z1118" t="s">
        <v>139</v>
      </c>
      <c r="AD1118">
        <v>0.11</v>
      </c>
      <c r="AF1118">
        <v>2.19</v>
      </c>
      <c r="AG1118" t="s">
        <v>140</v>
      </c>
      <c r="AX1118" t="s">
        <v>273</v>
      </c>
      <c r="AY1118" t="s">
        <v>654</v>
      </c>
      <c r="AZ1118" t="s">
        <v>227</v>
      </c>
      <c r="BA1118" t="s">
        <v>640</v>
      </c>
      <c r="BB1118" t="s">
        <v>236</v>
      </c>
      <c r="BC1118">
        <v>38</v>
      </c>
      <c r="BH1118" t="s">
        <v>118</v>
      </c>
      <c r="BI1118" t="s">
        <v>236</v>
      </c>
      <c r="BJ1118">
        <v>38</v>
      </c>
      <c r="BO1118" t="s">
        <v>118</v>
      </c>
      <c r="BP1118" t="s">
        <v>236</v>
      </c>
      <c r="BQ1118">
        <v>38</v>
      </c>
      <c r="BV1118" t="s">
        <v>118</v>
      </c>
      <c r="CC1118" t="s">
        <v>120</v>
      </c>
      <c r="CR1118" t="s">
        <v>622</v>
      </c>
      <c r="CS1118">
        <v>170673</v>
      </c>
      <c r="CT1118" t="s">
        <v>623</v>
      </c>
      <c r="CU1118" t="s">
        <v>624</v>
      </c>
      <c r="CV1118">
        <v>2014</v>
      </c>
    </row>
    <row r="1119" spans="1:100" x14ac:dyDescent="0.35">
      <c r="A1119">
        <v>38641940</v>
      </c>
      <c r="B1119" t="s">
        <v>298</v>
      </c>
      <c r="D1119" t="s">
        <v>135</v>
      </c>
      <c r="K1119" t="s">
        <v>613</v>
      </c>
      <c r="L1119" t="s">
        <v>614</v>
      </c>
      <c r="M1119" t="s">
        <v>251</v>
      </c>
      <c r="N1119" t="s">
        <v>105</v>
      </c>
      <c r="P1119">
        <v>25</v>
      </c>
      <c r="U1119" t="s">
        <v>106</v>
      </c>
      <c r="V1119" t="s">
        <v>508</v>
      </c>
      <c r="W1119" t="s">
        <v>108</v>
      </c>
      <c r="X1119" t="s">
        <v>109</v>
      </c>
      <c r="Y1119">
        <v>2</v>
      </c>
      <c r="Z1119" t="s">
        <v>139</v>
      </c>
      <c r="AD1119">
        <v>0.11</v>
      </c>
      <c r="AF1119">
        <v>2.19</v>
      </c>
      <c r="AG1119" t="s">
        <v>140</v>
      </c>
      <c r="AX1119" t="s">
        <v>273</v>
      </c>
      <c r="AY1119" t="s">
        <v>652</v>
      </c>
      <c r="AZ1119" t="s">
        <v>227</v>
      </c>
      <c r="BA1119" t="s">
        <v>275</v>
      </c>
      <c r="BB1119" t="s">
        <v>117</v>
      </c>
      <c r="BC1119">
        <v>38</v>
      </c>
      <c r="BH1119" t="s">
        <v>118</v>
      </c>
      <c r="BI1119" t="s">
        <v>236</v>
      </c>
      <c r="BJ1119">
        <v>38</v>
      </c>
      <c r="BO1119" t="s">
        <v>118</v>
      </c>
      <c r="BP1119" t="s">
        <v>236</v>
      </c>
      <c r="BQ1119">
        <v>38</v>
      </c>
      <c r="BV1119" t="s">
        <v>118</v>
      </c>
      <c r="CC1119" t="s">
        <v>120</v>
      </c>
      <c r="CR1119" t="s">
        <v>622</v>
      </c>
      <c r="CS1119">
        <v>170673</v>
      </c>
      <c r="CT1119" t="s">
        <v>623</v>
      </c>
      <c r="CU1119" t="s">
        <v>624</v>
      </c>
      <c r="CV1119">
        <v>2014</v>
      </c>
    </row>
    <row r="1120" spans="1:100" x14ac:dyDescent="0.35">
      <c r="A1120">
        <v>38641940</v>
      </c>
      <c r="B1120" t="s">
        <v>298</v>
      </c>
      <c r="D1120" t="s">
        <v>135</v>
      </c>
      <c r="K1120" t="s">
        <v>613</v>
      </c>
      <c r="L1120" t="s">
        <v>614</v>
      </c>
      <c r="M1120" t="s">
        <v>251</v>
      </c>
      <c r="N1120" t="s">
        <v>105</v>
      </c>
      <c r="P1120">
        <v>25</v>
      </c>
      <c r="U1120" t="s">
        <v>106</v>
      </c>
      <c r="V1120" t="s">
        <v>508</v>
      </c>
      <c r="W1120" t="s">
        <v>108</v>
      </c>
      <c r="X1120" t="s">
        <v>109</v>
      </c>
      <c r="Y1120">
        <v>2</v>
      </c>
      <c r="Z1120" t="s">
        <v>139</v>
      </c>
      <c r="AD1120">
        <v>0.11</v>
      </c>
      <c r="AF1120">
        <v>2.19</v>
      </c>
      <c r="AG1120" t="s">
        <v>140</v>
      </c>
      <c r="AX1120" t="s">
        <v>273</v>
      </c>
      <c r="AY1120" t="s">
        <v>274</v>
      </c>
      <c r="AZ1120" t="s">
        <v>227</v>
      </c>
      <c r="BA1120" t="s">
        <v>275</v>
      </c>
      <c r="BB1120" t="s">
        <v>236</v>
      </c>
      <c r="BC1120">
        <v>38</v>
      </c>
      <c r="BH1120" t="s">
        <v>118</v>
      </c>
      <c r="BI1120" t="s">
        <v>236</v>
      </c>
      <c r="BJ1120">
        <v>38</v>
      </c>
      <c r="BO1120" t="s">
        <v>118</v>
      </c>
      <c r="BP1120" t="s">
        <v>236</v>
      </c>
      <c r="BQ1120">
        <v>38</v>
      </c>
      <c r="BV1120" t="s">
        <v>118</v>
      </c>
      <c r="CC1120" t="s">
        <v>120</v>
      </c>
      <c r="CR1120" t="s">
        <v>622</v>
      </c>
      <c r="CS1120">
        <v>170673</v>
      </c>
      <c r="CT1120" t="s">
        <v>623</v>
      </c>
      <c r="CU1120" t="s">
        <v>624</v>
      </c>
      <c r="CV1120">
        <v>2014</v>
      </c>
    </row>
    <row r="1121" spans="1:100" x14ac:dyDescent="0.35">
      <c r="A1121">
        <v>38641940</v>
      </c>
      <c r="B1121" t="s">
        <v>298</v>
      </c>
      <c r="D1121" t="s">
        <v>135</v>
      </c>
      <c r="K1121" t="s">
        <v>613</v>
      </c>
      <c r="L1121" t="s">
        <v>614</v>
      </c>
      <c r="M1121" t="s">
        <v>251</v>
      </c>
      <c r="N1121" t="s">
        <v>105</v>
      </c>
      <c r="P1121">
        <v>25</v>
      </c>
      <c r="U1121" t="s">
        <v>106</v>
      </c>
      <c r="V1121" t="s">
        <v>508</v>
      </c>
      <c r="W1121" t="s">
        <v>108</v>
      </c>
      <c r="X1121" t="s">
        <v>109</v>
      </c>
      <c r="Y1121">
        <v>2</v>
      </c>
      <c r="Z1121" t="s">
        <v>139</v>
      </c>
      <c r="AD1121">
        <v>0.11</v>
      </c>
      <c r="AF1121">
        <v>2.19</v>
      </c>
      <c r="AG1121" t="s">
        <v>140</v>
      </c>
      <c r="AX1121" t="s">
        <v>199</v>
      </c>
      <c r="AY1121" t="s">
        <v>278</v>
      </c>
      <c r="AZ1121" t="s">
        <v>227</v>
      </c>
      <c r="BB1121" t="s">
        <v>236</v>
      </c>
      <c r="BC1121">
        <v>38</v>
      </c>
      <c r="BH1121" t="s">
        <v>118</v>
      </c>
      <c r="BI1121" t="s">
        <v>236</v>
      </c>
      <c r="BJ1121">
        <v>38</v>
      </c>
      <c r="BO1121" t="s">
        <v>118</v>
      </c>
      <c r="BP1121" t="s">
        <v>236</v>
      </c>
      <c r="BQ1121">
        <v>38</v>
      </c>
      <c r="BV1121" t="s">
        <v>118</v>
      </c>
      <c r="CC1121" t="s">
        <v>120</v>
      </c>
      <c r="CR1121" t="s">
        <v>622</v>
      </c>
      <c r="CS1121">
        <v>170673</v>
      </c>
      <c r="CT1121" t="s">
        <v>623</v>
      </c>
      <c r="CU1121" t="s">
        <v>624</v>
      </c>
      <c r="CV1121">
        <v>2014</v>
      </c>
    </row>
    <row r="1122" spans="1:100" x14ac:dyDescent="0.35">
      <c r="A1122">
        <v>38641940</v>
      </c>
      <c r="B1122" t="s">
        <v>298</v>
      </c>
      <c r="D1122" t="s">
        <v>135</v>
      </c>
      <c r="K1122" t="s">
        <v>613</v>
      </c>
      <c r="L1122" t="s">
        <v>614</v>
      </c>
      <c r="M1122" t="s">
        <v>251</v>
      </c>
      <c r="N1122" t="s">
        <v>105</v>
      </c>
      <c r="P1122">
        <v>25</v>
      </c>
      <c r="U1122" t="s">
        <v>106</v>
      </c>
      <c r="V1122" t="s">
        <v>508</v>
      </c>
      <c r="W1122" t="s">
        <v>108</v>
      </c>
      <c r="X1122" t="s">
        <v>109</v>
      </c>
      <c r="Y1122">
        <v>2</v>
      </c>
      <c r="Z1122" t="s">
        <v>139</v>
      </c>
      <c r="AD1122">
        <v>0.11</v>
      </c>
      <c r="AF1122">
        <v>2.19</v>
      </c>
      <c r="AG1122" t="s">
        <v>140</v>
      </c>
      <c r="AX1122" t="s">
        <v>207</v>
      </c>
      <c r="AY1122" t="s">
        <v>208</v>
      </c>
      <c r="AZ1122" t="s">
        <v>227</v>
      </c>
      <c r="BA1122" t="s">
        <v>184</v>
      </c>
      <c r="BB1122" t="s">
        <v>236</v>
      </c>
      <c r="BC1122">
        <v>38</v>
      </c>
      <c r="BH1122" t="s">
        <v>118</v>
      </c>
      <c r="BI1122" t="s">
        <v>236</v>
      </c>
      <c r="BJ1122">
        <v>38</v>
      </c>
      <c r="BO1122" t="s">
        <v>118</v>
      </c>
      <c r="BP1122" t="s">
        <v>236</v>
      </c>
      <c r="BQ1122">
        <v>38</v>
      </c>
      <c r="BV1122" t="s">
        <v>118</v>
      </c>
      <c r="CC1122" t="s">
        <v>120</v>
      </c>
      <c r="CR1122" t="s">
        <v>622</v>
      </c>
      <c r="CS1122">
        <v>170673</v>
      </c>
      <c r="CT1122" t="s">
        <v>623</v>
      </c>
      <c r="CU1122" t="s">
        <v>624</v>
      </c>
      <c r="CV1122">
        <v>2014</v>
      </c>
    </row>
    <row r="1123" spans="1:100" x14ac:dyDescent="0.35">
      <c r="A1123">
        <v>38641940</v>
      </c>
      <c r="B1123" t="s">
        <v>298</v>
      </c>
      <c r="D1123" t="s">
        <v>135</v>
      </c>
      <c r="K1123" t="s">
        <v>613</v>
      </c>
      <c r="L1123" t="s">
        <v>614</v>
      </c>
      <c r="M1123" t="s">
        <v>251</v>
      </c>
      <c r="N1123" t="s">
        <v>105</v>
      </c>
      <c r="P1123">
        <v>25</v>
      </c>
      <c r="U1123" t="s">
        <v>106</v>
      </c>
      <c r="V1123" t="s">
        <v>508</v>
      </c>
      <c r="W1123" t="s">
        <v>108</v>
      </c>
      <c r="X1123" t="s">
        <v>109</v>
      </c>
      <c r="Y1123">
        <v>2</v>
      </c>
      <c r="Z1123" t="s">
        <v>139</v>
      </c>
      <c r="AD1123">
        <v>0.11</v>
      </c>
      <c r="AF1123">
        <v>2.19</v>
      </c>
      <c r="AG1123" t="s">
        <v>140</v>
      </c>
      <c r="AX1123" t="s">
        <v>207</v>
      </c>
      <c r="AY1123" t="s">
        <v>217</v>
      </c>
      <c r="AZ1123" t="s">
        <v>227</v>
      </c>
      <c r="BA1123" t="s">
        <v>184</v>
      </c>
      <c r="BB1123" t="s">
        <v>236</v>
      </c>
      <c r="BC1123">
        <v>38</v>
      </c>
      <c r="BH1123" t="s">
        <v>118</v>
      </c>
      <c r="BI1123" t="s">
        <v>236</v>
      </c>
      <c r="BJ1123">
        <v>38</v>
      </c>
      <c r="BO1123" t="s">
        <v>118</v>
      </c>
      <c r="BP1123" t="s">
        <v>236</v>
      </c>
      <c r="BQ1123">
        <v>38</v>
      </c>
      <c r="BV1123" t="s">
        <v>118</v>
      </c>
      <c r="CC1123" t="s">
        <v>120</v>
      </c>
      <c r="CR1123" t="s">
        <v>622</v>
      </c>
      <c r="CS1123">
        <v>170673</v>
      </c>
      <c r="CT1123" t="s">
        <v>623</v>
      </c>
      <c r="CU1123" t="s">
        <v>624</v>
      </c>
      <c r="CV1123">
        <v>2014</v>
      </c>
    </row>
    <row r="1124" spans="1:100" x14ac:dyDescent="0.35">
      <c r="A1124">
        <v>38641940</v>
      </c>
      <c r="B1124" t="s">
        <v>298</v>
      </c>
      <c r="D1124" t="s">
        <v>135</v>
      </c>
      <c r="K1124" t="s">
        <v>613</v>
      </c>
      <c r="L1124" t="s">
        <v>614</v>
      </c>
      <c r="M1124" t="s">
        <v>251</v>
      </c>
      <c r="N1124" t="s">
        <v>105</v>
      </c>
      <c r="P1124">
        <v>25</v>
      </c>
      <c r="U1124" t="s">
        <v>106</v>
      </c>
      <c r="V1124" t="s">
        <v>508</v>
      </c>
      <c r="W1124" t="s">
        <v>108</v>
      </c>
      <c r="X1124" t="s">
        <v>109</v>
      </c>
      <c r="Y1124">
        <v>2</v>
      </c>
      <c r="Z1124" t="s">
        <v>139</v>
      </c>
      <c r="AD1124">
        <v>0.11</v>
      </c>
      <c r="AF1124">
        <v>2.19</v>
      </c>
      <c r="AG1124" t="s">
        <v>140</v>
      </c>
      <c r="AX1124" t="s">
        <v>273</v>
      </c>
      <c r="AY1124" t="s">
        <v>639</v>
      </c>
      <c r="AZ1124" t="s">
        <v>227</v>
      </c>
      <c r="BA1124" t="s">
        <v>640</v>
      </c>
      <c r="BB1124" t="s">
        <v>117</v>
      </c>
      <c r="BC1124">
        <v>38</v>
      </c>
      <c r="BH1124" t="s">
        <v>118</v>
      </c>
      <c r="BI1124" t="s">
        <v>236</v>
      </c>
      <c r="BJ1124">
        <v>38</v>
      </c>
      <c r="BO1124" t="s">
        <v>118</v>
      </c>
      <c r="BP1124" t="s">
        <v>236</v>
      </c>
      <c r="BQ1124">
        <v>38</v>
      </c>
      <c r="BV1124" t="s">
        <v>118</v>
      </c>
      <c r="CC1124" t="s">
        <v>120</v>
      </c>
      <c r="CR1124" t="s">
        <v>622</v>
      </c>
      <c r="CS1124">
        <v>170673</v>
      </c>
      <c r="CT1124" t="s">
        <v>623</v>
      </c>
      <c r="CU1124" t="s">
        <v>624</v>
      </c>
      <c r="CV1124">
        <v>2014</v>
      </c>
    </row>
    <row r="1125" spans="1:100" x14ac:dyDescent="0.35">
      <c r="A1125">
        <v>38641940</v>
      </c>
      <c r="B1125" t="s">
        <v>298</v>
      </c>
      <c r="D1125" t="s">
        <v>135</v>
      </c>
      <c r="K1125" t="s">
        <v>613</v>
      </c>
      <c r="L1125" t="s">
        <v>614</v>
      </c>
      <c r="M1125" t="s">
        <v>251</v>
      </c>
      <c r="N1125" t="s">
        <v>105</v>
      </c>
      <c r="P1125">
        <v>25</v>
      </c>
      <c r="U1125" t="s">
        <v>106</v>
      </c>
      <c r="V1125" t="s">
        <v>508</v>
      </c>
      <c r="W1125" t="s">
        <v>108</v>
      </c>
      <c r="X1125" t="s">
        <v>109</v>
      </c>
      <c r="Y1125">
        <v>2</v>
      </c>
      <c r="Z1125" t="s">
        <v>139</v>
      </c>
      <c r="AD1125">
        <v>0.11</v>
      </c>
      <c r="AF1125">
        <v>2.19</v>
      </c>
      <c r="AG1125" t="s">
        <v>140</v>
      </c>
      <c r="AX1125" t="s">
        <v>199</v>
      </c>
      <c r="AY1125" t="s">
        <v>278</v>
      </c>
      <c r="AZ1125" t="s">
        <v>227</v>
      </c>
      <c r="BB1125" t="s">
        <v>236</v>
      </c>
      <c r="BC1125">
        <v>14</v>
      </c>
      <c r="BH1125" t="s">
        <v>118</v>
      </c>
      <c r="BI1125" t="s">
        <v>236</v>
      </c>
      <c r="BJ1125">
        <v>38</v>
      </c>
      <c r="BO1125" t="s">
        <v>118</v>
      </c>
      <c r="BP1125" t="s">
        <v>236</v>
      </c>
      <c r="BQ1125">
        <v>38</v>
      </c>
      <c r="BV1125" t="s">
        <v>118</v>
      </c>
      <c r="CC1125" t="s">
        <v>120</v>
      </c>
      <c r="CR1125" t="s">
        <v>622</v>
      </c>
      <c r="CS1125">
        <v>170673</v>
      </c>
      <c r="CT1125" t="s">
        <v>623</v>
      </c>
      <c r="CU1125" t="s">
        <v>624</v>
      </c>
      <c r="CV1125">
        <v>2014</v>
      </c>
    </row>
    <row r="1126" spans="1:100" x14ac:dyDescent="0.35">
      <c r="A1126">
        <v>38641940</v>
      </c>
      <c r="B1126" t="s">
        <v>298</v>
      </c>
      <c r="D1126" t="s">
        <v>135</v>
      </c>
      <c r="K1126" t="s">
        <v>613</v>
      </c>
      <c r="L1126" t="s">
        <v>614</v>
      </c>
      <c r="M1126" t="s">
        <v>251</v>
      </c>
      <c r="N1126" t="s">
        <v>105</v>
      </c>
      <c r="P1126">
        <v>25</v>
      </c>
      <c r="U1126" t="s">
        <v>106</v>
      </c>
      <c r="V1126" t="s">
        <v>508</v>
      </c>
      <c r="W1126" t="s">
        <v>108</v>
      </c>
      <c r="X1126" t="s">
        <v>109</v>
      </c>
      <c r="Y1126">
        <v>2</v>
      </c>
      <c r="Z1126" t="s">
        <v>139</v>
      </c>
      <c r="AD1126">
        <v>0.11</v>
      </c>
      <c r="AF1126">
        <v>2.19</v>
      </c>
      <c r="AG1126" t="s">
        <v>140</v>
      </c>
      <c r="AX1126" t="s">
        <v>199</v>
      </c>
      <c r="AY1126" t="s">
        <v>546</v>
      </c>
      <c r="AZ1126" t="s">
        <v>227</v>
      </c>
      <c r="BB1126" t="s">
        <v>236</v>
      </c>
      <c r="BC1126">
        <v>14</v>
      </c>
      <c r="BH1126" t="s">
        <v>118</v>
      </c>
      <c r="BI1126" t="s">
        <v>236</v>
      </c>
      <c r="BJ1126">
        <v>38</v>
      </c>
      <c r="BO1126" t="s">
        <v>118</v>
      </c>
      <c r="BP1126" t="s">
        <v>236</v>
      </c>
      <c r="BQ1126">
        <v>38</v>
      </c>
      <c r="BV1126" t="s">
        <v>118</v>
      </c>
      <c r="CC1126" t="s">
        <v>120</v>
      </c>
      <c r="CR1126" t="s">
        <v>622</v>
      </c>
      <c r="CS1126">
        <v>170673</v>
      </c>
      <c r="CT1126" t="s">
        <v>623</v>
      </c>
      <c r="CU1126" t="s">
        <v>624</v>
      </c>
      <c r="CV1126">
        <v>2014</v>
      </c>
    </row>
    <row r="1127" spans="1:100" x14ac:dyDescent="0.35">
      <c r="A1127">
        <v>38641940</v>
      </c>
      <c r="B1127" t="s">
        <v>298</v>
      </c>
      <c r="D1127" t="s">
        <v>135</v>
      </c>
      <c r="K1127" t="s">
        <v>613</v>
      </c>
      <c r="L1127" t="s">
        <v>614</v>
      </c>
      <c r="M1127" t="s">
        <v>251</v>
      </c>
      <c r="N1127" t="s">
        <v>105</v>
      </c>
      <c r="P1127">
        <v>25</v>
      </c>
      <c r="U1127" t="s">
        <v>106</v>
      </c>
      <c r="V1127" t="s">
        <v>508</v>
      </c>
      <c r="W1127" t="s">
        <v>108</v>
      </c>
      <c r="X1127" t="s">
        <v>109</v>
      </c>
      <c r="Y1127">
        <v>2</v>
      </c>
      <c r="Z1127" t="s">
        <v>139</v>
      </c>
      <c r="AD1127">
        <v>0.11</v>
      </c>
      <c r="AF1127">
        <v>2.19</v>
      </c>
      <c r="AG1127" t="s">
        <v>140</v>
      </c>
      <c r="AX1127" t="s">
        <v>273</v>
      </c>
      <c r="AY1127" t="s">
        <v>652</v>
      </c>
      <c r="AZ1127" t="s">
        <v>227</v>
      </c>
      <c r="BA1127" t="s">
        <v>275</v>
      </c>
      <c r="BB1127" t="s">
        <v>236</v>
      </c>
      <c r="BC1127">
        <v>38</v>
      </c>
      <c r="BH1127" t="s">
        <v>118</v>
      </c>
      <c r="BI1127" t="s">
        <v>236</v>
      </c>
      <c r="BJ1127">
        <v>38</v>
      </c>
      <c r="BO1127" t="s">
        <v>118</v>
      </c>
      <c r="BP1127" t="s">
        <v>236</v>
      </c>
      <c r="BQ1127">
        <v>38</v>
      </c>
      <c r="BV1127" t="s">
        <v>118</v>
      </c>
      <c r="CC1127" t="s">
        <v>120</v>
      </c>
      <c r="CR1127" t="s">
        <v>622</v>
      </c>
      <c r="CS1127">
        <v>170673</v>
      </c>
      <c r="CT1127" t="s">
        <v>623</v>
      </c>
      <c r="CU1127" t="s">
        <v>624</v>
      </c>
      <c r="CV1127">
        <v>2014</v>
      </c>
    </row>
    <row r="1128" spans="1:100" x14ac:dyDescent="0.35">
      <c r="A1128">
        <v>38641940</v>
      </c>
      <c r="B1128" t="s">
        <v>298</v>
      </c>
      <c r="D1128" t="s">
        <v>135</v>
      </c>
      <c r="K1128" t="s">
        <v>613</v>
      </c>
      <c r="L1128" t="s">
        <v>614</v>
      </c>
      <c r="M1128" t="s">
        <v>251</v>
      </c>
      <c r="N1128" t="s">
        <v>105</v>
      </c>
      <c r="P1128">
        <v>25</v>
      </c>
      <c r="U1128" t="s">
        <v>106</v>
      </c>
      <c r="V1128" t="s">
        <v>508</v>
      </c>
      <c r="W1128" t="s">
        <v>108</v>
      </c>
      <c r="X1128" t="s">
        <v>109</v>
      </c>
      <c r="Y1128">
        <v>2</v>
      </c>
      <c r="Z1128" t="s">
        <v>139</v>
      </c>
      <c r="AD1128">
        <v>0.11</v>
      </c>
      <c r="AF1128">
        <v>2.19</v>
      </c>
      <c r="AG1128" t="s">
        <v>140</v>
      </c>
      <c r="AX1128" t="s">
        <v>207</v>
      </c>
      <c r="AY1128" t="s">
        <v>208</v>
      </c>
      <c r="AZ1128" t="s">
        <v>227</v>
      </c>
      <c r="BA1128" t="s">
        <v>184</v>
      </c>
      <c r="BB1128" t="s">
        <v>236</v>
      </c>
      <c r="BC1128">
        <v>14</v>
      </c>
      <c r="BH1128" t="s">
        <v>118</v>
      </c>
      <c r="BI1128" t="s">
        <v>236</v>
      </c>
      <c r="BJ1128">
        <v>38</v>
      </c>
      <c r="BO1128" t="s">
        <v>118</v>
      </c>
      <c r="BP1128" t="s">
        <v>236</v>
      </c>
      <c r="BQ1128">
        <v>38</v>
      </c>
      <c r="BV1128" t="s">
        <v>118</v>
      </c>
      <c r="CC1128" t="s">
        <v>120</v>
      </c>
      <c r="CR1128" t="s">
        <v>622</v>
      </c>
      <c r="CS1128">
        <v>170673</v>
      </c>
      <c r="CT1128" t="s">
        <v>623</v>
      </c>
      <c r="CU1128" t="s">
        <v>624</v>
      </c>
      <c r="CV1128">
        <v>2014</v>
      </c>
    </row>
    <row r="1129" spans="1:100" x14ac:dyDescent="0.35">
      <c r="A1129">
        <v>38641940</v>
      </c>
      <c r="B1129" t="s">
        <v>298</v>
      </c>
      <c r="D1129" t="s">
        <v>135</v>
      </c>
      <c r="K1129" t="s">
        <v>613</v>
      </c>
      <c r="L1129" t="s">
        <v>614</v>
      </c>
      <c r="M1129" t="s">
        <v>251</v>
      </c>
      <c r="N1129" t="s">
        <v>105</v>
      </c>
      <c r="P1129">
        <v>25</v>
      </c>
      <c r="U1129" t="s">
        <v>106</v>
      </c>
      <c r="V1129" t="s">
        <v>508</v>
      </c>
      <c r="W1129" t="s">
        <v>108</v>
      </c>
      <c r="X1129" t="s">
        <v>109</v>
      </c>
      <c r="Y1129">
        <v>2</v>
      </c>
      <c r="Z1129" t="s">
        <v>139</v>
      </c>
      <c r="AD1129">
        <v>0.11</v>
      </c>
      <c r="AF1129">
        <v>2.19</v>
      </c>
      <c r="AG1129" t="s">
        <v>140</v>
      </c>
      <c r="AX1129" t="s">
        <v>187</v>
      </c>
      <c r="AY1129" t="s">
        <v>247</v>
      </c>
      <c r="AZ1129" t="s">
        <v>227</v>
      </c>
      <c r="BB1129" t="s">
        <v>236</v>
      </c>
      <c r="BC1129">
        <v>38</v>
      </c>
      <c r="BH1129" t="s">
        <v>118</v>
      </c>
      <c r="BI1129" t="s">
        <v>236</v>
      </c>
      <c r="BJ1129">
        <v>38</v>
      </c>
      <c r="BO1129" t="s">
        <v>118</v>
      </c>
      <c r="BP1129" t="s">
        <v>236</v>
      </c>
      <c r="BQ1129">
        <v>38</v>
      </c>
      <c r="BV1129" t="s">
        <v>118</v>
      </c>
      <c r="CC1129" t="s">
        <v>120</v>
      </c>
      <c r="CR1129" t="s">
        <v>622</v>
      </c>
      <c r="CS1129">
        <v>170673</v>
      </c>
      <c r="CT1129" t="s">
        <v>623</v>
      </c>
      <c r="CU1129" t="s">
        <v>624</v>
      </c>
      <c r="CV1129">
        <v>2014</v>
      </c>
    </row>
    <row r="1130" spans="1:100" x14ac:dyDescent="0.35">
      <c r="A1130">
        <v>38641940</v>
      </c>
      <c r="B1130" t="s">
        <v>298</v>
      </c>
      <c r="D1130" t="s">
        <v>135</v>
      </c>
      <c r="K1130" t="s">
        <v>613</v>
      </c>
      <c r="L1130" t="s">
        <v>614</v>
      </c>
      <c r="M1130" t="s">
        <v>251</v>
      </c>
      <c r="N1130" t="s">
        <v>105</v>
      </c>
      <c r="P1130">
        <v>25</v>
      </c>
      <c r="U1130" t="s">
        <v>106</v>
      </c>
      <c r="V1130" t="s">
        <v>508</v>
      </c>
      <c r="W1130" t="s">
        <v>108</v>
      </c>
      <c r="X1130" t="s">
        <v>109</v>
      </c>
      <c r="Y1130">
        <v>2</v>
      </c>
      <c r="Z1130" t="s">
        <v>139</v>
      </c>
      <c r="AD1130">
        <v>0.11</v>
      </c>
      <c r="AF1130">
        <v>2.19</v>
      </c>
      <c r="AG1130" t="s">
        <v>140</v>
      </c>
      <c r="AX1130" t="s">
        <v>273</v>
      </c>
      <c r="AY1130" t="s">
        <v>274</v>
      </c>
      <c r="AZ1130" t="s">
        <v>227</v>
      </c>
      <c r="BA1130" t="s">
        <v>640</v>
      </c>
      <c r="BB1130" t="s">
        <v>236</v>
      </c>
      <c r="BC1130">
        <v>38</v>
      </c>
      <c r="BH1130" t="s">
        <v>118</v>
      </c>
      <c r="BI1130" t="s">
        <v>236</v>
      </c>
      <c r="BJ1130">
        <v>38</v>
      </c>
      <c r="BO1130" t="s">
        <v>118</v>
      </c>
      <c r="BP1130" t="s">
        <v>236</v>
      </c>
      <c r="BQ1130">
        <v>38</v>
      </c>
      <c r="BV1130" t="s">
        <v>118</v>
      </c>
      <c r="CC1130" t="s">
        <v>120</v>
      </c>
      <c r="CR1130" t="s">
        <v>622</v>
      </c>
      <c r="CS1130">
        <v>170673</v>
      </c>
      <c r="CT1130" t="s">
        <v>623</v>
      </c>
      <c r="CU1130" t="s">
        <v>624</v>
      </c>
      <c r="CV1130">
        <v>2014</v>
      </c>
    </row>
    <row r="1131" spans="1:100" x14ac:dyDescent="0.35">
      <c r="A1131">
        <v>38641940</v>
      </c>
      <c r="B1131" t="s">
        <v>298</v>
      </c>
      <c r="D1131" t="s">
        <v>135</v>
      </c>
      <c r="K1131" t="s">
        <v>613</v>
      </c>
      <c r="L1131" t="s">
        <v>614</v>
      </c>
      <c r="M1131" t="s">
        <v>251</v>
      </c>
      <c r="N1131" t="s">
        <v>105</v>
      </c>
      <c r="P1131">
        <v>25</v>
      </c>
      <c r="U1131" t="s">
        <v>106</v>
      </c>
      <c r="V1131" t="s">
        <v>508</v>
      </c>
      <c r="W1131" t="s">
        <v>108</v>
      </c>
      <c r="X1131" t="s">
        <v>109</v>
      </c>
      <c r="Y1131">
        <v>2</v>
      </c>
      <c r="Z1131" t="s">
        <v>139</v>
      </c>
      <c r="AD1131">
        <v>0.11</v>
      </c>
      <c r="AF1131">
        <v>2.19</v>
      </c>
      <c r="AG1131" t="s">
        <v>140</v>
      </c>
      <c r="AX1131" t="s">
        <v>273</v>
      </c>
      <c r="AY1131" t="s">
        <v>653</v>
      </c>
      <c r="AZ1131" t="s">
        <v>227</v>
      </c>
      <c r="BA1131" t="s">
        <v>640</v>
      </c>
      <c r="BB1131" t="s">
        <v>236</v>
      </c>
      <c r="BC1131">
        <v>38</v>
      </c>
      <c r="BH1131" t="s">
        <v>118</v>
      </c>
      <c r="BI1131" t="s">
        <v>236</v>
      </c>
      <c r="BJ1131">
        <v>38</v>
      </c>
      <c r="BO1131" t="s">
        <v>118</v>
      </c>
      <c r="BP1131" t="s">
        <v>236</v>
      </c>
      <c r="BQ1131">
        <v>38</v>
      </c>
      <c r="BV1131" t="s">
        <v>118</v>
      </c>
      <c r="CC1131" t="s">
        <v>120</v>
      </c>
      <c r="CR1131" t="s">
        <v>622</v>
      </c>
      <c r="CS1131">
        <v>170673</v>
      </c>
      <c r="CT1131" t="s">
        <v>623</v>
      </c>
      <c r="CU1131" t="s">
        <v>624</v>
      </c>
      <c r="CV1131">
        <v>2014</v>
      </c>
    </row>
    <row r="1132" spans="1:100" x14ac:dyDescent="0.35">
      <c r="A1132">
        <v>38641940</v>
      </c>
      <c r="B1132" t="s">
        <v>298</v>
      </c>
      <c r="D1132" t="s">
        <v>135</v>
      </c>
      <c r="K1132" t="s">
        <v>613</v>
      </c>
      <c r="L1132" t="s">
        <v>614</v>
      </c>
      <c r="M1132" t="s">
        <v>251</v>
      </c>
      <c r="N1132" t="s">
        <v>105</v>
      </c>
      <c r="P1132">
        <v>25</v>
      </c>
      <c r="U1132" t="s">
        <v>106</v>
      </c>
      <c r="V1132" t="s">
        <v>508</v>
      </c>
      <c r="W1132" t="s">
        <v>108</v>
      </c>
      <c r="X1132" t="s">
        <v>109</v>
      </c>
      <c r="Y1132">
        <v>2</v>
      </c>
      <c r="Z1132" t="s">
        <v>139</v>
      </c>
      <c r="AD1132">
        <v>0.11</v>
      </c>
      <c r="AF1132">
        <v>2.19</v>
      </c>
      <c r="AG1132" t="s">
        <v>140</v>
      </c>
      <c r="AX1132" t="s">
        <v>273</v>
      </c>
      <c r="AY1132" t="s">
        <v>625</v>
      </c>
      <c r="AZ1132" t="s">
        <v>227</v>
      </c>
      <c r="BA1132" t="s">
        <v>640</v>
      </c>
      <c r="BB1132" t="s">
        <v>236</v>
      </c>
      <c r="BC1132">
        <v>38</v>
      </c>
      <c r="BH1132" t="s">
        <v>118</v>
      </c>
      <c r="BI1132" t="s">
        <v>236</v>
      </c>
      <c r="BJ1132">
        <v>38</v>
      </c>
      <c r="BO1132" t="s">
        <v>118</v>
      </c>
      <c r="BP1132" t="s">
        <v>236</v>
      </c>
      <c r="BQ1132">
        <v>38</v>
      </c>
      <c r="BV1132" t="s">
        <v>118</v>
      </c>
      <c r="CC1132" t="s">
        <v>120</v>
      </c>
      <c r="CR1132" t="s">
        <v>622</v>
      </c>
      <c r="CS1132">
        <v>170673</v>
      </c>
      <c r="CT1132" t="s">
        <v>623</v>
      </c>
      <c r="CU1132" t="s">
        <v>624</v>
      </c>
      <c r="CV1132">
        <v>2014</v>
      </c>
    </row>
    <row r="1133" spans="1:100" x14ac:dyDescent="0.35">
      <c r="A1133">
        <v>38641940</v>
      </c>
      <c r="B1133" t="s">
        <v>298</v>
      </c>
      <c r="D1133" t="s">
        <v>135</v>
      </c>
      <c r="K1133" t="s">
        <v>613</v>
      </c>
      <c r="L1133" t="s">
        <v>614</v>
      </c>
      <c r="M1133" t="s">
        <v>251</v>
      </c>
      <c r="N1133" t="s">
        <v>105</v>
      </c>
      <c r="P1133">
        <v>25</v>
      </c>
      <c r="U1133" t="s">
        <v>106</v>
      </c>
      <c r="V1133" t="s">
        <v>508</v>
      </c>
      <c r="W1133" t="s">
        <v>108</v>
      </c>
      <c r="X1133" t="s">
        <v>109</v>
      </c>
      <c r="Y1133">
        <v>2</v>
      </c>
      <c r="Z1133" t="s">
        <v>139</v>
      </c>
      <c r="AD1133">
        <v>0.11</v>
      </c>
      <c r="AF1133">
        <v>2.19</v>
      </c>
      <c r="AG1133" t="s">
        <v>140</v>
      </c>
      <c r="AX1133" t="s">
        <v>207</v>
      </c>
      <c r="AY1133" t="s">
        <v>217</v>
      </c>
      <c r="AZ1133" t="s">
        <v>227</v>
      </c>
      <c r="BA1133" t="s">
        <v>184</v>
      </c>
      <c r="BB1133" t="s">
        <v>236</v>
      </c>
      <c r="BC1133">
        <v>14</v>
      </c>
      <c r="BH1133" t="s">
        <v>118</v>
      </c>
      <c r="BI1133" t="s">
        <v>236</v>
      </c>
      <c r="BJ1133">
        <v>38</v>
      </c>
      <c r="BO1133" t="s">
        <v>118</v>
      </c>
      <c r="BP1133" t="s">
        <v>236</v>
      </c>
      <c r="BQ1133">
        <v>38</v>
      </c>
      <c r="BV1133" t="s">
        <v>118</v>
      </c>
      <c r="CC1133" t="s">
        <v>120</v>
      </c>
      <c r="CR1133" t="s">
        <v>622</v>
      </c>
      <c r="CS1133">
        <v>170673</v>
      </c>
      <c r="CT1133" t="s">
        <v>623</v>
      </c>
      <c r="CU1133" t="s">
        <v>624</v>
      </c>
      <c r="CV1133">
        <v>2014</v>
      </c>
    </row>
    <row r="1134" spans="1:100" x14ac:dyDescent="0.35">
      <c r="A1134">
        <v>38641940</v>
      </c>
      <c r="B1134" t="s">
        <v>298</v>
      </c>
      <c r="D1134" t="s">
        <v>135</v>
      </c>
      <c r="K1134" t="s">
        <v>613</v>
      </c>
      <c r="L1134" t="s">
        <v>614</v>
      </c>
      <c r="M1134" t="s">
        <v>251</v>
      </c>
      <c r="N1134" t="s">
        <v>105</v>
      </c>
      <c r="P1134">
        <v>25</v>
      </c>
      <c r="U1134" t="s">
        <v>106</v>
      </c>
      <c r="V1134" t="s">
        <v>508</v>
      </c>
      <c r="W1134" t="s">
        <v>108</v>
      </c>
      <c r="X1134" t="s">
        <v>109</v>
      </c>
      <c r="Y1134">
        <v>2</v>
      </c>
      <c r="Z1134" t="s">
        <v>139</v>
      </c>
      <c r="AD1134">
        <v>0.11</v>
      </c>
      <c r="AF1134">
        <v>2.19</v>
      </c>
      <c r="AG1134" t="s">
        <v>140</v>
      </c>
      <c r="AX1134" t="s">
        <v>273</v>
      </c>
      <c r="AY1134" t="s">
        <v>639</v>
      </c>
      <c r="AZ1134" t="s">
        <v>227</v>
      </c>
      <c r="BA1134" t="s">
        <v>275</v>
      </c>
      <c r="BB1134" t="s">
        <v>117</v>
      </c>
      <c r="BC1134">
        <v>38</v>
      </c>
      <c r="BH1134" t="s">
        <v>118</v>
      </c>
      <c r="BI1134" t="s">
        <v>236</v>
      </c>
      <c r="BJ1134">
        <v>38</v>
      </c>
      <c r="BO1134" t="s">
        <v>118</v>
      </c>
      <c r="BP1134" t="s">
        <v>236</v>
      </c>
      <c r="BQ1134">
        <v>38</v>
      </c>
      <c r="BV1134" t="s">
        <v>118</v>
      </c>
      <c r="CC1134" t="s">
        <v>120</v>
      </c>
      <c r="CR1134" t="s">
        <v>622</v>
      </c>
      <c r="CS1134">
        <v>170673</v>
      </c>
      <c r="CT1134" t="s">
        <v>623</v>
      </c>
      <c r="CU1134" t="s">
        <v>624</v>
      </c>
      <c r="CV1134">
        <v>2014</v>
      </c>
    </row>
    <row r="1135" spans="1:100" x14ac:dyDescent="0.35">
      <c r="A1135">
        <v>38641940</v>
      </c>
      <c r="B1135" t="s">
        <v>298</v>
      </c>
      <c r="D1135" t="s">
        <v>135</v>
      </c>
      <c r="K1135" t="s">
        <v>613</v>
      </c>
      <c r="L1135" t="s">
        <v>614</v>
      </c>
      <c r="M1135" t="s">
        <v>251</v>
      </c>
      <c r="N1135" t="s">
        <v>105</v>
      </c>
      <c r="P1135">
        <v>25</v>
      </c>
      <c r="U1135" t="s">
        <v>106</v>
      </c>
      <c r="V1135" t="s">
        <v>508</v>
      </c>
      <c r="W1135" t="s">
        <v>108</v>
      </c>
      <c r="X1135" t="s">
        <v>109</v>
      </c>
      <c r="Y1135">
        <v>2</v>
      </c>
      <c r="Z1135" t="s">
        <v>139</v>
      </c>
      <c r="AD1135">
        <v>0.11</v>
      </c>
      <c r="AF1135">
        <v>2.19</v>
      </c>
      <c r="AG1135" t="s">
        <v>140</v>
      </c>
      <c r="AX1135" t="s">
        <v>273</v>
      </c>
      <c r="AY1135" t="s">
        <v>654</v>
      </c>
      <c r="AZ1135" t="s">
        <v>227</v>
      </c>
      <c r="BA1135" t="s">
        <v>275</v>
      </c>
      <c r="BB1135" t="s">
        <v>236</v>
      </c>
      <c r="BC1135">
        <v>38</v>
      </c>
      <c r="BH1135" t="s">
        <v>118</v>
      </c>
      <c r="BI1135" t="s">
        <v>236</v>
      </c>
      <c r="BJ1135">
        <v>38</v>
      </c>
      <c r="BO1135" t="s">
        <v>118</v>
      </c>
      <c r="BP1135" t="s">
        <v>236</v>
      </c>
      <c r="BQ1135">
        <v>38</v>
      </c>
      <c r="BV1135" t="s">
        <v>118</v>
      </c>
      <c r="CC1135" t="s">
        <v>120</v>
      </c>
      <c r="CR1135" t="s">
        <v>622</v>
      </c>
      <c r="CS1135">
        <v>170673</v>
      </c>
      <c r="CT1135" t="s">
        <v>623</v>
      </c>
      <c r="CU1135" t="s">
        <v>624</v>
      </c>
      <c r="CV1135">
        <v>2014</v>
      </c>
    </row>
    <row r="1136" spans="1:100" x14ac:dyDescent="0.35">
      <c r="A1136">
        <v>38641940</v>
      </c>
      <c r="B1136" t="s">
        <v>298</v>
      </c>
      <c r="D1136" t="s">
        <v>135</v>
      </c>
      <c r="K1136" t="s">
        <v>613</v>
      </c>
      <c r="L1136" t="s">
        <v>614</v>
      </c>
      <c r="M1136" t="s">
        <v>251</v>
      </c>
      <c r="N1136" t="s">
        <v>105</v>
      </c>
      <c r="P1136">
        <v>25</v>
      </c>
      <c r="U1136" t="s">
        <v>106</v>
      </c>
      <c r="V1136" t="s">
        <v>508</v>
      </c>
      <c r="W1136" t="s">
        <v>108</v>
      </c>
      <c r="X1136" t="s">
        <v>109</v>
      </c>
      <c r="Y1136">
        <v>2</v>
      </c>
      <c r="Z1136" t="s">
        <v>139</v>
      </c>
      <c r="AD1136">
        <v>0.11</v>
      </c>
      <c r="AF1136">
        <v>2.19</v>
      </c>
      <c r="AG1136" t="s">
        <v>140</v>
      </c>
      <c r="AX1136" t="s">
        <v>273</v>
      </c>
      <c r="AY1136" t="s">
        <v>639</v>
      </c>
      <c r="AZ1136" t="s">
        <v>227</v>
      </c>
      <c r="BA1136" t="s">
        <v>640</v>
      </c>
      <c r="BB1136" t="s">
        <v>236</v>
      </c>
      <c r="BC1136">
        <v>38</v>
      </c>
      <c r="BH1136" t="s">
        <v>118</v>
      </c>
      <c r="BI1136" t="s">
        <v>236</v>
      </c>
      <c r="BJ1136">
        <v>38</v>
      </c>
      <c r="BO1136" t="s">
        <v>118</v>
      </c>
      <c r="BP1136" t="s">
        <v>236</v>
      </c>
      <c r="BQ1136">
        <v>38</v>
      </c>
      <c r="BV1136" t="s">
        <v>118</v>
      </c>
      <c r="CC1136" t="s">
        <v>120</v>
      </c>
      <c r="CR1136" t="s">
        <v>622</v>
      </c>
      <c r="CS1136">
        <v>170673</v>
      </c>
      <c r="CT1136" t="s">
        <v>623</v>
      </c>
      <c r="CU1136" t="s">
        <v>624</v>
      </c>
      <c r="CV1136">
        <v>2014</v>
      </c>
    </row>
    <row r="1137" spans="1:100" x14ac:dyDescent="0.35">
      <c r="A1137">
        <v>38641940</v>
      </c>
      <c r="B1137" t="s">
        <v>298</v>
      </c>
      <c r="D1137" t="s">
        <v>135</v>
      </c>
      <c r="K1137" t="s">
        <v>613</v>
      </c>
      <c r="L1137" t="s">
        <v>614</v>
      </c>
      <c r="M1137" t="s">
        <v>251</v>
      </c>
      <c r="N1137" t="s">
        <v>105</v>
      </c>
      <c r="P1137">
        <v>25</v>
      </c>
      <c r="U1137" t="s">
        <v>106</v>
      </c>
      <c r="V1137" t="s">
        <v>508</v>
      </c>
      <c r="W1137" t="s">
        <v>108</v>
      </c>
      <c r="X1137" t="s">
        <v>109</v>
      </c>
      <c r="Y1137">
        <v>2</v>
      </c>
      <c r="Z1137" t="s">
        <v>139</v>
      </c>
      <c r="AD1137">
        <v>0.11</v>
      </c>
      <c r="AF1137">
        <v>2.19</v>
      </c>
      <c r="AG1137" t="s">
        <v>140</v>
      </c>
      <c r="AX1137" t="s">
        <v>207</v>
      </c>
      <c r="AY1137" t="s">
        <v>217</v>
      </c>
      <c r="AZ1137" t="s">
        <v>227</v>
      </c>
      <c r="BA1137" t="s">
        <v>184</v>
      </c>
      <c r="BB1137" t="s">
        <v>117</v>
      </c>
      <c r="BC1137">
        <v>38</v>
      </c>
      <c r="BH1137" t="s">
        <v>118</v>
      </c>
      <c r="BI1137" t="s">
        <v>236</v>
      </c>
      <c r="BJ1137">
        <v>38</v>
      </c>
      <c r="BO1137" t="s">
        <v>118</v>
      </c>
      <c r="BP1137" t="s">
        <v>236</v>
      </c>
      <c r="BQ1137">
        <v>38</v>
      </c>
      <c r="BV1137" t="s">
        <v>118</v>
      </c>
      <c r="CC1137" t="s">
        <v>120</v>
      </c>
      <c r="CR1137" t="s">
        <v>622</v>
      </c>
      <c r="CS1137">
        <v>170673</v>
      </c>
      <c r="CT1137" t="s">
        <v>623</v>
      </c>
      <c r="CU1137" t="s">
        <v>624</v>
      </c>
      <c r="CV1137">
        <v>2014</v>
      </c>
    </row>
    <row r="1138" spans="1:100" x14ac:dyDescent="0.35">
      <c r="A1138">
        <v>38641940</v>
      </c>
      <c r="B1138" t="s">
        <v>298</v>
      </c>
      <c r="D1138" t="s">
        <v>135</v>
      </c>
      <c r="K1138" t="s">
        <v>613</v>
      </c>
      <c r="L1138" t="s">
        <v>614</v>
      </c>
      <c r="M1138" t="s">
        <v>251</v>
      </c>
      <c r="N1138" t="s">
        <v>105</v>
      </c>
      <c r="P1138">
        <v>25</v>
      </c>
      <c r="U1138" t="s">
        <v>106</v>
      </c>
      <c r="V1138" t="s">
        <v>508</v>
      </c>
      <c r="W1138" t="s">
        <v>108</v>
      </c>
      <c r="X1138" t="s">
        <v>109</v>
      </c>
      <c r="Y1138">
        <v>2</v>
      </c>
      <c r="Z1138" t="s">
        <v>139</v>
      </c>
      <c r="AD1138">
        <v>0.11</v>
      </c>
      <c r="AF1138">
        <v>2.19</v>
      </c>
      <c r="AG1138" t="s">
        <v>140</v>
      </c>
      <c r="AX1138" t="s">
        <v>273</v>
      </c>
      <c r="AY1138" t="s">
        <v>653</v>
      </c>
      <c r="AZ1138" t="s">
        <v>227</v>
      </c>
      <c r="BA1138" t="s">
        <v>640</v>
      </c>
      <c r="BB1138" t="s">
        <v>117</v>
      </c>
      <c r="BC1138">
        <v>38</v>
      </c>
      <c r="BH1138" t="s">
        <v>118</v>
      </c>
      <c r="BI1138" t="s">
        <v>236</v>
      </c>
      <c r="BJ1138">
        <v>38</v>
      </c>
      <c r="BO1138" t="s">
        <v>118</v>
      </c>
      <c r="BP1138" t="s">
        <v>236</v>
      </c>
      <c r="BQ1138">
        <v>38</v>
      </c>
      <c r="BV1138" t="s">
        <v>118</v>
      </c>
      <c r="CC1138" t="s">
        <v>120</v>
      </c>
      <c r="CR1138" t="s">
        <v>622</v>
      </c>
      <c r="CS1138">
        <v>170673</v>
      </c>
      <c r="CT1138" t="s">
        <v>623</v>
      </c>
      <c r="CU1138" t="s">
        <v>624</v>
      </c>
      <c r="CV1138">
        <v>2014</v>
      </c>
    </row>
    <row r="1139" spans="1:100" x14ac:dyDescent="0.35">
      <c r="A1139">
        <v>38641940</v>
      </c>
      <c r="B1139" t="s">
        <v>298</v>
      </c>
      <c r="D1139" t="s">
        <v>135</v>
      </c>
      <c r="K1139" t="s">
        <v>613</v>
      </c>
      <c r="L1139" t="s">
        <v>614</v>
      </c>
      <c r="M1139" t="s">
        <v>251</v>
      </c>
      <c r="N1139" t="s">
        <v>105</v>
      </c>
      <c r="P1139">
        <v>25</v>
      </c>
      <c r="U1139" t="s">
        <v>106</v>
      </c>
      <c r="V1139" t="s">
        <v>508</v>
      </c>
      <c r="W1139" t="s">
        <v>108</v>
      </c>
      <c r="X1139" t="s">
        <v>109</v>
      </c>
      <c r="Y1139">
        <v>2</v>
      </c>
      <c r="Z1139" t="s">
        <v>139</v>
      </c>
      <c r="AD1139">
        <v>0.11</v>
      </c>
      <c r="AF1139">
        <v>2.19</v>
      </c>
      <c r="AG1139" t="s">
        <v>140</v>
      </c>
      <c r="AX1139" t="s">
        <v>273</v>
      </c>
      <c r="AY1139" t="s">
        <v>654</v>
      </c>
      <c r="AZ1139" t="s">
        <v>227</v>
      </c>
      <c r="BA1139" t="s">
        <v>640</v>
      </c>
      <c r="BB1139" t="s">
        <v>117</v>
      </c>
      <c r="BC1139">
        <v>38</v>
      </c>
      <c r="BH1139" t="s">
        <v>118</v>
      </c>
      <c r="BI1139" t="s">
        <v>236</v>
      </c>
      <c r="BJ1139">
        <v>38</v>
      </c>
      <c r="BO1139" t="s">
        <v>118</v>
      </c>
      <c r="BP1139" t="s">
        <v>236</v>
      </c>
      <c r="BQ1139">
        <v>38</v>
      </c>
      <c r="BV1139" t="s">
        <v>118</v>
      </c>
      <c r="CC1139" t="s">
        <v>120</v>
      </c>
      <c r="CR1139" t="s">
        <v>622</v>
      </c>
      <c r="CS1139">
        <v>170673</v>
      </c>
      <c r="CT1139" t="s">
        <v>623</v>
      </c>
      <c r="CU1139" t="s">
        <v>624</v>
      </c>
      <c r="CV1139">
        <v>2014</v>
      </c>
    </row>
    <row r="1140" spans="1:100" x14ac:dyDescent="0.35">
      <c r="A1140">
        <v>38641940</v>
      </c>
      <c r="B1140" t="s">
        <v>298</v>
      </c>
      <c r="D1140" t="s">
        <v>101</v>
      </c>
      <c r="K1140" t="s">
        <v>249</v>
      </c>
      <c r="L1140" t="s">
        <v>250</v>
      </c>
      <c r="M1140" t="s">
        <v>251</v>
      </c>
      <c r="N1140" t="s">
        <v>105</v>
      </c>
      <c r="P1140">
        <v>41</v>
      </c>
      <c r="U1140" t="s">
        <v>600</v>
      </c>
      <c r="V1140" t="s">
        <v>107</v>
      </c>
      <c r="W1140" t="s">
        <v>108</v>
      </c>
      <c r="X1140" t="s">
        <v>109</v>
      </c>
      <c r="Y1140">
        <v>5</v>
      </c>
      <c r="Z1140" t="s">
        <v>110</v>
      </c>
      <c r="AB1140">
        <v>1</v>
      </c>
      <c r="AG1140" t="s">
        <v>111</v>
      </c>
      <c r="AX1140" t="s">
        <v>112</v>
      </c>
      <c r="AY1140" t="s">
        <v>308</v>
      </c>
      <c r="AZ1140" t="s">
        <v>227</v>
      </c>
      <c r="BA1140" t="s">
        <v>635</v>
      </c>
      <c r="BC1140">
        <v>2</v>
      </c>
      <c r="BH1140" t="s">
        <v>118</v>
      </c>
      <c r="CC1140" t="s">
        <v>120</v>
      </c>
      <c r="CR1140" t="s">
        <v>636</v>
      </c>
      <c r="CS1140">
        <v>153876</v>
      </c>
      <c r="CT1140" t="s">
        <v>637</v>
      </c>
      <c r="CU1140" t="s">
        <v>638</v>
      </c>
      <c r="CV1140">
        <v>2010</v>
      </c>
    </row>
    <row r="1141" spans="1:100" x14ac:dyDescent="0.35">
      <c r="A1141">
        <v>38641940</v>
      </c>
      <c r="B1141" t="s">
        <v>298</v>
      </c>
      <c r="D1141" t="s">
        <v>135</v>
      </c>
      <c r="K1141" t="s">
        <v>261</v>
      </c>
      <c r="L1141" t="s">
        <v>262</v>
      </c>
      <c r="M1141" t="s">
        <v>251</v>
      </c>
      <c r="N1141" t="s">
        <v>105</v>
      </c>
      <c r="P1141">
        <v>25</v>
      </c>
      <c r="U1141" t="s">
        <v>106</v>
      </c>
      <c r="V1141" t="s">
        <v>233</v>
      </c>
      <c r="W1141" t="s">
        <v>108</v>
      </c>
      <c r="X1141" t="s">
        <v>524</v>
      </c>
      <c r="Y1141">
        <v>2</v>
      </c>
      <c r="Z1141" t="s">
        <v>139</v>
      </c>
      <c r="AB1141">
        <v>0.03</v>
      </c>
      <c r="AC1141" t="s">
        <v>117</v>
      </c>
      <c r="AD1141">
        <v>0.01</v>
      </c>
      <c r="AF1141">
        <v>0.31</v>
      </c>
      <c r="AG1141" t="s">
        <v>140</v>
      </c>
      <c r="AX1141" t="s">
        <v>128</v>
      </c>
      <c r="AY1141" t="s">
        <v>128</v>
      </c>
      <c r="AZ1141" t="s">
        <v>227</v>
      </c>
      <c r="BC1141">
        <v>4</v>
      </c>
      <c r="BH1141" t="s">
        <v>118</v>
      </c>
      <c r="CC1141" t="s">
        <v>120</v>
      </c>
      <c r="CR1141" t="s">
        <v>525</v>
      </c>
      <c r="CS1141">
        <v>72797</v>
      </c>
      <c r="CT1141" t="s">
        <v>526</v>
      </c>
      <c r="CU1141" t="s">
        <v>527</v>
      </c>
      <c r="CV1141">
        <v>2004</v>
      </c>
    </row>
    <row r="1142" spans="1:100" x14ac:dyDescent="0.35">
      <c r="A1142">
        <v>38641940</v>
      </c>
      <c r="B1142" t="s">
        <v>298</v>
      </c>
      <c r="D1142" t="s">
        <v>135</v>
      </c>
      <c r="K1142" t="s">
        <v>261</v>
      </c>
      <c r="L1142" t="s">
        <v>262</v>
      </c>
      <c r="M1142" t="s">
        <v>251</v>
      </c>
      <c r="V1142" t="s">
        <v>107</v>
      </c>
      <c r="W1142" t="s">
        <v>108</v>
      </c>
      <c r="X1142" t="s">
        <v>109</v>
      </c>
      <c r="Y1142">
        <v>2</v>
      </c>
      <c r="Z1142" t="s">
        <v>139</v>
      </c>
      <c r="AD1142">
        <v>3.8300000000000001E-3</v>
      </c>
      <c r="AF1142">
        <v>8.1300000000000001E-3</v>
      </c>
      <c r="AG1142" t="s">
        <v>111</v>
      </c>
      <c r="AX1142" t="s">
        <v>268</v>
      </c>
      <c r="AY1142" t="s">
        <v>484</v>
      </c>
      <c r="AZ1142" t="s">
        <v>227</v>
      </c>
      <c r="BA1142" t="s">
        <v>457</v>
      </c>
      <c r="BC1142">
        <v>94</v>
      </c>
      <c r="BH1142" t="s">
        <v>118</v>
      </c>
      <c r="CC1142" t="s">
        <v>120</v>
      </c>
      <c r="CR1142" t="s">
        <v>626</v>
      </c>
      <c r="CS1142">
        <v>153789</v>
      </c>
      <c r="CT1142" t="s">
        <v>627</v>
      </c>
      <c r="CU1142" t="s">
        <v>628</v>
      </c>
      <c r="CV1142">
        <v>2010</v>
      </c>
    </row>
    <row r="1143" spans="1:100" x14ac:dyDescent="0.35">
      <c r="A1143">
        <v>38641940</v>
      </c>
      <c r="B1143" t="s">
        <v>298</v>
      </c>
      <c r="D1143" t="s">
        <v>135</v>
      </c>
      <c r="K1143" t="s">
        <v>261</v>
      </c>
      <c r="L1143" t="s">
        <v>262</v>
      </c>
      <c r="M1143" t="s">
        <v>251</v>
      </c>
      <c r="V1143" t="s">
        <v>107</v>
      </c>
      <c r="W1143" t="s">
        <v>108</v>
      </c>
      <c r="X1143" t="s">
        <v>109</v>
      </c>
      <c r="Y1143">
        <v>2</v>
      </c>
      <c r="Z1143" t="s">
        <v>139</v>
      </c>
      <c r="AD1143">
        <v>3.8300000000000001E-3</v>
      </c>
      <c r="AF1143">
        <v>8.1300000000000001E-3</v>
      </c>
      <c r="AG1143" t="s">
        <v>111</v>
      </c>
      <c r="AX1143" t="s">
        <v>187</v>
      </c>
      <c r="AY1143" t="s">
        <v>648</v>
      </c>
      <c r="AZ1143" t="s">
        <v>227</v>
      </c>
      <c r="BA1143" t="s">
        <v>189</v>
      </c>
      <c r="BC1143">
        <v>94</v>
      </c>
      <c r="BH1143" t="s">
        <v>118</v>
      </c>
      <c r="CC1143" t="s">
        <v>120</v>
      </c>
      <c r="CR1143" t="s">
        <v>626</v>
      </c>
      <c r="CS1143">
        <v>153789</v>
      </c>
      <c r="CT1143" t="s">
        <v>627</v>
      </c>
      <c r="CU1143" t="s">
        <v>628</v>
      </c>
      <c r="CV1143">
        <v>2010</v>
      </c>
    </row>
    <row r="1144" spans="1:100" x14ac:dyDescent="0.35">
      <c r="A1144">
        <v>38641940</v>
      </c>
      <c r="B1144" t="s">
        <v>298</v>
      </c>
      <c r="D1144" t="s">
        <v>164</v>
      </c>
      <c r="K1144" t="s">
        <v>261</v>
      </c>
      <c r="L1144" t="s">
        <v>262</v>
      </c>
      <c r="M1144" t="s">
        <v>251</v>
      </c>
      <c r="N1144" t="s">
        <v>105</v>
      </c>
      <c r="P1144">
        <v>25</v>
      </c>
      <c r="U1144" t="s">
        <v>106</v>
      </c>
      <c r="V1144" t="s">
        <v>107</v>
      </c>
      <c r="W1144" t="s">
        <v>108</v>
      </c>
      <c r="X1144" t="s">
        <v>109</v>
      </c>
      <c r="Y1144">
        <v>3</v>
      </c>
      <c r="Z1144" t="s">
        <v>139</v>
      </c>
      <c r="AB1144">
        <v>0.6</v>
      </c>
      <c r="AG1144" t="s">
        <v>140</v>
      </c>
      <c r="AX1144" t="s">
        <v>112</v>
      </c>
      <c r="AY1144" t="s">
        <v>565</v>
      </c>
      <c r="AZ1144" t="s">
        <v>227</v>
      </c>
      <c r="BC1144">
        <v>166</v>
      </c>
      <c r="BH1144" t="s">
        <v>118</v>
      </c>
      <c r="BJ1144">
        <v>42</v>
      </c>
      <c r="BO1144" t="s">
        <v>118</v>
      </c>
      <c r="BQ1144">
        <v>42</v>
      </c>
      <c r="BV1144" t="s">
        <v>118</v>
      </c>
      <c r="CC1144" t="s">
        <v>120</v>
      </c>
      <c r="CR1144" t="s">
        <v>169</v>
      </c>
      <c r="CS1144">
        <v>96918</v>
      </c>
      <c r="CT1144" t="s">
        <v>170</v>
      </c>
      <c r="CU1144" t="s">
        <v>171</v>
      </c>
      <c r="CV1144">
        <v>2004</v>
      </c>
    </row>
    <row r="1145" spans="1:100" x14ac:dyDescent="0.35">
      <c r="A1145">
        <v>38641940</v>
      </c>
      <c r="B1145" t="s">
        <v>298</v>
      </c>
      <c r="D1145" t="s">
        <v>164</v>
      </c>
      <c r="K1145" t="s">
        <v>261</v>
      </c>
      <c r="L1145" t="s">
        <v>262</v>
      </c>
      <c r="M1145" t="s">
        <v>251</v>
      </c>
      <c r="N1145" t="s">
        <v>105</v>
      </c>
      <c r="P1145">
        <v>25</v>
      </c>
      <c r="U1145" t="s">
        <v>106</v>
      </c>
      <c r="V1145" t="s">
        <v>107</v>
      </c>
      <c r="W1145" t="s">
        <v>108</v>
      </c>
      <c r="X1145" t="s">
        <v>109</v>
      </c>
      <c r="Y1145">
        <v>3</v>
      </c>
      <c r="Z1145" t="s">
        <v>139</v>
      </c>
      <c r="AB1145">
        <v>1.8</v>
      </c>
      <c r="AG1145" t="s">
        <v>140</v>
      </c>
      <c r="AX1145" t="s">
        <v>273</v>
      </c>
      <c r="AY1145" t="s">
        <v>274</v>
      </c>
      <c r="AZ1145" t="s">
        <v>227</v>
      </c>
      <c r="BA1145" t="s">
        <v>275</v>
      </c>
      <c r="BC1145">
        <v>166</v>
      </c>
      <c r="BH1145" t="s">
        <v>118</v>
      </c>
      <c r="BJ1145">
        <v>42</v>
      </c>
      <c r="BO1145" t="s">
        <v>118</v>
      </c>
      <c r="BQ1145">
        <v>42</v>
      </c>
      <c r="BV1145" t="s">
        <v>118</v>
      </c>
      <c r="CC1145" t="s">
        <v>120</v>
      </c>
      <c r="CR1145" t="s">
        <v>169</v>
      </c>
      <c r="CS1145">
        <v>96918</v>
      </c>
      <c r="CT1145" t="s">
        <v>170</v>
      </c>
      <c r="CU1145" t="s">
        <v>171</v>
      </c>
      <c r="CV1145">
        <v>2004</v>
      </c>
    </row>
    <row r="1146" spans="1:100" x14ac:dyDescent="0.35">
      <c r="A1146">
        <v>38641940</v>
      </c>
      <c r="B1146" t="s">
        <v>298</v>
      </c>
      <c r="D1146" t="s">
        <v>164</v>
      </c>
      <c r="K1146" t="s">
        <v>261</v>
      </c>
      <c r="L1146" t="s">
        <v>262</v>
      </c>
      <c r="M1146" t="s">
        <v>251</v>
      </c>
      <c r="N1146" t="s">
        <v>105</v>
      </c>
      <c r="P1146">
        <v>25</v>
      </c>
      <c r="U1146" t="s">
        <v>106</v>
      </c>
      <c r="V1146" t="s">
        <v>107</v>
      </c>
      <c r="W1146" t="s">
        <v>108</v>
      </c>
      <c r="X1146" t="s">
        <v>109</v>
      </c>
      <c r="Y1146">
        <v>3</v>
      </c>
      <c r="Z1146" t="s">
        <v>139</v>
      </c>
      <c r="AB1146">
        <v>0.6</v>
      </c>
      <c r="AG1146" t="s">
        <v>140</v>
      </c>
      <c r="AX1146" t="s">
        <v>273</v>
      </c>
      <c r="AY1146" t="s">
        <v>274</v>
      </c>
      <c r="AZ1146" t="s">
        <v>227</v>
      </c>
      <c r="BA1146" t="s">
        <v>275</v>
      </c>
      <c r="BC1146">
        <v>166</v>
      </c>
      <c r="BH1146" t="s">
        <v>118</v>
      </c>
      <c r="BJ1146">
        <v>42</v>
      </c>
      <c r="BO1146" t="s">
        <v>118</v>
      </c>
      <c r="BQ1146">
        <v>42</v>
      </c>
      <c r="BV1146" t="s">
        <v>118</v>
      </c>
      <c r="CC1146" t="s">
        <v>120</v>
      </c>
      <c r="CR1146" t="s">
        <v>169</v>
      </c>
      <c r="CS1146">
        <v>96918</v>
      </c>
      <c r="CT1146" t="s">
        <v>170</v>
      </c>
      <c r="CU1146" t="s">
        <v>171</v>
      </c>
      <c r="CV1146">
        <v>2004</v>
      </c>
    </row>
    <row r="1147" spans="1:100" x14ac:dyDescent="0.35">
      <c r="A1147">
        <v>38641940</v>
      </c>
      <c r="B1147" t="s">
        <v>298</v>
      </c>
      <c r="D1147" t="s">
        <v>164</v>
      </c>
      <c r="K1147" t="s">
        <v>261</v>
      </c>
      <c r="L1147" t="s">
        <v>262</v>
      </c>
      <c r="M1147" t="s">
        <v>251</v>
      </c>
      <c r="N1147" t="s">
        <v>105</v>
      </c>
      <c r="P1147">
        <v>25</v>
      </c>
      <c r="U1147" t="s">
        <v>106</v>
      </c>
      <c r="V1147" t="s">
        <v>107</v>
      </c>
      <c r="W1147" t="s">
        <v>108</v>
      </c>
      <c r="X1147" t="s">
        <v>109</v>
      </c>
      <c r="Y1147">
        <v>3</v>
      </c>
      <c r="Z1147" t="s">
        <v>139</v>
      </c>
      <c r="AB1147">
        <v>0.6</v>
      </c>
      <c r="AG1147" t="s">
        <v>140</v>
      </c>
      <c r="AX1147" t="s">
        <v>276</v>
      </c>
      <c r="AY1147" t="s">
        <v>277</v>
      </c>
      <c r="AZ1147" t="s">
        <v>227</v>
      </c>
      <c r="BA1147" t="s">
        <v>275</v>
      </c>
      <c r="BC1147">
        <v>166</v>
      </c>
      <c r="BH1147" t="s">
        <v>118</v>
      </c>
      <c r="BJ1147">
        <v>42</v>
      </c>
      <c r="BO1147" t="s">
        <v>118</v>
      </c>
      <c r="BQ1147">
        <v>42</v>
      </c>
      <c r="BV1147" t="s">
        <v>118</v>
      </c>
      <c r="CC1147" t="s">
        <v>120</v>
      </c>
      <c r="CR1147" t="s">
        <v>169</v>
      </c>
      <c r="CS1147">
        <v>96918</v>
      </c>
      <c r="CT1147" t="s">
        <v>170</v>
      </c>
      <c r="CU1147" t="s">
        <v>171</v>
      </c>
      <c r="CV1147">
        <v>2004</v>
      </c>
    </row>
    <row r="1148" spans="1:100" x14ac:dyDescent="0.35">
      <c r="A1148">
        <v>38641940</v>
      </c>
      <c r="B1148" t="s">
        <v>298</v>
      </c>
      <c r="D1148" t="s">
        <v>135</v>
      </c>
      <c r="K1148" t="s">
        <v>613</v>
      </c>
      <c r="L1148" t="s">
        <v>614</v>
      </c>
      <c r="M1148" t="s">
        <v>251</v>
      </c>
      <c r="N1148" t="s">
        <v>105</v>
      </c>
      <c r="P1148">
        <v>25</v>
      </c>
      <c r="U1148" t="s">
        <v>106</v>
      </c>
      <c r="V1148" t="s">
        <v>508</v>
      </c>
      <c r="W1148" t="s">
        <v>108</v>
      </c>
      <c r="X1148" t="s">
        <v>109</v>
      </c>
      <c r="Y1148">
        <v>2</v>
      </c>
      <c r="Z1148" t="s">
        <v>139</v>
      </c>
      <c r="AD1148">
        <v>0.12</v>
      </c>
      <c r="AF1148">
        <v>2.4700000000000002</v>
      </c>
      <c r="AG1148" t="s">
        <v>140</v>
      </c>
      <c r="AX1148" t="s">
        <v>273</v>
      </c>
      <c r="AY1148" t="s">
        <v>652</v>
      </c>
      <c r="AZ1148" t="s">
        <v>227</v>
      </c>
      <c r="BA1148" t="s">
        <v>640</v>
      </c>
      <c r="BB1148" t="s">
        <v>117</v>
      </c>
      <c r="BC1148">
        <v>38</v>
      </c>
      <c r="BH1148" t="s">
        <v>118</v>
      </c>
      <c r="BI1148" t="s">
        <v>236</v>
      </c>
      <c r="BJ1148">
        <v>38</v>
      </c>
      <c r="BO1148" t="s">
        <v>118</v>
      </c>
      <c r="BP1148" t="s">
        <v>236</v>
      </c>
      <c r="BQ1148">
        <v>38</v>
      </c>
      <c r="BV1148" t="s">
        <v>118</v>
      </c>
      <c r="CC1148" t="s">
        <v>120</v>
      </c>
      <c r="CR1148" t="s">
        <v>622</v>
      </c>
      <c r="CS1148">
        <v>170673</v>
      </c>
      <c r="CT1148" t="s">
        <v>623</v>
      </c>
      <c r="CU1148" t="s">
        <v>624</v>
      </c>
      <c r="CV1148">
        <v>2014</v>
      </c>
    </row>
    <row r="1149" spans="1:100" x14ac:dyDescent="0.35">
      <c r="A1149">
        <v>38641940</v>
      </c>
      <c r="B1149" t="s">
        <v>298</v>
      </c>
      <c r="D1149" t="s">
        <v>135</v>
      </c>
      <c r="K1149" t="s">
        <v>613</v>
      </c>
      <c r="L1149" t="s">
        <v>614</v>
      </c>
      <c r="M1149" t="s">
        <v>251</v>
      </c>
      <c r="N1149" t="s">
        <v>105</v>
      </c>
      <c r="P1149">
        <v>25</v>
      </c>
      <c r="U1149" t="s">
        <v>106</v>
      </c>
      <c r="V1149" t="s">
        <v>508</v>
      </c>
      <c r="W1149" t="s">
        <v>108</v>
      </c>
      <c r="X1149" t="s">
        <v>109</v>
      </c>
      <c r="Y1149">
        <v>2</v>
      </c>
      <c r="Z1149" t="s">
        <v>139</v>
      </c>
      <c r="AD1149">
        <v>0.12</v>
      </c>
      <c r="AF1149">
        <v>2.4700000000000002</v>
      </c>
      <c r="AG1149" t="s">
        <v>140</v>
      </c>
      <c r="AX1149" t="s">
        <v>207</v>
      </c>
      <c r="AY1149" t="s">
        <v>208</v>
      </c>
      <c r="AZ1149" t="s">
        <v>227</v>
      </c>
      <c r="BA1149" t="s">
        <v>184</v>
      </c>
      <c r="BB1149" t="s">
        <v>236</v>
      </c>
      <c r="BC1149">
        <v>14</v>
      </c>
      <c r="BH1149" t="s">
        <v>118</v>
      </c>
      <c r="BI1149" t="s">
        <v>236</v>
      </c>
      <c r="BJ1149">
        <v>38</v>
      </c>
      <c r="BO1149" t="s">
        <v>118</v>
      </c>
      <c r="BP1149" t="s">
        <v>236</v>
      </c>
      <c r="BQ1149">
        <v>38</v>
      </c>
      <c r="BV1149" t="s">
        <v>118</v>
      </c>
      <c r="CC1149" t="s">
        <v>120</v>
      </c>
      <c r="CR1149" t="s">
        <v>622</v>
      </c>
      <c r="CS1149">
        <v>170673</v>
      </c>
      <c r="CT1149" t="s">
        <v>623</v>
      </c>
      <c r="CU1149" t="s">
        <v>624</v>
      </c>
      <c r="CV1149">
        <v>2014</v>
      </c>
    </row>
    <row r="1150" spans="1:100" x14ac:dyDescent="0.35">
      <c r="A1150">
        <v>38641940</v>
      </c>
      <c r="B1150" t="s">
        <v>298</v>
      </c>
      <c r="D1150" t="s">
        <v>135</v>
      </c>
      <c r="K1150" t="s">
        <v>613</v>
      </c>
      <c r="L1150" t="s">
        <v>614</v>
      </c>
      <c r="M1150" t="s">
        <v>251</v>
      </c>
      <c r="N1150" t="s">
        <v>105</v>
      </c>
      <c r="P1150">
        <v>25</v>
      </c>
      <c r="U1150" t="s">
        <v>106</v>
      </c>
      <c r="V1150" t="s">
        <v>508</v>
      </c>
      <c r="W1150" t="s">
        <v>108</v>
      </c>
      <c r="X1150" t="s">
        <v>109</v>
      </c>
      <c r="Y1150">
        <v>2</v>
      </c>
      <c r="Z1150" t="s">
        <v>139</v>
      </c>
      <c r="AD1150">
        <v>0.12</v>
      </c>
      <c r="AF1150">
        <v>2.4700000000000002</v>
      </c>
      <c r="AG1150" t="s">
        <v>140</v>
      </c>
      <c r="AX1150" t="s">
        <v>273</v>
      </c>
      <c r="AY1150" t="s">
        <v>274</v>
      </c>
      <c r="AZ1150" t="s">
        <v>227</v>
      </c>
      <c r="BA1150" t="s">
        <v>640</v>
      </c>
      <c r="BB1150" t="s">
        <v>117</v>
      </c>
      <c r="BC1150">
        <v>38</v>
      </c>
      <c r="BH1150" t="s">
        <v>118</v>
      </c>
      <c r="BI1150" t="s">
        <v>236</v>
      </c>
      <c r="BJ1150">
        <v>38</v>
      </c>
      <c r="BO1150" t="s">
        <v>118</v>
      </c>
      <c r="BP1150" t="s">
        <v>236</v>
      </c>
      <c r="BQ1150">
        <v>38</v>
      </c>
      <c r="BV1150" t="s">
        <v>118</v>
      </c>
      <c r="CC1150" t="s">
        <v>120</v>
      </c>
      <c r="CR1150" t="s">
        <v>622</v>
      </c>
      <c r="CS1150">
        <v>170673</v>
      </c>
      <c r="CT1150" t="s">
        <v>623</v>
      </c>
      <c r="CU1150" t="s">
        <v>624</v>
      </c>
      <c r="CV1150">
        <v>2014</v>
      </c>
    </row>
    <row r="1151" spans="1:100" x14ac:dyDescent="0.35">
      <c r="A1151">
        <v>38641940</v>
      </c>
      <c r="B1151" t="s">
        <v>298</v>
      </c>
      <c r="D1151" t="s">
        <v>135</v>
      </c>
      <c r="K1151" t="s">
        <v>613</v>
      </c>
      <c r="L1151" t="s">
        <v>614</v>
      </c>
      <c r="M1151" t="s">
        <v>251</v>
      </c>
      <c r="N1151" t="s">
        <v>105</v>
      </c>
      <c r="P1151">
        <v>25</v>
      </c>
      <c r="U1151" t="s">
        <v>106</v>
      </c>
      <c r="V1151" t="s">
        <v>508</v>
      </c>
      <c r="W1151" t="s">
        <v>108</v>
      </c>
      <c r="X1151" t="s">
        <v>109</v>
      </c>
      <c r="Y1151">
        <v>2</v>
      </c>
      <c r="Z1151" t="s">
        <v>139</v>
      </c>
      <c r="AD1151">
        <v>0.12</v>
      </c>
      <c r="AF1151">
        <v>2.4700000000000002</v>
      </c>
      <c r="AG1151" t="s">
        <v>140</v>
      </c>
      <c r="AX1151" t="s">
        <v>199</v>
      </c>
      <c r="AY1151" t="s">
        <v>546</v>
      </c>
      <c r="AZ1151" t="s">
        <v>227</v>
      </c>
      <c r="BB1151" t="s">
        <v>236</v>
      </c>
      <c r="BC1151">
        <v>14</v>
      </c>
      <c r="BH1151" t="s">
        <v>118</v>
      </c>
      <c r="BI1151" t="s">
        <v>236</v>
      </c>
      <c r="BJ1151">
        <v>38</v>
      </c>
      <c r="BO1151" t="s">
        <v>118</v>
      </c>
      <c r="BP1151" t="s">
        <v>236</v>
      </c>
      <c r="BQ1151">
        <v>38</v>
      </c>
      <c r="BV1151" t="s">
        <v>118</v>
      </c>
      <c r="CC1151" t="s">
        <v>120</v>
      </c>
      <c r="CR1151" t="s">
        <v>622</v>
      </c>
      <c r="CS1151">
        <v>170673</v>
      </c>
      <c r="CT1151" t="s">
        <v>623</v>
      </c>
      <c r="CU1151" t="s">
        <v>624</v>
      </c>
      <c r="CV1151">
        <v>2014</v>
      </c>
    </row>
    <row r="1152" spans="1:100" x14ac:dyDescent="0.35">
      <c r="A1152">
        <v>38641940</v>
      </c>
      <c r="B1152" t="s">
        <v>298</v>
      </c>
      <c r="D1152" t="s">
        <v>135</v>
      </c>
      <c r="K1152" t="s">
        <v>613</v>
      </c>
      <c r="L1152" t="s">
        <v>614</v>
      </c>
      <c r="M1152" t="s">
        <v>251</v>
      </c>
      <c r="N1152" t="s">
        <v>105</v>
      </c>
      <c r="P1152">
        <v>25</v>
      </c>
      <c r="U1152" t="s">
        <v>106</v>
      </c>
      <c r="V1152" t="s">
        <v>508</v>
      </c>
      <c r="W1152" t="s">
        <v>108</v>
      </c>
      <c r="X1152" t="s">
        <v>109</v>
      </c>
      <c r="Y1152">
        <v>2</v>
      </c>
      <c r="Z1152" t="s">
        <v>139</v>
      </c>
      <c r="AD1152">
        <v>0.12</v>
      </c>
      <c r="AF1152">
        <v>2.4700000000000002</v>
      </c>
      <c r="AG1152" t="s">
        <v>140</v>
      </c>
      <c r="AX1152" t="s">
        <v>273</v>
      </c>
      <c r="AY1152" t="s">
        <v>625</v>
      </c>
      <c r="AZ1152" t="s">
        <v>227</v>
      </c>
      <c r="BA1152" t="s">
        <v>640</v>
      </c>
      <c r="BB1152" t="s">
        <v>117</v>
      </c>
      <c r="BC1152">
        <v>38</v>
      </c>
      <c r="BH1152" t="s">
        <v>118</v>
      </c>
      <c r="BI1152" t="s">
        <v>236</v>
      </c>
      <c r="BJ1152">
        <v>38</v>
      </c>
      <c r="BO1152" t="s">
        <v>118</v>
      </c>
      <c r="BP1152" t="s">
        <v>236</v>
      </c>
      <c r="BQ1152">
        <v>38</v>
      </c>
      <c r="BV1152" t="s">
        <v>118</v>
      </c>
      <c r="CC1152" t="s">
        <v>120</v>
      </c>
      <c r="CR1152" t="s">
        <v>622</v>
      </c>
      <c r="CS1152">
        <v>170673</v>
      </c>
      <c r="CT1152" t="s">
        <v>623</v>
      </c>
      <c r="CU1152" t="s">
        <v>624</v>
      </c>
      <c r="CV1152">
        <v>2014</v>
      </c>
    </row>
    <row r="1153" spans="1:100" x14ac:dyDescent="0.35">
      <c r="A1153">
        <v>38641940</v>
      </c>
      <c r="B1153" t="s">
        <v>298</v>
      </c>
      <c r="D1153" t="s">
        <v>135</v>
      </c>
      <c r="K1153" t="s">
        <v>613</v>
      </c>
      <c r="L1153" t="s">
        <v>614</v>
      </c>
      <c r="M1153" t="s">
        <v>251</v>
      </c>
      <c r="N1153" t="s">
        <v>105</v>
      </c>
      <c r="P1153">
        <v>25</v>
      </c>
      <c r="U1153" t="s">
        <v>106</v>
      </c>
      <c r="V1153" t="s">
        <v>508</v>
      </c>
      <c r="W1153" t="s">
        <v>108</v>
      </c>
      <c r="X1153" t="s">
        <v>109</v>
      </c>
      <c r="Y1153">
        <v>2</v>
      </c>
      <c r="Z1153" t="s">
        <v>139</v>
      </c>
      <c r="AD1153">
        <v>0.12</v>
      </c>
      <c r="AF1153">
        <v>2.4700000000000002</v>
      </c>
      <c r="AG1153" t="s">
        <v>140</v>
      </c>
      <c r="AX1153" t="s">
        <v>273</v>
      </c>
      <c r="AY1153" t="s">
        <v>654</v>
      </c>
      <c r="AZ1153" t="s">
        <v>227</v>
      </c>
      <c r="BA1153" t="s">
        <v>640</v>
      </c>
      <c r="BB1153" t="s">
        <v>236</v>
      </c>
      <c r="BC1153">
        <v>38</v>
      </c>
      <c r="BH1153" t="s">
        <v>118</v>
      </c>
      <c r="BI1153" t="s">
        <v>236</v>
      </c>
      <c r="BJ1153">
        <v>38</v>
      </c>
      <c r="BO1153" t="s">
        <v>118</v>
      </c>
      <c r="BP1153" t="s">
        <v>236</v>
      </c>
      <c r="BQ1153">
        <v>38</v>
      </c>
      <c r="BV1153" t="s">
        <v>118</v>
      </c>
      <c r="CC1153" t="s">
        <v>120</v>
      </c>
      <c r="CR1153" t="s">
        <v>622</v>
      </c>
      <c r="CS1153">
        <v>170673</v>
      </c>
      <c r="CT1153" t="s">
        <v>623</v>
      </c>
      <c r="CU1153" t="s">
        <v>624</v>
      </c>
      <c r="CV1153">
        <v>2014</v>
      </c>
    </row>
    <row r="1154" spans="1:100" x14ac:dyDescent="0.35">
      <c r="A1154">
        <v>38641940</v>
      </c>
      <c r="B1154" t="s">
        <v>298</v>
      </c>
      <c r="D1154" t="s">
        <v>135</v>
      </c>
      <c r="K1154" t="s">
        <v>613</v>
      </c>
      <c r="L1154" t="s">
        <v>614</v>
      </c>
      <c r="M1154" t="s">
        <v>251</v>
      </c>
      <c r="N1154" t="s">
        <v>105</v>
      </c>
      <c r="P1154">
        <v>25</v>
      </c>
      <c r="U1154" t="s">
        <v>106</v>
      </c>
      <c r="V1154" t="s">
        <v>508</v>
      </c>
      <c r="W1154" t="s">
        <v>108</v>
      </c>
      <c r="X1154" t="s">
        <v>109</v>
      </c>
      <c r="Y1154">
        <v>2</v>
      </c>
      <c r="Z1154" t="s">
        <v>139</v>
      </c>
      <c r="AD1154">
        <v>0.12</v>
      </c>
      <c r="AF1154">
        <v>2.4700000000000002</v>
      </c>
      <c r="AG1154" t="s">
        <v>140</v>
      </c>
      <c r="AX1154" t="s">
        <v>199</v>
      </c>
      <c r="AY1154" t="s">
        <v>546</v>
      </c>
      <c r="AZ1154" t="s">
        <v>227</v>
      </c>
      <c r="BB1154" t="s">
        <v>236</v>
      </c>
      <c r="BC1154">
        <v>38</v>
      </c>
      <c r="BH1154" t="s">
        <v>118</v>
      </c>
      <c r="BI1154" t="s">
        <v>236</v>
      </c>
      <c r="BJ1154">
        <v>38</v>
      </c>
      <c r="BO1154" t="s">
        <v>118</v>
      </c>
      <c r="BP1154" t="s">
        <v>236</v>
      </c>
      <c r="BQ1154">
        <v>38</v>
      </c>
      <c r="BV1154" t="s">
        <v>118</v>
      </c>
      <c r="CC1154" t="s">
        <v>120</v>
      </c>
      <c r="CR1154" t="s">
        <v>622</v>
      </c>
      <c r="CS1154">
        <v>170673</v>
      </c>
      <c r="CT1154" t="s">
        <v>623</v>
      </c>
      <c r="CU1154" t="s">
        <v>624</v>
      </c>
      <c r="CV1154">
        <v>2014</v>
      </c>
    </row>
    <row r="1155" spans="1:100" x14ac:dyDescent="0.35">
      <c r="A1155">
        <v>38641940</v>
      </c>
      <c r="B1155" t="s">
        <v>298</v>
      </c>
      <c r="D1155" t="s">
        <v>135</v>
      </c>
      <c r="K1155" t="s">
        <v>613</v>
      </c>
      <c r="L1155" t="s">
        <v>614</v>
      </c>
      <c r="M1155" t="s">
        <v>251</v>
      </c>
      <c r="N1155" t="s">
        <v>105</v>
      </c>
      <c r="P1155">
        <v>25</v>
      </c>
      <c r="U1155" t="s">
        <v>106</v>
      </c>
      <c r="V1155" t="s">
        <v>508</v>
      </c>
      <c r="W1155" t="s">
        <v>108</v>
      </c>
      <c r="X1155" t="s">
        <v>109</v>
      </c>
      <c r="Y1155">
        <v>2</v>
      </c>
      <c r="Z1155" t="s">
        <v>139</v>
      </c>
      <c r="AD1155">
        <v>0.12</v>
      </c>
      <c r="AF1155">
        <v>2.4700000000000002</v>
      </c>
      <c r="AG1155" t="s">
        <v>140</v>
      </c>
      <c r="AX1155" t="s">
        <v>273</v>
      </c>
      <c r="AY1155" t="s">
        <v>625</v>
      </c>
      <c r="AZ1155" t="s">
        <v>227</v>
      </c>
      <c r="BA1155" t="s">
        <v>275</v>
      </c>
      <c r="BB1155" t="s">
        <v>236</v>
      </c>
      <c r="BC1155">
        <v>38</v>
      </c>
      <c r="BH1155" t="s">
        <v>118</v>
      </c>
      <c r="BI1155" t="s">
        <v>236</v>
      </c>
      <c r="BJ1155">
        <v>38</v>
      </c>
      <c r="BO1155" t="s">
        <v>118</v>
      </c>
      <c r="BP1155" t="s">
        <v>236</v>
      </c>
      <c r="BQ1155">
        <v>38</v>
      </c>
      <c r="BV1155" t="s">
        <v>118</v>
      </c>
      <c r="CC1155" t="s">
        <v>120</v>
      </c>
      <c r="CR1155" t="s">
        <v>622</v>
      </c>
      <c r="CS1155">
        <v>170673</v>
      </c>
      <c r="CT1155" t="s">
        <v>623</v>
      </c>
      <c r="CU1155" t="s">
        <v>624</v>
      </c>
      <c r="CV1155">
        <v>2014</v>
      </c>
    </row>
    <row r="1156" spans="1:100" x14ac:dyDescent="0.35">
      <c r="A1156">
        <v>38641940</v>
      </c>
      <c r="B1156" t="s">
        <v>298</v>
      </c>
      <c r="D1156" t="s">
        <v>135</v>
      </c>
      <c r="K1156" t="s">
        <v>613</v>
      </c>
      <c r="L1156" t="s">
        <v>614</v>
      </c>
      <c r="M1156" t="s">
        <v>251</v>
      </c>
      <c r="N1156" t="s">
        <v>105</v>
      </c>
      <c r="P1156">
        <v>25</v>
      </c>
      <c r="U1156" t="s">
        <v>106</v>
      </c>
      <c r="V1156" t="s">
        <v>508</v>
      </c>
      <c r="W1156" t="s">
        <v>108</v>
      </c>
      <c r="X1156" t="s">
        <v>109</v>
      </c>
      <c r="Y1156">
        <v>2</v>
      </c>
      <c r="Z1156" t="s">
        <v>139</v>
      </c>
      <c r="AD1156">
        <v>0.12</v>
      </c>
      <c r="AF1156">
        <v>2.4700000000000002</v>
      </c>
      <c r="AG1156" t="s">
        <v>140</v>
      </c>
      <c r="AX1156" t="s">
        <v>273</v>
      </c>
      <c r="AY1156" t="s">
        <v>654</v>
      </c>
      <c r="AZ1156" t="s">
        <v>227</v>
      </c>
      <c r="BA1156" t="s">
        <v>275</v>
      </c>
      <c r="BB1156" t="s">
        <v>117</v>
      </c>
      <c r="BC1156">
        <v>38</v>
      </c>
      <c r="BH1156" t="s">
        <v>118</v>
      </c>
      <c r="BI1156" t="s">
        <v>236</v>
      </c>
      <c r="BJ1156">
        <v>38</v>
      </c>
      <c r="BO1156" t="s">
        <v>118</v>
      </c>
      <c r="BP1156" t="s">
        <v>236</v>
      </c>
      <c r="BQ1156">
        <v>38</v>
      </c>
      <c r="BV1156" t="s">
        <v>118</v>
      </c>
      <c r="CC1156" t="s">
        <v>120</v>
      </c>
      <c r="CR1156" t="s">
        <v>622</v>
      </c>
      <c r="CS1156">
        <v>170673</v>
      </c>
      <c r="CT1156" t="s">
        <v>623</v>
      </c>
      <c r="CU1156" t="s">
        <v>624</v>
      </c>
      <c r="CV1156">
        <v>2014</v>
      </c>
    </row>
    <row r="1157" spans="1:100" x14ac:dyDescent="0.35">
      <c r="A1157">
        <v>38641940</v>
      </c>
      <c r="B1157" t="s">
        <v>298</v>
      </c>
      <c r="D1157" t="s">
        <v>135</v>
      </c>
      <c r="K1157" t="s">
        <v>613</v>
      </c>
      <c r="L1157" t="s">
        <v>614</v>
      </c>
      <c r="M1157" t="s">
        <v>251</v>
      </c>
      <c r="N1157" t="s">
        <v>105</v>
      </c>
      <c r="P1157">
        <v>25</v>
      </c>
      <c r="U1157" t="s">
        <v>106</v>
      </c>
      <c r="V1157" t="s">
        <v>508</v>
      </c>
      <c r="W1157" t="s">
        <v>108</v>
      </c>
      <c r="X1157" t="s">
        <v>109</v>
      </c>
      <c r="Y1157">
        <v>2</v>
      </c>
      <c r="Z1157" t="s">
        <v>139</v>
      </c>
      <c r="AD1157">
        <v>0.12</v>
      </c>
      <c r="AF1157">
        <v>2.4700000000000002</v>
      </c>
      <c r="AG1157" t="s">
        <v>140</v>
      </c>
      <c r="AX1157" t="s">
        <v>207</v>
      </c>
      <c r="AY1157" t="s">
        <v>208</v>
      </c>
      <c r="AZ1157" t="s">
        <v>227</v>
      </c>
      <c r="BA1157" t="s">
        <v>184</v>
      </c>
      <c r="BB1157" t="s">
        <v>236</v>
      </c>
      <c r="BC1157">
        <v>38</v>
      </c>
      <c r="BH1157" t="s">
        <v>118</v>
      </c>
      <c r="BI1157" t="s">
        <v>236</v>
      </c>
      <c r="BJ1157">
        <v>38</v>
      </c>
      <c r="BO1157" t="s">
        <v>118</v>
      </c>
      <c r="BP1157" t="s">
        <v>236</v>
      </c>
      <c r="BQ1157">
        <v>38</v>
      </c>
      <c r="BV1157" t="s">
        <v>118</v>
      </c>
      <c r="CC1157" t="s">
        <v>120</v>
      </c>
      <c r="CR1157" t="s">
        <v>622</v>
      </c>
      <c r="CS1157">
        <v>170673</v>
      </c>
      <c r="CT1157" t="s">
        <v>623</v>
      </c>
      <c r="CU1157" t="s">
        <v>624</v>
      </c>
      <c r="CV1157">
        <v>2014</v>
      </c>
    </row>
    <row r="1158" spans="1:100" x14ac:dyDescent="0.35">
      <c r="A1158">
        <v>38641940</v>
      </c>
      <c r="B1158" t="s">
        <v>298</v>
      </c>
      <c r="D1158" t="s">
        <v>135</v>
      </c>
      <c r="K1158" t="s">
        <v>613</v>
      </c>
      <c r="L1158" t="s">
        <v>614</v>
      </c>
      <c r="M1158" t="s">
        <v>251</v>
      </c>
      <c r="N1158" t="s">
        <v>105</v>
      </c>
      <c r="P1158">
        <v>25</v>
      </c>
      <c r="U1158" t="s">
        <v>106</v>
      </c>
      <c r="V1158" t="s">
        <v>508</v>
      </c>
      <c r="W1158" t="s">
        <v>108</v>
      </c>
      <c r="X1158" t="s">
        <v>109</v>
      </c>
      <c r="Y1158">
        <v>2</v>
      </c>
      <c r="Z1158" t="s">
        <v>139</v>
      </c>
      <c r="AD1158">
        <v>0.12</v>
      </c>
      <c r="AF1158">
        <v>2.4700000000000002</v>
      </c>
      <c r="AG1158" t="s">
        <v>140</v>
      </c>
      <c r="AX1158" t="s">
        <v>112</v>
      </c>
      <c r="AY1158" t="s">
        <v>235</v>
      </c>
      <c r="AZ1158" t="s">
        <v>227</v>
      </c>
      <c r="BB1158" t="s">
        <v>236</v>
      </c>
      <c r="BC1158">
        <v>38</v>
      </c>
      <c r="BH1158" t="s">
        <v>118</v>
      </c>
      <c r="BI1158" t="s">
        <v>236</v>
      </c>
      <c r="BJ1158">
        <v>38</v>
      </c>
      <c r="BO1158" t="s">
        <v>118</v>
      </c>
      <c r="BP1158" t="s">
        <v>236</v>
      </c>
      <c r="BQ1158">
        <v>38</v>
      </c>
      <c r="BV1158" t="s">
        <v>118</v>
      </c>
      <c r="CC1158" t="s">
        <v>120</v>
      </c>
      <c r="CR1158" t="s">
        <v>622</v>
      </c>
      <c r="CS1158">
        <v>170673</v>
      </c>
      <c r="CT1158" t="s">
        <v>623</v>
      </c>
      <c r="CU1158" t="s">
        <v>624</v>
      </c>
      <c r="CV1158">
        <v>2014</v>
      </c>
    </row>
    <row r="1159" spans="1:100" x14ac:dyDescent="0.35">
      <c r="A1159">
        <v>38641940</v>
      </c>
      <c r="B1159" t="s">
        <v>298</v>
      </c>
      <c r="D1159" t="s">
        <v>135</v>
      </c>
      <c r="K1159" t="s">
        <v>613</v>
      </c>
      <c r="L1159" t="s">
        <v>614</v>
      </c>
      <c r="M1159" t="s">
        <v>251</v>
      </c>
      <c r="N1159" t="s">
        <v>105</v>
      </c>
      <c r="P1159">
        <v>25</v>
      </c>
      <c r="U1159" t="s">
        <v>106</v>
      </c>
      <c r="V1159" t="s">
        <v>508</v>
      </c>
      <c r="W1159" t="s">
        <v>108</v>
      </c>
      <c r="X1159" t="s">
        <v>109</v>
      </c>
      <c r="Y1159">
        <v>2</v>
      </c>
      <c r="Z1159" t="s">
        <v>139</v>
      </c>
      <c r="AD1159">
        <v>0.12</v>
      </c>
      <c r="AF1159">
        <v>2.4700000000000002</v>
      </c>
      <c r="AG1159" t="s">
        <v>140</v>
      </c>
      <c r="AX1159" t="s">
        <v>187</v>
      </c>
      <c r="AY1159" t="s">
        <v>247</v>
      </c>
      <c r="AZ1159" t="s">
        <v>227</v>
      </c>
      <c r="BB1159" t="s">
        <v>236</v>
      </c>
      <c r="BC1159">
        <v>38</v>
      </c>
      <c r="BH1159" t="s">
        <v>118</v>
      </c>
      <c r="BI1159" t="s">
        <v>236</v>
      </c>
      <c r="BJ1159">
        <v>38</v>
      </c>
      <c r="BO1159" t="s">
        <v>118</v>
      </c>
      <c r="BP1159" t="s">
        <v>236</v>
      </c>
      <c r="BQ1159">
        <v>38</v>
      </c>
      <c r="BV1159" t="s">
        <v>118</v>
      </c>
      <c r="CC1159" t="s">
        <v>120</v>
      </c>
      <c r="CR1159" t="s">
        <v>622</v>
      </c>
      <c r="CS1159">
        <v>170673</v>
      </c>
      <c r="CT1159" t="s">
        <v>623</v>
      </c>
      <c r="CU1159" t="s">
        <v>624</v>
      </c>
      <c r="CV1159">
        <v>2014</v>
      </c>
    </row>
    <row r="1160" spans="1:100" x14ac:dyDescent="0.35">
      <c r="A1160">
        <v>38641940</v>
      </c>
      <c r="B1160" t="s">
        <v>298</v>
      </c>
      <c r="D1160" t="s">
        <v>135</v>
      </c>
      <c r="K1160" t="s">
        <v>613</v>
      </c>
      <c r="L1160" t="s">
        <v>614</v>
      </c>
      <c r="M1160" t="s">
        <v>251</v>
      </c>
      <c r="N1160" t="s">
        <v>105</v>
      </c>
      <c r="P1160">
        <v>25</v>
      </c>
      <c r="U1160" t="s">
        <v>106</v>
      </c>
      <c r="V1160" t="s">
        <v>508</v>
      </c>
      <c r="W1160" t="s">
        <v>108</v>
      </c>
      <c r="X1160" t="s">
        <v>109</v>
      </c>
      <c r="Y1160">
        <v>2</v>
      </c>
      <c r="Z1160" t="s">
        <v>139</v>
      </c>
      <c r="AD1160">
        <v>0.12</v>
      </c>
      <c r="AF1160">
        <v>2.4700000000000002</v>
      </c>
      <c r="AG1160" t="s">
        <v>140</v>
      </c>
      <c r="AX1160" t="s">
        <v>199</v>
      </c>
      <c r="AY1160" t="s">
        <v>546</v>
      </c>
      <c r="AZ1160" t="s">
        <v>227</v>
      </c>
      <c r="BB1160" t="s">
        <v>117</v>
      </c>
      <c r="BC1160">
        <v>38</v>
      </c>
      <c r="BH1160" t="s">
        <v>118</v>
      </c>
      <c r="BI1160" t="s">
        <v>236</v>
      </c>
      <c r="BJ1160">
        <v>38</v>
      </c>
      <c r="BO1160" t="s">
        <v>118</v>
      </c>
      <c r="BP1160" t="s">
        <v>236</v>
      </c>
      <c r="BQ1160">
        <v>38</v>
      </c>
      <c r="BV1160" t="s">
        <v>118</v>
      </c>
      <c r="CC1160" t="s">
        <v>120</v>
      </c>
      <c r="CR1160" t="s">
        <v>622</v>
      </c>
      <c r="CS1160">
        <v>170673</v>
      </c>
      <c r="CT1160" t="s">
        <v>623</v>
      </c>
      <c r="CU1160" t="s">
        <v>624</v>
      </c>
      <c r="CV1160">
        <v>2014</v>
      </c>
    </row>
    <row r="1161" spans="1:100" x14ac:dyDescent="0.35">
      <c r="A1161">
        <v>38641940</v>
      </c>
      <c r="B1161" t="s">
        <v>298</v>
      </c>
      <c r="D1161" t="s">
        <v>135</v>
      </c>
      <c r="K1161" t="s">
        <v>613</v>
      </c>
      <c r="L1161" t="s">
        <v>614</v>
      </c>
      <c r="M1161" t="s">
        <v>251</v>
      </c>
      <c r="N1161" t="s">
        <v>105</v>
      </c>
      <c r="P1161">
        <v>25</v>
      </c>
      <c r="U1161" t="s">
        <v>106</v>
      </c>
      <c r="V1161" t="s">
        <v>508</v>
      </c>
      <c r="W1161" t="s">
        <v>108</v>
      </c>
      <c r="X1161" t="s">
        <v>109</v>
      </c>
      <c r="Y1161">
        <v>2</v>
      </c>
      <c r="Z1161" t="s">
        <v>139</v>
      </c>
      <c r="AD1161">
        <v>0.12</v>
      </c>
      <c r="AF1161">
        <v>2.4700000000000002</v>
      </c>
      <c r="AG1161" t="s">
        <v>140</v>
      </c>
      <c r="AX1161" t="s">
        <v>273</v>
      </c>
      <c r="AY1161" t="s">
        <v>625</v>
      </c>
      <c r="AZ1161" t="s">
        <v>227</v>
      </c>
      <c r="BA1161" t="s">
        <v>275</v>
      </c>
      <c r="BB1161" t="s">
        <v>117</v>
      </c>
      <c r="BC1161">
        <v>38</v>
      </c>
      <c r="BH1161" t="s">
        <v>118</v>
      </c>
      <c r="BI1161" t="s">
        <v>236</v>
      </c>
      <c r="BJ1161">
        <v>38</v>
      </c>
      <c r="BO1161" t="s">
        <v>118</v>
      </c>
      <c r="BP1161" t="s">
        <v>236</v>
      </c>
      <c r="BQ1161">
        <v>38</v>
      </c>
      <c r="BV1161" t="s">
        <v>118</v>
      </c>
      <c r="CC1161" t="s">
        <v>120</v>
      </c>
      <c r="CR1161" t="s">
        <v>622</v>
      </c>
      <c r="CS1161">
        <v>170673</v>
      </c>
      <c r="CT1161" t="s">
        <v>623</v>
      </c>
      <c r="CU1161" t="s">
        <v>624</v>
      </c>
      <c r="CV1161">
        <v>2014</v>
      </c>
    </row>
    <row r="1162" spans="1:100" x14ac:dyDescent="0.35">
      <c r="A1162">
        <v>38641940</v>
      </c>
      <c r="B1162" t="s">
        <v>298</v>
      </c>
      <c r="D1162" t="s">
        <v>135</v>
      </c>
      <c r="K1162" t="s">
        <v>613</v>
      </c>
      <c r="L1162" t="s">
        <v>614</v>
      </c>
      <c r="M1162" t="s">
        <v>251</v>
      </c>
      <c r="N1162" t="s">
        <v>105</v>
      </c>
      <c r="P1162">
        <v>25</v>
      </c>
      <c r="U1162" t="s">
        <v>106</v>
      </c>
      <c r="V1162" t="s">
        <v>508</v>
      </c>
      <c r="W1162" t="s">
        <v>108</v>
      </c>
      <c r="X1162" t="s">
        <v>109</v>
      </c>
      <c r="Y1162">
        <v>2</v>
      </c>
      <c r="Z1162" t="s">
        <v>139</v>
      </c>
      <c r="AD1162">
        <v>0.12</v>
      </c>
      <c r="AF1162">
        <v>2.4700000000000002</v>
      </c>
      <c r="AG1162" t="s">
        <v>140</v>
      </c>
      <c r="AX1162" t="s">
        <v>273</v>
      </c>
      <c r="AY1162" t="s">
        <v>653</v>
      </c>
      <c r="AZ1162" t="s">
        <v>227</v>
      </c>
      <c r="BA1162" t="s">
        <v>275</v>
      </c>
      <c r="BB1162" t="s">
        <v>117</v>
      </c>
      <c r="BC1162">
        <v>38</v>
      </c>
      <c r="BH1162" t="s">
        <v>118</v>
      </c>
      <c r="BI1162" t="s">
        <v>236</v>
      </c>
      <c r="BJ1162">
        <v>38</v>
      </c>
      <c r="BO1162" t="s">
        <v>118</v>
      </c>
      <c r="BP1162" t="s">
        <v>236</v>
      </c>
      <c r="BQ1162">
        <v>38</v>
      </c>
      <c r="BV1162" t="s">
        <v>118</v>
      </c>
      <c r="CC1162" t="s">
        <v>120</v>
      </c>
      <c r="CR1162" t="s">
        <v>622</v>
      </c>
      <c r="CS1162">
        <v>170673</v>
      </c>
      <c r="CT1162" t="s">
        <v>623</v>
      </c>
      <c r="CU1162" t="s">
        <v>624</v>
      </c>
      <c r="CV1162">
        <v>2014</v>
      </c>
    </row>
    <row r="1163" spans="1:100" x14ac:dyDescent="0.35">
      <c r="A1163">
        <v>38641940</v>
      </c>
      <c r="B1163" t="s">
        <v>298</v>
      </c>
      <c r="D1163" t="s">
        <v>135</v>
      </c>
      <c r="K1163" t="s">
        <v>613</v>
      </c>
      <c r="L1163" t="s">
        <v>614</v>
      </c>
      <c r="M1163" t="s">
        <v>251</v>
      </c>
      <c r="N1163" t="s">
        <v>105</v>
      </c>
      <c r="P1163">
        <v>25</v>
      </c>
      <c r="U1163" t="s">
        <v>106</v>
      </c>
      <c r="V1163" t="s">
        <v>508</v>
      </c>
      <c r="W1163" t="s">
        <v>108</v>
      </c>
      <c r="X1163" t="s">
        <v>109</v>
      </c>
      <c r="Y1163">
        <v>2</v>
      </c>
      <c r="Z1163" t="s">
        <v>139</v>
      </c>
      <c r="AD1163">
        <v>0.12</v>
      </c>
      <c r="AF1163">
        <v>2.4700000000000002</v>
      </c>
      <c r="AG1163" t="s">
        <v>140</v>
      </c>
      <c r="AX1163" t="s">
        <v>273</v>
      </c>
      <c r="AY1163" t="s">
        <v>639</v>
      </c>
      <c r="AZ1163" t="s">
        <v>227</v>
      </c>
      <c r="BA1163" t="s">
        <v>275</v>
      </c>
      <c r="BB1163" t="s">
        <v>117</v>
      </c>
      <c r="BC1163">
        <v>38</v>
      </c>
      <c r="BH1163" t="s">
        <v>118</v>
      </c>
      <c r="BI1163" t="s">
        <v>236</v>
      </c>
      <c r="BJ1163">
        <v>38</v>
      </c>
      <c r="BO1163" t="s">
        <v>118</v>
      </c>
      <c r="BP1163" t="s">
        <v>236</v>
      </c>
      <c r="BQ1163">
        <v>38</v>
      </c>
      <c r="BV1163" t="s">
        <v>118</v>
      </c>
      <c r="CC1163" t="s">
        <v>120</v>
      </c>
      <c r="CR1163" t="s">
        <v>622</v>
      </c>
      <c r="CS1163">
        <v>170673</v>
      </c>
      <c r="CT1163" t="s">
        <v>623</v>
      </c>
      <c r="CU1163" t="s">
        <v>624</v>
      </c>
      <c r="CV1163">
        <v>2014</v>
      </c>
    </row>
    <row r="1164" spans="1:100" x14ac:dyDescent="0.35">
      <c r="A1164">
        <v>38641940</v>
      </c>
      <c r="B1164" t="s">
        <v>298</v>
      </c>
      <c r="D1164" t="s">
        <v>135</v>
      </c>
      <c r="K1164" t="s">
        <v>613</v>
      </c>
      <c r="L1164" t="s">
        <v>614</v>
      </c>
      <c r="M1164" t="s">
        <v>251</v>
      </c>
      <c r="N1164" t="s">
        <v>105</v>
      </c>
      <c r="P1164">
        <v>25</v>
      </c>
      <c r="U1164" t="s">
        <v>106</v>
      </c>
      <c r="V1164" t="s">
        <v>508</v>
      </c>
      <c r="W1164" t="s">
        <v>108</v>
      </c>
      <c r="X1164" t="s">
        <v>109</v>
      </c>
      <c r="Y1164">
        <v>2</v>
      </c>
      <c r="Z1164" t="s">
        <v>139</v>
      </c>
      <c r="AD1164">
        <v>0.12</v>
      </c>
      <c r="AF1164">
        <v>2.4700000000000002</v>
      </c>
      <c r="AG1164" t="s">
        <v>140</v>
      </c>
      <c r="AX1164" t="s">
        <v>273</v>
      </c>
      <c r="AY1164" t="s">
        <v>274</v>
      </c>
      <c r="AZ1164" t="s">
        <v>227</v>
      </c>
      <c r="BA1164" t="s">
        <v>640</v>
      </c>
      <c r="BB1164" t="s">
        <v>236</v>
      </c>
      <c r="BC1164">
        <v>38</v>
      </c>
      <c r="BH1164" t="s">
        <v>118</v>
      </c>
      <c r="BI1164" t="s">
        <v>236</v>
      </c>
      <c r="BJ1164">
        <v>38</v>
      </c>
      <c r="BO1164" t="s">
        <v>118</v>
      </c>
      <c r="BP1164" t="s">
        <v>236</v>
      </c>
      <c r="BQ1164">
        <v>38</v>
      </c>
      <c r="BV1164" t="s">
        <v>118</v>
      </c>
      <c r="CC1164" t="s">
        <v>120</v>
      </c>
      <c r="CR1164" t="s">
        <v>622</v>
      </c>
      <c r="CS1164">
        <v>170673</v>
      </c>
      <c r="CT1164" t="s">
        <v>623</v>
      </c>
      <c r="CU1164" t="s">
        <v>624</v>
      </c>
      <c r="CV1164">
        <v>2014</v>
      </c>
    </row>
    <row r="1165" spans="1:100" x14ac:dyDescent="0.35">
      <c r="A1165">
        <v>38641940</v>
      </c>
      <c r="B1165" t="s">
        <v>298</v>
      </c>
      <c r="D1165" t="s">
        <v>135</v>
      </c>
      <c r="K1165" t="s">
        <v>613</v>
      </c>
      <c r="L1165" t="s">
        <v>614</v>
      </c>
      <c r="M1165" t="s">
        <v>251</v>
      </c>
      <c r="N1165" t="s">
        <v>105</v>
      </c>
      <c r="P1165">
        <v>25</v>
      </c>
      <c r="U1165" t="s">
        <v>106</v>
      </c>
      <c r="V1165" t="s">
        <v>508</v>
      </c>
      <c r="W1165" t="s">
        <v>108</v>
      </c>
      <c r="X1165" t="s">
        <v>109</v>
      </c>
      <c r="Y1165">
        <v>2</v>
      </c>
      <c r="Z1165" t="s">
        <v>139</v>
      </c>
      <c r="AD1165">
        <v>0.12</v>
      </c>
      <c r="AF1165">
        <v>2.4700000000000002</v>
      </c>
      <c r="AG1165" t="s">
        <v>140</v>
      </c>
      <c r="AX1165" t="s">
        <v>273</v>
      </c>
      <c r="AY1165" t="s">
        <v>639</v>
      </c>
      <c r="AZ1165" t="s">
        <v>227</v>
      </c>
      <c r="BA1165" t="s">
        <v>275</v>
      </c>
      <c r="BB1165" t="s">
        <v>236</v>
      </c>
      <c r="BC1165">
        <v>38</v>
      </c>
      <c r="BH1165" t="s">
        <v>118</v>
      </c>
      <c r="BI1165" t="s">
        <v>236</v>
      </c>
      <c r="BJ1165">
        <v>38</v>
      </c>
      <c r="BO1165" t="s">
        <v>118</v>
      </c>
      <c r="BP1165" t="s">
        <v>236</v>
      </c>
      <c r="BQ1165">
        <v>38</v>
      </c>
      <c r="BV1165" t="s">
        <v>118</v>
      </c>
      <c r="CC1165" t="s">
        <v>120</v>
      </c>
      <c r="CR1165" t="s">
        <v>622</v>
      </c>
      <c r="CS1165">
        <v>170673</v>
      </c>
      <c r="CT1165" t="s">
        <v>623</v>
      </c>
      <c r="CU1165" t="s">
        <v>624</v>
      </c>
      <c r="CV1165">
        <v>2014</v>
      </c>
    </row>
    <row r="1166" spans="1:100" x14ac:dyDescent="0.35">
      <c r="A1166">
        <v>38641940</v>
      </c>
      <c r="B1166" t="s">
        <v>298</v>
      </c>
      <c r="D1166" t="s">
        <v>135</v>
      </c>
      <c r="K1166" t="s">
        <v>613</v>
      </c>
      <c r="L1166" t="s">
        <v>614</v>
      </c>
      <c r="M1166" t="s">
        <v>251</v>
      </c>
      <c r="N1166" t="s">
        <v>105</v>
      </c>
      <c r="P1166">
        <v>25</v>
      </c>
      <c r="U1166" t="s">
        <v>106</v>
      </c>
      <c r="V1166" t="s">
        <v>508</v>
      </c>
      <c r="W1166" t="s">
        <v>108</v>
      </c>
      <c r="X1166" t="s">
        <v>109</v>
      </c>
      <c r="Y1166">
        <v>2</v>
      </c>
      <c r="Z1166" t="s">
        <v>139</v>
      </c>
      <c r="AD1166">
        <v>0.12</v>
      </c>
      <c r="AF1166">
        <v>2.4700000000000002</v>
      </c>
      <c r="AG1166" t="s">
        <v>140</v>
      </c>
      <c r="AX1166" t="s">
        <v>199</v>
      </c>
      <c r="AY1166" t="s">
        <v>278</v>
      </c>
      <c r="AZ1166" t="s">
        <v>227</v>
      </c>
      <c r="BB1166" t="s">
        <v>117</v>
      </c>
      <c r="BC1166">
        <v>38</v>
      </c>
      <c r="BH1166" t="s">
        <v>118</v>
      </c>
      <c r="BI1166" t="s">
        <v>236</v>
      </c>
      <c r="BJ1166">
        <v>38</v>
      </c>
      <c r="BO1166" t="s">
        <v>118</v>
      </c>
      <c r="BP1166" t="s">
        <v>236</v>
      </c>
      <c r="BQ1166">
        <v>38</v>
      </c>
      <c r="BV1166" t="s">
        <v>118</v>
      </c>
      <c r="CC1166" t="s">
        <v>120</v>
      </c>
      <c r="CR1166" t="s">
        <v>622</v>
      </c>
      <c r="CS1166">
        <v>170673</v>
      </c>
      <c r="CT1166" t="s">
        <v>623</v>
      </c>
      <c r="CU1166" t="s">
        <v>624</v>
      </c>
      <c r="CV1166">
        <v>2014</v>
      </c>
    </row>
    <row r="1167" spans="1:100" x14ac:dyDescent="0.35">
      <c r="A1167">
        <v>38641940</v>
      </c>
      <c r="B1167" t="s">
        <v>298</v>
      </c>
      <c r="D1167" t="s">
        <v>135</v>
      </c>
      <c r="K1167" t="s">
        <v>613</v>
      </c>
      <c r="L1167" t="s">
        <v>614</v>
      </c>
      <c r="M1167" t="s">
        <v>251</v>
      </c>
      <c r="N1167" t="s">
        <v>105</v>
      </c>
      <c r="P1167">
        <v>25</v>
      </c>
      <c r="U1167" t="s">
        <v>106</v>
      </c>
      <c r="V1167" t="s">
        <v>508</v>
      </c>
      <c r="W1167" t="s">
        <v>108</v>
      </c>
      <c r="X1167" t="s">
        <v>109</v>
      </c>
      <c r="Y1167">
        <v>2</v>
      </c>
      <c r="Z1167" t="s">
        <v>139</v>
      </c>
      <c r="AD1167">
        <v>0.12</v>
      </c>
      <c r="AF1167">
        <v>2.4700000000000002</v>
      </c>
      <c r="AG1167" t="s">
        <v>140</v>
      </c>
      <c r="AX1167" t="s">
        <v>273</v>
      </c>
      <c r="AY1167" t="s">
        <v>653</v>
      </c>
      <c r="AZ1167" t="s">
        <v>227</v>
      </c>
      <c r="BA1167" t="s">
        <v>640</v>
      </c>
      <c r="BB1167" t="s">
        <v>236</v>
      </c>
      <c r="BC1167">
        <v>38</v>
      </c>
      <c r="BH1167" t="s">
        <v>118</v>
      </c>
      <c r="BI1167" t="s">
        <v>236</v>
      </c>
      <c r="BJ1167">
        <v>38</v>
      </c>
      <c r="BO1167" t="s">
        <v>118</v>
      </c>
      <c r="BP1167" t="s">
        <v>236</v>
      </c>
      <c r="BQ1167">
        <v>38</v>
      </c>
      <c r="BV1167" t="s">
        <v>118</v>
      </c>
      <c r="CC1167" t="s">
        <v>120</v>
      </c>
      <c r="CR1167" t="s">
        <v>622</v>
      </c>
      <c r="CS1167">
        <v>170673</v>
      </c>
      <c r="CT1167" t="s">
        <v>623</v>
      </c>
      <c r="CU1167" t="s">
        <v>624</v>
      </c>
      <c r="CV1167">
        <v>2014</v>
      </c>
    </row>
    <row r="1168" spans="1:100" x14ac:dyDescent="0.35">
      <c r="A1168">
        <v>38641940</v>
      </c>
      <c r="B1168" t="s">
        <v>298</v>
      </c>
      <c r="D1168" t="s">
        <v>135</v>
      </c>
      <c r="K1168" t="s">
        <v>613</v>
      </c>
      <c r="L1168" t="s">
        <v>614</v>
      </c>
      <c r="M1168" t="s">
        <v>251</v>
      </c>
      <c r="N1168" t="s">
        <v>105</v>
      </c>
      <c r="P1168">
        <v>25</v>
      </c>
      <c r="U1168" t="s">
        <v>106</v>
      </c>
      <c r="V1168" t="s">
        <v>508</v>
      </c>
      <c r="W1168" t="s">
        <v>108</v>
      </c>
      <c r="X1168" t="s">
        <v>109</v>
      </c>
      <c r="Y1168">
        <v>2</v>
      </c>
      <c r="Z1168" t="s">
        <v>139</v>
      </c>
      <c r="AD1168">
        <v>0.12</v>
      </c>
      <c r="AF1168">
        <v>2.4700000000000002</v>
      </c>
      <c r="AG1168" t="s">
        <v>140</v>
      </c>
      <c r="AX1168" t="s">
        <v>207</v>
      </c>
      <c r="AY1168" t="s">
        <v>217</v>
      </c>
      <c r="AZ1168" t="s">
        <v>227</v>
      </c>
      <c r="BA1168" t="s">
        <v>184</v>
      </c>
      <c r="BB1168" t="s">
        <v>117</v>
      </c>
      <c r="BC1168">
        <v>38</v>
      </c>
      <c r="BH1168" t="s">
        <v>118</v>
      </c>
      <c r="BI1168" t="s">
        <v>236</v>
      </c>
      <c r="BJ1168">
        <v>38</v>
      </c>
      <c r="BO1168" t="s">
        <v>118</v>
      </c>
      <c r="BP1168" t="s">
        <v>236</v>
      </c>
      <c r="BQ1168">
        <v>38</v>
      </c>
      <c r="BV1168" t="s">
        <v>118</v>
      </c>
      <c r="CC1168" t="s">
        <v>120</v>
      </c>
      <c r="CR1168" t="s">
        <v>622</v>
      </c>
      <c r="CS1168">
        <v>170673</v>
      </c>
      <c r="CT1168" t="s">
        <v>623</v>
      </c>
      <c r="CU1168" t="s">
        <v>624</v>
      </c>
      <c r="CV1168">
        <v>2014</v>
      </c>
    </row>
    <row r="1169" spans="1:100" x14ac:dyDescent="0.35">
      <c r="A1169">
        <v>38641940</v>
      </c>
      <c r="B1169" t="s">
        <v>298</v>
      </c>
      <c r="D1169" t="s">
        <v>135</v>
      </c>
      <c r="K1169" t="s">
        <v>613</v>
      </c>
      <c r="L1169" t="s">
        <v>614</v>
      </c>
      <c r="M1169" t="s">
        <v>251</v>
      </c>
      <c r="N1169" t="s">
        <v>105</v>
      </c>
      <c r="P1169">
        <v>25</v>
      </c>
      <c r="U1169" t="s">
        <v>106</v>
      </c>
      <c r="V1169" t="s">
        <v>508</v>
      </c>
      <c r="W1169" t="s">
        <v>108</v>
      </c>
      <c r="X1169" t="s">
        <v>109</v>
      </c>
      <c r="Y1169">
        <v>2</v>
      </c>
      <c r="Z1169" t="s">
        <v>139</v>
      </c>
      <c r="AD1169">
        <v>0.12</v>
      </c>
      <c r="AF1169">
        <v>2.4700000000000002</v>
      </c>
      <c r="AG1169" t="s">
        <v>140</v>
      </c>
      <c r="AX1169" t="s">
        <v>273</v>
      </c>
      <c r="AY1169" t="s">
        <v>653</v>
      </c>
      <c r="AZ1169" t="s">
        <v>227</v>
      </c>
      <c r="BA1169" t="s">
        <v>640</v>
      </c>
      <c r="BB1169" t="s">
        <v>117</v>
      </c>
      <c r="BC1169">
        <v>38</v>
      </c>
      <c r="BH1169" t="s">
        <v>118</v>
      </c>
      <c r="BI1169" t="s">
        <v>236</v>
      </c>
      <c r="BJ1169">
        <v>38</v>
      </c>
      <c r="BO1169" t="s">
        <v>118</v>
      </c>
      <c r="BP1169" t="s">
        <v>236</v>
      </c>
      <c r="BQ1169">
        <v>38</v>
      </c>
      <c r="BV1169" t="s">
        <v>118</v>
      </c>
      <c r="CC1169" t="s">
        <v>120</v>
      </c>
      <c r="CR1169" t="s">
        <v>622</v>
      </c>
      <c r="CS1169">
        <v>170673</v>
      </c>
      <c r="CT1169" t="s">
        <v>623</v>
      </c>
      <c r="CU1169" t="s">
        <v>624</v>
      </c>
      <c r="CV1169">
        <v>2014</v>
      </c>
    </row>
    <row r="1170" spans="1:100" x14ac:dyDescent="0.35">
      <c r="A1170">
        <v>38641940</v>
      </c>
      <c r="B1170" t="s">
        <v>298</v>
      </c>
      <c r="D1170" t="s">
        <v>135</v>
      </c>
      <c r="K1170" t="s">
        <v>613</v>
      </c>
      <c r="L1170" t="s">
        <v>614</v>
      </c>
      <c r="M1170" t="s">
        <v>251</v>
      </c>
      <c r="N1170" t="s">
        <v>105</v>
      </c>
      <c r="P1170">
        <v>25</v>
      </c>
      <c r="U1170" t="s">
        <v>106</v>
      </c>
      <c r="V1170" t="s">
        <v>508</v>
      </c>
      <c r="W1170" t="s">
        <v>108</v>
      </c>
      <c r="X1170" t="s">
        <v>109</v>
      </c>
      <c r="Y1170">
        <v>2</v>
      </c>
      <c r="Z1170" t="s">
        <v>139</v>
      </c>
      <c r="AD1170">
        <v>0.12</v>
      </c>
      <c r="AF1170">
        <v>2.4700000000000002</v>
      </c>
      <c r="AG1170" t="s">
        <v>140</v>
      </c>
      <c r="AX1170" t="s">
        <v>199</v>
      </c>
      <c r="AY1170" t="s">
        <v>278</v>
      </c>
      <c r="AZ1170" t="s">
        <v>227</v>
      </c>
      <c r="BB1170" t="s">
        <v>236</v>
      </c>
      <c r="BC1170">
        <v>38</v>
      </c>
      <c r="BH1170" t="s">
        <v>118</v>
      </c>
      <c r="BI1170" t="s">
        <v>236</v>
      </c>
      <c r="BJ1170">
        <v>38</v>
      </c>
      <c r="BO1170" t="s">
        <v>118</v>
      </c>
      <c r="BP1170" t="s">
        <v>236</v>
      </c>
      <c r="BQ1170">
        <v>38</v>
      </c>
      <c r="BV1170" t="s">
        <v>118</v>
      </c>
      <c r="CC1170" t="s">
        <v>120</v>
      </c>
      <c r="CR1170" t="s">
        <v>622</v>
      </c>
      <c r="CS1170">
        <v>170673</v>
      </c>
      <c r="CT1170" t="s">
        <v>623</v>
      </c>
      <c r="CU1170" t="s">
        <v>624</v>
      </c>
      <c r="CV1170">
        <v>2014</v>
      </c>
    </row>
    <row r="1171" spans="1:100" x14ac:dyDescent="0.35">
      <c r="A1171">
        <v>38641940</v>
      </c>
      <c r="B1171" t="s">
        <v>298</v>
      </c>
      <c r="D1171" t="s">
        <v>135</v>
      </c>
      <c r="K1171" t="s">
        <v>613</v>
      </c>
      <c r="L1171" t="s">
        <v>614</v>
      </c>
      <c r="M1171" t="s">
        <v>251</v>
      </c>
      <c r="N1171" t="s">
        <v>105</v>
      </c>
      <c r="P1171">
        <v>25</v>
      </c>
      <c r="U1171" t="s">
        <v>106</v>
      </c>
      <c r="V1171" t="s">
        <v>508</v>
      </c>
      <c r="W1171" t="s">
        <v>108</v>
      </c>
      <c r="X1171" t="s">
        <v>109</v>
      </c>
      <c r="Y1171">
        <v>2</v>
      </c>
      <c r="Z1171" t="s">
        <v>139</v>
      </c>
      <c r="AD1171">
        <v>0.12</v>
      </c>
      <c r="AF1171">
        <v>2.4700000000000002</v>
      </c>
      <c r="AG1171" t="s">
        <v>140</v>
      </c>
      <c r="AX1171" t="s">
        <v>273</v>
      </c>
      <c r="AY1171" t="s">
        <v>652</v>
      </c>
      <c r="AZ1171" t="s">
        <v>227</v>
      </c>
      <c r="BA1171" t="s">
        <v>275</v>
      </c>
      <c r="BB1171" t="s">
        <v>117</v>
      </c>
      <c r="BC1171">
        <v>38</v>
      </c>
      <c r="BH1171" t="s">
        <v>118</v>
      </c>
      <c r="BI1171" t="s">
        <v>236</v>
      </c>
      <c r="BJ1171">
        <v>38</v>
      </c>
      <c r="BO1171" t="s">
        <v>118</v>
      </c>
      <c r="BP1171" t="s">
        <v>236</v>
      </c>
      <c r="BQ1171">
        <v>38</v>
      </c>
      <c r="BV1171" t="s">
        <v>118</v>
      </c>
      <c r="CC1171" t="s">
        <v>120</v>
      </c>
      <c r="CR1171" t="s">
        <v>622</v>
      </c>
      <c r="CS1171">
        <v>170673</v>
      </c>
      <c r="CT1171" t="s">
        <v>623</v>
      </c>
      <c r="CU1171" t="s">
        <v>624</v>
      </c>
      <c r="CV1171">
        <v>2014</v>
      </c>
    </row>
    <row r="1172" spans="1:100" x14ac:dyDescent="0.35">
      <c r="A1172">
        <v>38641940</v>
      </c>
      <c r="B1172" t="s">
        <v>298</v>
      </c>
      <c r="D1172" t="s">
        <v>135</v>
      </c>
      <c r="K1172" t="s">
        <v>613</v>
      </c>
      <c r="L1172" t="s">
        <v>614</v>
      </c>
      <c r="M1172" t="s">
        <v>251</v>
      </c>
      <c r="N1172" t="s">
        <v>105</v>
      </c>
      <c r="P1172">
        <v>25</v>
      </c>
      <c r="U1172" t="s">
        <v>106</v>
      </c>
      <c r="V1172" t="s">
        <v>508</v>
      </c>
      <c r="W1172" t="s">
        <v>108</v>
      </c>
      <c r="X1172" t="s">
        <v>109</v>
      </c>
      <c r="Y1172">
        <v>2</v>
      </c>
      <c r="Z1172" t="s">
        <v>139</v>
      </c>
      <c r="AD1172">
        <v>0.12</v>
      </c>
      <c r="AF1172">
        <v>2.4700000000000002</v>
      </c>
      <c r="AG1172" t="s">
        <v>140</v>
      </c>
      <c r="AX1172" t="s">
        <v>273</v>
      </c>
      <c r="AY1172" t="s">
        <v>274</v>
      </c>
      <c r="AZ1172" t="s">
        <v>227</v>
      </c>
      <c r="BA1172" t="s">
        <v>275</v>
      </c>
      <c r="BB1172" t="s">
        <v>117</v>
      </c>
      <c r="BC1172">
        <v>38</v>
      </c>
      <c r="BH1172" t="s">
        <v>118</v>
      </c>
      <c r="BI1172" t="s">
        <v>236</v>
      </c>
      <c r="BJ1172">
        <v>38</v>
      </c>
      <c r="BO1172" t="s">
        <v>118</v>
      </c>
      <c r="BP1172" t="s">
        <v>236</v>
      </c>
      <c r="BQ1172">
        <v>38</v>
      </c>
      <c r="BV1172" t="s">
        <v>118</v>
      </c>
      <c r="CC1172" t="s">
        <v>120</v>
      </c>
      <c r="CR1172" t="s">
        <v>622</v>
      </c>
      <c r="CS1172">
        <v>170673</v>
      </c>
      <c r="CT1172" t="s">
        <v>623</v>
      </c>
      <c r="CU1172" t="s">
        <v>624</v>
      </c>
      <c r="CV1172">
        <v>2014</v>
      </c>
    </row>
    <row r="1173" spans="1:100" x14ac:dyDescent="0.35">
      <c r="A1173">
        <v>38641940</v>
      </c>
      <c r="B1173" t="s">
        <v>298</v>
      </c>
      <c r="D1173" t="s">
        <v>135</v>
      </c>
      <c r="K1173" t="s">
        <v>613</v>
      </c>
      <c r="L1173" t="s">
        <v>614</v>
      </c>
      <c r="M1173" t="s">
        <v>251</v>
      </c>
      <c r="N1173" t="s">
        <v>105</v>
      </c>
      <c r="P1173">
        <v>25</v>
      </c>
      <c r="U1173" t="s">
        <v>106</v>
      </c>
      <c r="V1173" t="s">
        <v>508</v>
      </c>
      <c r="W1173" t="s">
        <v>108</v>
      </c>
      <c r="X1173" t="s">
        <v>109</v>
      </c>
      <c r="Y1173">
        <v>2</v>
      </c>
      <c r="Z1173" t="s">
        <v>139</v>
      </c>
      <c r="AD1173">
        <v>0.12</v>
      </c>
      <c r="AF1173">
        <v>2.4700000000000002</v>
      </c>
      <c r="AG1173" t="s">
        <v>140</v>
      </c>
      <c r="AX1173" t="s">
        <v>273</v>
      </c>
      <c r="AY1173" t="s">
        <v>654</v>
      </c>
      <c r="AZ1173" t="s">
        <v>227</v>
      </c>
      <c r="BA1173" t="s">
        <v>275</v>
      </c>
      <c r="BB1173" t="s">
        <v>236</v>
      </c>
      <c r="BC1173">
        <v>38</v>
      </c>
      <c r="BH1173" t="s">
        <v>118</v>
      </c>
      <c r="BI1173" t="s">
        <v>236</v>
      </c>
      <c r="BJ1173">
        <v>38</v>
      </c>
      <c r="BO1173" t="s">
        <v>118</v>
      </c>
      <c r="BP1173" t="s">
        <v>236</v>
      </c>
      <c r="BQ1173">
        <v>38</v>
      </c>
      <c r="BV1173" t="s">
        <v>118</v>
      </c>
      <c r="CC1173" t="s">
        <v>120</v>
      </c>
      <c r="CR1173" t="s">
        <v>622</v>
      </c>
      <c r="CS1173">
        <v>170673</v>
      </c>
      <c r="CT1173" t="s">
        <v>623</v>
      </c>
      <c r="CU1173" t="s">
        <v>624</v>
      </c>
      <c r="CV1173">
        <v>2014</v>
      </c>
    </row>
    <row r="1174" spans="1:100" x14ac:dyDescent="0.35">
      <c r="A1174">
        <v>38641940</v>
      </c>
      <c r="B1174" t="s">
        <v>298</v>
      </c>
      <c r="D1174" t="s">
        <v>135</v>
      </c>
      <c r="K1174" t="s">
        <v>613</v>
      </c>
      <c r="L1174" t="s">
        <v>614</v>
      </c>
      <c r="M1174" t="s">
        <v>251</v>
      </c>
      <c r="N1174" t="s">
        <v>105</v>
      </c>
      <c r="P1174">
        <v>25</v>
      </c>
      <c r="U1174" t="s">
        <v>106</v>
      </c>
      <c r="V1174" t="s">
        <v>508</v>
      </c>
      <c r="W1174" t="s">
        <v>108</v>
      </c>
      <c r="X1174" t="s">
        <v>109</v>
      </c>
      <c r="Y1174">
        <v>2</v>
      </c>
      <c r="Z1174" t="s">
        <v>139</v>
      </c>
      <c r="AD1174">
        <v>0.12</v>
      </c>
      <c r="AF1174">
        <v>2.4700000000000002</v>
      </c>
      <c r="AG1174" t="s">
        <v>140</v>
      </c>
      <c r="AX1174" t="s">
        <v>199</v>
      </c>
      <c r="AY1174" t="s">
        <v>278</v>
      </c>
      <c r="AZ1174" t="s">
        <v>227</v>
      </c>
      <c r="BB1174" t="s">
        <v>236</v>
      </c>
      <c r="BC1174">
        <v>14</v>
      </c>
      <c r="BH1174" t="s">
        <v>118</v>
      </c>
      <c r="BI1174" t="s">
        <v>236</v>
      </c>
      <c r="BJ1174">
        <v>38</v>
      </c>
      <c r="BO1174" t="s">
        <v>118</v>
      </c>
      <c r="BP1174" t="s">
        <v>236</v>
      </c>
      <c r="BQ1174">
        <v>38</v>
      </c>
      <c r="BV1174" t="s">
        <v>118</v>
      </c>
      <c r="CC1174" t="s">
        <v>120</v>
      </c>
      <c r="CR1174" t="s">
        <v>622</v>
      </c>
      <c r="CS1174">
        <v>170673</v>
      </c>
      <c r="CT1174" t="s">
        <v>623</v>
      </c>
      <c r="CU1174" t="s">
        <v>624</v>
      </c>
      <c r="CV1174">
        <v>2014</v>
      </c>
    </row>
    <row r="1175" spans="1:100" x14ac:dyDescent="0.35">
      <c r="A1175">
        <v>38641940</v>
      </c>
      <c r="B1175" t="s">
        <v>298</v>
      </c>
      <c r="D1175" t="s">
        <v>135</v>
      </c>
      <c r="K1175" t="s">
        <v>613</v>
      </c>
      <c r="L1175" t="s">
        <v>614</v>
      </c>
      <c r="M1175" t="s">
        <v>251</v>
      </c>
      <c r="N1175" t="s">
        <v>105</v>
      </c>
      <c r="P1175">
        <v>25</v>
      </c>
      <c r="U1175" t="s">
        <v>106</v>
      </c>
      <c r="V1175" t="s">
        <v>508</v>
      </c>
      <c r="W1175" t="s">
        <v>108</v>
      </c>
      <c r="X1175" t="s">
        <v>109</v>
      </c>
      <c r="Y1175">
        <v>2</v>
      </c>
      <c r="Z1175" t="s">
        <v>139</v>
      </c>
      <c r="AD1175">
        <v>0.12</v>
      </c>
      <c r="AF1175">
        <v>2.4700000000000002</v>
      </c>
      <c r="AG1175" t="s">
        <v>140</v>
      </c>
      <c r="AX1175" t="s">
        <v>273</v>
      </c>
      <c r="AY1175" t="s">
        <v>652</v>
      </c>
      <c r="AZ1175" t="s">
        <v>227</v>
      </c>
      <c r="BA1175" t="s">
        <v>640</v>
      </c>
      <c r="BB1175" t="s">
        <v>236</v>
      </c>
      <c r="BC1175">
        <v>38</v>
      </c>
      <c r="BH1175" t="s">
        <v>118</v>
      </c>
      <c r="BI1175" t="s">
        <v>236</v>
      </c>
      <c r="BJ1175">
        <v>38</v>
      </c>
      <c r="BO1175" t="s">
        <v>118</v>
      </c>
      <c r="BP1175" t="s">
        <v>236</v>
      </c>
      <c r="BQ1175">
        <v>38</v>
      </c>
      <c r="BV1175" t="s">
        <v>118</v>
      </c>
      <c r="CC1175" t="s">
        <v>120</v>
      </c>
      <c r="CR1175" t="s">
        <v>622</v>
      </c>
      <c r="CS1175">
        <v>170673</v>
      </c>
      <c r="CT1175" t="s">
        <v>623</v>
      </c>
      <c r="CU1175" t="s">
        <v>624</v>
      </c>
      <c r="CV1175">
        <v>2014</v>
      </c>
    </row>
    <row r="1176" spans="1:100" x14ac:dyDescent="0.35">
      <c r="A1176">
        <v>38641940</v>
      </c>
      <c r="B1176" t="s">
        <v>298</v>
      </c>
      <c r="D1176" t="s">
        <v>135</v>
      </c>
      <c r="K1176" t="s">
        <v>613</v>
      </c>
      <c r="L1176" t="s">
        <v>614</v>
      </c>
      <c r="M1176" t="s">
        <v>251</v>
      </c>
      <c r="N1176" t="s">
        <v>105</v>
      </c>
      <c r="P1176">
        <v>25</v>
      </c>
      <c r="U1176" t="s">
        <v>106</v>
      </c>
      <c r="V1176" t="s">
        <v>508</v>
      </c>
      <c r="W1176" t="s">
        <v>108</v>
      </c>
      <c r="X1176" t="s">
        <v>109</v>
      </c>
      <c r="Y1176">
        <v>2</v>
      </c>
      <c r="Z1176" t="s">
        <v>139</v>
      </c>
      <c r="AD1176">
        <v>0.12</v>
      </c>
      <c r="AF1176">
        <v>2.4700000000000002</v>
      </c>
      <c r="AG1176" t="s">
        <v>140</v>
      </c>
      <c r="AX1176" t="s">
        <v>207</v>
      </c>
      <c r="AY1176" t="s">
        <v>217</v>
      </c>
      <c r="AZ1176" t="s">
        <v>227</v>
      </c>
      <c r="BA1176" t="s">
        <v>184</v>
      </c>
      <c r="BB1176" t="s">
        <v>236</v>
      </c>
      <c r="BC1176">
        <v>14</v>
      </c>
      <c r="BH1176" t="s">
        <v>118</v>
      </c>
      <c r="BI1176" t="s">
        <v>236</v>
      </c>
      <c r="BJ1176">
        <v>38</v>
      </c>
      <c r="BO1176" t="s">
        <v>118</v>
      </c>
      <c r="BP1176" t="s">
        <v>236</v>
      </c>
      <c r="BQ1176">
        <v>38</v>
      </c>
      <c r="BV1176" t="s">
        <v>118</v>
      </c>
      <c r="CC1176" t="s">
        <v>120</v>
      </c>
      <c r="CR1176" t="s">
        <v>622</v>
      </c>
      <c r="CS1176">
        <v>170673</v>
      </c>
      <c r="CT1176" t="s">
        <v>623</v>
      </c>
      <c r="CU1176" t="s">
        <v>624</v>
      </c>
      <c r="CV1176">
        <v>2014</v>
      </c>
    </row>
    <row r="1177" spans="1:100" x14ac:dyDescent="0.35">
      <c r="A1177">
        <v>38641940</v>
      </c>
      <c r="B1177" t="s">
        <v>298</v>
      </c>
      <c r="D1177" t="s">
        <v>135</v>
      </c>
      <c r="K1177" t="s">
        <v>613</v>
      </c>
      <c r="L1177" t="s">
        <v>614</v>
      </c>
      <c r="M1177" t="s">
        <v>251</v>
      </c>
      <c r="N1177" t="s">
        <v>105</v>
      </c>
      <c r="P1177">
        <v>25</v>
      </c>
      <c r="U1177" t="s">
        <v>106</v>
      </c>
      <c r="V1177" t="s">
        <v>508</v>
      </c>
      <c r="W1177" t="s">
        <v>108</v>
      </c>
      <c r="X1177" t="s">
        <v>109</v>
      </c>
      <c r="Y1177">
        <v>2</v>
      </c>
      <c r="Z1177" t="s">
        <v>139</v>
      </c>
      <c r="AD1177">
        <v>0.12</v>
      </c>
      <c r="AF1177">
        <v>2.4700000000000002</v>
      </c>
      <c r="AG1177" t="s">
        <v>140</v>
      </c>
      <c r="AX1177" t="s">
        <v>273</v>
      </c>
      <c r="AY1177" t="s">
        <v>654</v>
      </c>
      <c r="AZ1177" t="s">
        <v>227</v>
      </c>
      <c r="BA1177" t="s">
        <v>640</v>
      </c>
      <c r="BB1177" t="s">
        <v>117</v>
      </c>
      <c r="BC1177">
        <v>38</v>
      </c>
      <c r="BH1177" t="s">
        <v>118</v>
      </c>
      <c r="BI1177" t="s">
        <v>236</v>
      </c>
      <c r="BJ1177">
        <v>38</v>
      </c>
      <c r="BO1177" t="s">
        <v>118</v>
      </c>
      <c r="BP1177" t="s">
        <v>236</v>
      </c>
      <c r="BQ1177">
        <v>38</v>
      </c>
      <c r="BV1177" t="s">
        <v>118</v>
      </c>
      <c r="CC1177" t="s">
        <v>120</v>
      </c>
      <c r="CR1177" t="s">
        <v>622</v>
      </c>
      <c r="CS1177">
        <v>170673</v>
      </c>
      <c r="CT1177" t="s">
        <v>623</v>
      </c>
      <c r="CU1177" t="s">
        <v>624</v>
      </c>
      <c r="CV1177">
        <v>2014</v>
      </c>
    </row>
    <row r="1178" spans="1:100" x14ac:dyDescent="0.35">
      <c r="A1178">
        <v>38641940</v>
      </c>
      <c r="B1178" t="s">
        <v>298</v>
      </c>
      <c r="D1178" t="s">
        <v>135</v>
      </c>
      <c r="K1178" t="s">
        <v>613</v>
      </c>
      <c r="L1178" t="s">
        <v>614</v>
      </c>
      <c r="M1178" t="s">
        <v>251</v>
      </c>
      <c r="N1178" t="s">
        <v>105</v>
      </c>
      <c r="P1178">
        <v>25</v>
      </c>
      <c r="U1178" t="s">
        <v>106</v>
      </c>
      <c r="V1178" t="s">
        <v>508</v>
      </c>
      <c r="W1178" t="s">
        <v>108</v>
      </c>
      <c r="X1178" t="s">
        <v>109</v>
      </c>
      <c r="Y1178">
        <v>2</v>
      </c>
      <c r="Z1178" t="s">
        <v>139</v>
      </c>
      <c r="AD1178">
        <v>0.12</v>
      </c>
      <c r="AF1178">
        <v>2.4700000000000002</v>
      </c>
      <c r="AG1178" t="s">
        <v>140</v>
      </c>
      <c r="AX1178" t="s">
        <v>273</v>
      </c>
      <c r="AY1178" t="s">
        <v>652</v>
      </c>
      <c r="AZ1178" t="s">
        <v>227</v>
      </c>
      <c r="BA1178" t="s">
        <v>275</v>
      </c>
      <c r="BB1178" t="s">
        <v>236</v>
      </c>
      <c r="BC1178">
        <v>38</v>
      </c>
      <c r="BH1178" t="s">
        <v>118</v>
      </c>
      <c r="BI1178" t="s">
        <v>236</v>
      </c>
      <c r="BJ1178">
        <v>38</v>
      </c>
      <c r="BO1178" t="s">
        <v>118</v>
      </c>
      <c r="BP1178" t="s">
        <v>236</v>
      </c>
      <c r="BQ1178">
        <v>38</v>
      </c>
      <c r="BV1178" t="s">
        <v>118</v>
      </c>
      <c r="CC1178" t="s">
        <v>120</v>
      </c>
      <c r="CR1178" t="s">
        <v>622</v>
      </c>
      <c r="CS1178">
        <v>170673</v>
      </c>
      <c r="CT1178" t="s">
        <v>623</v>
      </c>
      <c r="CU1178" t="s">
        <v>624</v>
      </c>
      <c r="CV1178">
        <v>2014</v>
      </c>
    </row>
    <row r="1179" spans="1:100" x14ac:dyDescent="0.35">
      <c r="A1179">
        <v>38641940</v>
      </c>
      <c r="B1179" t="s">
        <v>298</v>
      </c>
      <c r="D1179" t="s">
        <v>135</v>
      </c>
      <c r="K1179" t="s">
        <v>613</v>
      </c>
      <c r="L1179" t="s">
        <v>614</v>
      </c>
      <c r="M1179" t="s">
        <v>251</v>
      </c>
      <c r="N1179" t="s">
        <v>105</v>
      </c>
      <c r="P1179">
        <v>25</v>
      </c>
      <c r="U1179" t="s">
        <v>106</v>
      </c>
      <c r="V1179" t="s">
        <v>508</v>
      </c>
      <c r="W1179" t="s">
        <v>108</v>
      </c>
      <c r="X1179" t="s">
        <v>109</v>
      </c>
      <c r="Y1179">
        <v>2</v>
      </c>
      <c r="Z1179" t="s">
        <v>139</v>
      </c>
      <c r="AD1179">
        <v>0.12</v>
      </c>
      <c r="AF1179">
        <v>2.4700000000000002</v>
      </c>
      <c r="AG1179" t="s">
        <v>140</v>
      </c>
      <c r="AX1179" t="s">
        <v>273</v>
      </c>
      <c r="AY1179" t="s">
        <v>625</v>
      </c>
      <c r="AZ1179" t="s">
        <v>227</v>
      </c>
      <c r="BA1179" t="s">
        <v>640</v>
      </c>
      <c r="BB1179" t="s">
        <v>236</v>
      </c>
      <c r="BC1179">
        <v>38</v>
      </c>
      <c r="BH1179" t="s">
        <v>118</v>
      </c>
      <c r="BI1179" t="s">
        <v>236</v>
      </c>
      <c r="BJ1179">
        <v>38</v>
      </c>
      <c r="BO1179" t="s">
        <v>118</v>
      </c>
      <c r="BP1179" t="s">
        <v>236</v>
      </c>
      <c r="BQ1179">
        <v>38</v>
      </c>
      <c r="BV1179" t="s">
        <v>118</v>
      </c>
      <c r="CC1179" t="s">
        <v>120</v>
      </c>
      <c r="CR1179" t="s">
        <v>622</v>
      </c>
      <c r="CS1179">
        <v>170673</v>
      </c>
      <c r="CT1179" t="s">
        <v>623</v>
      </c>
      <c r="CU1179" t="s">
        <v>624</v>
      </c>
      <c r="CV1179">
        <v>2014</v>
      </c>
    </row>
    <row r="1180" spans="1:100" x14ac:dyDescent="0.35">
      <c r="A1180">
        <v>38641940</v>
      </c>
      <c r="B1180" t="s">
        <v>298</v>
      </c>
      <c r="D1180" t="s">
        <v>101</v>
      </c>
      <c r="F1180">
        <v>25.2</v>
      </c>
      <c r="K1180" t="s">
        <v>613</v>
      </c>
      <c r="L1180" t="s">
        <v>614</v>
      </c>
      <c r="M1180" t="s">
        <v>251</v>
      </c>
      <c r="N1180" t="s">
        <v>105</v>
      </c>
      <c r="P1180">
        <v>25</v>
      </c>
      <c r="U1180" t="s">
        <v>206</v>
      </c>
      <c r="V1180" t="s">
        <v>107</v>
      </c>
      <c r="W1180" t="s">
        <v>108</v>
      </c>
      <c r="X1180" t="s">
        <v>109</v>
      </c>
      <c r="Y1180">
        <v>6</v>
      </c>
      <c r="Z1180" t="s">
        <v>139</v>
      </c>
      <c r="AB1180">
        <v>0.1</v>
      </c>
      <c r="AG1180" t="s">
        <v>111</v>
      </c>
      <c r="AX1180" t="s">
        <v>128</v>
      </c>
      <c r="AY1180" t="s">
        <v>241</v>
      </c>
      <c r="AZ1180" t="s">
        <v>227</v>
      </c>
      <c r="BC1180">
        <v>16</v>
      </c>
      <c r="BH1180" t="s">
        <v>118</v>
      </c>
      <c r="CC1180" t="s">
        <v>120</v>
      </c>
      <c r="CR1180" t="s">
        <v>237</v>
      </c>
      <c r="CS1180">
        <v>80961</v>
      </c>
      <c r="CT1180" t="s">
        <v>342</v>
      </c>
      <c r="CU1180" t="s">
        <v>343</v>
      </c>
      <c r="CV1180">
        <v>2005</v>
      </c>
    </row>
    <row r="1181" spans="1:100" x14ac:dyDescent="0.35">
      <c r="A1181">
        <v>38641940</v>
      </c>
      <c r="B1181" t="s">
        <v>298</v>
      </c>
      <c r="D1181" t="s">
        <v>135</v>
      </c>
      <c r="K1181" t="s">
        <v>613</v>
      </c>
      <c r="L1181" t="s">
        <v>614</v>
      </c>
      <c r="M1181" t="s">
        <v>251</v>
      </c>
      <c r="N1181" t="s">
        <v>105</v>
      </c>
      <c r="P1181">
        <v>25</v>
      </c>
      <c r="U1181" t="s">
        <v>106</v>
      </c>
      <c r="V1181" t="s">
        <v>508</v>
      </c>
      <c r="W1181" t="s">
        <v>108</v>
      </c>
      <c r="X1181" t="s">
        <v>109</v>
      </c>
      <c r="Y1181">
        <v>2</v>
      </c>
      <c r="Z1181" t="s">
        <v>139</v>
      </c>
      <c r="AD1181">
        <v>0.12</v>
      </c>
      <c r="AF1181">
        <v>2.4700000000000002</v>
      </c>
      <c r="AG1181" t="s">
        <v>140</v>
      </c>
      <c r="AX1181" t="s">
        <v>207</v>
      </c>
      <c r="AY1181" t="s">
        <v>217</v>
      </c>
      <c r="AZ1181" t="s">
        <v>227</v>
      </c>
      <c r="BA1181" t="s">
        <v>184</v>
      </c>
      <c r="BB1181" t="s">
        <v>236</v>
      </c>
      <c r="BC1181">
        <v>38</v>
      </c>
      <c r="BH1181" t="s">
        <v>118</v>
      </c>
      <c r="BI1181" t="s">
        <v>236</v>
      </c>
      <c r="BJ1181">
        <v>38</v>
      </c>
      <c r="BO1181" t="s">
        <v>118</v>
      </c>
      <c r="BP1181" t="s">
        <v>236</v>
      </c>
      <c r="BQ1181">
        <v>38</v>
      </c>
      <c r="BV1181" t="s">
        <v>118</v>
      </c>
      <c r="CC1181" t="s">
        <v>120</v>
      </c>
      <c r="CR1181" t="s">
        <v>622</v>
      </c>
      <c r="CS1181">
        <v>170673</v>
      </c>
      <c r="CT1181" t="s">
        <v>623</v>
      </c>
      <c r="CU1181" t="s">
        <v>624</v>
      </c>
      <c r="CV1181">
        <v>2014</v>
      </c>
    </row>
    <row r="1182" spans="1:100" x14ac:dyDescent="0.35">
      <c r="A1182">
        <v>38641940</v>
      </c>
      <c r="B1182" t="s">
        <v>298</v>
      </c>
      <c r="D1182" t="s">
        <v>135</v>
      </c>
      <c r="K1182" t="s">
        <v>613</v>
      </c>
      <c r="L1182" t="s">
        <v>614</v>
      </c>
      <c r="M1182" t="s">
        <v>251</v>
      </c>
      <c r="N1182" t="s">
        <v>105</v>
      </c>
      <c r="P1182">
        <v>25</v>
      </c>
      <c r="U1182" t="s">
        <v>106</v>
      </c>
      <c r="V1182" t="s">
        <v>508</v>
      </c>
      <c r="W1182" t="s">
        <v>108</v>
      </c>
      <c r="X1182" t="s">
        <v>109</v>
      </c>
      <c r="Y1182">
        <v>2</v>
      </c>
      <c r="Z1182" t="s">
        <v>139</v>
      </c>
      <c r="AD1182">
        <v>0.12</v>
      </c>
      <c r="AF1182">
        <v>2.4700000000000002</v>
      </c>
      <c r="AG1182" t="s">
        <v>140</v>
      </c>
      <c r="AX1182" t="s">
        <v>273</v>
      </c>
      <c r="AY1182" t="s">
        <v>653</v>
      </c>
      <c r="AZ1182" t="s">
        <v>227</v>
      </c>
      <c r="BA1182" t="s">
        <v>275</v>
      </c>
      <c r="BB1182" t="s">
        <v>236</v>
      </c>
      <c r="BC1182">
        <v>38</v>
      </c>
      <c r="BH1182" t="s">
        <v>118</v>
      </c>
      <c r="BI1182" t="s">
        <v>236</v>
      </c>
      <c r="BJ1182">
        <v>38</v>
      </c>
      <c r="BO1182" t="s">
        <v>118</v>
      </c>
      <c r="BP1182" t="s">
        <v>236</v>
      </c>
      <c r="BQ1182">
        <v>38</v>
      </c>
      <c r="BV1182" t="s">
        <v>118</v>
      </c>
      <c r="CC1182" t="s">
        <v>120</v>
      </c>
      <c r="CR1182" t="s">
        <v>622</v>
      </c>
      <c r="CS1182">
        <v>170673</v>
      </c>
      <c r="CT1182" t="s">
        <v>623</v>
      </c>
      <c r="CU1182" t="s">
        <v>624</v>
      </c>
      <c r="CV1182">
        <v>2014</v>
      </c>
    </row>
    <row r="1183" spans="1:100" x14ac:dyDescent="0.35">
      <c r="A1183">
        <v>38641940</v>
      </c>
      <c r="B1183" t="s">
        <v>298</v>
      </c>
      <c r="D1183" t="s">
        <v>135</v>
      </c>
      <c r="K1183" t="s">
        <v>613</v>
      </c>
      <c r="L1183" t="s">
        <v>614</v>
      </c>
      <c r="M1183" t="s">
        <v>251</v>
      </c>
      <c r="N1183" t="s">
        <v>105</v>
      </c>
      <c r="P1183">
        <v>25</v>
      </c>
      <c r="U1183" t="s">
        <v>106</v>
      </c>
      <c r="V1183" t="s">
        <v>508</v>
      </c>
      <c r="W1183" t="s">
        <v>108</v>
      </c>
      <c r="X1183" t="s">
        <v>109</v>
      </c>
      <c r="Y1183">
        <v>2</v>
      </c>
      <c r="Z1183" t="s">
        <v>139</v>
      </c>
      <c r="AD1183">
        <v>0.12</v>
      </c>
      <c r="AF1183">
        <v>2.4700000000000002</v>
      </c>
      <c r="AG1183" t="s">
        <v>140</v>
      </c>
      <c r="AX1183" t="s">
        <v>273</v>
      </c>
      <c r="AY1183" t="s">
        <v>639</v>
      </c>
      <c r="AZ1183" t="s">
        <v>227</v>
      </c>
      <c r="BA1183" t="s">
        <v>640</v>
      </c>
      <c r="BB1183" t="s">
        <v>117</v>
      </c>
      <c r="BC1183">
        <v>38</v>
      </c>
      <c r="BH1183" t="s">
        <v>118</v>
      </c>
      <c r="BI1183" t="s">
        <v>236</v>
      </c>
      <c r="BJ1183">
        <v>38</v>
      </c>
      <c r="BO1183" t="s">
        <v>118</v>
      </c>
      <c r="BP1183" t="s">
        <v>236</v>
      </c>
      <c r="BQ1183">
        <v>38</v>
      </c>
      <c r="BV1183" t="s">
        <v>118</v>
      </c>
      <c r="CC1183" t="s">
        <v>120</v>
      </c>
      <c r="CR1183" t="s">
        <v>622</v>
      </c>
      <c r="CS1183">
        <v>170673</v>
      </c>
      <c r="CT1183" t="s">
        <v>623</v>
      </c>
      <c r="CU1183" t="s">
        <v>624</v>
      </c>
      <c r="CV1183">
        <v>2014</v>
      </c>
    </row>
    <row r="1184" spans="1:100" x14ac:dyDescent="0.35">
      <c r="A1184">
        <v>38641940</v>
      </c>
      <c r="B1184" t="s">
        <v>298</v>
      </c>
      <c r="D1184" t="s">
        <v>135</v>
      </c>
      <c r="K1184" t="s">
        <v>261</v>
      </c>
      <c r="L1184" t="s">
        <v>262</v>
      </c>
      <c r="M1184" t="s">
        <v>251</v>
      </c>
      <c r="N1184" t="s">
        <v>105</v>
      </c>
      <c r="P1184">
        <v>25</v>
      </c>
      <c r="U1184" t="s">
        <v>106</v>
      </c>
      <c r="V1184" t="s">
        <v>167</v>
      </c>
      <c r="W1184" t="s">
        <v>108</v>
      </c>
      <c r="X1184" t="s">
        <v>109</v>
      </c>
      <c r="Y1184">
        <v>10</v>
      </c>
      <c r="Z1184" t="s">
        <v>139</v>
      </c>
      <c r="AB1184">
        <v>2.96</v>
      </c>
      <c r="AG1184" t="s">
        <v>140</v>
      </c>
      <c r="AX1184" t="s">
        <v>128</v>
      </c>
      <c r="AY1184" t="s">
        <v>128</v>
      </c>
      <c r="AZ1184" t="s">
        <v>227</v>
      </c>
      <c r="BC1184">
        <v>4</v>
      </c>
      <c r="BH1184" t="s">
        <v>118</v>
      </c>
      <c r="BJ1184">
        <v>96</v>
      </c>
      <c r="BO1184" t="s">
        <v>130</v>
      </c>
      <c r="BQ1184">
        <v>4</v>
      </c>
      <c r="BV1184" t="s">
        <v>118</v>
      </c>
      <c r="CC1184" t="s">
        <v>120</v>
      </c>
      <c r="CR1184" t="s">
        <v>375</v>
      </c>
      <c r="CS1184">
        <v>170766</v>
      </c>
      <c r="CT1184" t="s">
        <v>376</v>
      </c>
      <c r="CU1184" t="s">
        <v>377</v>
      </c>
      <c r="CV1184">
        <v>2014</v>
      </c>
    </row>
    <row r="1185" spans="1:100" x14ac:dyDescent="0.35">
      <c r="A1185">
        <v>38641940</v>
      </c>
      <c r="B1185" t="s">
        <v>298</v>
      </c>
      <c r="C1185" t="s">
        <v>134</v>
      </c>
      <c r="D1185" t="s">
        <v>101</v>
      </c>
      <c r="K1185" t="s">
        <v>249</v>
      </c>
      <c r="L1185" t="s">
        <v>250</v>
      </c>
      <c r="M1185" t="s">
        <v>251</v>
      </c>
      <c r="N1185" t="s">
        <v>105</v>
      </c>
      <c r="P1185">
        <v>4</v>
      </c>
      <c r="U1185" t="s">
        <v>118</v>
      </c>
      <c r="V1185" t="s">
        <v>107</v>
      </c>
      <c r="W1185" t="s">
        <v>108</v>
      </c>
      <c r="X1185" t="s">
        <v>109</v>
      </c>
      <c r="Y1185">
        <v>10</v>
      </c>
      <c r="Z1185" t="s">
        <v>139</v>
      </c>
      <c r="AB1185">
        <v>0.1</v>
      </c>
      <c r="AG1185" t="s">
        <v>111</v>
      </c>
      <c r="AX1185" t="s">
        <v>181</v>
      </c>
      <c r="AY1185" t="s">
        <v>194</v>
      </c>
      <c r="AZ1185" t="s">
        <v>227</v>
      </c>
      <c r="BA1185" t="s">
        <v>184</v>
      </c>
      <c r="BC1185">
        <v>4</v>
      </c>
      <c r="BH1185" t="s">
        <v>118</v>
      </c>
      <c r="BJ1185">
        <v>96</v>
      </c>
      <c r="BO1185" t="s">
        <v>130</v>
      </c>
      <c r="BQ1185">
        <v>4</v>
      </c>
      <c r="BV1185" t="s">
        <v>118</v>
      </c>
      <c r="CC1185" t="s">
        <v>120</v>
      </c>
      <c r="CR1185" t="s">
        <v>344</v>
      </c>
      <c r="CS1185">
        <v>170769</v>
      </c>
      <c r="CT1185" t="s">
        <v>345</v>
      </c>
      <c r="CU1185" t="s">
        <v>346</v>
      </c>
      <c r="CV1185">
        <v>2013</v>
      </c>
    </row>
    <row r="1186" spans="1:100" x14ac:dyDescent="0.35">
      <c r="A1186">
        <v>38641940</v>
      </c>
      <c r="B1186" t="s">
        <v>298</v>
      </c>
      <c r="C1186" t="s">
        <v>134</v>
      </c>
      <c r="D1186" t="s">
        <v>101</v>
      </c>
      <c r="K1186" t="s">
        <v>249</v>
      </c>
      <c r="L1186" t="s">
        <v>250</v>
      </c>
      <c r="M1186" t="s">
        <v>251</v>
      </c>
      <c r="N1186" t="s">
        <v>105</v>
      </c>
      <c r="P1186">
        <v>4</v>
      </c>
      <c r="U1186" t="s">
        <v>118</v>
      </c>
      <c r="V1186" t="s">
        <v>107</v>
      </c>
      <c r="W1186" t="s">
        <v>108</v>
      </c>
      <c r="X1186" t="s">
        <v>109</v>
      </c>
      <c r="Y1186">
        <v>10</v>
      </c>
      <c r="Z1186" t="s">
        <v>139</v>
      </c>
      <c r="AB1186">
        <v>0.4</v>
      </c>
      <c r="AG1186" t="s">
        <v>111</v>
      </c>
      <c r="AX1186" t="s">
        <v>181</v>
      </c>
      <c r="AY1186" t="s">
        <v>193</v>
      </c>
      <c r="AZ1186" t="s">
        <v>227</v>
      </c>
      <c r="BA1186" t="s">
        <v>184</v>
      </c>
      <c r="BC1186">
        <v>4</v>
      </c>
      <c r="BH1186" t="s">
        <v>118</v>
      </c>
      <c r="BJ1186">
        <v>96</v>
      </c>
      <c r="BO1186" t="s">
        <v>130</v>
      </c>
      <c r="BQ1186">
        <v>4</v>
      </c>
      <c r="BV1186" t="s">
        <v>118</v>
      </c>
      <c r="CC1186" t="s">
        <v>120</v>
      </c>
      <c r="CR1186" t="s">
        <v>344</v>
      </c>
      <c r="CS1186">
        <v>170769</v>
      </c>
      <c r="CT1186" t="s">
        <v>345</v>
      </c>
      <c r="CU1186" t="s">
        <v>346</v>
      </c>
      <c r="CV1186">
        <v>2013</v>
      </c>
    </row>
    <row r="1187" spans="1:100" x14ac:dyDescent="0.35">
      <c r="A1187">
        <v>38641940</v>
      </c>
      <c r="B1187" t="s">
        <v>298</v>
      </c>
      <c r="C1187" t="s">
        <v>134</v>
      </c>
      <c r="D1187" t="s">
        <v>101</v>
      </c>
      <c r="K1187" t="s">
        <v>249</v>
      </c>
      <c r="L1187" t="s">
        <v>250</v>
      </c>
      <c r="M1187" t="s">
        <v>251</v>
      </c>
      <c r="N1187" t="s">
        <v>105</v>
      </c>
      <c r="P1187">
        <v>4</v>
      </c>
      <c r="U1187" t="s">
        <v>118</v>
      </c>
      <c r="V1187" t="s">
        <v>107</v>
      </c>
      <c r="W1187" t="s">
        <v>108</v>
      </c>
      <c r="X1187" t="s">
        <v>109</v>
      </c>
      <c r="Y1187">
        <v>10</v>
      </c>
      <c r="Z1187" t="s">
        <v>139</v>
      </c>
      <c r="AB1187">
        <v>6.4</v>
      </c>
      <c r="AG1187" t="s">
        <v>111</v>
      </c>
      <c r="AX1187" t="s">
        <v>181</v>
      </c>
      <c r="AY1187" t="s">
        <v>195</v>
      </c>
      <c r="AZ1187" t="s">
        <v>227</v>
      </c>
      <c r="BA1187" t="s">
        <v>184</v>
      </c>
      <c r="BC1187">
        <v>4</v>
      </c>
      <c r="BH1187" t="s">
        <v>118</v>
      </c>
      <c r="BJ1187">
        <v>96</v>
      </c>
      <c r="BO1187" t="s">
        <v>130</v>
      </c>
      <c r="BQ1187">
        <v>4</v>
      </c>
      <c r="BV1187" t="s">
        <v>118</v>
      </c>
      <c r="CC1187" t="s">
        <v>120</v>
      </c>
      <c r="CR1187" t="s">
        <v>344</v>
      </c>
      <c r="CS1187">
        <v>170769</v>
      </c>
      <c r="CT1187" t="s">
        <v>345</v>
      </c>
      <c r="CU1187" t="s">
        <v>346</v>
      </c>
      <c r="CV1187">
        <v>2013</v>
      </c>
    </row>
    <row r="1188" spans="1:100" x14ac:dyDescent="0.35">
      <c r="A1188">
        <v>38641940</v>
      </c>
      <c r="B1188" t="s">
        <v>298</v>
      </c>
      <c r="D1188" t="s">
        <v>135</v>
      </c>
      <c r="K1188" t="s">
        <v>261</v>
      </c>
      <c r="L1188" t="s">
        <v>262</v>
      </c>
      <c r="M1188" t="s">
        <v>251</v>
      </c>
      <c r="V1188" t="s">
        <v>107</v>
      </c>
      <c r="W1188" t="s">
        <v>108</v>
      </c>
      <c r="X1188" t="s">
        <v>109</v>
      </c>
      <c r="Y1188">
        <v>2</v>
      </c>
      <c r="Z1188" t="s">
        <v>139</v>
      </c>
      <c r="AD1188">
        <v>3.8300000000000001E-3</v>
      </c>
      <c r="AF1188">
        <v>8.1300000000000001E-3</v>
      </c>
      <c r="AG1188" t="s">
        <v>111</v>
      </c>
      <c r="AX1188" t="s">
        <v>112</v>
      </c>
      <c r="AY1188" t="s">
        <v>655</v>
      </c>
      <c r="AZ1188" t="s">
        <v>227</v>
      </c>
      <c r="BA1188" t="s">
        <v>289</v>
      </c>
      <c r="BC1188">
        <v>54</v>
      </c>
      <c r="BH1188" t="s">
        <v>118</v>
      </c>
      <c r="CC1188" t="s">
        <v>120</v>
      </c>
      <c r="CR1188" t="s">
        <v>626</v>
      </c>
      <c r="CS1188">
        <v>153789</v>
      </c>
      <c r="CT1188" t="s">
        <v>627</v>
      </c>
      <c r="CU1188" t="s">
        <v>628</v>
      </c>
      <c r="CV1188">
        <v>2010</v>
      </c>
    </row>
    <row r="1189" spans="1:100" x14ac:dyDescent="0.35">
      <c r="A1189">
        <v>38641940</v>
      </c>
      <c r="B1189" t="s">
        <v>298</v>
      </c>
      <c r="D1189" t="s">
        <v>135</v>
      </c>
      <c r="K1189" t="s">
        <v>261</v>
      </c>
      <c r="L1189" t="s">
        <v>262</v>
      </c>
      <c r="M1189" t="s">
        <v>251</v>
      </c>
      <c r="V1189" t="s">
        <v>107</v>
      </c>
      <c r="W1189" t="s">
        <v>108</v>
      </c>
      <c r="X1189" t="s">
        <v>109</v>
      </c>
      <c r="Y1189">
        <v>2</v>
      </c>
      <c r="Z1189" t="s">
        <v>139</v>
      </c>
      <c r="AD1189">
        <v>3.8300000000000001E-3</v>
      </c>
      <c r="AF1189">
        <v>8.1300000000000001E-3</v>
      </c>
      <c r="AG1189" t="s">
        <v>111</v>
      </c>
      <c r="AX1189" t="s">
        <v>187</v>
      </c>
      <c r="AY1189" t="s">
        <v>213</v>
      </c>
      <c r="AZ1189" t="s">
        <v>227</v>
      </c>
      <c r="BA1189" t="s">
        <v>189</v>
      </c>
      <c r="BC1189">
        <v>94</v>
      </c>
      <c r="BH1189" t="s">
        <v>118</v>
      </c>
      <c r="CC1189" t="s">
        <v>120</v>
      </c>
      <c r="CR1189" t="s">
        <v>626</v>
      </c>
      <c r="CS1189">
        <v>153789</v>
      </c>
      <c r="CT1189" t="s">
        <v>627</v>
      </c>
      <c r="CU1189" t="s">
        <v>628</v>
      </c>
      <c r="CV1189">
        <v>2010</v>
      </c>
    </row>
    <row r="1190" spans="1:100" x14ac:dyDescent="0.35">
      <c r="A1190">
        <v>38641940</v>
      </c>
      <c r="B1190" t="s">
        <v>298</v>
      </c>
      <c r="D1190" t="s">
        <v>135</v>
      </c>
      <c r="K1190" t="s">
        <v>261</v>
      </c>
      <c r="L1190" t="s">
        <v>262</v>
      </c>
      <c r="M1190" t="s">
        <v>251</v>
      </c>
      <c r="V1190" t="s">
        <v>107</v>
      </c>
      <c r="W1190" t="s">
        <v>108</v>
      </c>
      <c r="X1190" t="s">
        <v>109</v>
      </c>
      <c r="Y1190">
        <v>2</v>
      </c>
      <c r="Z1190" t="s">
        <v>139</v>
      </c>
      <c r="AD1190">
        <v>3.15E-3</v>
      </c>
      <c r="AF1190">
        <v>9.8399999999999998E-3</v>
      </c>
      <c r="AG1190" t="s">
        <v>111</v>
      </c>
      <c r="AX1190" t="s">
        <v>187</v>
      </c>
      <c r="AY1190" t="s">
        <v>213</v>
      </c>
      <c r="AZ1190" t="s">
        <v>227</v>
      </c>
      <c r="BA1190" t="s">
        <v>647</v>
      </c>
      <c r="BC1190">
        <v>94</v>
      </c>
      <c r="BH1190" t="s">
        <v>118</v>
      </c>
      <c r="BJ1190">
        <v>21</v>
      </c>
      <c r="BO1190" t="s">
        <v>118</v>
      </c>
      <c r="BQ1190">
        <v>21</v>
      </c>
      <c r="BV1190" t="s">
        <v>118</v>
      </c>
      <c r="CC1190" t="s">
        <v>120</v>
      </c>
      <c r="CR1190" t="s">
        <v>632</v>
      </c>
      <c r="CS1190">
        <v>160519</v>
      </c>
      <c r="CT1190" t="s">
        <v>633</v>
      </c>
      <c r="CU1190" t="s">
        <v>634</v>
      </c>
      <c r="CV1190">
        <v>2012</v>
      </c>
    </row>
    <row r="1191" spans="1:100" x14ac:dyDescent="0.35">
      <c r="A1191">
        <v>38641940</v>
      </c>
      <c r="B1191" t="s">
        <v>298</v>
      </c>
      <c r="D1191" t="s">
        <v>135</v>
      </c>
      <c r="K1191" t="s">
        <v>261</v>
      </c>
      <c r="L1191" t="s">
        <v>262</v>
      </c>
      <c r="M1191" t="s">
        <v>251</v>
      </c>
      <c r="V1191" t="s">
        <v>107</v>
      </c>
      <c r="W1191" t="s">
        <v>108</v>
      </c>
      <c r="X1191" t="s">
        <v>109</v>
      </c>
      <c r="Y1191">
        <v>2</v>
      </c>
      <c r="Z1191" t="s">
        <v>139</v>
      </c>
      <c r="AD1191">
        <v>3.15E-3</v>
      </c>
      <c r="AF1191">
        <v>9.8399999999999998E-3</v>
      </c>
      <c r="AG1191" t="s">
        <v>111</v>
      </c>
      <c r="AX1191" t="s">
        <v>199</v>
      </c>
      <c r="AY1191" t="s">
        <v>656</v>
      </c>
      <c r="AZ1191" t="s">
        <v>227</v>
      </c>
      <c r="BA1191" t="s">
        <v>189</v>
      </c>
      <c r="BC1191">
        <v>21</v>
      </c>
      <c r="BH1191" t="s">
        <v>118</v>
      </c>
      <c r="BJ1191">
        <v>21</v>
      </c>
      <c r="BO1191" t="s">
        <v>118</v>
      </c>
      <c r="BQ1191">
        <v>21</v>
      </c>
      <c r="BV1191" t="s">
        <v>118</v>
      </c>
      <c r="CC1191" t="s">
        <v>120</v>
      </c>
      <c r="CR1191" t="s">
        <v>632</v>
      </c>
      <c r="CS1191">
        <v>160519</v>
      </c>
      <c r="CT1191" t="s">
        <v>633</v>
      </c>
      <c r="CU1191" t="s">
        <v>634</v>
      </c>
      <c r="CV1191">
        <v>2012</v>
      </c>
    </row>
    <row r="1192" spans="1:100" x14ac:dyDescent="0.35">
      <c r="A1192">
        <v>38641940</v>
      </c>
      <c r="B1192" t="s">
        <v>298</v>
      </c>
      <c r="D1192" t="s">
        <v>135</v>
      </c>
      <c r="K1192" t="s">
        <v>261</v>
      </c>
      <c r="L1192" t="s">
        <v>262</v>
      </c>
      <c r="M1192" t="s">
        <v>251</v>
      </c>
      <c r="V1192" t="s">
        <v>107</v>
      </c>
      <c r="W1192" t="s">
        <v>108</v>
      </c>
      <c r="X1192" t="s">
        <v>109</v>
      </c>
      <c r="Y1192">
        <v>2</v>
      </c>
      <c r="Z1192" t="s">
        <v>139</v>
      </c>
      <c r="AD1192">
        <v>3.8300000000000001E-3</v>
      </c>
      <c r="AF1192">
        <v>8.1300000000000001E-3</v>
      </c>
      <c r="AG1192" t="s">
        <v>111</v>
      </c>
      <c r="AX1192" t="s">
        <v>268</v>
      </c>
      <c r="AY1192" t="s">
        <v>542</v>
      </c>
      <c r="AZ1192" t="s">
        <v>227</v>
      </c>
      <c r="BA1192" t="s">
        <v>457</v>
      </c>
      <c r="BC1192">
        <v>94</v>
      </c>
      <c r="BH1192" t="s">
        <v>118</v>
      </c>
      <c r="CC1192" t="s">
        <v>120</v>
      </c>
      <c r="CR1192" t="s">
        <v>626</v>
      </c>
      <c r="CS1192">
        <v>153789</v>
      </c>
      <c r="CT1192" t="s">
        <v>627</v>
      </c>
      <c r="CU1192" t="s">
        <v>628</v>
      </c>
      <c r="CV1192">
        <v>2010</v>
      </c>
    </row>
    <row r="1193" spans="1:100" x14ac:dyDescent="0.35">
      <c r="A1193">
        <v>38641940</v>
      </c>
      <c r="B1193" t="s">
        <v>298</v>
      </c>
      <c r="D1193" t="s">
        <v>135</v>
      </c>
      <c r="K1193" t="s">
        <v>261</v>
      </c>
      <c r="L1193" t="s">
        <v>262</v>
      </c>
      <c r="M1193" t="s">
        <v>251</v>
      </c>
      <c r="V1193" t="s">
        <v>107</v>
      </c>
      <c r="W1193" t="s">
        <v>108</v>
      </c>
      <c r="X1193" t="s">
        <v>109</v>
      </c>
      <c r="Y1193">
        <v>2</v>
      </c>
      <c r="Z1193" t="s">
        <v>139</v>
      </c>
      <c r="AD1193">
        <v>3.15E-3</v>
      </c>
      <c r="AF1193">
        <v>9.8399999999999998E-3</v>
      </c>
      <c r="AG1193" t="s">
        <v>111</v>
      </c>
      <c r="AX1193" t="s">
        <v>187</v>
      </c>
      <c r="AY1193" t="s">
        <v>213</v>
      </c>
      <c r="AZ1193" t="s">
        <v>227</v>
      </c>
      <c r="BA1193" t="s">
        <v>189</v>
      </c>
      <c r="BC1193">
        <v>94</v>
      </c>
      <c r="BH1193" t="s">
        <v>118</v>
      </c>
      <c r="BJ1193">
        <v>21</v>
      </c>
      <c r="BO1193" t="s">
        <v>118</v>
      </c>
      <c r="BQ1193">
        <v>21</v>
      </c>
      <c r="BV1193" t="s">
        <v>118</v>
      </c>
      <c r="CC1193" t="s">
        <v>120</v>
      </c>
      <c r="CR1193" t="s">
        <v>632</v>
      </c>
      <c r="CS1193">
        <v>160519</v>
      </c>
      <c r="CT1193" t="s">
        <v>633</v>
      </c>
      <c r="CU1193" t="s">
        <v>634</v>
      </c>
      <c r="CV1193">
        <v>2012</v>
      </c>
    </row>
    <row r="1194" spans="1:100" x14ac:dyDescent="0.35">
      <c r="A1194">
        <v>38641940</v>
      </c>
      <c r="B1194" t="s">
        <v>298</v>
      </c>
      <c r="D1194" t="s">
        <v>135</v>
      </c>
      <c r="K1194" t="s">
        <v>261</v>
      </c>
      <c r="L1194" t="s">
        <v>262</v>
      </c>
      <c r="M1194" t="s">
        <v>251</v>
      </c>
      <c r="V1194" t="s">
        <v>107</v>
      </c>
      <c r="W1194" t="s">
        <v>108</v>
      </c>
      <c r="X1194" t="s">
        <v>109</v>
      </c>
      <c r="Y1194">
        <v>2</v>
      </c>
      <c r="Z1194" t="s">
        <v>139</v>
      </c>
      <c r="AD1194">
        <v>3.15E-3</v>
      </c>
      <c r="AF1194">
        <v>9.8399999999999998E-3</v>
      </c>
      <c r="AG1194" t="s">
        <v>111</v>
      </c>
      <c r="AX1194" t="s">
        <v>187</v>
      </c>
      <c r="AY1194" t="s">
        <v>648</v>
      </c>
      <c r="AZ1194" t="s">
        <v>227</v>
      </c>
      <c r="BA1194" t="s">
        <v>189</v>
      </c>
      <c r="BC1194">
        <v>94</v>
      </c>
      <c r="BH1194" t="s">
        <v>118</v>
      </c>
      <c r="BJ1194">
        <v>21</v>
      </c>
      <c r="BO1194" t="s">
        <v>118</v>
      </c>
      <c r="BQ1194">
        <v>21</v>
      </c>
      <c r="BV1194" t="s">
        <v>118</v>
      </c>
      <c r="CC1194" t="s">
        <v>120</v>
      </c>
      <c r="CR1194" t="s">
        <v>632</v>
      </c>
      <c r="CS1194">
        <v>160519</v>
      </c>
      <c r="CT1194" t="s">
        <v>633</v>
      </c>
      <c r="CU1194" t="s">
        <v>634</v>
      </c>
      <c r="CV1194">
        <v>2012</v>
      </c>
    </row>
    <row r="1195" spans="1:100" x14ac:dyDescent="0.35">
      <c r="A1195">
        <v>38641940</v>
      </c>
      <c r="B1195" t="s">
        <v>298</v>
      </c>
      <c r="D1195" t="s">
        <v>135</v>
      </c>
      <c r="K1195" t="s">
        <v>261</v>
      </c>
      <c r="L1195" t="s">
        <v>262</v>
      </c>
      <c r="M1195" t="s">
        <v>251</v>
      </c>
      <c r="V1195" t="s">
        <v>107</v>
      </c>
      <c r="W1195" t="s">
        <v>108</v>
      </c>
      <c r="X1195" t="s">
        <v>109</v>
      </c>
      <c r="Y1195">
        <v>2</v>
      </c>
      <c r="Z1195" t="s">
        <v>139</v>
      </c>
      <c r="AD1195">
        <v>3.15E-3</v>
      </c>
      <c r="AF1195">
        <v>9.8399999999999998E-3</v>
      </c>
      <c r="AG1195" t="s">
        <v>111</v>
      </c>
      <c r="AX1195" t="s">
        <v>128</v>
      </c>
      <c r="AY1195" t="s">
        <v>241</v>
      </c>
      <c r="AZ1195" t="s">
        <v>227</v>
      </c>
      <c r="BC1195">
        <v>21</v>
      </c>
      <c r="BH1195" t="s">
        <v>118</v>
      </c>
      <c r="BJ1195">
        <v>21</v>
      </c>
      <c r="BO1195" t="s">
        <v>118</v>
      </c>
      <c r="BQ1195">
        <v>21</v>
      </c>
      <c r="BV1195" t="s">
        <v>118</v>
      </c>
      <c r="CC1195" t="s">
        <v>120</v>
      </c>
      <c r="CR1195" t="s">
        <v>632</v>
      </c>
      <c r="CS1195">
        <v>160519</v>
      </c>
      <c r="CT1195" t="s">
        <v>633</v>
      </c>
      <c r="CU1195" t="s">
        <v>634</v>
      </c>
      <c r="CV1195">
        <v>2012</v>
      </c>
    </row>
    <row r="1196" spans="1:100" x14ac:dyDescent="0.35">
      <c r="A1196">
        <v>38641940</v>
      </c>
      <c r="B1196" t="s">
        <v>298</v>
      </c>
      <c r="D1196" t="s">
        <v>135</v>
      </c>
      <c r="K1196" t="s">
        <v>261</v>
      </c>
      <c r="L1196" t="s">
        <v>262</v>
      </c>
      <c r="M1196" t="s">
        <v>251</v>
      </c>
      <c r="V1196" t="s">
        <v>107</v>
      </c>
      <c r="W1196" t="s">
        <v>108</v>
      </c>
      <c r="X1196" t="s">
        <v>109</v>
      </c>
      <c r="Y1196">
        <v>2</v>
      </c>
      <c r="Z1196" t="s">
        <v>139</v>
      </c>
      <c r="AD1196">
        <v>3.15E-3</v>
      </c>
      <c r="AF1196">
        <v>9.8399999999999998E-3</v>
      </c>
      <c r="AG1196" t="s">
        <v>111</v>
      </c>
      <c r="AX1196" t="s">
        <v>187</v>
      </c>
      <c r="AY1196" t="s">
        <v>213</v>
      </c>
      <c r="AZ1196" t="s">
        <v>227</v>
      </c>
      <c r="BA1196" t="s">
        <v>189</v>
      </c>
      <c r="BC1196">
        <v>94</v>
      </c>
      <c r="BH1196" t="s">
        <v>118</v>
      </c>
      <c r="BJ1196">
        <v>21</v>
      </c>
      <c r="BO1196" t="s">
        <v>118</v>
      </c>
      <c r="BQ1196">
        <v>21</v>
      </c>
      <c r="BV1196" t="s">
        <v>118</v>
      </c>
      <c r="CC1196" t="s">
        <v>120</v>
      </c>
      <c r="CR1196" t="s">
        <v>632</v>
      </c>
      <c r="CS1196">
        <v>160519</v>
      </c>
      <c r="CT1196" t="s">
        <v>633</v>
      </c>
      <c r="CU1196" t="s">
        <v>634</v>
      </c>
      <c r="CV1196">
        <v>2012</v>
      </c>
    </row>
    <row r="1197" spans="1:100" x14ac:dyDescent="0.35">
      <c r="A1197">
        <v>38641940</v>
      </c>
      <c r="B1197" t="s">
        <v>298</v>
      </c>
      <c r="D1197" t="s">
        <v>135</v>
      </c>
      <c r="K1197" t="s">
        <v>261</v>
      </c>
      <c r="L1197" t="s">
        <v>262</v>
      </c>
      <c r="M1197" t="s">
        <v>251</v>
      </c>
      <c r="V1197" t="s">
        <v>107</v>
      </c>
      <c r="W1197" t="s">
        <v>108</v>
      </c>
      <c r="X1197" t="s">
        <v>109</v>
      </c>
      <c r="Y1197">
        <v>2</v>
      </c>
      <c r="Z1197" t="s">
        <v>139</v>
      </c>
      <c r="AD1197">
        <v>3.15E-3</v>
      </c>
      <c r="AF1197">
        <v>9.8399999999999998E-3</v>
      </c>
      <c r="AG1197" t="s">
        <v>111</v>
      </c>
      <c r="AX1197" t="s">
        <v>187</v>
      </c>
      <c r="AY1197" t="s">
        <v>213</v>
      </c>
      <c r="AZ1197" t="s">
        <v>227</v>
      </c>
      <c r="BA1197" t="s">
        <v>647</v>
      </c>
      <c r="BC1197">
        <v>94</v>
      </c>
      <c r="BH1197" t="s">
        <v>118</v>
      </c>
      <c r="BJ1197">
        <v>21</v>
      </c>
      <c r="BO1197" t="s">
        <v>118</v>
      </c>
      <c r="BQ1197">
        <v>21</v>
      </c>
      <c r="BV1197" t="s">
        <v>118</v>
      </c>
      <c r="CC1197" t="s">
        <v>120</v>
      </c>
      <c r="CR1197" t="s">
        <v>632</v>
      </c>
      <c r="CS1197">
        <v>160519</v>
      </c>
      <c r="CT1197" t="s">
        <v>633</v>
      </c>
      <c r="CU1197" t="s">
        <v>634</v>
      </c>
      <c r="CV1197">
        <v>2012</v>
      </c>
    </row>
    <row r="1198" spans="1:100" x14ac:dyDescent="0.35">
      <c r="A1198">
        <v>38641940</v>
      </c>
      <c r="B1198" t="s">
        <v>298</v>
      </c>
      <c r="D1198" t="s">
        <v>135</v>
      </c>
      <c r="K1198" t="s">
        <v>261</v>
      </c>
      <c r="L1198" t="s">
        <v>262</v>
      </c>
      <c r="M1198" t="s">
        <v>251</v>
      </c>
      <c r="V1198" t="s">
        <v>107</v>
      </c>
      <c r="W1198" t="s">
        <v>108</v>
      </c>
      <c r="X1198" t="s">
        <v>109</v>
      </c>
      <c r="Y1198">
        <v>2</v>
      </c>
      <c r="Z1198" t="s">
        <v>139</v>
      </c>
      <c r="AD1198">
        <v>3.15E-3</v>
      </c>
      <c r="AF1198">
        <v>9.8399999999999998E-3</v>
      </c>
      <c r="AG1198" t="s">
        <v>111</v>
      </c>
      <c r="AX1198" t="s">
        <v>187</v>
      </c>
      <c r="AY1198" t="s">
        <v>648</v>
      </c>
      <c r="AZ1198" t="s">
        <v>227</v>
      </c>
      <c r="BA1198" t="s">
        <v>189</v>
      </c>
      <c r="BC1198">
        <v>94</v>
      </c>
      <c r="BH1198" t="s">
        <v>118</v>
      </c>
      <c r="BJ1198">
        <v>21</v>
      </c>
      <c r="BO1198" t="s">
        <v>118</v>
      </c>
      <c r="BQ1198">
        <v>21</v>
      </c>
      <c r="BV1198" t="s">
        <v>118</v>
      </c>
      <c r="CC1198" t="s">
        <v>120</v>
      </c>
      <c r="CR1198" t="s">
        <v>632</v>
      </c>
      <c r="CS1198">
        <v>160519</v>
      </c>
      <c r="CT1198" t="s">
        <v>633</v>
      </c>
      <c r="CU1198" t="s">
        <v>634</v>
      </c>
      <c r="CV1198">
        <v>2012</v>
      </c>
    </row>
    <row r="1199" spans="1:100" x14ac:dyDescent="0.35">
      <c r="A1199">
        <v>38641940</v>
      </c>
      <c r="B1199" t="s">
        <v>298</v>
      </c>
      <c r="D1199" t="s">
        <v>101</v>
      </c>
      <c r="F1199">
        <v>29.7</v>
      </c>
      <c r="K1199" t="s">
        <v>618</v>
      </c>
      <c r="L1199" t="s">
        <v>619</v>
      </c>
      <c r="M1199" t="s">
        <v>251</v>
      </c>
      <c r="N1199" t="s">
        <v>105</v>
      </c>
      <c r="P1199">
        <v>25</v>
      </c>
      <c r="U1199" t="s">
        <v>294</v>
      </c>
      <c r="V1199" t="s">
        <v>167</v>
      </c>
      <c r="W1199" t="s">
        <v>108</v>
      </c>
      <c r="X1199" t="s">
        <v>109</v>
      </c>
      <c r="Y1199" t="s">
        <v>383</v>
      </c>
      <c r="Z1199" t="s">
        <v>139</v>
      </c>
      <c r="AB1199">
        <v>2.02</v>
      </c>
      <c r="AG1199" t="s">
        <v>140</v>
      </c>
      <c r="AX1199" t="s">
        <v>128</v>
      </c>
      <c r="AY1199" t="s">
        <v>128</v>
      </c>
      <c r="AZ1199" t="s">
        <v>227</v>
      </c>
      <c r="BC1199">
        <v>4</v>
      </c>
      <c r="BH1199" t="s">
        <v>118</v>
      </c>
      <c r="BJ1199">
        <v>96</v>
      </c>
      <c r="BO1199" t="s">
        <v>130</v>
      </c>
      <c r="BQ1199">
        <v>4</v>
      </c>
      <c r="BV1199" t="s">
        <v>118</v>
      </c>
      <c r="CC1199" t="s">
        <v>120</v>
      </c>
      <c r="CR1199" t="s">
        <v>375</v>
      </c>
      <c r="CS1199">
        <v>161774</v>
      </c>
      <c r="CT1199" t="s">
        <v>384</v>
      </c>
      <c r="CU1199" t="s">
        <v>385</v>
      </c>
      <c r="CV1199">
        <v>2011</v>
      </c>
    </row>
    <row r="1200" spans="1:100" x14ac:dyDescent="0.35">
      <c r="A1200">
        <v>38641940</v>
      </c>
      <c r="B1200" t="s">
        <v>298</v>
      </c>
      <c r="D1200" t="s">
        <v>135</v>
      </c>
      <c r="K1200" t="s">
        <v>261</v>
      </c>
      <c r="L1200" t="s">
        <v>262</v>
      </c>
      <c r="M1200" t="s">
        <v>251</v>
      </c>
      <c r="V1200" t="s">
        <v>107</v>
      </c>
      <c r="W1200" t="s">
        <v>108</v>
      </c>
      <c r="X1200" t="s">
        <v>109</v>
      </c>
      <c r="Y1200">
        <v>2</v>
      </c>
      <c r="Z1200" t="s">
        <v>139</v>
      </c>
      <c r="AD1200">
        <v>3.15E-3</v>
      </c>
      <c r="AF1200">
        <v>9.8399999999999998E-3</v>
      </c>
      <c r="AG1200" t="s">
        <v>111</v>
      </c>
      <c r="AX1200" t="s">
        <v>207</v>
      </c>
      <c r="AY1200" t="s">
        <v>217</v>
      </c>
      <c r="AZ1200" t="s">
        <v>227</v>
      </c>
      <c r="BA1200" t="s">
        <v>184</v>
      </c>
      <c r="BC1200">
        <v>21</v>
      </c>
      <c r="BH1200" t="s">
        <v>118</v>
      </c>
      <c r="BJ1200">
        <v>21</v>
      </c>
      <c r="BO1200" t="s">
        <v>118</v>
      </c>
      <c r="BQ1200">
        <v>21</v>
      </c>
      <c r="BV1200" t="s">
        <v>118</v>
      </c>
      <c r="CC1200" t="s">
        <v>120</v>
      </c>
      <c r="CR1200" t="s">
        <v>632</v>
      </c>
      <c r="CS1200">
        <v>160519</v>
      </c>
      <c r="CT1200" t="s">
        <v>633</v>
      </c>
      <c r="CU1200" t="s">
        <v>634</v>
      </c>
      <c r="CV1200">
        <v>2012</v>
      </c>
    </row>
    <row r="1201" spans="1:100" x14ac:dyDescent="0.35">
      <c r="A1201">
        <v>38641940</v>
      </c>
      <c r="B1201" t="s">
        <v>298</v>
      </c>
      <c r="D1201" t="s">
        <v>135</v>
      </c>
      <c r="K1201" t="s">
        <v>261</v>
      </c>
      <c r="L1201" t="s">
        <v>262</v>
      </c>
      <c r="M1201" t="s">
        <v>251</v>
      </c>
      <c r="V1201" t="s">
        <v>107</v>
      </c>
      <c r="W1201" t="s">
        <v>108</v>
      </c>
      <c r="X1201" t="s">
        <v>109</v>
      </c>
      <c r="Y1201">
        <v>2</v>
      </c>
      <c r="Z1201" t="s">
        <v>139</v>
      </c>
      <c r="AD1201">
        <v>3.15E-3</v>
      </c>
      <c r="AF1201">
        <v>9.8399999999999998E-3</v>
      </c>
      <c r="AG1201" t="s">
        <v>111</v>
      </c>
      <c r="AX1201" t="s">
        <v>199</v>
      </c>
      <c r="AY1201" t="s">
        <v>656</v>
      </c>
      <c r="AZ1201" t="s">
        <v>227</v>
      </c>
      <c r="BA1201" t="s">
        <v>647</v>
      </c>
      <c r="BC1201">
        <v>21</v>
      </c>
      <c r="BH1201" t="s">
        <v>118</v>
      </c>
      <c r="BJ1201">
        <v>21</v>
      </c>
      <c r="BO1201" t="s">
        <v>118</v>
      </c>
      <c r="BQ1201">
        <v>21</v>
      </c>
      <c r="BV1201" t="s">
        <v>118</v>
      </c>
      <c r="CC1201" t="s">
        <v>120</v>
      </c>
      <c r="CR1201" t="s">
        <v>632</v>
      </c>
      <c r="CS1201">
        <v>160519</v>
      </c>
      <c r="CT1201" t="s">
        <v>633</v>
      </c>
      <c r="CU1201" t="s">
        <v>634</v>
      </c>
      <c r="CV1201">
        <v>2012</v>
      </c>
    </row>
    <row r="1202" spans="1:100" x14ac:dyDescent="0.35">
      <c r="A1202">
        <v>38641940</v>
      </c>
      <c r="B1202" t="s">
        <v>298</v>
      </c>
      <c r="D1202" t="s">
        <v>135</v>
      </c>
      <c r="K1202" t="s">
        <v>261</v>
      </c>
      <c r="L1202" t="s">
        <v>262</v>
      </c>
      <c r="M1202" t="s">
        <v>251</v>
      </c>
      <c r="V1202" t="s">
        <v>107</v>
      </c>
      <c r="W1202" t="s">
        <v>108</v>
      </c>
      <c r="X1202" t="s">
        <v>109</v>
      </c>
      <c r="Y1202">
        <v>2</v>
      </c>
      <c r="Z1202" t="s">
        <v>139</v>
      </c>
      <c r="AD1202">
        <v>3.15E-3</v>
      </c>
      <c r="AF1202">
        <v>9.8399999999999998E-3</v>
      </c>
      <c r="AG1202" t="s">
        <v>111</v>
      </c>
      <c r="AX1202" t="s">
        <v>268</v>
      </c>
      <c r="AY1202" t="s">
        <v>657</v>
      </c>
      <c r="AZ1202" t="s">
        <v>227</v>
      </c>
      <c r="BA1202" t="s">
        <v>647</v>
      </c>
      <c r="BC1202">
        <v>94</v>
      </c>
      <c r="BH1202" t="s">
        <v>118</v>
      </c>
      <c r="BJ1202">
        <v>21</v>
      </c>
      <c r="BO1202" t="s">
        <v>118</v>
      </c>
      <c r="BQ1202">
        <v>21</v>
      </c>
      <c r="BV1202" t="s">
        <v>118</v>
      </c>
      <c r="CC1202" t="s">
        <v>120</v>
      </c>
      <c r="CR1202" t="s">
        <v>632</v>
      </c>
      <c r="CS1202">
        <v>160519</v>
      </c>
      <c r="CT1202" t="s">
        <v>633</v>
      </c>
      <c r="CU1202" t="s">
        <v>634</v>
      </c>
      <c r="CV1202">
        <v>2012</v>
      </c>
    </row>
    <row r="1203" spans="1:100" x14ac:dyDescent="0.35">
      <c r="A1203">
        <v>38641940</v>
      </c>
      <c r="B1203" t="s">
        <v>298</v>
      </c>
      <c r="D1203" t="s">
        <v>101</v>
      </c>
      <c r="K1203" t="s">
        <v>249</v>
      </c>
      <c r="L1203" t="s">
        <v>250</v>
      </c>
      <c r="M1203" t="s">
        <v>251</v>
      </c>
      <c r="N1203" t="s">
        <v>105</v>
      </c>
      <c r="P1203">
        <v>25</v>
      </c>
      <c r="U1203" t="s">
        <v>294</v>
      </c>
      <c r="V1203" t="s">
        <v>233</v>
      </c>
      <c r="W1203" t="s">
        <v>108</v>
      </c>
      <c r="X1203" t="s">
        <v>234</v>
      </c>
      <c r="Y1203">
        <v>3</v>
      </c>
      <c r="Z1203" t="s">
        <v>139</v>
      </c>
      <c r="AB1203">
        <v>1.0800000000000001E-2</v>
      </c>
      <c r="AG1203" t="s">
        <v>111</v>
      </c>
      <c r="AX1203" t="s">
        <v>207</v>
      </c>
      <c r="AY1203" t="s">
        <v>278</v>
      </c>
      <c r="AZ1203" t="s">
        <v>227</v>
      </c>
      <c r="BA1203" t="s">
        <v>184</v>
      </c>
      <c r="BC1203">
        <v>7</v>
      </c>
      <c r="BH1203" t="s">
        <v>118</v>
      </c>
      <c r="BJ1203">
        <v>3</v>
      </c>
      <c r="BO1203" t="s">
        <v>566</v>
      </c>
      <c r="BQ1203">
        <v>21</v>
      </c>
      <c r="BV1203" t="s">
        <v>118</v>
      </c>
      <c r="CC1203" t="s">
        <v>120</v>
      </c>
      <c r="CR1203" t="s">
        <v>629</v>
      </c>
      <c r="CS1203">
        <v>165781</v>
      </c>
      <c r="CT1203" t="s">
        <v>630</v>
      </c>
      <c r="CU1203" t="s">
        <v>631</v>
      </c>
      <c r="CV1203">
        <v>2010</v>
      </c>
    </row>
    <row r="1204" spans="1:100" x14ac:dyDescent="0.35">
      <c r="A1204">
        <v>38641940</v>
      </c>
      <c r="B1204" t="s">
        <v>298</v>
      </c>
      <c r="D1204" t="s">
        <v>101</v>
      </c>
      <c r="K1204" t="s">
        <v>249</v>
      </c>
      <c r="L1204" t="s">
        <v>250</v>
      </c>
      <c r="M1204" t="s">
        <v>251</v>
      </c>
      <c r="N1204" t="s">
        <v>105</v>
      </c>
      <c r="P1204">
        <v>25</v>
      </c>
      <c r="U1204" t="s">
        <v>294</v>
      </c>
      <c r="V1204" t="s">
        <v>233</v>
      </c>
      <c r="W1204" t="s">
        <v>108</v>
      </c>
      <c r="X1204" t="s">
        <v>234</v>
      </c>
      <c r="Y1204">
        <v>3</v>
      </c>
      <c r="Z1204" t="s">
        <v>139</v>
      </c>
      <c r="AB1204">
        <v>2.8800000000000002E-3</v>
      </c>
      <c r="AG1204" t="s">
        <v>111</v>
      </c>
      <c r="AX1204" t="s">
        <v>207</v>
      </c>
      <c r="AY1204" t="s">
        <v>278</v>
      </c>
      <c r="AZ1204" t="s">
        <v>227</v>
      </c>
      <c r="BA1204" t="s">
        <v>184</v>
      </c>
      <c r="BC1204">
        <v>14</v>
      </c>
      <c r="BH1204" t="s">
        <v>118</v>
      </c>
      <c r="BJ1204">
        <v>3</v>
      </c>
      <c r="BO1204" t="s">
        <v>566</v>
      </c>
      <c r="BQ1204">
        <v>21</v>
      </c>
      <c r="BV1204" t="s">
        <v>118</v>
      </c>
      <c r="CC1204" t="s">
        <v>120</v>
      </c>
      <c r="CR1204" t="s">
        <v>629</v>
      </c>
      <c r="CS1204">
        <v>165781</v>
      </c>
      <c r="CT1204" t="s">
        <v>630</v>
      </c>
      <c r="CU1204" t="s">
        <v>631</v>
      </c>
      <c r="CV1204">
        <v>2010</v>
      </c>
    </row>
    <row r="1205" spans="1:100" x14ac:dyDescent="0.35">
      <c r="A1205">
        <v>38641940</v>
      </c>
      <c r="B1205" t="s">
        <v>298</v>
      </c>
      <c r="D1205" t="s">
        <v>101</v>
      </c>
      <c r="K1205" t="s">
        <v>249</v>
      </c>
      <c r="L1205" t="s">
        <v>250</v>
      </c>
      <c r="M1205" t="s">
        <v>251</v>
      </c>
      <c r="N1205" t="s">
        <v>105</v>
      </c>
      <c r="P1205">
        <v>25</v>
      </c>
      <c r="U1205" t="s">
        <v>294</v>
      </c>
      <c r="V1205" t="s">
        <v>233</v>
      </c>
      <c r="W1205" t="s">
        <v>108</v>
      </c>
      <c r="X1205" t="s">
        <v>234</v>
      </c>
      <c r="Y1205">
        <v>3</v>
      </c>
      <c r="Z1205" t="s">
        <v>139</v>
      </c>
      <c r="AB1205">
        <v>2.8800000000000002E-3</v>
      </c>
      <c r="AG1205" t="s">
        <v>111</v>
      </c>
      <c r="AX1205" t="s">
        <v>128</v>
      </c>
      <c r="AY1205" t="s">
        <v>128</v>
      </c>
      <c r="AZ1205" t="s">
        <v>227</v>
      </c>
      <c r="BC1205">
        <v>14</v>
      </c>
      <c r="BH1205" t="s">
        <v>118</v>
      </c>
      <c r="BJ1205">
        <v>3</v>
      </c>
      <c r="BO1205" t="s">
        <v>566</v>
      </c>
      <c r="BQ1205">
        <v>21</v>
      </c>
      <c r="BV1205" t="s">
        <v>118</v>
      </c>
      <c r="CC1205" t="s">
        <v>120</v>
      </c>
      <c r="CR1205" t="s">
        <v>629</v>
      </c>
      <c r="CS1205">
        <v>165781</v>
      </c>
      <c r="CT1205" t="s">
        <v>630</v>
      </c>
      <c r="CU1205" t="s">
        <v>631</v>
      </c>
      <c r="CV1205">
        <v>2010</v>
      </c>
    </row>
    <row r="1206" spans="1:100" x14ac:dyDescent="0.35">
      <c r="A1206">
        <v>38641940</v>
      </c>
      <c r="B1206" t="s">
        <v>298</v>
      </c>
      <c r="D1206" t="s">
        <v>101</v>
      </c>
      <c r="F1206">
        <v>25.2</v>
      </c>
      <c r="K1206" t="s">
        <v>613</v>
      </c>
      <c r="L1206" t="s">
        <v>614</v>
      </c>
      <c r="M1206" t="s">
        <v>251</v>
      </c>
      <c r="N1206" t="s">
        <v>105</v>
      </c>
      <c r="P1206">
        <v>25</v>
      </c>
      <c r="U1206" t="s">
        <v>206</v>
      </c>
      <c r="V1206" t="s">
        <v>107</v>
      </c>
      <c r="W1206" t="s">
        <v>108</v>
      </c>
      <c r="X1206" t="s">
        <v>109</v>
      </c>
      <c r="Y1206">
        <v>6</v>
      </c>
      <c r="Z1206" t="s">
        <v>139</v>
      </c>
      <c r="AB1206">
        <v>0.1</v>
      </c>
      <c r="AG1206" t="s">
        <v>111</v>
      </c>
      <c r="AX1206" t="s">
        <v>128</v>
      </c>
      <c r="AY1206" t="s">
        <v>241</v>
      </c>
      <c r="AZ1206" t="s">
        <v>227</v>
      </c>
      <c r="BC1206">
        <v>16</v>
      </c>
      <c r="BH1206" t="s">
        <v>118</v>
      </c>
      <c r="CC1206" t="s">
        <v>120</v>
      </c>
      <c r="CR1206" t="s">
        <v>237</v>
      </c>
      <c r="CS1206">
        <v>80961</v>
      </c>
      <c r="CT1206" t="s">
        <v>342</v>
      </c>
      <c r="CU1206" t="s">
        <v>343</v>
      </c>
      <c r="CV1206">
        <v>2005</v>
      </c>
    </row>
    <row r="1207" spans="1:100" x14ac:dyDescent="0.35">
      <c r="A1207">
        <v>38641940</v>
      </c>
      <c r="B1207" t="s">
        <v>298</v>
      </c>
      <c r="D1207" t="s">
        <v>135</v>
      </c>
      <c r="K1207" t="s">
        <v>618</v>
      </c>
      <c r="L1207" t="s">
        <v>619</v>
      </c>
      <c r="M1207" t="s">
        <v>251</v>
      </c>
      <c r="N1207" t="s">
        <v>105</v>
      </c>
      <c r="P1207">
        <v>25</v>
      </c>
      <c r="U1207" t="s">
        <v>106</v>
      </c>
      <c r="V1207" t="s">
        <v>167</v>
      </c>
      <c r="W1207" t="s">
        <v>108</v>
      </c>
      <c r="X1207" t="s">
        <v>109</v>
      </c>
      <c r="Y1207">
        <v>10</v>
      </c>
      <c r="Z1207" t="s">
        <v>139</v>
      </c>
      <c r="AB1207">
        <v>4.84</v>
      </c>
      <c r="AD1207">
        <v>4.3499999999999996</v>
      </c>
      <c r="AF1207">
        <v>5.17</v>
      </c>
      <c r="AG1207" t="s">
        <v>140</v>
      </c>
      <c r="AX1207" t="s">
        <v>128</v>
      </c>
      <c r="AY1207" t="s">
        <v>128</v>
      </c>
      <c r="AZ1207" t="s">
        <v>227</v>
      </c>
      <c r="BC1207">
        <v>4</v>
      </c>
      <c r="BH1207" t="s">
        <v>118</v>
      </c>
      <c r="BJ1207">
        <v>96</v>
      </c>
      <c r="BO1207" t="s">
        <v>130</v>
      </c>
      <c r="BQ1207">
        <v>4</v>
      </c>
      <c r="BV1207" t="s">
        <v>118</v>
      </c>
      <c r="CC1207" t="s">
        <v>120</v>
      </c>
      <c r="CR1207" t="s">
        <v>375</v>
      </c>
      <c r="CS1207">
        <v>170766</v>
      </c>
      <c r="CT1207" t="s">
        <v>376</v>
      </c>
      <c r="CU1207" t="s">
        <v>377</v>
      </c>
      <c r="CV1207">
        <v>2014</v>
      </c>
    </row>
    <row r="1208" spans="1:100" x14ac:dyDescent="0.35">
      <c r="A1208">
        <v>38641940</v>
      </c>
      <c r="B1208" t="s">
        <v>298</v>
      </c>
      <c r="D1208" t="s">
        <v>101</v>
      </c>
      <c r="K1208" t="s">
        <v>613</v>
      </c>
      <c r="L1208" t="s">
        <v>614</v>
      </c>
      <c r="M1208" t="s">
        <v>251</v>
      </c>
      <c r="N1208" t="s">
        <v>105</v>
      </c>
      <c r="P1208">
        <v>25</v>
      </c>
      <c r="U1208" t="s">
        <v>294</v>
      </c>
      <c r="V1208" t="s">
        <v>508</v>
      </c>
      <c r="W1208" t="s">
        <v>108</v>
      </c>
      <c r="X1208" t="s">
        <v>109</v>
      </c>
      <c r="Y1208">
        <v>3</v>
      </c>
      <c r="Z1208" t="s">
        <v>139</v>
      </c>
      <c r="AB1208">
        <v>2.88</v>
      </c>
      <c r="AG1208" t="s">
        <v>140</v>
      </c>
      <c r="AX1208" t="s">
        <v>112</v>
      </c>
      <c r="AY1208" t="s">
        <v>235</v>
      </c>
      <c r="AZ1208" t="s">
        <v>227</v>
      </c>
      <c r="BC1208">
        <v>58</v>
      </c>
      <c r="BH1208" t="s">
        <v>118</v>
      </c>
      <c r="BL1208">
        <v>58</v>
      </c>
      <c r="BN1208">
        <v>59</v>
      </c>
      <c r="BO1208" t="s">
        <v>118</v>
      </c>
      <c r="BS1208">
        <v>58</v>
      </c>
      <c r="BU1208">
        <v>59</v>
      </c>
      <c r="BV1208" t="s">
        <v>118</v>
      </c>
      <c r="CC1208" t="s">
        <v>120</v>
      </c>
      <c r="CR1208" t="s">
        <v>658</v>
      </c>
      <c r="CS1208">
        <v>173392</v>
      </c>
      <c r="CT1208" t="s">
        <v>659</v>
      </c>
      <c r="CU1208" t="s">
        <v>660</v>
      </c>
      <c r="CV1208">
        <v>2013</v>
      </c>
    </row>
    <row r="1209" spans="1:100" x14ac:dyDescent="0.35">
      <c r="A1209">
        <v>38641940</v>
      </c>
      <c r="B1209" t="s">
        <v>298</v>
      </c>
      <c r="D1209" t="s">
        <v>101</v>
      </c>
      <c r="K1209" t="s">
        <v>613</v>
      </c>
      <c r="L1209" t="s">
        <v>614</v>
      </c>
      <c r="M1209" t="s">
        <v>251</v>
      </c>
      <c r="N1209" t="s">
        <v>105</v>
      </c>
      <c r="P1209">
        <v>25</v>
      </c>
      <c r="U1209" t="s">
        <v>294</v>
      </c>
      <c r="V1209" t="s">
        <v>508</v>
      </c>
      <c r="W1209" t="s">
        <v>108</v>
      </c>
      <c r="X1209" t="s">
        <v>109</v>
      </c>
      <c r="Y1209">
        <v>3</v>
      </c>
      <c r="Z1209" t="s">
        <v>139</v>
      </c>
      <c r="AB1209">
        <v>2.88</v>
      </c>
      <c r="AG1209" t="s">
        <v>140</v>
      </c>
      <c r="AX1209" t="s">
        <v>112</v>
      </c>
      <c r="AY1209" t="s">
        <v>235</v>
      </c>
      <c r="AZ1209" t="s">
        <v>227</v>
      </c>
      <c r="BC1209">
        <v>59</v>
      </c>
      <c r="BH1209" t="s">
        <v>118</v>
      </c>
      <c r="BL1209">
        <v>58</v>
      </c>
      <c r="BN1209">
        <v>59</v>
      </c>
      <c r="BO1209" t="s">
        <v>118</v>
      </c>
      <c r="BS1209">
        <v>58</v>
      </c>
      <c r="BU1209">
        <v>59</v>
      </c>
      <c r="BV1209" t="s">
        <v>118</v>
      </c>
      <c r="CC1209" t="s">
        <v>120</v>
      </c>
      <c r="CR1209" t="s">
        <v>658</v>
      </c>
      <c r="CS1209">
        <v>173392</v>
      </c>
      <c r="CT1209" t="s">
        <v>659</v>
      </c>
      <c r="CU1209" t="s">
        <v>660</v>
      </c>
      <c r="CV1209">
        <v>2013</v>
      </c>
    </row>
    <row r="1210" spans="1:100" x14ac:dyDescent="0.35">
      <c r="A1210">
        <v>38641940</v>
      </c>
      <c r="B1210" t="s">
        <v>298</v>
      </c>
      <c r="D1210" t="s">
        <v>101</v>
      </c>
      <c r="K1210" t="s">
        <v>613</v>
      </c>
      <c r="L1210" t="s">
        <v>614</v>
      </c>
      <c r="M1210" t="s">
        <v>251</v>
      </c>
      <c r="N1210" t="s">
        <v>105</v>
      </c>
      <c r="P1210">
        <v>25</v>
      </c>
      <c r="U1210" t="s">
        <v>294</v>
      </c>
      <c r="V1210" t="s">
        <v>508</v>
      </c>
      <c r="W1210" t="s">
        <v>108</v>
      </c>
      <c r="X1210" t="s">
        <v>109</v>
      </c>
      <c r="Y1210">
        <v>3</v>
      </c>
      <c r="Z1210" t="s">
        <v>139</v>
      </c>
      <c r="AB1210">
        <v>2.88</v>
      </c>
      <c r="AG1210" t="s">
        <v>140</v>
      </c>
      <c r="AX1210" t="s">
        <v>282</v>
      </c>
      <c r="AY1210" t="s">
        <v>283</v>
      </c>
      <c r="AZ1210" t="s">
        <v>227</v>
      </c>
      <c r="BC1210">
        <v>59</v>
      </c>
      <c r="BH1210" t="s">
        <v>118</v>
      </c>
      <c r="BL1210">
        <v>58</v>
      </c>
      <c r="BN1210">
        <v>59</v>
      </c>
      <c r="BO1210" t="s">
        <v>118</v>
      </c>
      <c r="BS1210">
        <v>58</v>
      </c>
      <c r="BU1210">
        <v>59</v>
      </c>
      <c r="BV1210" t="s">
        <v>118</v>
      </c>
      <c r="CC1210" t="s">
        <v>120</v>
      </c>
      <c r="CR1210" t="s">
        <v>658</v>
      </c>
      <c r="CS1210">
        <v>173392</v>
      </c>
      <c r="CT1210" t="s">
        <v>659</v>
      </c>
      <c r="CU1210" t="s">
        <v>660</v>
      </c>
      <c r="CV1210">
        <v>2013</v>
      </c>
    </row>
    <row r="1211" spans="1:100" x14ac:dyDescent="0.35">
      <c r="A1211">
        <v>38641940</v>
      </c>
      <c r="B1211" t="s">
        <v>298</v>
      </c>
      <c r="D1211" t="s">
        <v>135</v>
      </c>
      <c r="K1211" t="s">
        <v>261</v>
      </c>
      <c r="L1211" t="s">
        <v>262</v>
      </c>
      <c r="M1211" t="s">
        <v>251</v>
      </c>
      <c r="V1211" t="s">
        <v>107</v>
      </c>
      <c r="W1211" t="s">
        <v>108</v>
      </c>
      <c r="X1211" t="s">
        <v>109</v>
      </c>
      <c r="Y1211">
        <v>2</v>
      </c>
      <c r="Z1211" t="s">
        <v>139</v>
      </c>
      <c r="AD1211">
        <v>3.8300000000000001E-3</v>
      </c>
      <c r="AF1211">
        <v>8.1300000000000001E-3</v>
      </c>
      <c r="AG1211" t="s">
        <v>111</v>
      </c>
      <c r="AX1211" t="s">
        <v>268</v>
      </c>
      <c r="AY1211" t="s">
        <v>651</v>
      </c>
      <c r="AZ1211" t="s">
        <v>227</v>
      </c>
      <c r="BA1211" t="s">
        <v>457</v>
      </c>
      <c r="BC1211">
        <v>94</v>
      </c>
      <c r="BH1211" t="s">
        <v>118</v>
      </c>
      <c r="CC1211" t="s">
        <v>120</v>
      </c>
      <c r="CR1211" t="s">
        <v>626</v>
      </c>
      <c r="CS1211">
        <v>153789</v>
      </c>
      <c r="CT1211" t="s">
        <v>627</v>
      </c>
      <c r="CU1211" t="s">
        <v>628</v>
      </c>
      <c r="CV1211">
        <v>2010</v>
      </c>
    </row>
    <row r="1212" spans="1:100" x14ac:dyDescent="0.35">
      <c r="A1212">
        <v>38641940</v>
      </c>
      <c r="B1212" t="s">
        <v>298</v>
      </c>
      <c r="D1212" t="s">
        <v>101</v>
      </c>
      <c r="F1212">
        <v>25.2</v>
      </c>
      <c r="K1212" t="s">
        <v>261</v>
      </c>
      <c r="L1212" t="s">
        <v>262</v>
      </c>
      <c r="M1212" t="s">
        <v>251</v>
      </c>
      <c r="N1212" t="s">
        <v>105</v>
      </c>
      <c r="P1212">
        <v>25</v>
      </c>
      <c r="U1212" t="s">
        <v>206</v>
      </c>
      <c r="V1212" t="s">
        <v>107</v>
      </c>
      <c r="W1212" t="s">
        <v>108</v>
      </c>
      <c r="X1212" t="s">
        <v>109</v>
      </c>
      <c r="Y1212">
        <v>6</v>
      </c>
      <c r="Z1212" t="s">
        <v>139</v>
      </c>
      <c r="AB1212">
        <v>1</v>
      </c>
      <c r="AG1212" t="s">
        <v>111</v>
      </c>
      <c r="AX1212" t="s">
        <v>128</v>
      </c>
      <c r="AY1212" t="s">
        <v>241</v>
      </c>
      <c r="AZ1212" t="s">
        <v>227</v>
      </c>
      <c r="BC1212">
        <v>16</v>
      </c>
      <c r="BH1212" t="s">
        <v>118</v>
      </c>
      <c r="CC1212" t="s">
        <v>120</v>
      </c>
      <c r="CR1212" t="s">
        <v>237</v>
      </c>
      <c r="CS1212">
        <v>80961</v>
      </c>
      <c r="CT1212" t="s">
        <v>342</v>
      </c>
      <c r="CU1212" t="s">
        <v>343</v>
      </c>
      <c r="CV1212">
        <v>2005</v>
      </c>
    </row>
    <row r="1213" spans="1:100" x14ac:dyDescent="0.35">
      <c r="A1213">
        <v>38641940</v>
      </c>
      <c r="B1213" t="s">
        <v>298</v>
      </c>
      <c r="D1213" t="s">
        <v>101</v>
      </c>
      <c r="K1213" t="s">
        <v>249</v>
      </c>
      <c r="L1213" t="s">
        <v>250</v>
      </c>
      <c r="M1213" t="s">
        <v>251</v>
      </c>
      <c r="N1213" t="s">
        <v>105</v>
      </c>
      <c r="P1213">
        <v>41</v>
      </c>
      <c r="U1213" t="s">
        <v>600</v>
      </c>
      <c r="V1213" t="s">
        <v>107</v>
      </c>
      <c r="W1213" t="s">
        <v>108</v>
      </c>
      <c r="X1213" t="s">
        <v>109</v>
      </c>
      <c r="Y1213">
        <v>5</v>
      </c>
      <c r="Z1213" t="s">
        <v>110</v>
      </c>
      <c r="AB1213">
        <v>5</v>
      </c>
      <c r="AG1213" t="s">
        <v>111</v>
      </c>
      <c r="AX1213" t="s">
        <v>187</v>
      </c>
      <c r="AY1213" t="s">
        <v>255</v>
      </c>
      <c r="AZ1213" t="s">
        <v>227</v>
      </c>
      <c r="BA1213" t="s">
        <v>635</v>
      </c>
      <c r="BC1213">
        <v>2</v>
      </c>
      <c r="BH1213" t="s">
        <v>118</v>
      </c>
      <c r="CC1213" t="s">
        <v>120</v>
      </c>
      <c r="CR1213" t="s">
        <v>636</v>
      </c>
      <c r="CS1213">
        <v>153876</v>
      </c>
      <c r="CT1213" t="s">
        <v>637</v>
      </c>
      <c r="CU1213" t="s">
        <v>638</v>
      </c>
      <c r="CV1213">
        <v>2010</v>
      </c>
    </row>
    <row r="1214" spans="1:100" x14ac:dyDescent="0.35">
      <c r="A1214">
        <v>38641940</v>
      </c>
      <c r="B1214" t="s">
        <v>298</v>
      </c>
      <c r="D1214" t="s">
        <v>135</v>
      </c>
      <c r="K1214" t="s">
        <v>261</v>
      </c>
      <c r="L1214" t="s">
        <v>262</v>
      </c>
      <c r="M1214" t="s">
        <v>251</v>
      </c>
      <c r="V1214" t="s">
        <v>107</v>
      </c>
      <c r="W1214" t="s">
        <v>108</v>
      </c>
      <c r="X1214" t="s">
        <v>109</v>
      </c>
      <c r="Y1214">
        <v>2</v>
      </c>
      <c r="Z1214" t="s">
        <v>139</v>
      </c>
      <c r="AD1214">
        <v>3.8300000000000001E-3</v>
      </c>
      <c r="AF1214">
        <v>8.1300000000000001E-3</v>
      </c>
      <c r="AG1214" t="s">
        <v>111</v>
      </c>
      <c r="AX1214" t="s">
        <v>207</v>
      </c>
      <c r="AY1214" t="s">
        <v>502</v>
      </c>
      <c r="AZ1214" t="s">
        <v>227</v>
      </c>
      <c r="BA1214" t="s">
        <v>184</v>
      </c>
      <c r="BC1214">
        <v>21</v>
      </c>
      <c r="BH1214" t="s">
        <v>118</v>
      </c>
      <c r="CC1214" t="s">
        <v>120</v>
      </c>
      <c r="CR1214" t="s">
        <v>626</v>
      </c>
      <c r="CS1214">
        <v>153789</v>
      </c>
      <c r="CT1214" t="s">
        <v>627</v>
      </c>
      <c r="CU1214" t="s">
        <v>628</v>
      </c>
      <c r="CV1214">
        <v>2010</v>
      </c>
    </row>
    <row r="1215" spans="1:100" x14ac:dyDescent="0.35">
      <c r="A1215">
        <v>38641940</v>
      </c>
      <c r="B1215" t="s">
        <v>298</v>
      </c>
      <c r="D1215" t="s">
        <v>135</v>
      </c>
      <c r="E1215" t="s">
        <v>236</v>
      </c>
      <c r="F1215">
        <v>51</v>
      </c>
      <c r="K1215" t="s">
        <v>249</v>
      </c>
      <c r="L1215" t="s">
        <v>250</v>
      </c>
      <c r="M1215" t="s">
        <v>251</v>
      </c>
      <c r="N1215" t="s">
        <v>307</v>
      </c>
      <c r="R1215">
        <v>8</v>
      </c>
      <c r="T1215">
        <v>11</v>
      </c>
      <c r="U1215" t="s">
        <v>600</v>
      </c>
      <c r="V1215" t="s">
        <v>107</v>
      </c>
      <c r="W1215" t="s">
        <v>254</v>
      </c>
      <c r="X1215" t="s">
        <v>109</v>
      </c>
      <c r="Y1215">
        <v>6</v>
      </c>
      <c r="Z1215" t="s">
        <v>139</v>
      </c>
      <c r="AB1215">
        <v>15</v>
      </c>
      <c r="AG1215" t="s">
        <v>111</v>
      </c>
      <c r="AX1215" t="s">
        <v>207</v>
      </c>
      <c r="AY1215" t="s">
        <v>278</v>
      </c>
      <c r="AZ1215" t="s">
        <v>227</v>
      </c>
      <c r="BA1215" t="s">
        <v>184</v>
      </c>
      <c r="BC1215">
        <v>4</v>
      </c>
      <c r="BH1215" t="s">
        <v>118</v>
      </c>
      <c r="BJ1215">
        <v>96</v>
      </c>
      <c r="BO1215" t="s">
        <v>130</v>
      </c>
      <c r="BQ1215">
        <v>4</v>
      </c>
      <c r="BV1215" t="s">
        <v>118</v>
      </c>
      <c r="CC1215" t="s">
        <v>120</v>
      </c>
      <c r="CR1215" t="s">
        <v>309</v>
      </c>
      <c r="CS1215">
        <v>178964</v>
      </c>
      <c r="CT1215" t="s">
        <v>310</v>
      </c>
      <c r="CU1215" t="s">
        <v>311</v>
      </c>
      <c r="CV1215">
        <v>2017</v>
      </c>
    </row>
    <row r="1216" spans="1:100" x14ac:dyDescent="0.35">
      <c r="A1216">
        <v>38641940</v>
      </c>
      <c r="B1216" t="s">
        <v>298</v>
      </c>
      <c r="D1216" t="s">
        <v>135</v>
      </c>
      <c r="E1216" t="s">
        <v>236</v>
      </c>
      <c r="F1216">
        <v>51</v>
      </c>
      <c r="K1216" t="s">
        <v>249</v>
      </c>
      <c r="L1216" t="s">
        <v>250</v>
      </c>
      <c r="M1216" t="s">
        <v>251</v>
      </c>
      <c r="N1216" t="s">
        <v>307</v>
      </c>
      <c r="R1216">
        <v>8</v>
      </c>
      <c r="T1216">
        <v>11</v>
      </c>
      <c r="U1216" t="s">
        <v>600</v>
      </c>
      <c r="V1216" t="s">
        <v>107</v>
      </c>
      <c r="W1216" t="s">
        <v>254</v>
      </c>
      <c r="X1216" t="s">
        <v>109</v>
      </c>
      <c r="Y1216">
        <v>6</v>
      </c>
      <c r="Z1216" t="s">
        <v>139</v>
      </c>
      <c r="AB1216">
        <v>15</v>
      </c>
      <c r="AG1216" t="s">
        <v>111</v>
      </c>
      <c r="AX1216" t="s">
        <v>128</v>
      </c>
      <c r="AY1216" t="s">
        <v>128</v>
      </c>
      <c r="AZ1216" t="s">
        <v>227</v>
      </c>
      <c r="BC1216">
        <v>4</v>
      </c>
      <c r="BH1216" t="s">
        <v>118</v>
      </c>
      <c r="BJ1216">
        <v>96</v>
      </c>
      <c r="BO1216" t="s">
        <v>130</v>
      </c>
      <c r="BQ1216">
        <v>4</v>
      </c>
      <c r="BV1216" t="s">
        <v>118</v>
      </c>
      <c r="CC1216" t="s">
        <v>120</v>
      </c>
      <c r="CR1216" t="s">
        <v>309</v>
      </c>
      <c r="CS1216">
        <v>178964</v>
      </c>
      <c r="CT1216" t="s">
        <v>310</v>
      </c>
      <c r="CU1216" t="s">
        <v>311</v>
      </c>
      <c r="CV1216">
        <v>2017</v>
      </c>
    </row>
    <row r="1217" spans="1:100" x14ac:dyDescent="0.35">
      <c r="A1217">
        <v>38641940</v>
      </c>
      <c r="B1217" t="s">
        <v>298</v>
      </c>
      <c r="D1217" t="s">
        <v>101</v>
      </c>
      <c r="F1217">
        <v>48.7</v>
      </c>
      <c r="K1217" t="s">
        <v>611</v>
      </c>
      <c r="L1217" t="s">
        <v>612</v>
      </c>
      <c r="M1217" t="s">
        <v>251</v>
      </c>
      <c r="N1217" t="s">
        <v>105</v>
      </c>
      <c r="P1217">
        <v>25</v>
      </c>
      <c r="U1217" t="s">
        <v>106</v>
      </c>
      <c r="V1217" t="s">
        <v>107</v>
      </c>
      <c r="W1217" t="s">
        <v>108</v>
      </c>
      <c r="X1217" t="s">
        <v>109</v>
      </c>
      <c r="Y1217">
        <v>3</v>
      </c>
      <c r="Z1217" t="s">
        <v>139</v>
      </c>
      <c r="AB1217">
        <v>572</v>
      </c>
      <c r="AG1217" t="s">
        <v>530</v>
      </c>
      <c r="AX1217" t="s">
        <v>207</v>
      </c>
      <c r="AY1217" t="s">
        <v>217</v>
      </c>
      <c r="AZ1217" t="s">
        <v>227</v>
      </c>
      <c r="BC1217">
        <v>26.2</v>
      </c>
      <c r="BH1217" t="s">
        <v>118</v>
      </c>
      <c r="CC1217" t="s">
        <v>120</v>
      </c>
      <c r="CR1217" t="s">
        <v>531</v>
      </c>
      <c r="CS1217">
        <v>153825</v>
      </c>
      <c r="CT1217" t="s">
        <v>532</v>
      </c>
      <c r="CU1217" t="s">
        <v>533</v>
      </c>
      <c r="CV1217">
        <v>2010</v>
      </c>
    </row>
    <row r="1218" spans="1:100" x14ac:dyDescent="0.35">
      <c r="A1218">
        <v>38641940</v>
      </c>
      <c r="B1218" t="s">
        <v>298</v>
      </c>
      <c r="D1218" t="s">
        <v>101</v>
      </c>
      <c r="F1218">
        <v>48.7</v>
      </c>
      <c r="K1218" t="s">
        <v>611</v>
      </c>
      <c r="L1218" t="s">
        <v>612</v>
      </c>
      <c r="M1218" t="s">
        <v>251</v>
      </c>
      <c r="N1218" t="s">
        <v>105</v>
      </c>
      <c r="P1218">
        <v>25</v>
      </c>
      <c r="U1218" t="s">
        <v>106</v>
      </c>
      <c r="V1218" t="s">
        <v>107</v>
      </c>
      <c r="W1218" t="s">
        <v>108</v>
      </c>
      <c r="X1218" t="s">
        <v>109</v>
      </c>
      <c r="Y1218">
        <v>3</v>
      </c>
      <c r="Z1218" t="s">
        <v>139</v>
      </c>
      <c r="AB1218">
        <v>0.5</v>
      </c>
      <c r="AG1218" t="s">
        <v>530</v>
      </c>
      <c r="AX1218" t="s">
        <v>112</v>
      </c>
      <c r="AY1218" t="s">
        <v>235</v>
      </c>
      <c r="AZ1218" t="s">
        <v>227</v>
      </c>
      <c r="BD1218" t="s">
        <v>236</v>
      </c>
      <c r="BE1218">
        <v>25</v>
      </c>
      <c r="BG1218">
        <v>26.2</v>
      </c>
      <c r="BH1218" t="s">
        <v>118</v>
      </c>
      <c r="CC1218" t="s">
        <v>120</v>
      </c>
      <c r="CR1218" t="s">
        <v>531</v>
      </c>
      <c r="CS1218">
        <v>153825</v>
      </c>
      <c r="CT1218" t="s">
        <v>532</v>
      </c>
      <c r="CU1218" t="s">
        <v>533</v>
      </c>
      <c r="CV1218">
        <v>2010</v>
      </c>
    </row>
    <row r="1219" spans="1:100" x14ac:dyDescent="0.35">
      <c r="A1219">
        <v>38641940</v>
      </c>
      <c r="B1219" t="s">
        <v>298</v>
      </c>
      <c r="D1219" t="s">
        <v>135</v>
      </c>
      <c r="K1219" t="s">
        <v>618</v>
      </c>
      <c r="L1219" t="s">
        <v>619</v>
      </c>
      <c r="M1219" t="s">
        <v>251</v>
      </c>
      <c r="N1219" t="s">
        <v>105</v>
      </c>
      <c r="P1219">
        <v>25</v>
      </c>
      <c r="U1219" t="s">
        <v>294</v>
      </c>
      <c r="V1219" t="s">
        <v>167</v>
      </c>
      <c r="W1219" t="s">
        <v>108</v>
      </c>
      <c r="X1219" t="s">
        <v>109</v>
      </c>
      <c r="Y1219">
        <v>4</v>
      </c>
      <c r="Z1219" t="s">
        <v>139</v>
      </c>
      <c r="AB1219">
        <v>41.48</v>
      </c>
      <c r="AG1219" t="s">
        <v>140</v>
      </c>
      <c r="AX1219" t="s">
        <v>128</v>
      </c>
      <c r="AY1219" t="s">
        <v>128</v>
      </c>
      <c r="AZ1219" t="s">
        <v>227</v>
      </c>
      <c r="BC1219">
        <v>4</v>
      </c>
      <c r="BH1219" t="s">
        <v>118</v>
      </c>
      <c r="BJ1219">
        <v>96</v>
      </c>
      <c r="BO1219" t="s">
        <v>130</v>
      </c>
      <c r="BQ1219">
        <v>4</v>
      </c>
      <c r="BV1219" t="s">
        <v>118</v>
      </c>
      <c r="CC1219" t="s">
        <v>120</v>
      </c>
      <c r="CR1219" t="s">
        <v>553</v>
      </c>
      <c r="CS1219">
        <v>161671</v>
      </c>
      <c r="CT1219" t="s">
        <v>554</v>
      </c>
      <c r="CU1219" t="s">
        <v>555</v>
      </c>
      <c r="CV1219">
        <v>2012</v>
      </c>
    </row>
    <row r="1220" spans="1:100" x14ac:dyDescent="0.35">
      <c r="A1220">
        <v>38641940</v>
      </c>
      <c r="B1220" t="s">
        <v>298</v>
      </c>
      <c r="D1220" t="s">
        <v>135</v>
      </c>
      <c r="K1220" t="s">
        <v>261</v>
      </c>
      <c r="L1220" t="s">
        <v>262</v>
      </c>
      <c r="M1220" t="s">
        <v>251</v>
      </c>
      <c r="V1220" t="s">
        <v>107</v>
      </c>
      <c r="W1220" t="s">
        <v>108</v>
      </c>
      <c r="X1220" t="s">
        <v>109</v>
      </c>
      <c r="Y1220">
        <v>2</v>
      </c>
      <c r="Z1220" t="s">
        <v>139</v>
      </c>
      <c r="AD1220">
        <v>3.8300000000000001E-3</v>
      </c>
      <c r="AF1220">
        <v>8.1300000000000001E-3</v>
      </c>
      <c r="AG1220" t="s">
        <v>111</v>
      </c>
      <c r="AX1220" t="s">
        <v>199</v>
      </c>
      <c r="AY1220" t="s">
        <v>656</v>
      </c>
      <c r="AZ1220" t="s">
        <v>227</v>
      </c>
      <c r="BA1220" t="s">
        <v>647</v>
      </c>
      <c r="BC1220">
        <v>21</v>
      </c>
      <c r="BH1220" t="s">
        <v>118</v>
      </c>
      <c r="CC1220" t="s">
        <v>120</v>
      </c>
      <c r="CR1220" t="s">
        <v>626</v>
      </c>
      <c r="CS1220">
        <v>153789</v>
      </c>
      <c r="CT1220" t="s">
        <v>627</v>
      </c>
      <c r="CU1220" t="s">
        <v>628</v>
      </c>
      <c r="CV1220">
        <v>2010</v>
      </c>
    </row>
    <row r="1221" spans="1:100" x14ac:dyDescent="0.35">
      <c r="A1221">
        <v>38641940</v>
      </c>
      <c r="B1221" t="s">
        <v>298</v>
      </c>
      <c r="D1221" t="s">
        <v>101</v>
      </c>
      <c r="F1221">
        <v>41</v>
      </c>
      <c r="K1221" t="s">
        <v>613</v>
      </c>
      <c r="L1221" t="s">
        <v>614</v>
      </c>
      <c r="M1221" t="s">
        <v>251</v>
      </c>
      <c r="N1221" t="s">
        <v>105</v>
      </c>
      <c r="P1221">
        <v>25</v>
      </c>
      <c r="U1221" t="s">
        <v>294</v>
      </c>
      <c r="V1221" t="s">
        <v>508</v>
      </c>
      <c r="W1221" t="s">
        <v>108</v>
      </c>
      <c r="X1221" t="s">
        <v>109</v>
      </c>
      <c r="Y1221">
        <v>3</v>
      </c>
      <c r="Z1221" t="s">
        <v>139</v>
      </c>
      <c r="AB1221">
        <v>2.88</v>
      </c>
      <c r="AG1221" t="s">
        <v>140</v>
      </c>
      <c r="AX1221" t="s">
        <v>282</v>
      </c>
      <c r="AY1221" t="s">
        <v>283</v>
      </c>
      <c r="AZ1221" t="s">
        <v>227</v>
      </c>
      <c r="BC1221">
        <v>67</v>
      </c>
      <c r="BH1221" t="s">
        <v>118</v>
      </c>
      <c r="BL1221">
        <v>59</v>
      </c>
      <c r="BN1221">
        <v>67</v>
      </c>
      <c r="BO1221" t="s">
        <v>118</v>
      </c>
      <c r="BS1221">
        <v>59</v>
      </c>
      <c r="BU1221">
        <v>67</v>
      </c>
      <c r="BV1221" t="s">
        <v>118</v>
      </c>
      <c r="CC1221" t="s">
        <v>120</v>
      </c>
      <c r="CR1221" t="s">
        <v>658</v>
      </c>
      <c r="CS1221">
        <v>173392</v>
      </c>
      <c r="CT1221" t="s">
        <v>659</v>
      </c>
      <c r="CU1221" t="s">
        <v>660</v>
      </c>
      <c r="CV1221">
        <v>2013</v>
      </c>
    </row>
    <row r="1222" spans="1:100" x14ac:dyDescent="0.35">
      <c r="A1222">
        <v>38641940</v>
      </c>
      <c r="B1222" t="s">
        <v>298</v>
      </c>
      <c r="D1222" t="s">
        <v>101</v>
      </c>
      <c r="F1222">
        <v>41</v>
      </c>
      <c r="K1222" t="s">
        <v>613</v>
      </c>
      <c r="L1222" t="s">
        <v>614</v>
      </c>
      <c r="M1222" t="s">
        <v>251</v>
      </c>
      <c r="N1222" t="s">
        <v>105</v>
      </c>
      <c r="P1222">
        <v>25</v>
      </c>
      <c r="U1222" t="s">
        <v>294</v>
      </c>
      <c r="V1222" t="s">
        <v>508</v>
      </c>
      <c r="W1222" t="s">
        <v>108</v>
      </c>
      <c r="X1222" t="s">
        <v>109</v>
      </c>
      <c r="Y1222">
        <v>3</v>
      </c>
      <c r="Z1222" t="s">
        <v>139</v>
      </c>
      <c r="AB1222">
        <v>2.88</v>
      </c>
      <c r="AG1222" t="s">
        <v>140</v>
      </c>
      <c r="AX1222" t="s">
        <v>112</v>
      </c>
      <c r="AY1222" t="s">
        <v>235</v>
      </c>
      <c r="AZ1222" t="s">
        <v>227</v>
      </c>
      <c r="BC1222">
        <v>59</v>
      </c>
      <c r="BH1222" t="s">
        <v>118</v>
      </c>
      <c r="BL1222">
        <v>59</v>
      </c>
      <c r="BN1222">
        <v>67</v>
      </c>
      <c r="BO1222" t="s">
        <v>118</v>
      </c>
      <c r="BS1222">
        <v>59</v>
      </c>
      <c r="BU1222">
        <v>67</v>
      </c>
      <c r="BV1222" t="s">
        <v>118</v>
      </c>
      <c r="CC1222" t="s">
        <v>120</v>
      </c>
      <c r="CR1222" t="s">
        <v>658</v>
      </c>
      <c r="CS1222">
        <v>173392</v>
      </c>
      <c r="CT1222" t="s">
        <v>659</v>
      </c>
      <c r="CU1222" t="s">
        <v>660</v>
      </c>
      <c r="CV1222">
        <v>2013</v>
      </c>
    </row>
    <row r="1223" spans="1:100" x14ac:dyDescent="0.35">
      <c r="A1223">
        <v>38641940</v>
      </c>
      <c r="B1223" t="s">
        <v>298</v>
      </c>
      <c r="D1223" t="s">
        <v>101</v>
      </c>
      <c r="F1223">
        <v>41</v>
      </c>
      <c r="K1223" t="s">
        <v>613</v>
      </c>
      <c r="L1223" t="s">
        <v>614</v>
      </c>
      <c r="M1223" t="s">
        <v>251</v>
      </c>
      <c r="N1223" t="s">
        <v>105</v>
      </c>
      <c r="P1223">
        <v>25</v>
      </c>
      <c r="U1223" t="s">
        <v>294</v>
      </c>
      <c r="V1223" t="s">
        <v>508</v>
      </c>
      <c r="W1223" t="s">
        <v>108</v>
      </c>
      <c r="X1223" t="s">
        <v>109</v>
      </c>
      <c r="Y1223">
        <v>3</v>
      </c>
      <c r="Z1223" t="s">
        <v>139</v>
      </c>
      <c r="AB1223">
        <v>2.88</v>
      </c>
      <c r="AG1223" t="s">
        <v>140</v>
      </c>
      <c r="AX1223" t="s">
        <v>112</v>
      </c>
      <c r="AY1223" t="s">
        <v>235</v>
      </c>
      <c r="AZ1223" t="s">
        <v>227</v>
      </c>
      <c r="BC1223">
        <v>67</v>
      </c>
      <c r="BH1223" t="s">
        <v>118</v>
      </c>
      <c r="BL1223">
        <v>59</v>
      </c>
      <c r="BN1223">
        <v>67</v>
      </c>
      <c r="BO1223" t="s">
        <v>118</v>
      </c>
      <c r="BS1223">
        <v>59</v>
      </c>
      <c r="BU1223">
        <v>67</v>
      </c>
      <c r="BV1223" t="s">
        <v>118</v>
      </c>
      <c r="CC1223" t="s">
        <v>120</v>
      </c>
      <c r="CR1223" t="s">
        <v>658</v>
      </c>
      <c r="CS1223">
        <v>173392</v>
      </c>
      <c r="CT1223" t="s">
        <v>659</v>
      </c>
      <c r="CU1223" t="s">
        <v>660</v>
      </c>
      <c r="CV1223">
        <v>2013</v>
      </c>
    </row>
    <row r="1224" spans="1:100" x14ac:dyDescent="0.35">
      <c r="A1224">
        <v>38641940</v>
      </c>
      <c r="B1224" t="s">
        <v>298</v>
      </c>
      <c r="D1224" t="s">
        <v>101</v>
      </c>
      <c r="F1224">
        <v>25.2</v>
      </c>
      <c r="K1224" t="s">
        <v>611</v>
      </c>
      <c r="L1224" t="s">
        <v>612</v>
      </c>
      <c r="M1224" t="s">
        <v>251</v>
      </c>
      <c r="N1224" t="s">
        <v>105</v>
      </c>
      <c r="P1224">
        <v>25</v>
      </c>
      <c r="U1224" t="s">
        <v>206</v>
      </c>
      <c r="V1224" t="s">
        <v>107</v>
      </c>
      <c r="W1224" t="s">
        <v>108</v>
      </c>
      <c r="X1224" t="s">
        <v>109</v>
      </c>
      <c r="Y1224">
        <v>6</v>
      </c>
      <c r="Z1224" t="s">
        <v>139</v>
      </c>
      <c r="AB1224">
        <v>1</v>
      </c>
      <c r="AG1224" t="s">
        <v>111</v>
      </c>
      <c r="AX1224" t="s">
        <v>128</v>
      </c>
      <c r="AY1224" t="s">
        <v>241</v>
      </c>
      <c r="AZ1224" t="s">
        <v>227</v>
      </c>
      <c r="BC1224">
        <v>16</v>
      </c>
      <c r="BH1224" t="s">
        <v>118</v>
      </c>
      <c r="CC1224" t="s">
        <v>120</v>
      </c>
      <c r="CR1224" t="s">
        <v>237</v>
      </c>
      <c r="CS1224">
        <v>80961</v>
      </c>
      <c r="CT1224" t="s">
        <v>342</v>
      </c>
      <c r="CU1224" t="s">
        <v>343</v>
      </c>
      <c r="CV1224">
        <v>2005</v>
      </c>
    </row>
    <row r="1225" spans="1:100" x14ac:dyDescent="0.35">
      <c r="A1225">
        <v>38641940</v>
      </c>
      <c r="B1225" t="s">
        <v>298</v>
      </c>
      <c r="D1225" t="s">
        <v>101</v>
      </c>
      <c r="F1225">
        <v>29.7</v>
      </c>
      <c r="K1225" t="s">
        <v>261</v>
      </c>
      <c r="L1225" t="s">
        <v>262</v>
      </c>
      <c r="M1225" t="s">
        <v>251</v>
      </c>
      <c r="N1225" t="s">
        <v>105</v>
      </c>
      <c r="P1225">
        <v>25</v>
      </c>
      <c r="U1225" t="s">
        <v>294</v>
      </c>
      <c r="V1225" t="s">
        <v>167</v>
      </c>
      <c r="W1225" t="s">
        <v>108</v>
      </c>
      <c r="X1225" t="s">
        <v>109</v>
      </c>
      <c r="Y1225" t="s">
        <v>383</v>
      </c>
      <c r="Z1225" t="s">
        <v>139</v>
      </c>
      <c r="AB1225">
        <v>1.29</v>
      </c>
      <c r="AD1225">
        <v>1.1599999999999999</v>
      </c>
      <c r="AF1225">
        <v>1.39</v>
      </c>
      <c r="AG1225" t="s">
        <v>140</v>
      </c>
      <c r="AX1225" t="s">
        <v>128</v>
      </c>
      <c r="AY1225" t="s">
        <v>128</v>
      </c>
      <c r="AZ1225" t="s">
        <v>227</v>
      </c>
      <c r="BC1225">
        <v>4</v>
      </c>
      <c r="BH1225" t="s">
        <v>118</v>
      </c>
      <c r="BJ1225">
        <v>96</v>
      </c>
      <c r="BO1225" t="s">
        <v>130</v>
      </c>
      <c r="BQ1225">
        <v>4</v>
      </c>
      <c r="BV1225" t="s">
        <v>118</v>
      </c>
      <c r="CC1225" t="s">
        <v>120</v>
      </c>
      <c r="CR1225" t="s">
        <v>375</v>
      </c>
      <c r="CS1225">
        <v>161774</v>
      </c>
      <c r="CT1225" t="s">
        <v>384</v>
      </c>
      <c r="CU1225" t="s">
        <v>385</v>
      </c>
      <c r="CV1225">
        <v>2011</v>
      </c>
    </row>
    <row r="1226" spans="1:100" x14ac:dyDescent="0.35">
      <c r="A1226">
        <v>38641940</v>
      </c>
      <c r="B1226" t="s">
        <v>298</v>
      </c>
      <c r="D1226" t="s">
        <v>135</v>
      </c>
      <c r="K1226" t="s">
        <v>261</v>
      </c>
      <c r="L1226" t="s">
        <v>262</v>
      </c>
      <c r="M1226" t="s">
        <v>251</v>
      </c>
      <c r="V1226" t="s">
        <v>107</v>
      </c>
      <c r="W1226" t="s">
        <v>108</v>
      </c>
      <c r="X1226" t="s">
        <v>109</v>
      </c>
      <c r="Y1226">
        <v>2</v>
      </c>
      <c r="Z1226" t="s">
        <v>139</v>
      </c>
      <c r="AD1226">
        <v>3.8300000000000001E-3</v>
      </c>
      <c r="AF1226">
        <v>8.1300000000000001E-3</v>
      </c>
      <c r="AG1226" t="s">
        <v>111</v>
      </c>
      <c r="AX1226" t="s">
        <v>268</v>
      </c>
      <c r="AY1226" t="s">
        <v>480</v>
      </c>
      <c r="AZ1226" t="s">
        <v>227</v>
      </c>
      <c r="BA1226" t="s">
        <v>457</v>
      </c>
      <c r="BC1226">
        <v>94</v>
      </c>
      <c r="BH1226" t="s">
        <v>118</v>
      </c>
      <c r="CC1226" t="s">
        <v>120</v>
      </c>
      <c r="CR1226" t="s">
        <v>626</v>
      </c>
      <c r="CS1226">
        <v>153789</v>
      </c>
      <c r="CT1226" t="s">
        <v>627</v>
      </c>
      <c r="CU1226" t="s">
        <v>628</v>
      </c>
      <c r="CV1226">
        <v>2010</v>
      </c>
    </row>
    <row r="1227" spans="1:100" x14ac:dyDescent="0.35">
      <c r="A1227">
        <v>38641940</v>
      </c>
      <c r="B1227" t="s">
        <v>298</v>
      </c>
      <c r="D1227" t="s">
        <v>101</v>
      </c>
      <c r="F1227">
        <v>25.2</v>
      </c>
      <c r="K1227" t="s">
        <v>618</v>
      </c>
      <c r="L1227" t="s">
        <v>619</v>
      </c>
      <c r="M1227" t="s">
        <v>251</v>
      </c>
      <c r="N1227" t="s">
        <v>105</v>
      </c>
      <c r="P1227">
        <v>25</v>
      </c>
      <c r="U1227" t="s">
        <v>206</v>
      </c>
      <c r="V1227" t="s">
        <v>107</v>
      </c>
      <c r="W1227" t="s">
        <v>108</v>
      </c>
      <c r="X1227" t="s">
        <v>109</v>
      </c>
      <c r="Y1227">
        <v>6</v>
      </c>
      <c r="Z1227" t="s">
        <v>139</v>
      </c>
      <c r="AB1227">
        <v>1</v>
      </c>
      <c r="AG1227" t="s">
        <v>111</v>
      </c>
      <c r="AX1227" t="s">
        <v>128</v>
      </c>
      <c r="AY1227" t="s">
        <v>241</v>
      </c>
      <c r="AZ1227" t="s">
        <v>227</v>
      </c>
      <c r="BC1227">
        <v>16</v>
      </c>
      <c r="BH1227" t="s">
        <v>118</v>
      </c>
      <c r="CC1227" t="s">
        <v>120</v>
      </c>
      <c r="CR1227" t="s">
        <v>237</v>
      </c>
      <c r="CS1227">
        <v>80961</v>
      </c>
      <c r="CT1227" t="s">
        <v>342</v>
      </c>
      <c r="CU1227" t="s">
        <v>343</v>
      </c>
      <c r="CV1227">
        <v>2005</v>
      </c>
    </row>
    <row r="1228" spans="1:100" x14ac:dyDescent="0.35">
      <c r="A1228">
        <v>38641940</v>
      </c>
      <c r="B1228" t="s">
        <v>298</v>
      </c>
      <c r="D1228" t="s">
        <v>135</v>
      </c>
      <c r="K1228" t="s">
        <v>261</v>
      </c>
      <c r="L1228" t="s">
        <v>262</v>
      </c>
      <c r="M1228" t="s">
        <v>251</v>
      </c>
      <c r="V1228" t="s">
        <v>107</v>
      </c>
      <c r="W1228" t="s">
        <v>108</v>
      </c>
      <c r="X1228" t="s">
        <v>109</v>
      </c>
      <c r="Y1228">
        <v>2</v>
      </c>
      <c r="Z1228" t="s">
        <v>139</v>
      </c>
      <c r="AD1228">
        <v>3.8300000000000001E-3</v>
      </c>
      <c r="AF1228">
        <v>8.1300000000000001E-3</v>
      </c>
      <c r="AG1228" t="s">
        <v>111</v>
      </c>
      <c r="AX1228" t="s">
        <v>199</v>
      </c>
      <c r="AY1228" t="s">
        <v>656</v>
      </c>
      <c r="AZ1228" t="s">
        <v>227</v>
      </c>
      <c r="BA1228" t="s">
        <v>189</v>
      </c>
      <c r="BC1228">
        <v>21</v>
      </c>
      <c r="BH1228" t="s">
        <v>118</v>
      </c>
      <c r="CC1228" t="s">
        <v>120</v>
      </c>
      <c r="CR1228" t="s">
        <v>626</v>
      </c>
      <c r="CS1228">
        <v>153789</v>
      </c>
      <c r="CT1228" t="s">
        <v>627</v>
      </c>
      <c r="CU1228" t="s">
        <v>628</v>
      </c>
      <c r="CV1228">
        <v>2010</v>
      </c>
    </row>
    <row r="1229" spans="1:100" x14ac:dyDescent="0.35">
      <c r="A1229">
        <v>38641940</v>
      </c>
      <c r="B1229" t="s">
        <v>298</v>
      </c>
      <c r="D1229" t="s">
        <v>135</v>
      </c>
      <c r="K1229" t="s">
        <v>261</v>
      </c>
      <c r="L1229" t="s">
        <v>262</v>
      </c>
      <c r="M1229" t="s">
        <v>251</v>
      </c>
      <c r="N1229" t="s">
        <v>105</v>
      </c>
      <c r="P1229">
        <v>25</v>
      </c>
      <c r="U1229" t="s">
        <v>106</v>
      </c>
      <c r="V1229" t="s">
        <v>233</v>
      </c>
      <c r="W1229" t="s">
        <v>108</v>
      </c>
      <c r="X1229" t="s">
        <v>524</v>
      </c>
      <c r="Y1229">
        <v>2</v>
      </c>
      <c r="Z1229" t="s">
        <v>139</v>
      </c>
      <c r="AB1229">
        <v>0.18</v>
      </c>
      <c r="AC1229" t="s">
        <v>117</v>
      </c>
      <c r="AD1229">
        <v>0.01</v>
      </c>
      <c r="AF1229">
        <v>0.74</v>
      </c>
      <c r="AG1229" t="s">
        <v>140</v>
      </c>
      <c r="AX1229" t="s">
        <v>128</v>
      </c>
      <c r="AY1229" t="s">
        <v>128</v>
      </c>
      <c r="AZ1229" t="s">
        <v>227</v>
      </c>
      <c r="BC1229">
        <v>4</v>
      </c>
      <c r="BH1229" t="s">
        <v>118</v>
      </c>
      <c r="CC1229" t="s">
        <v>120</v>
      </c>
      <c r="CR1229" t="s">
        <v>525</v>
      </c>
      <c r="CS1229">
        <v>72797</v>
      </c>
      <c r="CT1229" t="s">
        <v>526</v>
      </c>
      <c r="CU1229" t="s">
        <v>527</v>
      </c>
      <c r="CV1229">
        <v>2004</v>
      </c>
    </row>
    <row r="1230" spans="1:100" x14ac:dyDescent="0.35">
      <c r="A1230">
        <v>38641940</v>
      </c>
      <c r="B1230" t="s">
        <v>298</v>
      </c>
      <c r="D1230" t="s">
        <v>135</v>
      </c>
      <c r="K1230" t="s">
        <v>261</v>
      </c>
      <c r="L1230" t="s">
        <v>262</v>
      </c>
      <c r="M1230" t="s">
        <v>251</v>
      </c>
      <c r="N1230" t="s">
        <v>105</v>
      </c>
      <c r="P1230">
        <v>25</v>
      </c>
      <c r="U1230" t="s">
        <v>106</v>
      </c>
      <c r="V1230" t="s">
        <v>233</v>
      </c>
      <c r="W1230" t="s">
        <v>108</v>
      </c>
      <c r="X1230" t="s">
        <v>524</v>
      </c>
      <c r="Y1230">
        <v>2</v>
      </c>
      <c r="Z1230" t="s">
        <v>139</v>
      </c>
      <c r="AB1230">
        <v>0.33</v>
      </c>
      <c r="AC1230" t="s">
        <v>117</v>
      </c>
      <c r="AD1230">
        <v>0.01</v>
      </c>
      <c r="AF1230">
        <v>1.95</v>
      </c>
      <c r="AG1230" t="s">
        <v>140</v>
      </c>
      <c r="AX1230" t="s">
        <v>128</v>
      </c>
      <c r="AY1230" t="s">
        <v>128</v>
      </c>
      <c r="AZ1230" t="s">
        <v>227</v>
      </c>
      <c r="BC1230">
        <v>4</v>
      </c>
      <c r="BH1230" t="s">
        <v>118</v>
      </c>
      <c r="CC1230" t="s">
        <v>120</v>
      </c>
      <c r="CR1230" t="s">
        <v>525</v>
      </c>
      <c r="CS1230">
        <v>72797</v>
      </c>
      <c r="CT1230" t="s">
        <v>526</v>
      </c>
      <c r="CU1230" t="s">
        <v>527</v>
      </c>
      <c r="CV1230">
        <v>2004</v>
      </c>
    </row>
    <row r="1231" spans="1:100" x14ac:dyDescent="0.35">
      <c r="A1231">
        <v>38641940</v>
      </c>
      <c r="B1231" t="s">
        <v>298</v>
      </c>
      <c r="D1231" t="s">
        <v>101</v>
      </c>
      <c r="K1231" t="s">
        <v>249</v>
      </c>
      <c r="L1231" t="s">
        <v>250</v>
      </c>
      <c r="M1231" t="s">
        <v>251</v>
      </c>
      <c r="N1231" t="s">
        <v>105</v>
      </c>
      <c r="P1231">
        <v>25</v>
      </c>
      <c r="U1231" t="s">
        <v>294</v>
      </c>
      <c r="V1231" t="s">
        <v>233</v>
      </c>
      <c r="W1231" t="s">
        <v>108</v>
      </c>
      <c r="X1231" t="s">
        <v>234</v>
      </c>
      <c r="Y1231">
        <v>3</v>
      </c>
      <c r="Z1231" t="s">
        <v>139</v>
      </c>
      <c r="AB1231">
        <v>1.0800000000000001E-2</v>
      </c>
      <c r="AG1231" t="s">
        <v>111</v>
      </c>
      <c r="AX1231" t="s">
        <v>128</v>
      </c>
      <c r="AY1231" t="s">
        <v>128</v>
      </c>
      <c r="AZ1231" t="s">
        <v>227</v>
      </c>
      <c r="BC1231">
        <v>7</v>
      </c>
      <c r="BH1231" t="s">
        <v>118</v>
      </c>
      <c r="BJ1231">
        <v>3</v>
      </c>
      <c r="BO1231" t="s">
        <v>566</v>
      </c>
      <c r="BQ1231">
        <v>21</v>
      </c>
      <c r="BV1231" t="s">
        <v>118</v>
      </c>
      <c r="CC1231" t="s">
        <v>120</v>
      </c>
      <c r="CR1231" t="s">
        <v>629</v>
      </c>
      <c r="CS1231">
        <v>165781</v>
      </c>
      <c r="CT1231" t="s">
        <v>630</v>
      </c>
      <c r="CU1231" t="s">
        <v>631</v>
      </c>
      <c r="CV1231">
        <v>2010</v>
      </c>
    </row>
    <row r="1232" spans="1:100" x14ac:dyDescent="0.35">
      <c r="A1232">
        <v>38641940</v>
      </c>
      <c r="B1232" t="s">
        <v>298</v>
      </c>
      <c r="D1232" t="s">
        <v>101</v>
      </c>
      <c r="F1232">
        <v>25.2</v>
      </c>
      <c r="K1232" t="s">
        <v>261</v>
      </c>
      <c r="L1232" t="s">
        <v>262</v>
      </c>
      <c r="M1232" t="s">
        <v>251</v>
      </c>
      <c r="N1232" t="s">
        <v>105</v>
      </c>
      <c r="P1232">
        <v>25</v>
      </c>
      <c r="U1232" t="s">
        <v>206</v>
      </c>
      <c r="V1232" t="s">
        <v>107</v>
      </c>
      <c r="W1232" t="s">
        <v>108</v>
      </c>
      <c r="X1232" t="s">
        <v>109</v>
      </c>
      <c r="Y1232">
        <v>6</v>
      </c>
      <c r="Z1232" t="s">
        <v>139</v>
      </c>
      <c r="AB1232">
        <v>1</v>
      </c>
      <c r="AG1232" t="s">
        <v>111</v>
      </c>
      <c r="AX1232" t="s">
        <v>128</v>
      </c>
      <c r="AY1232" t="s">
        <v>241</v>
      </c>
      <c r="AZ1232" t="s">
        <v>227</v>
      </c>
      <c r="BC1232">
        <v>16</v>
      </c>
      <c r="BH1232" t="s">
        <v>118</v>
      </c>
      <c r="CC1232" t="s">
        <v>120</v>
      </c>
      <c r="CR1232" t="s">
        <v>237</v>
      </c>
      <c r="CS1232">
        <v>80961</v>
      </c>
      <c r="CT1232" t="s">
        <v>342</v>
      </c>
      <c r="CU1232" t="s">
        <v>343</v>
      </c>
      <c r="CV1232">
        <v>2005</v>
      </c>
    </row>
    <row r="1233" spans="1:100" x14ac:dyDescent="0.35">
      <c r="A1233">
        <v>38641940</v>
      </c>
      <c r="B1233" t="s">
        <v>298</v>
      </c>
      <c r="D1233" t="s">
        <v>101</v>
      </c>
      <c r="F1233">
        <v>18</v>
      </c>
      <c r="K1233" t="s">
        <v>613</v>
      </c>
      <c r="L1233" t="s">
        <v>614</v>
      </c>
      <c r="M1233" t="s">
        <v>251</v>
      </c>
      <c r="N1233" t="s">
        <v>105</v>
      </c>
      <c r="P1233">
        <v>26</v>
      </c>
      <c r="U1233" t="s">
        <v>106</v>
      </c>
      <c r="V1233" t="s">
        <v>167</v>
      </c>
      <c r="W1233" t="s">
        <v>108</v>
      </c>
      <c r="X1233" t="s">
        <v>109</v>
      </c>
      <c r="Y1233">
        <v>17</v>
      </c>
      <c r="Z1233" t="s">
        <v>110</v>
      </c>
      <c r="AB1233">
        <v>4.8999999999999998E-4</v>
      </c>
      <c r="AG1233" t="s">
        <v>574</v>
      </c>
      <c r="AX1233" t="s">
        <v>128</v>
      </c>
      <c r="AY1233" t="s">
        <v>241</v>
      </c>
      <c r="AZ1233" t="s">
        <v>242</v>
      </c>
      <c r="BC1233">
        <v>1</v>
      </c>
      <c r="BH1233" t="s">
        <v>118</v>
      </c>
      <c r="CC1233" t="s">
        <v>120</v>
      </c>
      <c r="CR1233" t="s">
        <v>641</v>
      </c>
      <c r="CS1233">
        <v>103500</v>
      </c>
      <c r="CT1233" t="s">
        <v>642</v>
      </c>
      <c r="CU1233" t="s">
        <v>643</v>
      </c>
      <c r="CV1233">
        <v>2007</v>
      </c>
    </row>
    <row r="1234" spans="1:100" x14ac:dyDescent="0.35">
      <c r="A1234">
        <v>38641940</v>
      </c>
      <c r="B1234" t="s">
        <v>298</v>
      </c>
      <c r="D1234" t="s">
        <v>101</v>
      </c>
      <c r="F1234">
        <v>25.2</v>
      </c>
      <c r="K1234" t="s">
        <v>261</v>
      </c>
      <c r="L1234" t="s">
        <v>262</v>
      </c>
      <c r="M1234" t="s">
        <v>251</v>
      </c>
      <c r="N1234" t="s">
        <v>105</v>
      </c>
      <c r="P1234">
        <v>25</v>
      </c>
      <c r="U1234" t="s">
        <v>106</v>
      </c>
      <c r="V1234" t="s">
        <v>107</v>
      </c>
      <c r="W1234" t="s">
        <v>108</v>
      </c>
      <c r="X1234" t="s">
        <v>109</v>
      </c>
      <c r="Y1234">
        <v>3</v>
      </c>
      <c r="Z1234" t="s">
        <v>139</v>
      </c>
      <c r="AB1234">
        <v>2</v>
      </c>
      <c r="AG1234" t="s">
        <v>111</v>
      </c>
      <c r="AX1234" t="s">
        <v>128</v>
      </c>
      <c r="AY1234" t="s">
        <v>241</v>
      </c>
      <c r="AZ1234" t="s">
        <v>242</v>
      </c>
      <c r="BC1234">
        <v>16</v>
      </c>
      <c r="BH1234" t="s">
        <v>118</v>
      </c>
      <c r="CC1234" t="s">
        <v>120</v>
      </c>
      <c r="CR1234" t="s">
        <v>237</v>
      </c>
      <c r="CS1234">
        <v>86767</v>
      </c>
      <c r="CT1234" t="s">
        <v>498</v>
      </c>
      <c r="CU1234" t="s">
        <v>499</v>
      </c>
      <c r="CV1234">
        <v>2004</v>
      </c>
    </row>
    <row r="1235" spans="1:100" x14ac:dyDescent="0.35">
      <c r="A1235">
        <v>38641940</v>
      </c>
      <c r="B1235" t="s">
        <v>298</v>
      </c>
      <c r="D1235" t="s">
        <v>101</v>
      </c>
      <c r="F1235">
        <v>18</v>
      </c>
      <c r="K1235" t="s">
        <v>613</v>
      </c>
      <c r="L1235" t="s">
        <v>614</v>
      </c>
      <c r="M1235" t="s">
        <v>251</v>
      </c>
      <c r="N1235" t="s">
        <v>105</v>
      </c>
      <c r="P1235">
        <v>26</v>
      </c>
      <c r="U1235" t="s">
        <v>106</v>
      </c>
      <c r="V1235" t="s">
        <v>167</v>
      </c>
      <c r="W1235" t="s">
        <v>108</v>
      </c>
      <c r="X1235" t="s">
        <v>109</v>
      </c>
      <c r="Y1235">
        <v>17</v>
      </c>
      <c r="Z1235" t="s">
        <v>110</v>
      </c>
      <c r="AB1235">
        <v>4.8999999999999998E-4</v>
      </c>
      <c r="AG1235" t="s">
        <v>574</v>
      </c>
      <c r="AX1235" t="s">
        <v>128</v>
      </c>
      <c r="AY1235" t="s">
        <v>241</v>
      </c>
      <c r="AZ1235" t="s">
        <v>242</v>
      </c>
      <c r="BC1235">
        <v>4</v>
      </c>
      <c r="BH1235" t="s">
        <v>118</v>
      </c>
      <c r="CC1235" t="s">
        <v>120</v>
      </c>
      <c r="CR1235" t="s">
        <v>641</v>
      </c>
      <c r="CS1235">
        <v>103500</v>
      </c>
      <c r="CT1235" t="s">
        <v>642</v>
      </c>
      <c r="CU1235" t="s">
        <v>643</v>
      </c>
      <c r="CV1235">
        <v>2007</v>
      </c>
    </row>
    <row r="1236" spans="1:100" x14ac:dyDescent="0.35">
      <c r="A1236">
        <v>38641940</v>
      </c>
      <c r="B1236" t="s">
        <v>298</v>
      </c>
      <c r="D1236" t="s">
        <v>101</v>
      </c>
      <c r="F1236">
        <v>25.2</v>
      </c>
      <c r="K1236" t="s">
        <v>611</v>
      </c>
      <c r="L1236" t="s">
        <v>612</v>
      </c>
      <c r="M1236" t="s">
        <v>251</v>
      </c>
      <c r="N1236" t="s">
        <v>105</v>
      </c>
      <c r="P1236">
        <v>25</v>
      </c>
      <c r="U1236" t="s">
        <v>106</v>
      </c>
      <c r="V1236" t="s">
        <v>107</v>
      </c>
      <c r="W1236" t="s">
        <v>108</v>
      </c>
      <c r="X1236" t="s">
        <v>109</v>
      </c>
      <c r="Y1236">
        <v>3</v>
      </c>
      <c r="Z1236" t="s">
        <v>139</v>
      </c>
      <c r="AB1236">
        <v>1</v>
      </c>
      <c r="AG1236" t="s">
        <v>111</v>
      </c>
      <c r="AX1236" t="s">
        <v>128</v>
      </c>
      <c r="AY1236" t="s">
        <v>241</v>
      </c>
      <c r="AZ1236" t="s">
        <v>242</v>
      </c>
      <c r="BC1236">
        <v>16</v>
      </c>
      <c r="BH1236" t="s">
        <v>118</v>
      </c>
      <c r="CC1236" t="s">
        <v>120</v>
      </c>
      <c r="CR1236" t="s">
        <v>237</v>
      </c>
      <c r="CS1236">
        <v>86767</v>
      </c>
      <c r="CT1236" t="s">
        <v>498</v>
      </c>
      <c r="CU1236" t="s">
        <v>499</v>
      </c>
      <c r="CV1236">
        <v>2004</v>
      </c>
    </row>
    <row r="1237" spans="1:100" x14ac:dyDescent="0.35">
      <c r="A1237">
        <v>38641940</v>
      </c>
      <c r="B1237" t="s">
        <v>298</v>
      </c>
      <c r="D1237" t="s">
        <v>101</v>
      </c>
      <c r="F1237">
        <v>25.2</v>
      </c>
      <c r="K1237" t="s">
        <v>618</v>
      </c>
      <c r="L1237" t="s">
        <v>619</v>
      </c>
      <c r="M1237" t="s">
        <v>251</v>
      </c>
      <c r="N1237" t="s">
        <v>105</v>
      </c>
      <c r="P1237">
        <v>25</v>
      </c>
      <c r="U1237" t="s">
        <v>106</v>
      </c>
      <c r="V1237" t="s">
        <v>107</v>
      </c>
      <c r="W1237" t="s">
        <v>108</v>
      </c>
      <c r="X1237" t="s">
        <v>109</v>
      </c>
      <c r="Y1237">
        <v>3</v>
      </c>
      <c r="Z1237" t="s">
        <v>139</v>
      </c>
      <c r="AB1237">
        <v>1</v>
      </c>
      <c r="AG1237" t="s">
        <v>111</v>
      </c>
      <c r="AX1237" t="s">
        <v>207</v>
      </c>
      <c r="AY1237" t="s">
        <v>502</v>
      </c>
      <c r="AZ1237" t="s">
        <v>242</v>
      </c>
      <c r="BC1237">
        <v>16</v>
      </c>
      <c r="BH1237" t="s">
        <v>118</v>
      </c>
      <c r="CC1237" t="s">
        <v>120</v>
      </c>
      <c r="CR1237" t="s">
        <v>237</v>
      </c>
      <c r="CS1237">
        <v>86767</v>
      </c>
      <c r="CT1237" t="s">
        <v>498</v>
      </c>
      <c r="CU1237" t="s">
        <v>499</v>
      </c>
      <c r="CV1237">
        <v>2004</v>
      </c>
    </row>
    <row r="1238" spans="1:100" x14ac:dyDescent="0.35">
      <c r="A1238">
        <v>38641940</v>
      </c>
      <c r="B1238" t="s">
        <v>298</v>
      </c>
      <c r="D1238" t="s">
        <v>101</v>
      </c>
      <c r="F1238">
        <v>25.2</v>
      </c>
      <c r="K1238" t="s">
        <v>261</v>
      </c>
      <c r="L1238" t="s">
        <v>262</v>
      </c>
      <c r="M1238" t="s">
        <v>251</v>
      </c>
      <c r="N1238" t="s">
        <v>105</v>
      </c>
      <c r="P1238">
        <v>25</v>
      </c>
      <c r="U1238" t="s">
        <v>106</v>
      </c>
      <c r="V1238" t="s">
        <v>107</v>
      </c>
      <c r="W1238" t="s">
        <v>108</v>
      </c>
      <c r="X1238" t="s">
        <v>109</v>
      </c>
      <c r="Y1238">
        <v>3</v>
      </c>
      <c r="Z1238" t="s">
        <v>139</v>
      </c>
      <c r="AB1238">
        <v>2</v>
      </c>
      <c r="AG1238" t="s">
        <v>111</v>
      </c>
      <c r="AX1238" t="s">
        <v>207</v>
      </c>
      <c r="AY1238" t="s">
        <v>502</v>
      </c>
      <c r="AZ1238" t="s">
        <v>242</v>
      </c>
      <c r="BC1238">
        <v>16</v>
      </c>
      <c r="BH1238" t="s">
        <v>118</v>
      </c>
      <c r="CC1238" t="s">
        <v>120</v>
      </c>
      <c r="CR1238" t="s">
        <v>237</v>
      </c>
      <c r="CS1238">
        <v>86767</v>
      </c>
      <c r="CT1238" t="s">
        <v>498</v>
      </c>
      <c r="CU1238" t="s">
        <v>499</v>
      </c>
      <c r="CV1238">
        <v>2004</v>
      </c>
    </row>
    <row r="1239" spans="1:100" x14ac:dyDescent="0.35">
      <c r="A1239">
        <v>38641940</v>
      </c>
      <c r="B1239" t="s">
        <v>298</v>
      </c>
      <c r="D1239" t="s">
        <v>101</v>
      </c>
      <c r="F1239">
        <v>13</v>
      </c>
      <c r="K1239" t="s">
        <v>261</v>
      </c>
      <c r="L1239" t="s">
        <v>262</v>
      </c>
      <c r="M1239" t="s">
        <v>251</v>
      </c>
      <c r="N1239" t="s">
        <v>105</v>
      </c>
      <c r="V1239" t="s">
        <v>167</v>
      </c>
      <c r="W1239" t="s">
        <v>108</v>
      </c>
      <c r="X1239" t="s">
        <v>234</v>
      </c>
      <c r="Y1239">
        <v>2</v>
      </c>
      <c r="Z1239" t="s">
        <v>139</v>
      </c>
      <c r="AB1239">
        <v>1.3</v>
      </c>
      <c r="AG1239" t="s">
        <v>111</v>
      </c>
      <c r="AX1239" t="s">
        <v>128</v>
      </c>
      <c r="AY1239" t="s">
        <v>241</v>
      </c>
      <c r="AZ1239" t="s">
        <v>242</v>
      </c>
      <c r="BC1239">
        <v>23</v>
      </c>
      <c r="BH1239" t="s">
        <v>118</v>
      </c>
      <c r="CC1239" t="s">
        <v>120</v>
      </c>
      <c r="CR1239" t="s">
        <v>580</v>
      </c>
      <c r="CS1239">
        <v>86886</v>
      </c>
      <c r="CT1239" t="s">
        <v>581</v>
      </c>
      <c r="CU1239" t="s">
        <v>582</v>
      </c>
      <c r="CV1239">
        <v>2005</v>
      </c>
    </row>
    <row r="1240" spans="1:100" x14ac:dyDescent="0.35">
      <c r="A1240">
        <v>38641940</v>
      </c>
      <c r="B1240" t="s">
        <v>298</v>
      </c>
      <c r="D1240" t="s">
        <v>101</v>
      </c>
      <c r="K1240" t="s">
        <v>261</v>
      </c>
      <c r="L1240" t="s">
        <v>262</v>
      </c>
      <c r="M1240" t="s">
        <v>251</v>
      </c>
      <c r="N1240" t="s">
        <v>105</v>
      </c>
      <c r="P1240">
        <v>25</v>
      </c>
      <c r="U1240" t="s">
        <v>106</v>
      </c>
      <c r="V1240" t="s">
        <v>107</v>
      </c>
      <c r="W1240" t="s">
        <v>108</v>
      </c>
      <c r="X1240" t="s">
        <v>109</v>
      </c>
      <c r="Y1240">
        <v>3</v>
      </c>
      <c r="Z1240" t="s">
        <v>110</v>
      </c>
      <c r="AB1240">
        <v>0.75</v>
      </c>
      <c r="AG1240" t="s">
        <v>140</v>
      </c>
      <c r="AX1240" t="s">
        <v>128</v>
      </c>
      <c r="AY1240" t="s">
        <v>241</v>
      </c>
      <c r="AZ1240" t="s">
        <v>242</v>
      </c>
      <c r="BC1240">
        <v>10</v>
      </c>
      <c r="BH1240" t="s">
        <v>118</v>
      </c>
      <c r="CC1240" t="s">
        <v>120</v>
      </c>
      <c r="CR1240" t="s">
        <v>644</v>
      </c>
      <c r="CS1240">
        <v>72794</v>
      </c>
      <c r="CT1240" t="s">
        <v>645</v>
      </c>
      <c r="CU1240" t="s">
        <v>646</v>
      </c>
      <c r="CV1240">
        <v>2004</v>
      </c>
    </row>
    <row r="1241" spans="1:100" x14ac:dyDescent="0.35">
      <c r="A1241">
        <v>38641940</v>
      </c>
      <c r="B1241" t="s">
        <v>298</v>
      </c>
      <c r="D1241" t="s">
        <v>101</v>
      </c>
      <c r="F1241">
        <v>25.2</v>
      </c>
      <c r="K1241" t="s">
        <v>618</v>
      </c>
      <c r="L1241" t="s">
        <v>619</v>
      </c>
      <c r="M1241" t="s">
        <v>251</v>
      </c>
      <c r="N1241" t="s">
        <v>105</v>
      </c>
      <c r="P1241">
        <v>25</v>
      </c>
      <c r="U1241" t="s">
        <v>106</v>
      </c>
      <c r="V1241" t="s">
        <v>107</v>
      </c>
      <c r="W1241" t="s">
        <v>108</v>
      </c>
      <c r="X1241" t="s">
        <v>109</v>
      </c>
      <c r="Y1241">
        <v>3</v>
      </c>
      <c r="Z1241" t="s">
        <v>139</v>
      </c>
      <c r="AB1241">
        <v>1</v>
      </c>
      <c r="AG1241" t="s">
        <v>111</v>
      </c>
      <c r="AX1241" t="s">
        <v>128</v>
      </c>
      <c r="AY1241" t="s">
        <v>241</v>
      </c>
      <c r="AZ1241" t="s">
        <v>242</v>
      </c>
      <c r="BC1241">
        <v>16</v>
      </c>
      <c r="BH1241" t="s">
        <v>118</v>
      </c>
      <c r="CC1241" t="s">
        <v>120</v>
      </c>
      <c r="CR1241" t="s">
        <v>237</v>
      </c>
      <c r="CS1241">
        <v>86767</v>
      </c>
      <c r="CT1241" t="s">
        <v>498</v>
      </c>
      <c r="CU1241" t="s">
        <v>499</v>
      </c>
      <c r="CV1241">
        <v>2004</v>
      </c>
    </row>
    <row r="1242" spans="1:100" x14ac:dyDescent="0.35">
      <c r="A1242">
        <v>38641940</v>
      </c>
      <c r="B1242" t="s">
        <v>298</v>
      </c>
      <c r="D1242" t="s">
        <v>101</v>
      </c>
      <c r="K1242" t="s">
        <v>611</v>
      </c>
      <c r="L1242" t="s">
        <v>612</v>
      </c>
      <c r="M1242" t="s">
        <v>251</v>
      </c>
      <c r="N1242" t="s">
        <v>105</v>
      </c>
      <c r="V1242" t="s">
        <v>233</v>
      </c>
      <c r="W1242" t="s">
        <v>108</v>
      </c>
      <c r="X1242" t="s">
        <v>234</v>
      </c>
      <c r="Y1242">
        <v>2</v>
      </c>
      <c r="Z1242" t="s">
        <v>110</v>
      </c>
      <c r="AB1242">
        <v>3.8</v>
      </c>
      <c r="AG1242" t="s">
        <v>111</v>
      </c>
      <c r="AX1242" t="s">
        <v>282</v>
      </c>
      <c r="AY1242" t="s">
        <v>495</v>
      </c>
      <c r="AZ1242" t="s">
        <v>242</v>
      </c>
      <c r="BC1242">
        <v>13</v>
      </c>
      <c r="BH1242" t="s">
        <v>118</v>
      </c>
      <c r="CC1242" t="s">
        <v>120</v>
      </c>
      <c r="CR1242" t="s">
        <v>237</v>
      </c>
      <c r="CS1242">
        <v>89112</v>
      </c>
      <c r="CT1242" t="s">
        <v>496</v>
      </c>
      <c r="CU1242" t="s">
        <v>497</v>
      </c>
      <c r="CV1242">
        <v>2005</v>
      </c>
    </row>
    <row r="1243" spans="1:100" x14ac:dyDescent="0.35">
      <c r="A1243">
        <v>38641940</v>
      </c>
      <c r="B1243" t="s">
        <v>298</v>
      </c>
      <c r="D1243" t="s">
        <v>101</v>
      </c>
      <c r="F1243">
        <v>25.2</v>
      </c>
      <c r="K1243" t="s">
        <v>611</v>
      </c>
      <c r="L1243" t="s">
        <v>612</v>
      </c>
      <c r="M1243" t="s">
        <v>251</v>
      </c>
      <c r="N1243" t="s">
        <v>105</v>
      </c>
      <c r="P1243">
        <v>25</v>
      </c>
      <c r="U1243" t="s">
        <v>106</v>
      </c>
      <c r="V1243" t="s">
        <v>107</v>
      </c>
      <c r="W1243" t="s">
        <v>108</v>
      </c>
      <c r="X1243" t="s">
        <v>109</v>
      </c>
      <c r="Y1243">
        <v>3</v>
      </c>
      <c r="Z1243" t="s">
        <v>139</v>
      </c>
      <c r="AB1243">
        <v>1</v>
      </c>
      <c r="AG1243" t="s">
        <v>111</v>
      </c>
      <c r="AX1243" t="s">
        <v>207</v>
      </c>
      <c r="AY1243" t="s">
        <v>502</v>
      </c>
      <c r="AZ1243" t="s">
        <v>242</v>
      </c>
      <c r="BC1243">
        <v>16</v>
      </c>
      <c r="BH1243" t="s">
        <v>118</v>
      </c>
      <c r="CC1243" t="s">
        <v>120</v>
      </c>
      <c r="CR1243" t="s">
        <v>237</v>
      </c>
      <c r="CS1243">
        <v>86767</v>
      </c>
      <c r="CT1243" t="s">
        <v>498</v>
      </c>
      <c r="CU1243" t="s">
        <v>499</v>
      </c>
      <c r="CV1243">
        <v>2004</v>
      </c>
    </row>
    <row r="1244" spans="1:100" x14ac:dyDescent="0.35">
      <c r="A1244">
        <v>38641940</v>
      </c>
      <c r="B1244" t="s">
        <v>298</v>
      </c>
      <c r="D1244" t="s">
        <v>101</v>
      </c>
      <c r="F1244">
        <v>25.2</v>
      </c>
      <c r="K1244" t="s">
        <v>618</v>
      </c>
      <c r="L1244" t="s">
        <v>619</v>
      </c>
      <c r="M1244" t="s">
        <v>251</v>
      </c>
      <c r="N1244" t="s">
        <v>105</v>
      </c>
      <c r="P1244">
        <v>25</v>
      </c>
      <c r="U1244" t="s">
        <v>206</v>
      </c>
      <c r="V1244" t="s">
        <v>107</v>
      </c>
      <c r="W1244" t="s">
        <v>108</v>
      </c>
      <c r="X1244" t="s">
        <v>109</v>
      </c>
      <c r="Y1244">
        <v>6</v>
      </c>
      <c r="Z1244" t="s">
        <v>139</v>
      </c>
      <c r="AB1244">
        <v>5</v>
      </c>
      <c r="AG1244" t="s">
        <v>111</v>
      </c>
      <c r="AX1244" t="s">
        <v>128</v>
      </c>
      <c r="AY1244" t="s">
        <v>128</v>
      </c>
      <c r="AZ1244" t="s">
        <v>243</v>
      </c>
      <c r="BC1244">
        <v>16</v>
      </c>
      <c r="BH1244" t="s">
        <v>118</v>
      </c>
      <c r="CC1244" t="s">
        <v>120</v>
      </c>
      <c r="CR1244" t="s">
        <v>237</v>
      </c>
      <c r="CS1244">
        <v>80961</v>
      </c>
      <c r="CT1244" t="s">
        <v>342</v>
      </c>
      <c r="CU1244" t="s">
        <v>343</v>
      </c>
      <c r="CV1244">
        <v>2005</v>
      </c>
    </row>
    <row r="1245" spans="1:100" x14ac:dyDescent="0.35">
      <c r="A1245">
        <v>38641940</v>
      </c>
      <c r="B1245" t="s">
        <v>298</v>
      </c>
      <c r="D1245" t="s">
        <v>101</v>
      </c>
      <c r="F1245">
        <v>25.2</v>
      </c>
      <c r="K1245" t="s">
        <v>611</v>
      </c>
      <c r="L1245" t="s">
        <v>612</v>
      </c>
      <c r="M1245" t="s">
        <v>251</v>
      </c>
      <c r="N1245" t="s">
        <v>105</v>
      </c>
      <c r="P1245">
        <v>25</v>
      </c>
      <c r="U1245" t="s">
        <v>206</v>
      </c>
      <c r="V1245" t="s">
        <v>107</v>
      </c>
      <c r="W1245" t="s">
        <v>108</v>
      </c>
      <c r="X1245" t="s">
        <v>109</v>
      </c>
      <c r="Y1245">
        <v>6</v>
      </c>
      <c r="Z1245" t="s">
        <v>139</v>
      </c>
      <c r="AB1245">
        <v>5</v>
      </c>
      <c r="AG1245" t="s">
        <v>111</v>
      </c>
      <c r="AX1245" t="s">
        <v>128</v>
      </c>
      <c r="AY1245" t="s">
        <v>128</v>
      </c>
      <c r="AZ1245" t="s">
        <v>243</v>
      </c>
      <c r="BC1245">
        <v>16</v>
      </c>
      <c r="BH1245" t="s">
        <v>118</v>
      </c>
      <c r="CC1245" t="s">
        <v>120</v>
      </c>
      <c r="CR1245" t="s">
        <v>237</v>
      </c>
      <c r="CS1245">
        <v>80961</v>
      </c>
      <c r="CT1245" t="s">
        <v>342</v>
      </c>
      <c r="CU1245" t="s">
        <v>343</v>
      </c>
      <c r="CV1245">
        <v>2005</v>
      </c>
    </row>
    <row r="1246" spans="1:100" x14ac:dyDescent="0.35">
      <c r="A1246">
        <v>38641940</v>
      </c>
      <c r="B1246" t="s">
        <v>298</v>
      </c>
      <c r="D1246" t="s">
        <v>101</v>
      </c>
      <c r="K1246" t="s">
        <v>249</v>
      </c>
      <c r="L1246" t="s">
        <v>250</v>
      </c>
      <c r="M1246" t="s">
        <v>251</v>
      </c>
      <c r="N1246" t="s">
        <v>105</v>
      </c>
      <c r="P1246">
        <v>25</v>
      </c>
      <c r="U1246" t="s">
        <v>294</v>
      </c>
      <c r="V1246" t="s">
        <v>233</v>
      </c>
      <c r="W1246" t="s">
        <v>108</v>
      </c>
      <c r="X1246" t="s">
        <v>234</v>
      </c>
      <c r="Y1246">
        <v>3</v>
      </c>
      <c r="Z1246" t="s">
        <v>139</v>
      </c>
      <c r="AB1246">
        <v>2.8800000000000002E-3</v>
      </c>
      <c r="AG1246" t="s">
        <v>111</v>
      </c>
      <c r="AX1246" t="s">
        <v>128</v>
      </c>
      <c r="AY1246" t="s">
        <v>128</v>
      </c>
      <c r="AZ1246" t="s">
        <v>243</v>
      </c>
      <c r="BC1246">
        <v>14</v>
      </c>
      <c r="BH1246" t="s">
        <v>118</v>
      </c>
      <c r="BJ1246">
        <v>3</v>
      </c>
      <c r="BO1246" t="s">
        <v>566</v>
      </c>
      <c r="BQ1246">
        <v>21</v>
      </c>
      <c r="BV1246" t="s">
        <v>118</v>
      </c>
      <c r="CC1246" t="s">
        <v>120</v>
      </c>
      <c r="CR1246" t="s">
        <v>629</v>
      </c>
      <c r="CS1246">
        <v>165781</v>
      </c>
      <c r="CT1246" t="s">
        <v>630</v>
      </c>
      <c r="CU1246" t="s">
        <v>631</v>
      </c>
      <c r="CV1246">
        <v>2010</v>
      </c>
    </row>
    <row r="1247" spans="1:100" x14ac:dyDescent="0.35">
      <c r="A1247">
        <v>38641940</v>
      </c>
      <c r="B1247" t="s">
        <v>298</v>
      </c>
      <c r="D1247" t="s">
        <v>101</v>
      </c>
      <c r="F1247">
        <v>18</v>
      </c>
      <c r="K1247" t="s">
        <v>613</v>
      </c>
      <c r="L1247" t="s">
        <v>614</v>
      </c>
      <c r="M1247" t="s">
        <v>251</v>
      </c>
      <c r="N1247" t="s">
        <v>105</v>
      </c>
      <c r="P1247">
        <v>26</v>
      </c>
      <c r="U1247" t="s">
        <v>106</v>
      </c>
      <c r="V1247" t="s">
        <v>167</v>
      </c>
      <c r="W1247" t="s">
        <v>108</v>
      </c>
      <c r="X1247" t="s">
        <v>109</v>
      </c>
      <c r="Y1247">
        <v>17</v>
      </c>
      <c r="Z1247" t="s">
        <v>110</v>
      </c>
      <c r="AB1247">
        <v>9.7999999999999997E-4</v>
      </c>
      <c r="AG1247" t="s">
        <v>574</v>
      </c>
      <c r="AX1247" t="s">
        <v>128</v>
      </c>
      <c r="AY1247" t="s">
        <v>128</v>
      </c>
      <c r="AZ1247" t="s">
        <v>243</v>
      </c>
      <c r="BC1247">
        <v>1</v>
      </c>
      <c r="BH1247" t="s">
        <v>118</v>
      </c>
      <c r="CC1247" t="s">
        <v>120</v>
      </c>
      <c r="CR1247" t="s">
        <v>641</v>
      </c>
      <c r="CS1247">
        <v>103500</v>
      </c>
      <c r="CT1247" t="s">
        <v>642</v>
      </c>
      <c r="CU1247" t="s">
        <v>643</v>
      </c>
      <c r="CV1247">
        <v>2007</v>
      </c>
    </row>
    <row r="1248" spans="1:100" x14ac:dyDescent="0.35">
      <c r="A1248">
        <v>38641940</v>
      </c>
      <c r="B1248" t="s">
        <v>298</v>
      </c>
      <c r="D1248" t="s">
        <v>101</v>
      </c>
      <c r="K1248" t="s">
        <v>618</v>
      </c>
      <c r="L1248" t="s">
        <v>619</v>
      </c>
      <c r="M1248" t="s">
        <v>251</v>
      </c>
      <c r="N1248" t="s">
        <v>105</v>
      </c>
      <c r="V1248" t="s">
        <v>167</v>
      </c>
      <c r="W1248" t="s">
        <v>108</v>
      </c>
      <c r="X1248" t="s">
        <v>109</v>
      </c>
      <c r="Z1248" t="s">
        <v>110</v>
      </c>
      <c r="AB1248">
        <v>108</v>
      </c>
      <c r="AG1248" t="s">
        <v>111</v>
      </c>
      <c r="AX1248" t="s">
        <v>128</v>
      </c>
      <c r="AY1248" t="s">
        <v>128</v>
      </c>
      <c r="AZ1248" t="s">
        <v>243</v>
      </c>
      <c r="BB1248" t="s">
        <v>117</v>
      </c>
      <c r="BC1248">
        <v>1</v>
      </c>
      <c r="BH1248" t="s">
        <v>118</v>
      </c>
      <c r="CC1248" t="s">
        <v>120</v>
      </c>
      <c r="CR1248" t="s">
        <v>661</v>
      </c>
      <c r="CS1248">
        <v>20274</v>
      </c>
      <c r="CT1248" t="s">
        <v>662</v>
      </c>
      <c r="CU1248" t="s">
        <v>663</v>
      </c>
      <c r="CV1248">
        <v>1997</v>
      </c>
    </row>
    <row r="1249" spans="1:100" x14ac:dyDescent="0.35">
      <c r="A1249">
        <v>38641940</v>
      </c>
      <c r="B1249" t="s">
        <v>298</v>
      </c>
      <c r="D1249" t="s">
        <v>101</v>
      </c>
      <c r="F1249">
        <v>25.2</v>
      </c>
      <c r="K1249" t="s">
        <v>618</v>
      </c>
      <c r="L1249" t="s">
        <v>619</v>
      </c>
      <c r="M1249" t="s">
        <v>251</v>
      </c>
      <c r="N1249" t="s">
        <v>105</v>
      </c>
      <c r="P1249">
        <v>25</v>
      </c>
      <c r="U1249" t="s">
        <v>206</v>
      </c>
      <c r="V1249" t="s">
        <v>107</v>
      </c>
      <c r="W1249" t="s">
        <v>108</v>
      </c>
      <c r="X1249" t="s">
        <v>109</v>
      </c>
      <c r="Y1249">
        <v>6</v>
      </c>
      <c r="Z1249" t="s">
        <v>139</v>
      </c>
      <c r="AB1249">
        <v>5</v>
      </c>
      <c r="AG1249" t="s">
        <v>111</v>
      </c>
      <c r="AX1249" t="s">
        <v>128</v>
      </c>
      <c r="AY1249" t="s">
        <v>128</v>
      </c>
      <c r="AZ1249" t="s">
        <v>243</v>
      </c>
      <c r="BC1249">
        <v>16</v>
      </c>
      <c r="BH1249" t="s">
        <v>118</v>
      </c>
      <c r="CC1249" t="s">
        <v>120</v>
      </c>
      <c r="CR1249" t="s">
        <v>237</v>
      </c>
      <c r="CS1249">
        <v>80961</v>
      </c>
      <c r="CT1249" t="s">
        <v>342</v>
      </c>
      <c r="CU1249" t="s">
        <v>343</v>
      </c>
      <c r="CV1249">
        <v>2005</v>
      </c>
    </row>
    <row r="1250" spans="1:100" x14ac:dyDescent="0.35">
      <c r="A1250">
        <v>38641940</v>
      </c>
      <c r="B1250" t="s">
        <v>298</v>
      </c>
      <c r="D1250" t="s">
        <v>101</v>
      </c>
      <c r="F1250">
        <v>25.2</v>
      </c>
      <c r="K1250" t="s">
        <v>611</v>
      </c>
      <c r="L1250" t="s">
        <v>612</v>
      </c>
      <c r="M1250" t="s">
        <v>251</v>
      </c>
      <c r="N1250" t="s">
        <v>105</v>
      </c>
      <c r="P1250">
        <v>25</v>
      </c>
      <c r="U1250" t="s">
        <v>206</v>
      </c>
      <c r="V1250" t="s">
        <v>107</v>
      </c>
      <c r="W1250" t="s">
        <v>108</v>
      </c>
      <c r="X1250" t="s">
        <v>109</v>
      </c>
      <c r="Y1250">
        <v>6</v>
      </c>
      <c r="Z1250" t="s">
        <v>139</v>
      </c>
      <c r="AB1250">
        <v>5</v>
      </c>
      <c r="AG1250" t="s">
        <v>111</v>
      </c>
      <c r="AX1250" t="s">
        <v>128</v>
      </c>
      <c r="AY1250" t="s">
        <v>128</v>
      </c>
      <c r="AZ1250" t="s">
        <v>243</v>
      </c>
      <c r="BC1250">
        <v>16</v>
      </c>
      <c r="BH1250" t="s">
        <v>118</v>
      </c>
      <c r="CC1250" t="s">
        <v>120</v>
      </c>
      <c r="CR1250" t="s">
        <v>237</v>
      </c>
      <c r="CS1250">
        <v>80961</v>
      </c>
      <c r="CT1250" t="s">
        <v>342</v>
      </c>
      <c r="CU1250" t="s">
        <v>343</v>
      </c>
      <c r="CV1250">
        <v>2005</v>
      </c>
    </row>
    <row r="1251" spans="1:100" x14ac:dyDescent="0.35">
      <c r="A1251">
        <v>38641940</v>
      </c>
      <c r="B1251" t="s">
        <v>298</v>
      </c>
      <c r="D1251" t="s">
        <v>101</v>
      </c>
      <c r="F1251">
        <v>25.2</v>
      </c>
      <c r="K1251" t="s">
        <v>261</v>
      </c>
      <c r="L1251" t="s">
        <v>262</v>
      </c>
      <c r="M1251" t="s">
        <v>251</v>
      </c>
      <c r="N1251" t="s">
        <v>105</v>
      </c>
      <c r="P1251">
        <v>25</v>
      </c>
      <c r="U1251" t="s">
        <v>206</v>
      </c>
      <c r="V1251" t="s">
        <v>107</v>
      </c>
      <c r="W1251" t="s">
        <v>108</v>
      </c>
      <c r="X1251" t="s">
        <v>109</v>
      </c>
      <c r="Y1251">
        <v>6</v>
      </c>
      <c r="Z1251" t="s">
        <v>139</v>
      </c>
      <c r="AB1251">
        <v>5</v>
      </c>
      <c r="AG1251" t="s">
        <v>111</v>
      </c>
      <c r="AX1251" t="s">
        <v>128</v>
      </c>
      <c r="AY1251" t="s">
        <v>128</v>
      </c>
      <c r="AZ1251" t="s">
        <v>243</v>
      </c>
      <c r="BC1251">
        <v>16</v>
      </c>
      <c r="BH1251" t="s">
        <v>118</v>
      </c>
      <c r="CC1251" t="s">
        <v>120</v>
      </c>
      <c r="CR1251" t="s">
        <v>237</v>
      </c>
      <c r="CS1251">
        <v>80961</v>
      </c>
      <c r="CT1251" t="s">
        <v>342</v>
      </c>
      <c r="CU1251" t="s">
        <v>343</v>
      </c>
      <c r="CV1251">
        <v>2005</v>
      </c>
    </row>
    <row r="1252" spans="1:100" x14ac:dyDescent="0.35">
      <c r="A1252">
        <v>38641940</v>
      </c>
      <c r="B1252" t="s">
        <v>298</v>
      </c>
      <c r="D1252" t="s">
        <v>101</v>
      </c>
      <c r="F1252">
        <v>25.2</v>
      </c>
      <c r="K1252" t="s">
        <v>613</v>
      </c>
      <c r="L1252" t="s">
        <v>614</v>
      </c>
      <c r="M1252" t="s">
        <v>251</v>
      </c>
      <c r="N1252" t="s">
        <v>105</v>
      </c>
      <c r="P1252">
        <v>25</v>
      </c>
      <c r="U1252" t="s">
        <v>206</v>
      </c>
      <c r="V1252" t="s">
        <v>107</v>
      </c>
      <c r="W1252" t="s">
        <v>108</v>
      </c>
      <c r="X1252" t="s">
        <v>109</v>
      </c>
      <c r="Y1252">
        <v>6</v>
      </c>
      <c r="Z1252" t="s">
        <v>139</v>
      </c>
      <c r="AB1252">
        <v>5</v>
      </c>
      <c r="AG1252" t="s">
        <v>111</v>
      </c>
      <c r="AX1252" t="s">
        <v>128</v>
      </c>
      <c r="AY1252" t="s">
        <v>128</v>
      </c>
      <c r="AZ1252" t="s">
        <v>243</v>
      </c>
      <c r="BC1252">
        <v>1</v>
      </c>
      <c r="BH1252" t="s">
        <v>118</v>
      </c>
      <c r="CC1252" t="s">
        <v>120</v>
      </c>
      <c r="CR1252" t="s">
        <v>237</v>
      </c>
      <c r="CS1252">
        <v>80961</v>
      </c>
      <c r="CT1252" t="s">
        <v>342</v>
      </c>
      <c r="CU1252" t="s">
        <v>343</v>
      </c>
      <c r="CV1252">
        <v>2005</v>
      </c>
    </row>
    <row r="1253" spans="1:100" x14ac:dyDescent="0.35">
      <c r="A1253">
        <v>38641940</v>
      </c>
      <c r="B1253" t="s">
        <v>298</v>
      </c>
      <c r="D1253" t="s">
        <v>101</v>
      </c>
      <c r="K1253" t="s">
        <v>261</v>
      </c>
      <c r="L1253" t="s">
        <v>262</v>
      </c>
      <c r="M1253" t="s">
        <v>251</v>
      </c>
      <c r="N1253" t="s">
        <v>105</v>
      </c>
      <c r="P1253">
        <v>25</v>
      </c>
      <c r="U1253" t="s">
        <v>106</v>
      </c>
      <c r="V1253" t="s">
        <v>107</v>
      </c>
      <c r="W1253" t="s">
        <v>108</v>
      </c>
      <c r="X1253" t="s">
        <v>109</v>
      </c>
      <c r="Y1253">
        <v>3</v>
      </c>
      <c r="Z1253" t="s">
        <v>139</v>
      </c>
      <c r="AB1253">
        <v>1.5</v>
      </c>
      <c r="AG1253" t="s">
        <v>140</v>
      </c>
      <c r="AX1253" t="s">
        <v>128</v>
      </c>
      <c r="AY1253" t="s">
        <v>128</v>
      </c>
      <c r="AZ1253" t="s">
        <v>243</v>
      </c>
      <c r="BC1253">
        <v>10</v>
      </c>
      <c r="BH1253" t="s">
        <v>118</v>
      </c>
      <c r="CC1253" t="s">
        <v>120</v>
      </c>
      <c r="CR1253" t="s">
        <v>644</v>
      </c>
      <c r="CS1253">
        <v>72794</v>
      </c>
      <c r="CT1253" t="s">
        <v>645</v>
      </c>
      <c r="CU1253" t="s">
        <v>646</v>
      </c>
      <c r="CV1253">
        <v>2004</v>
      </c>
    </row>
    <row r="1254" spans="1:100" x14ac:dyDescent="0.35">
      <c r="A1254">
        <v>38641940</v>
      </c>
      <c r="B1254" t="s">
        <v>298</v>
      </c>
      <c r="D1254" t="s">
        <v>101</v>
      </c>
      <c r="F1254">
        <v>25.2</v>
      </c>
      <c r="K1254" t="s">
        <v>261</v>
      </c>
      <c r="L1254" t="s">
        <v>262</v>
      </c>
      <c r="M1254" t="s">
        <v>251</v>
      </c>
      <c r="N1254" t="s">
        <v>105</v>
      </c>
      <c r="P1254">
        <v>25</v>
      </c>
      <c r="U1254" t="s">
        <v>206</v>
      </c>
      <c r="V1254" t="s">
        <v>107</v>
      </c>
      <c r="W1254" t="s">
        <v>108</v>
      </c>
      <c r="X1254" t="s">
        <v>109</v>
      </c>
      <c r="Y1254">
        <v>6</v>
      </c>
      <c r="Z1254" t="s">
        <v>139</v>
      </c>
      <c r="AB1254">
        <v>5</v>
      </c>
      <c r="AG1254" t="s">
        <v>111</v>
      </c>
      <c r="AX1254" t="s">
        <v>128</v>
      </c>
      <c r="AY1254" t="s">
        <v>128</v>
      </c>
      <c r="AZ1254" t="s">
        <v>243</v>
      </c>
      <c r="BC1254">
        <v>16</v>
      </c>
      <c r="BH1254" t="s">
        <v>118</v>
      </c>
      <c r="CC1254" t="s">
        <v>120</v>
      </c>
      <c r="CR1254" t="s">
        <v>237</v>
      </c>
      <c r="CS1254">
        <v>80961</v>
      </c>
      <c r="CT1254" t="s">
        <v>342</v>
      </c>
      <c r="CU1254" t="s">
        <v>343</v>
      </c>
      <c r="CV1254">
        <v>2005</v>
      </c>
    </row>
    <row r="1255" spans="1:100" x14ac:dyDescent="0.35">
      <c r="A1255">
        <v>38641940</v>
      </c>
      <c r="B1255" t="s">
        <v>298</v>
      </c>
      <c r="D1255" t="s">
        <v>135</v>
      </c>
      <c r="K1255" t="s">
        <v>261</v>
      </c>
      <c r="L1255" t="s">
        <v>262</v>
      </c>
      <c r="M1255" t="s">
        <v>251</v>
      </c>
      <c r="N1255" t="s">
        <v>198</v>
      </c>
      <c r="P1255">
        <v>25</v>
      </c>
      <c r="U1255" t="s">
        <v>106</v>
      </c>
      <c r="V1255" t="s">
        <v>233</v>
      </c>
      <c r="W1255" t="s">
        <v>108</v>
      </c>
      <c r="X1255" t="s">
        <v>234</v>
      </c>
      <c r="Y1255">
        <v>6</v>
      </c>
      <c r="Z1255" t="s">
        <v>139</v>
      </c>
      <c r="AB1255">
        <v>14.3</v>
      </c>
      <c r="AG1255" t="s">
        <v>140</v>
      </c>
      <c r="AX1255" t="s">
        <v>128</v>
      </c>
      <c r="AY1255" t="s">
        <v>128</v>
      </c>
      <c r="AZ1255" t="s">
        <v>243</v>
      </c>
      <c r="BC1255">
        <v>4</v>
      </c>
      <c r="BH1255" t="s">
        <v>118</v>
      </c>
      <c r="CC1255" t="s">
        <v>120</v>
      </c>
      <c r="CR1255" t="s">
        <v>332</v>
      </c>
      <c r="CS1255">
        <v>75187</v>
      </c>
      <c r="CT1255" t="s">
        <v>333</v>
      </c>
      <c r="CU1255" t="s">
        <v>334</v>
      </c>
      <c r="CV1255">
        <v>2004</v>
      </c>
    </row>
    <row r="1256" spans="1:100" x14ac:dyDescent="0.35">
      <c r="A1256">
        <v>38641940</v>
      </c>
      <c r="B1256" t="s">
        <v>298</v>
      </c>
      <c r="D1256" t="s">
        <v>101</v>
      </c>
      <c r="K1256" t="s">
        <v>249</v>
      </c>
      <c r="L1256" t="s">
        <v>250</v>
      </c>
      <c r="M1256" t="s">
        <v>251</v>
      </c>
      <c r="N1256" t="s">
        <v>105</v>
      </c>
      <c r="P1256">
        <v>60</v>
      </c>
      <c r="U1256" t="s">
        <v>600</v>
      </c>
      <c r="V1256" t="s">
        <v>107</v>
      </c>
      <c r="W1256" t="s">
        <v>108</v>
      </c>
      <c r="X1256" t="s">
        <v>109</v>
      </c>
      <c r="Y1256">
        <v>6</v>
      </c>
      <c r="Z1256" t="s">
        <v>110</v>
      </c>
      <c r="AB1256">
        <v>5</v>
      </c>
      <c r="AG1256" t="s">
        <v>111</v>
      </c>
      <c r="AX1256" t="s">
        <v>128</v>
      </c>
      <c r="AY1256" t="s">
        <v>128</v>
      </c>
      <c r="AZ1256" t="s">
        <v>243</v>
      </c>
      <c r="BC1256">
        <v>4</v>
      </c>
      <c r="BH1256" t="s">
        <v>118</v>
      </c>
      <c r="BJ1256">
        <v>96</v>
      </c>
      <c r="BO1256" t="s">
        <v>130</v>
      </c>
      <c r="BQ1256">
        <v>4</v>
      </c>
      <c r="BV1256" t="s">
        <v>118</v>
      </c>
      <c r="CC1256" t="s">
        <v>120</v>
      </c>
      <c r="CR1256" t="s">
        <v>602</v>
      </c>
      <c r="CS1256">
        <v>178547</v>
      </c>
      <c r="CT1256" t="s">
        <v>603</v>
      </c>
      <c r="CU1256" t="s">
        <v>604</v>
      </c>
      <c r="CV1256">
        <v>2018</v>
      </c>
    </row>
    <row r="1257" spans="1:100" x14ac:dyDescent="0.35">
      <c r="A1257">
        <v>38641940</v>
      </c>
      <c r="B1257" t="s">
        <v>298</v>
      </c>
      <c r="D1257" t="s">
        <v>101</v>
      </c>
      <c r="K1257" t="s">
        <v>261</v>
      </c>
      <c r="L1257" t="s">
        <v>262</v>
      </c>
      <c r="M1257" t="s">
        <v>251</v>
      </c>
      <c r="N1257" t="s">
        <v>105</v>
      </c>
      <c r="P1257">
        <v>25</v>
      </c>
      <c r="U1257" t="s">
        <v>106</v>
      </c>
      <c r="V1257" t="s">
        <v>107</v>
      </c>
      <c r="W1257" t="s">
        <v>108</v>
      </c>
      <c r="X1257" t="s">
        <v>109</v>
      </c>
      <c r="Y1257">
        <v>3</v>
      </c>
      <c r="Z1257" t="s">
        <v>139</v>
      </c>
      <c r="AB1257">
        <v>0.75</v>
      </c>
      <c r="AG1257" t="s">
        <v>140</v>
      </c>
      <c r="AX1257" t="s">
        <v>128</v>
      </c>
      <c r="AY1257" t="s">
        <v>128</v>
      </c>
      <c r="AZ1257" t="s">
        <v>243</v>
      </c>
      <c r="BC1257">
        <v>10</v>
      </c>
      <c r="BH1257" t="s">
        <v>118</v>
      </c>
      <c r="CC1257" t="s">
        <v>120</v>
      </c>
      <c r="CR1257" t="s">
        <v>644</v>
      </c>
      <c r="CS1257">
        <v>72794</v>
      </c>
      <c r="CT1257" t="s">
        <v>645</v>
      </c>
      <c r="CU1257" t="s">
        <v>646</v>
      </c>
      <c r="CV1257">
        <v>2004</v>
      </c>
    </row>
    <row r="1258" spans="1:100" x14ac:dyDescent="0.35">
      <c r="A1258">
        <v>38641940</v>
      </c>
      <c r="B1258" t="s">
        <v>298</v>
      </c>
      <c r="D1258" t="s">
        <v>101</v>
      </c>
      <c r="F1258">
        <v>25.2</v>
      </c>
      <c r="K1258" t="s">
        <v>613</v>
      </c>
      <c r="L1258" t="s">
        <v>614</v>
      </c>
      <c r="M1258" t="s">
        <v>251</v>
      </c>
      <c r="N1258" t="s">
        <v>105</v>
      </c>
      <c r="P1258">
        <v>25</v>
      </c>
      <c r="U1258" t="s">
        <v>206</v>
      </c>
      <c r="V1258" t="s">
        <v>107</v>
      </c>
      <c r="W1258" t="s">
        <v>108</v>
      </c>
      <c r="X1258" t="s">
        <v>109</v>
      </c>
      <c r="Y1258">
        <v>6</v>
      </c>
      <c r="Z1258" t="s">
        <v>139</v>
      </c>
      <c r="AB1258">
        <v>5</v>
      </c>
      <c r="AG1258" t="s">
        <v>111</v>
      </c>
      <c r="AX1258" t="s">
        <v>128</v>
      </c>
      <c r="AY1258" t="s">
        <v>128</v>
      </c>
      <c r="AZ1258" t="s">
        <v>243</v>
      </c>
      <c r="BC1258">
        <v>1</v>
      </c>
      <c r="BH1258" t="s">
        <v>118</v>
      </c>
      <c r="CC1258" t="s">
        <v>120</v>
      </c>
      <c r="CR1258" t="s">
        <v>237</v>
      </c>
      <c r="CS1258">
        <v>80961</v>
      </c>
      <c r="CT1258" t="s">
        <v>342</v>
      </c>
      <c r="CU1258" t="s">
        <v>343</v>
      </c>
      <c r="CV1258">
        <v>2005</v>
      </c>
    </row>
    <row r="1259" spans="1:100" x14ac:dyDescent="0.35">
      <c r="A1259">
        <v>38641940</v>
      </c>
      <c r="B1259" t="s">
        <v>298</v>
      </c>
      <c r="D1259" t="s">
        <v>101</v>
      </c>
      <c r="K1259" t="s">
        <v>613</v>
      </c>
      <c r="L1259" t="s">
        <v>614</v>
      </c>
      <c r="M1259" t="s">
        <v>251</v>
      </c>
      <c r="N1259" t="s">
        <v>105</v>
      </c>
      <c r="R1259">
        <v>26</v>
      </c>
      <c r="T1259">
        <v>28</v>
      </c>
      <c r="U1259" t="s">
        <v>106</v>
      </c>
      <c r="V1259" t="s">
        <v>167</v>
      </c>
      <c r="W1259" t="s">
        <v>108</v>
      </c>
      <c r="X1259" t="s">
        <v>109</v>
      </c>
      <c r="Y1259">
        <v>5</v>
      </c>
      <c r="Z1259" t="s">
        <v>139</v>
      </c>
      <c r="AB1259">
        <v>3.6</v>
      </c>
      <c r="AG1259" t="s">
        <v>140</v>
      </c>
      <c r="AX1259" t="s">
        <v>128</v>
      </c>
      <c r="AY1259" t="s">
        <v>128</v>
      </c>
      <c r="AZ1259" t="s">
        <v>243</v>
      </c>
      <c r="BB1259" t="s">
        <v>509</v>
      </c>
      <c r="BC1259">
        <v>1</v>
      </c>
      <c r="BH1259" t="s">
        <v>118</v>
      </c>
      <c r="BJ1259">
        <v>96</v>
      </c>
      <c r="BO1259" t="s">
        <v>130</v>
      </c>
      <c r="BQ1259">
        <v>4</v>
      </c>
      <c r="BV1259" t="s">
        <v>118</v>
      </c>
      <c r="CC1259" t="s">
        <v>120</v>
      </c>
      <c r="CR1259" t="s">
        <v>664</v>
      </c>
      <c r="CS1259">
        <v>173437</v>
      </c>
      <c r="CT1259" t="s">
        <v>665</v>
      </c>
      <c r="CU1259" t="s">
        <v>666</v>
      </c>
      <c r="CV1259">
        <v>1998</v>
      </c>
    </row>
    <row r="1260" spans="1:100" x14ac:dyDescent="0.35">
      <c r="A1260">
        <v>38641940</v>
      </c>
      <c r="B1260" t="s">
        <v>298</v>
      </c>
      <c r="D1260" t="s">
        <v>101</v>
      </c>
      <c r="K1260" t="s">
        <v>261</v>
      </c>
      <c r="L1260" t="s">
        <v>262</v>
      </c>
      <c r="M1260" t="s">
        <v>251</v>
      </c>
      <c r="N1260" t="s">
        <v>105</v>
      </c>
      <c r="P1260">
        <v>25</v>
      </c>
      <c r="U1260" t="s">
        <v>106</v>
      </c>
      <c r="V1260" t="s">
        <v>107</v>
      </c>
      <c r="W1260" t="s">
        <v>108</v>
      </c>
      <c r="X1260" t="s">
        <v>109</v>
      </c>
      <c r="Y1260">
        <v>3</v>
      </c>
      <c r="Z1260" t="s">
        <v>139</v>
      </c>
      <c r="AB1260">
        <v>1.5</v>
      </c>
      <c r="AG1260" t="s">
        <v>140</v>
      </c>
      <c r="AX1260" t="s">
        <v>128</v>
      </c>
      <c r="AY1260" t="s">
        <v>128</v>
      </c>
      <c r="AZ1260" t="s">
        <v>243</v>
      </c>
      <c r="BC1260">
        <v>10</v>
      </c>
      <c r="BH1260" t="s">
        <v>118</v>
      </c>
      <c r="CC1260" t="s">
        <v>120</v>
      </c>
      <c r="CR1260" t="s">
        <v>644</v>
      </c>
      <c r="CS1260">
        <v>72794</v>
      </c>
      <c r="CT1260" t="s">
        <v>645</v>
      </c>
      <c r="CU1260" t="s">
        <v>646</v>
      </c>
      <c r="CV1260">
        <v>2004</v>
      </c>
    </row>
    <row r="1261" spans="1:100" x14ac:dyDescent="0.35">
      <c r="A1261">
        <v>38641940</v>
      </c>
      <c r="B1261" t="s">
        <v>298</v>
      </c>
      <c r="D1261" t="s">
        <v>101</v>
      </c>
      <c r="K1261" t="s">
        <v>261</v>
      </c>
      <c r="L1261" t="s">
        <v>262</v>
      </c>
      <c r="M1261" t="s">
        <v>251</v>
      </c>
      <c r="N1261" t="s">
        <v>105</v>
      </c>
      <c r="P1261">
        <v>25</v>
      </c>
      <c r="U1261" t="s">
        <v>106</v>
      </c>
      <c r="V1261" t="s">
        <v>107</v>
      </c>
      <c r="W1261" t="s">
        <v>108</v>
      </c>
      <c r="X1261" t="s">
        <v>109</v>
      </c>
      <c r="Y1261">
        <v>3</v>
      </c>
      <c r="Z1261" t="s">
        <v>139</v>
      </c>
      <c r="AB1261">
        <v>1.5</v>
      </c>
      <c r="AG1261" t="s">
        <v>140</v>
      </c>
      <c r="AX1261" t="s">
        <v>128</v>
      </c>
      <c r="AY1261" t="s">
        <v>128</v>
      </c>
      <c r="AZ1261" t="s">
        <v>243</v>
      </c>
      <c r="BC1261">
        <v>10</v>
      </c>
      <c r="BH1261" t="s">
        <v>118</v>
      </c>
      <c r="CC1261" t="s">
        <v>120</v>
      </c>
      <c r="CR1261" t="s">
        <v>644</v>
      </c>
      <c r="CS1261">
        <v>72794</v>
      </c>
      <c r="CT1261" t="s">
        <v>645</v>
      </c>
      <c r="CU1261" t="s">
        <v>646</v>
      </c>
      <c r="CV1261">
        <v>2004</v>
      </c>
    </row>
    <row r="1262" spans="1:100" x14ac:dyDescent="0.35">
      <c r="A1262">
        <v>38641940</v>
      </c>
      <c r="B1262" t="s">
        <v>298</v>
      </c>
      <c r="D1262" t="s">
        <v>101</v>
      </c>
      <c r="K1262" t="s">
        <v>249</v>
      </c>
      <c r="L1262" t="s">
        <v>250</v>
      </c>
      <c r="M1262" t="s">
        <v>251</v>
      </c>
      <c r="N1262" t="s">
        <v>534</v>
      </c>
      <c r="P1262">
        <v>48</v>
      </c>
      <c r="U1262" t="s">
        <v>600</v>
      </c>
      <c r="V1262" t="s">
        <v>107</v>
      </c>
      <c r="W1262" t="s">
        <v>108</v>
      </c>
      <c r="X1262" t="s">
        <v>109</v>
      </c>
      <c r="Y1262">
        <v>6</v>
      </c>
      <c r="Z1262" t="s">
        <v>110</v>
      </c>
      <c r="AB1262">
        <v>180</v>
      </c>
      <c r="AG1262" t="s">
        <v>111</v>
      </c>
      <c r="AX1262" t="s">
        <v>128</v>
      </c>
      <c r="AY1262" t="s">
        <v>128</v>
      </c>
      <c r="AZ1262" t="s">
        <v>243</v>
      </c>
      <c r="BC1262">
        <v>4</v>
      </c>
      <c r="BH1262" t="s">
        <v>118</v>
      </c>
      <c r="BJ1262">
        <v>96</v>
      </c>
      <c r="BO1262" t="s">
        <v>130</v>
      </c>
      <c r="BQ1262">
        <v>4</v>
      </c>
      <c r="BV1262" t="s">
        <v>118</v>
      </c>
      <c r="CC1262" t="s">
        <v>120</v>
      </c>
      <c r="CR1262" t="s">
        <v>602</v>
      </c>
      <c r="CS1262">
        <v>178547</v>
      </c>
      <c r="CT1262" t="s">
        <v>603</v>
      </c>
      <c r="CU1262" t="s">
        <v>604</v>
      </c>
      <c r="CV1262">
        <v>2018</v>
      </c>
    </row>
    <row r="1263" spans="1:100" x14ac:dyDescent="0.35">
      <c r="A1263">
        <v>38641940</v>
      </c>
      <c r="B1263" t="s">
        <v>298</v>
      </c>
      <c r="D1263" t="s">
        <v>101</v>
      </c>
      <c r="K1263" t="s">
        <v>613</v>
      </c>
      <c r="L1263" t="s">
        <v>614</v>
      </c>
      <c r="M1263" t="s">
        <v>251</v>
      </c>
      <c r="N1263" t="s">
        <v>105</v>
      </c>
      <c r="R1263">
        <v>26</v>
      </c>
      <c r="T1263">
        <v>28</v>
      </c>
      <c r="U1263" t="s">
        <v>106</v>
      </c>
      <c r="V1263" t="s">
        <v>167</v>
      </c>
      <c r="W1263" t="s">
        <v>108</v>
      </c>
      <c r="X1263" t="s">
        <v>109</v>
      </c>
      <c r="Y1263">
        <v>5</v>
      </c>
      <c r="Z1263" t="s">
        <v>139</v>
      </c>
      <c r="AB1263">
        <v>2.2000000000000002</v>
      </c>
      <c r="AG1263" t="s">
        <v>140</v>
      </c>
      <c r="AX1263" t="s">
        <v>128</v>
      </c>
      <c r="AY1263" t="s">
        <v>128</v>
      </c>
      <c r="AZ1263" t="s">
        <v>246</v>
      </c>
      <c r="BC1263">
        <v>4</v>
      </c>
      <c r="BH1263" t="s">
        <v>118</v>
      </c>
      <c r="BJ1263">
        <v>96</v>
      </c>
      <c r="BO1263" t="s">
        <v>130</v>
      </c>
      <c r="BQ1263">
        <v>4</v>
      </c>
      <c r="BV1263" t="s">
        <v>118</v>
      </c>
      <c r="CC1263" t="s">
        <v>120</v>
      </c>
      <c r="CR1263" t="s">
        <v>664</v>
      </c>
      <c r="CS1263">
        <v>173437</v>
      </c>
      <c r="CT1263" t="s">
        <v>665</v>
      </c>
      <c r="CU1263" t="s">
        <v>666</v>
      </c>
      <c r="CV1263">
        <v>1998</v>
      </c>
    </row>
    <row r="1264" spans="1:100" x14ac:dyDescent="0.35">
      <c r="A1264">
        <v>38641940</v>
      </c>
      <c r="B1264" t="s">
        <v>298</v>
      </c>
      <c r="D1264" t="s">
        <v>101</v>
      </c>
      <c r="K1264" t="s">
        <v>249</v>
      </c>
      <c r="L1264" t="s">
        <v>250</v>
      </c>
      <c r="M1264" t="s">
        <v>251</v>
      </c>
      <c r="N1264" t="s">
        <v>105</v>
      </c>
      <c r="P1264">
        <v>25</v>
      </c>
      <c r="U1264" t="s">
        <v>294</v>
      </c>
      <c r="V1264" t="s">
        <v>233</v>
      </c>
      <c r="W1264" t="s">
        <v>108</v>
      </c>
      <c r="X1264" t="s">
        <v>234</v>
      </c>
      <c r="Y1264">
        <v>3</v>
      </c>
      <c r="Z1264" t="s">
        <v>139</v>
      </c>
      <c r="AB1264">
        <v>1.0800000000000001E-2</v>
      </c>
      <c r="AG1264" t="s">
        <v>111</v>
      </c>
      <c r="AX1264" t="s">
        <v>128</v>
      </c>
      <c r="AY1264" t="s">
        <v>128</v>
      </c>
      <c r="AZ1264" t="s">
        <v>246</v>
      </c>
      <c r="BC1264">
        <v>7</v>
      </c>
      <c r="BH1264" t="s">
        <v>118</v>
      </c>
      <c r="BJ1264">
        <v>3</v>
      </c>
      <c r="BO1264" t="s">
        <v>566</v>
      </c>
      <c r="BQ1264">
        <v>21</v>
      </c>
      <c r="BV1264" t="s">
        <v>118</v>
      </c>
      <c r="CC1264" t="s">
        <v>120</v>
      </c>
      <c r="CR1264" t="s">
        <v>629</v>
      </c>
      <c r="CS1264">
        <v>165781</v>
      </c>
      <c r="CT1264" t="s">
        <v>630</v>
      </c>
      <c r="CU1264" t="s">
        <v>631</v>
      </c>
      <c r="CV1264">
        <v>2010</v>
      </c>
    </row>
    <row r="1265" spans="1:100" x14ac:dyDescent="0.35">
      <c r="A1265">
        <v>38641940</v>
      </c>
      <c r="B1265" t="s">
        <v>298</v>
      </c>
      <c r="D1265" t="s">
        <v>101</v>
      </c>
      <c r="K1265" t="s">
        <v>249</v>
      </c>
      <c r="L1265" t="s">
        <v>250</v>
      </c>
      <c r="M1265" t="s">
        <v>251</v>
      </c>
      <c r="N1265" t="s">
        <v>534</v>
      </c>
      <c r="P1265">
        <v>48</v>
      </c>
      <c r="U1265" t="s">
        <v>600</v>
      </c>
      <c r="V1265" t="s">
        <v>107</v>
      </c>
      <c r="W1265" t="s">
        <v>108</v>
      </c>
      <c r="X1265" t="s">
        <v>109</v>
      </c>
      <c r="Y1265">
        <v>6</v>
      </c>
      <c r="Z1265" t="s">
        <v>110</v>
      </c>
      <c r="AB1265">
        <v>100</v>
      </c>
      <c r="AG1265" t="s">
        <v>111</v>
      </c>
      <c r="AX1265" t="s">
        <v>128</v>
      </c>
      <c r="AY1265" t="s">
        <v>128</v>
      </c>
      <c r="AZ1265" t="s">
        <v>246</v>
      </c>
      <c r="BC1265">
        <v>4</v>
      </c>
      <c r="BH1265" t="s">
        <v>118</v>
      </c>
      <c r="BJ1265">
        <v>96</v>
      </c>
      <c r="BO1265" t="s">
        <v>130</v>
      </c>
      <c r="BQ1265">
        <v>4</v>
      </c>
      <c r="BV1265" t="s">
        <v>118</v>
      </c>
      <c r="CC1265" t="s">
        <v>120</v>
      </c>
      <c r="CR1265" t="s">
        <v>602</v>
      </c>
      <c r="CS1265">
        <v>178547</v>
      </c>
      <c r="CT1265" t="s">
        <v>603</v>
      </c>
      <c r="CU1265" t="s">
        <v>604</v>
      </c>
      <c r="CV1265">
        <v>2018</v>
      </c>
    </row>
    <row r="1266" spans="1:100" x14ac:dyDescent="0.35">
      <c r="A1266">
        <v>38641940</v>
      </c>
      <c r="B1266" t="s">
        <v>298</v>
      </c>
      <c r="D1266" t="s">
        <v>101</v>
      </c>
      <c r="K1266" t="s">
        <v>249</v>
      </c>
      <c r="L1266" t="s">
        <v>250</v>
      </c>
      <c r="M1266" t="s">
        <v>251</v>
      </c>
      <c r="N1266" t="s">
        <v>105</v>
      </c>
      <c r="P1266">
        <v>41</v>
      </c>
      <c r="U1266" t="s">
        <v>600</v>
      </c>
      <c r="V1266" t="s">
        <v>107</v>
      </c>
      <c r="W1266" t="s">
        <v>108</v>
      </c>
      <c r="X1266" t="s">
        <v>109</v>
      </c>
      <c r="Y1266">
        <v>5</v>
      </c>
      <c r="Z1266" t="s">
        <v>110</v>
      </c>
      <c r="AB1266">
        <v>5</v>
      </c>
      <c r="AG1266" t="s">
        <v>111</v>
      </c>
      <c r="AX1266" t="s">
        <v>128</v>
      </c>
      <c r="AY1266" t="s">
        <v>128</v>
      </c>
      <c r="AZ1266" t="s">
        <v>246</v>
      </c>
      <c r="BC1266">
        <v>2</v>
      </c>
      <c r="BH1266" t="s">
        <v>118</v>
      </c>
      <c r="CC1266" t="s">
        <v>120</v>
      </c>
      <c r="CR1266" t="s">
        <v>636</v>
      </c>
      <c r="CS1266">
        <v>153876</v>
      </c>
      <c r="CT1266" t="s">
        <v>637</v>
      </c>
      <c r="CU1266" t="s">
        <v>638</v>
      </c>
      <c r="CV1266">
        <v>2010</v>
      </c>
    </row>
    <row r="1267" spans="1:100" x14ac:dyDescent="0.35">
      <c r="A1267">
        <v>38641940</v>
      </c>
      <c r="B1267" t="s">
        <v>298</v>
      </c>
      <c r="D1267" t="s">
        <v>101</v>
      </c>
      <c r="K1267" t="s">
        <v>261</v>
      </c>
      <c r="L1267" t="s">
        <v>262</v>
      </c>
      <c r="M1267" t="s">
        <v>251</v>
      </c>
      <c r="N1267" t="s">
        <v>105</v>
      </c>
      <c r="P1267">
        <v>25</v>
      </c>
      <c r="U1267" t="s">
        <v>106</v>
      </c>
      <c r="V1267" t="s">
        <v>107</v>
      </c>
      <c r="W1267" t="s">
        <v>108</v>
      </c>
      <c r="X1267" t="s">
        <v>109</v>
      </c>
      <c r="Y1267">
        <v>3</v>
      </c>
      <c r="Z1267" t="s">
        <v>139</v>
      </c>
      <c r="AB1267">
        <v>0.75</v>
      </c>
      <c r="AG1267" t="s">
        <v>140</v>
      </c>
      <c r="AX1267" t="s">
        <v>128</v>
      </c>
      <c r="AY1267" t="s">
        <v>241</v>
      </c>
      <c r="BE1267">
        <v>0</v>
      </c>
      <c r="BG1267">
        <v>10</v>
      </c>
      <c r="BH1267" t="s">
        <v>118</v>
      </c>
      <c r="CC1267" t="s">
        <v>120</v>
      </c>
      <c r="CR1267" t="s">
        <v>644</v>
      </c>
      <c r="CS1267">
        <v>72794</v>
      </c>
      <c r="CT1267" t="s">
        <v>645</v>
      </c>
      <c r="CU1267" t="s">
        <v>646</v>
      </c>
      <c r="CV1267">
        <v>2004</v>
      </c>
    </row>
    <row r="1268" spans="1:100" x14ac:dyDescent="0.35">
      <c r="A1268">
        <v>38641940</v>
      </c>
      <c r="B1268" t="s">
        <v>298</v>
      </c>
      <c r="D1268" t="s">
        <v>101</v>
      </c>
      <c r="F1268">
        <v>41</v>
      </c>
      <c r="K1268" t="s">
        <v>613</v>
      </c>
      <c r="L1268" t="s">
        <v>614</v>
      </c>
      <c r="M1268" t="s">
        <v>251</v>
      </c>
      <c r="N1268" t="s">
        <v>105</v>
      </c>
      <c r="P1268">
        <v>25</v>
      </c>
      <c r="U1268" t="s">
        <v>294</v>
      </c>
      <c r="V1268" t="s">
        <v>508</v>
      </c>
      <c r="W1268" t="s">
        <v>108</v>
      </c>
      <c r="X1268" t="s">
        <v>109</v>
      </c>
      <c r="Y1268">
        <v>3</v>
      </c>
      <c r="Z1268" t="s">
        <v>139</v>
      </c>
      <c r="AB1268">
        <v>2.88</v>
      </c>
      <c r="AG1268" t="s">
        <v>140</v>
      </c>
      <c r="AX1268" t="s">
        <v>187</v>
      </c>
      <c r="AY1268" t="s">
        <v>247</v>
      </c>
      <c r="BC1268">
        <v>67</v>
      </c>
      <c r="BH1268" t="s">
        <v>118</v>
      </c>
      <c r="BL1268">
        <v>59</v>
      </c>
      <c r="BN1268">
        <v>67</v>
      </c>
      <c r="BO1268" t="s">
        <v>118</v>
      </c>
      <c r="BS1268">
        <v>59</v>
      </c>
      <c r="BU1268">
        <v>67</v>
      </c>
      <c r="BV1268" t="s">
        <v>118</v>
      </c>
      <c r="CC1268" t="s">
        <v>120</v>
      </c>
      <c r="CR1268" t="s">
        <v>658</v>
      </c>
      <c r="CS1268">
        <v>173392</v>
      </c>
      <c r="CT1268" t="s">
        <v>659</v>
      </c>
      <c r="CU1268" t="s">
        <v>660</v>
      </c>
      <c r="CV1268">
        <v>2013</v>
      </c>
    </row>
    <row r="1269" spans="1:100" x14ac:dyDescent="0.35">
      <c r="A1269">
        <v>38641940</v>
      </c>
      <c r="B1269" t="s">
        <v>298</v>
      </c>
      <c r="D1269" t="s">
        <v>101</v>
      </c>
      <c r="K1269" t="s">
        <v>261</v>
      </c>
      <c r="L1269" t="s">
        <v>262</v>
      </c>
      <c r="M1269" t="s">
        <v>251</v>
      </c>
      <c r="N1269" t="s">
        <v>198</v>
      </c>
      <c r="P1269">
        <v>25</v>
      </c>
      <c r="U1269" t="s">
        <v>106</v>
      </c>
      <c r="V1269" t="s">
        <v>233</v>
      </c>
      <c r="W1269" t="s">
        <v>108</v>
      </c>
      <c r="X1269" t="s">
        <v>234</v>
      </c>
      <c r="Y1269">
        <v>6</v>
      </c>
      <c r="Z1269" t="s">
        <v>110</v>
      </c>
      <c r="AD1269">
        <v>0.28999999999999998</v>
      </c>
      <c r="AF1269">
        <v>14.3</v>
      </c>
      <c r="AG1269" t="s">
        <v>140</v>
      </c>
      <c r="AX1269" t="s">
        <v>485</v>
      </c>
      <c r="AY1269" t="s">
        <v>486</v>
      </c>
      <c r="BB1269" t="s">
        <v>117</v>
      </c>
      <c r="BC1269">
        <v>1</v>
      </c>
      <c r="BH1269" t="s">
        <v>118</v>
      </c>
      <c r="CC1269" t="s">
        <v>120</v>
      </c>
      <c r="CR1269" t="s">
        <v>332</v>
      </c>
      <c r="CS1269">
        <v>75187</v>
      </c>
      <c r="CT1269" t="s">
        <v>333</v>
      </c>
      <c r="CU1269" t="s">
        <v>334</v>
      </c>
      <c r="CV1269">
        <v>2004</v>
      </c>
    </row>
    <row r="1270" spans="1:100" x14ac:dyDescent="0.35">
      <c r="A1270">
        <v>38641940</v>
      </c>
      <c r="B1270" t="s">
        <v>298</v>
      </c>
      <c r="D1270" t="s">
        <v>101</v>
      </c>
      <c r="K1270" t="s">
        <v>261</v>
      </c>
      <c r="L1270" t="s">
        <v>262</v>
      </c>
      <c r="M1270" t="s">
        <v>251</v>
      </c>
      <c r="N1270" t="s">
        <v>105</v>
      </c>
      <c r="P1270">
        <v>25</v>
      </c>
      <c r="U1270" t="s">
        <v>106</v>
      </c>
      <c r="V1270" t="s">
        <v>107</v>
      </c>
      <c r="W1270" t="s">
        <v>108</v>
      </c>
      <c r="X1270" t="s">
        <v>109</v>
      </c>
      <c r="Y1270">
        <v>3</v>
      </c>
      <c r="Z1270" t="s">
        <v>139</v>
      </c>
      <c r="AD1270">
        <v>0.75</v>
      </c>
      <c r="AF1270">
        <v>1.5</v>
      </c>
      <c r="AG1270" t="s">
        <v>140</v>
      </c>
      <c r="AX1270" t="s">
        <v>112</v>
      </c>
      <c r="AY1270" t="s">
        <v>113</v>
      </c>
      <c r="BE1270">
        <v>0</v>
      </c>
      <c r="BG1270">
        <v>21</v>
      </c>
      <c r="BH1270" t="s">
        <v>118</v>
      </c>
      <c r="CC1270" t="s">
        <v>120</v>
      </c>
      <c r="CR1270" t="s">
        <v>644</v>
      </c>
      <c r="CS1270">
        <v>72794</v>
      </c>
      <c r="CT1270" t="s">
        <v>645</v>
      </c>
      <c r="CU1270" t="s">
        <v>646</v>
      </c>
      <c r="CV1270">
        <v>2004</v>
      </c>
    </row>
    <row r="1271" spans="1:100" x14ac:dyDescent="0.35">
      <c r="A1271">
        <v>38641940</v>
      </c>
      <c r="B1271" t="s">
        <v>298</v>
      </c>
      <c r="D1271" t="s">
        <v>101</v>
      </c>
      <c r="K1271" t="s">
        <v>618</v>
      </c>
      <c r="L1271" t="s">
        <v>619</v>
      </c>
      <c r="M1271" t="s">
        <v>251</v>
      </c>
      <c r="N1271" t="s">
        <v>105</v>
      </c>
      <c r="V1271" t="s">
        <v>167</v>
      </c>
      <c r="W1271" t="s">
        <v>108</v>
      </c>
      <c r="X1271" t="s">
        <v>109</v>
      </c>
      <c r="Z1271" t="s">
        <v>110</v>
      </c>
      <c r="AB1271">
        <v>1.6870000000000001</v>
      </c>
      <c r="AG1271" t="s">
        <v>111</v>
      </c>
      <c r="AX1271" t="s">
        <v>273</v>
      </c>
      <c r="AY1271" t="s">
        <v>277</v>
      </c>
      <c r="BA1271" t="s">
        <v>467</v>
      </c>
      <c r="BC1271">
        <v>1</v>
      </c>
      <c r="BH1271" t="s">
        <v>118</v>
      </c>
      <c r="CC1271" t="s">
        <v>120</v>
      </c>
      <c r="CR1271" t="s">
        <v>661</v>
      </c>
      <c r="CS1271">
        <v>20274</v>
      </c>
      <c r="CT1271" t="s">
        <v>662</v>
      </c>
      <c r="CU1271" t="s">
        <v>663</v>
      </c>
      <c r="CV1271">
        <v>1997</v>
      </c>
    </row>
    <row r="1272" spans="1:100" x14ac:dyDescent="0.35">
      <c r="A1272">
        <v>38641940</v>
      </c>
      <c r="B1272" t="s">
        <v>298</v>
      </c>
      <c r="D1272" t="s">
        <v>101</v>
      </c>
      <c r="K1272" t="s">
        <v>261</v>
      </c>
      <c r="L1272" t="s">
        <v>262</v>
      </c>
      <c r="M1272" t="s">
        <v>251</v>
      </c>
      <c r="N1272" t="s">
        <v>105</v>
      </c>
      <c r="P1272">
        <v>25</v>
      </c>
      <c r="U1272" t="s">
        <v>106</v>
      </c>
      <c r="V1272" t="s">
        <v>107</v>
      </c>
      <c r="W1272" t="s">
        <v>108</v>
      </c>
      <c r="X1272" t="s">
        <v>109</v>
      </c>
      <c r="Y1272">
        <v>3</v>
      </c>
      <c r="Z1272" t="s">
        <v>139</v>
      </c>
      <c r="AB1272">
        <v>0.75</v>
      </c>
      <c r="AG1272" t="s">
        <v>140</v>
      </c>
      <c r="AX1272" t="s">
        <v>128</v>
      </c>
      <c r="AY1272" t="s">
        <v>241</v>
      </c>
      <c r="BE1272">
        <v>0</v>
      </c>
      <c r="BG1272">
        <v>10</v>
      </c>
      <c r="BH1272" t="s">
        <v>118</v>
      </c>
      <c r="CC1272" t="s">
        <v>120</v>
      </c>
      <c r="CR1272" t="s">
        <v>644</v>
      </c>
      <c r="CS1272">
        <v>72794</v>
      </c>
      <c r="CT1272" t="s">
        <v>645</v>
      </c>
      <c r="CU1272" t="s">
        <v>646</v>
      </c>
      <c r="CV1272">
        <v>2004</v>
      </c>
    </row>
    <row r="1273" spans="1:100" x14ac:dyDescent="0.35">
      <c r="A1273">
        <v>38641940</v>
      </c>
      <c r="B1273" t="s">
        <v>298</v>
      </c>
      <c r="D1273" t="s">
        <v>101</v>
      </c>
      <c r="K1273" t="s">
        <v>613</v>
      </c>
      <c r="L1273" t="s">
        <v>614</v>
      </c>
      <c r="M1273" t="s">
        <v>251</v>
      </c>
      <c r="N1273" t="s">
        <v>105</v>
      </c>
      <c r="P1273">
        <v>25</v>
      </c>
      <c r="U1273" t="s">
        <v>294</v>
      </c>
      <c r="V1273" t="s">
        <v>508</v>
      </c>
      <c r="W1273" t="s">
        <v>108</v>
      </c>
      <c r="X1273" t="s">
        <v>109</v>
      </c>
      <c r="Y1273">
        <v>3</v>
      </c>
      <c r="Z1273" t="s">
        <v>139</v>
      </c>
      <c r="AB1273">
        <v>2.88</v>
      </c>
      <c r="AG1273" t="s">
        <v>140</v>
      </c>
      <c r="AX1273" t="s">
        <v>187</v>
      </c>
      <c r="AY1273" t="s">
        <v>247</v>
      </c>
      <c r="BC1273">
        <v>59</v>
      </c>
      <c r="BH1273" t="s">
        <v>118</v>
      </c>
      <c r="BL1273">
        <v>58</v>
      </c>
      <c r="BN1273">
        <v>59</v>
      </c>
      <c r="BO1273" t="s">
        <v>118</v>
      </c>
      <c r="BS1273">
        <v>58</v>
      </c>
      <c r="BU1273">
        <v>59</v>
      </c>
      <c r="BV1273" t="s">
        <v>118</v>
      </c>
      <c r="CC1273" t="s">
        <v>120</v>
      </c>
      <c r="CR1273" t="s">
        <v>658</v>
      </c>
      <c r="CS1273">
        <v>173392</v>
      </c>
      <c r="CT1273" t="s">
        <v>659</v>
      </c>
      <c r="CU1273" t="s">
        <v>660</v>
      </c>
      <c r="CV1273">
        <v>2013</v>
      </c>
    </row>
    <row r="1274" spans="1:100" x14ac:dyDescent="0.35">
      <c r="A1274">
        <v>38641940</v>
      </c>
      <c r="B1274" t="s">
        <v>298</v>
      </c>
      <c r="D1274" t="s">
        <v>101</v>
      </c>
      <c r="K1274" t="s">
        <v>618</v>
      </c>
      <c r="L1274" t="s">
        <v>619</v>
      </c>
      <c r="M1274" t="s">
        <v>251</v>
      </c>
      <c r="N1274" t="s">
        <v>105</v>
      </c>
      <c r="V1274" t="s">
        <v>167</v>
      </c>
      <c r="W1274" t="s">
        <v>108</v>
      </c>
      <c r="X1274" t="s">
        <v>109</v>
      </c>
      <c r="Z1274" t="s">
        <v>110</v>
      </c>
      <c r="AB1274">
        <v>6.75</v>
      </c>
      <c r="AG1274" t="s">
        <v>111</v>
      </c>
      <c r="AX1274" t="s">
        <v>273</v>
      </c>
      <c r="AY1274" t="s">
        <v>277</v>
      </c>
      <c r="BA1274" t="s">
        <v>467</v>
      </c>
      <c r="BC1274">
        <v>1</v>
      </c>
      <c r="BH1274" t="s">
        <v>118</v>
      </c>
      <c r="CC1274" t="s">
        <v>120</v>
      </c>
      <c r="CR1274" t="s">
        <v>661</v>
      </c>
      <c r="CS1274">
        <v>20274</v>
      </c>
      <c r="CT1274" t="s">
        <v>662</v>
      </c>
      <c r="CU1274" t="s">
        <v>663</v>
      </c>
      <c r="CV1274">
        <v>1997</v>
      </c>
    </row>
    <row r="1275" spans="1:100" x14ac:dyDescent="0.35">
      <c r="A1275">
        <v>38641940</v>
      </c>
      <c r="B1275" t="s">
        <v>298</v>
      </c>
      <c r="D1275" t="s">
        <v>101</v>
      </c>
      <c r="K1275" t="s">
        <v>261</v>
      </c>
      <c r="L1275" t="s">
        <v>262</v>
      </c>
      <c r="M1275" t="s">
        <v>251</v>
      </c>
      <c r="N1275" t="s">
        <v>198</v>
      </c>
      <c r="P1275">
        <v>25</v>
      </c>
      <c r="U1275" t="s">
        <v>106</v>
      </c>
      <c r="V1275" t="s">
        <v>233</v>
      </c>
      <c r="W1275" t="s">
        <v>108</v>
      </c>
      <c r="X1275" t="s">
        <v>234</v>
      </c>
      <c r="Y1275">
        <v>6</v>
      </c>
      <c r="Z1275" t="s">
        <v>139</v>
      </c>
      <c r="AD1275">
        <v>0.28999999999999998</v>
      </c>
      <c r="AF1275">
        <v>14.3</v>
      </c>
      <c r="AG1275" t="s">
        <v>140</v>
      </c>
      <c r="AX1275" t="s">
        <v>112</v>
      </c>
      <c r="AY1275" t="s">
        <v>597</v>
      </c>
      <c r="BE1275">
        <v>0</v>
      </c>
      <c r="BG1275">
        <v>77</v>
      </c>
      <c r="BH1275" t="s">
        <v>118</v>
      </c>
      <c r="CC1275" t="s">
        <v>120</v>
      </c>
      <c r="CR1275" t="s">
        <v>332</v>
      </c>
      <c r="CS1275">
        <v>75187</v>
      </c>
      <c r="CT1275" t="s">
        <v>333</v>
      </c>
      <c r="CU1275" t="s">
        <v>334</v>
      </c>
      <c r="CV1275">
        <v>2004</v>
      </c>
    </row>
    <row r="1276" spans="1:100" x14ac:dyDescent="0.35">
      <c r="A1276">
        <v>38641940</v>
      </c>
      <c r="B1276" t="s">
        <v>298</v>
      </c>
      <c r="D1276" t="s">
        <v>101</v>
      </c>
      <c r="K1276" t="s">
        <v>261</v>
      </c>
      <c r="L1276" t="s">
        <v>262</v>
      </c>
      <c r="M1276" t="s">
        <v>251</v>
      </c>
      <c r="N1276" t="s">
        <v>105</v>
      </c>
      <c r="P1276">
        <v>25</v>
      </c>
      <c r="U1276" t="s">
        <v>106</v>
      </c>
      <c r="V1276" t="s">
        <v>107</v>
      </c>
      <c r="W1276" t="s">
        <v>108</v>
      </c>
      <c r="X1276" t="s">
        <v>109</v>
      </c>
      <c r="Y1276">
        <v>3</v>
      </c>
      <c r="Z1276" t="s">
        <v>139</v>
      </c>
      <c r="AD1276">
        <v>0.75</v>
      </c>
      <c r="AF1276">
        <v>1.5</v>
      </c>
      <c r="AG1276" t="s">
        <v>140</v>
      </c>
      <c r="AX1276" t="s">
        <v>112</v>
      </c>
      <c r="AY1276" t="s">
        <v>113</v>
      </c>
      <c r="BE1276">
        <v>0</v>
      </c>
      <c r="BG1276">
        <v>21</v>
      </c>
      <c r="BH1276" t="s">
        <v>118</v>
      </c>
      <c r="CC1276" t="s">
        <v>120</v>
      </c>
      <c r="CR1276" t="s">
        <v>644</v>
      </c>
      <c r="CS1276">
        <v>72794</v>
      </c>
      <c r="CT1276" t="s">
        <v>645</v>
      </c>
      <c r="CU1276" t="s">
        <v>646</v>
      </c>
      <c r="CV1276">
        <v>2004</v>
      </c>
    </row>
    <row r="1277" spans="1:100" x14ac:dyDescent="0.35">
      <c r="A1277">
        <v>38641940</v>
      </c>
      <c r="B1277" t="s">
        <v>298</v>
      </c>
      <c r="D1277" t="s">
        <v>135</v>
      </c>
      <c r="K1277" t="s">
        <v>261</v>
      </c>
      <c r="L1277" t="s">
        <v>262</v>
      </c>
      <c r="M1277" t="s">
        <v>251</v>
      </c>
      <c r="V1277" t="s">
        <v>107</v>
      </c>
      <c r="W1277" t="s">
        <v>108</v>
      </c>
      <c r="X1277" t="s">
        <v>109</v>
      </c>
      <c r="Y1277">
        <v>2</v>
      </c>
      <c r="Z1277" t="s">
        <v>139</v>
      </c>
      <c r="AD1277">
        <v>3.15E-3</v>
      </c>
      <c r="AF1277">
        <v>9.8399999999999998E-3</v>
      </c>
      <c r="AG1277" t="s">
        <v>111</v>
      </c>
      <c r="AX1277" t="s">
        <v>268</v>
      </c>
      <c r="AY1277" t="s">
        <v>269</v>
      </c>
      <c r="BA1277" t="s">
        <v>457</v>
      </c>
      <c r="BC1277">
        <v>94</v>
      </c>
      <c r="BH1277" t="s">
        <v>118</v>
      </c>
      <c r="BJ1277">
        <v>21</v>
      </c>
      <c r="BO1277" t="s">
        <v>118</v>
      </c>
      <c r="BQ1277">
        <v>21</v>
      </c>
      <c r="BV1277" t="s">
        <v>118</v>
      </c>
      <c r="CC1277" t="s">
        <v>120</v>
      </c>
      <c r="CR1277" t="s">
        <v>632</v>
      </c>
      <c r="CS1277">
        <v>160519</v>
      </c>
      <c r="CT1277" t="s">
        <v>633</v>
      </c>
      <c r="CU1277" t="s">
        <v>634</v>
      </c>
      <c r="CV1277">
        <v>2012</v>
      </c>
    </row>
    <row r="1278" spans="1:100" x14ac:dyDescent="0.35">
      <c r="A1278">
        <v>38641940</v>
      </c>
      <c r="B1278" t="s">
        <v>298</v>
      </c>
      <c r="D1278" t="s">
        <v>135</v>
      </c>
      <c r="K1278" t="s">
        <v>261</v>
      </c>
      <c r="L1278" t="s">
        <v>262</v>
      </c>
      <c r="M1278" t="s">
        <v>251</v>
      </c>
      <c r="V1278" t="s">
        <v>107</v>
      </c>
      <c r="W1278" t="s">
        <v>108</v>
      </c>
      <c r="X1278" t="s">
        <v>109</v>
      </c>
      <c r="Y1278">
        <v>2</v>
      </c>
      <c r="Z1278" t="s">
        <v>139</v>
      </c>
      <c r="AD1278">
        <v>3.15E-3</v>
      </c>
      <c r="AF1278">
        <v>9.8399999999999998E-3</v>
      </c>
      <c r="AG1278" t="s">
        <v>111</v>
      </c>
      <c r="AX1278" t="s">
        <v>112</v>
      </c>
      <c r="AY1278" t="s">
        <v>655</v>
      </c>
      <c r="BC1278">
        <v>94</v>
      </c>
      <c r="BH1278" t="s">
        <v>118</v>
      </c>
      <c r="BJ1278">
        <v>21</v>
      </c>
      <c r="BO1278" t="s">
        <v>118</v>
      </c>
      <c r="BQ1278">
        <v>21</v>
      </c>
      <c r="BV1278" t="s">
        <v>118</v>
      </c>
      <c r="CC1278" t="s">
        <v>120</v>
      </c>
      <c r="CR1278" t="s">
        <v>632</v>
      </c>
      <c r="CS1278">
        <v>160519</v>
      </c>
      <c r="CT1278" t="s">
        <v>633</v>
      </c>
      <c r="CU1278" t="s">
        <v>634</v>
      </c>
      <c r="CV1278">
        <v>2012</v>
      </c>
    </row>
    <row r="1279" spans="1:100" x14ac:dyDescent="0.35">
      <c r="A1279">
        <v>38641940</v>
      </c>
      <c r="B1279" t="s">
        <v>298</v>
      </c>
      <c r="C1279" t="s">
        <v>134</v>
      </c>
      <c r="D1279" t="s">
        <v>101</v>
      </c>
      <c r="K1279" t="s">
        <v>249</v>
      </c>
      <c r="L1279" t="s">
        <v>250</v>
      </c>
      <c r="M1279" t="s">
        <v>251</v>
      </c>
      <c r="N1279" t="s">
        <v>105</v>
      </c>
      <c r="P1279">
        <v>4</v>
      </c>
      <c r="U1279" t="s">
        <v>118</v>
      </c>
      <c r="V1279" t="s">
        <v>107</v>
      </c>
      <c r="W1279" t="s">
        <v>108</v>
      </c>
      <c r="X1279" t="s">
        <v>109</v>
      </c>
      <c r="Y1279">
        <v>10</v>
      </c>
      <c r="Z1279" t="s">
        <v>139</v>
      </c>
      <c r="AD1279">
        <v>0.1</v>
      </c>
      <c r="AF1279">
        <v>14.7</v>
      </c>
      <c r="AG1279" t="s">
        <v>111</v>
      </c>
      <c r="AX1279" t="s">
        <v>181</v>
      </c>
      <c r="AY1279" t="s">
        <v>205</v>
      </c>
      <c r="BA1279" t="s">
        <v>184</v>
      </c>
      <c r="BC1279">
        <v>4</v>
      </c>
      <c r="BH1279" t="s">
        <v>118</v>
      </c>
      <c r="BJ1279">
        <v>96</v>
      </c>
      <c r="BO1279" t="s">
        <v>130</v>
      </c>
      <c r="BQ1279">
        <v>4</v>
      </c>
      <c r="BV1279" t="s">
        <v>118</v>
      </c>
      <c r="CC1279" t="s">
        <v>120</v>
      </c>
      <c r="CR1279" t="s">
        <v>344</v>
      </c>
      <c r="CS1279">
        <v>170769</v>
      </c>
      <c r="CT1279" t="s">
        <v>345</v>
      </c>
      <c r="CU1279" t="s">
        <v>346</v>
      </c>
      <c r="CV1279">
        <v>2013</v>
      </c>
    </row>
    <row r="1280" spans="1:100" x14ac:dyDescent="0.35">
      <c r="A1280">
        <v>38641940</v>
      </c>
      <c r="B1280" t="s">
        <v>298</v>
      </c>
      <c r="C1280" t="s">
        <v>134</v>
      </c>
      <c r="D1280" t="s">
        <v>101</v>
      </c>
      <c r="K1280" t="s">
        <v>249</v>
      </c>
      <c r="L1280" t="s">
        <v>250</v>
      </c>
      <c r="M1280" t="s">
        <v>251</v>
      </c>
      <c r="N1280" t="s">
        <v>105</v>
      </c>
      <c r="P1280">
        <v>4</v>
      </c>
      <c r="U1280" t="s">
        <v>118</v>
      </c>
      <c r="V1280" t="s">
        <v>107</v>
      </c>
      <c r="W1280" t="s">
        <v>108</v>
      </c>
      <c r="X1280" t="s">
        <v>109</v>
      </c>
      <c r="Y1280">
        <v>10</v>
      </c>
      <c r="Z1280" t="s">
        <v>139</v>
      </c>
      <c r="AD1280">
        <v>0.1</v>
      </c>
      <c r="AF1280">
        <v>14.7</v>
      </c>
      <c r="AG1280" t="s">
        <v>111</v>
      </c>
      <c r="AX1280" t="s">
        <v>181</v>
      </c>
      <c r="AY1280" t="s">
        <v>209</v>
      </c>
      <c r="BA1280" t="s">
        <v>184</v>
      </c>
      <c r="BC1280">
        <v>4</v>
      </c>
      <c r="BH1280" t="s">
        <v>118</v>
      </c>
      <c r="BJ1280">
        <v>96</v>
      </c>
      <c r="BO1280" t="s">
        <v>130</v>
      </c>
      <c r="BQ1280">
        <v>4</v>
      </c>
      <c r="BV1280" t="s">
        <v>118</v>
      </c>
      <c r="CC1280" t="s">
        <v>120</v>
      </c>
      <c r="CR1280" t="s">
        <v>344</v>
      </c>
      <c r="CS1280">
        <v>170769</v>
      </c>
      <c r="CT1280" t="s">
        <v>345</v>
      </c>
      <c r="CU1280" t="s">
        <v>346</v>
      </c>
      <c r="CV1280">
        <v>2013</v>
      </c>
    </row>
    <row r="1281" spans="1:100" x14ac:dyDescent="0.35">
      <c r="A1281">
        <v>38641940</v>
      </c>
      <c r="B1281" t="s">
        <v>298</v>
      </c>
      <c r="D1281" t="s">
        <v>101</v>
      </c>
      <c r="K1281" t="s">
        <v>261</v>
      </c>
      <c r="L1281" t="s">
        <v>262</v>
      </c>
      <c r="M1281" t="s">
        <v>251</v>
      </c>
      <c r="N1281" t="s">
        <v>198</v>
      </c>
      <c r="P1281">
        <v>25</v>
      </c>
      <c r="U1281" t="s">
        <v>106</v>
      </c>
      <c r="V1281" t="s">
        <v>233</v>
      </c>
      <c r="W1281" t="s">
        <v>108</v>
      </c>
      <c r="X1281" t="s">
        <v>234</v>
      </c>
      <c r="Y1281">
        <v>6</v>
      </c>
      <c r="Z1281" t="s">
        <v>139</v>
      </c>
      <c r="AD1281">
        <v>0.28999999999999998</v>
      </c>
      <c r="AF1281">
        <v>14.3</v>
      </c>
      <c r="AG1281" t="s">
        <v>140</v>
      </c>
      <c r="AX1281" t="s">
        <v>207</v>
      </c>
      <c r="AY1281" t="s">
        <v>278</v>
      </c>
      <c r="BA1281" t="s">
        <v>184</v>
      </c>
      <c r="BE1281">
        <v>0</v>
      </c>
      <c r="BG1281">
        <v>77</v>
      </c>
      <c r="BH1281" t="s">
        <v>118</v>
      </c>
      <c r="CC1281" t="s">
        <v>120</v>
      </c>
      <c r="CR1281" t="s">
        <v>332</v>
      </c>
      <c r="CS1281">
        <v>75187</v>
      </c>
      <c r="CT1281" t="s">
        <v>333</v>
      </c>
      <c r="CU1281" t="s">
        <v>334</v>
      </c>
      <c r="CV1281">
        <v>2004</v>
      </c>
    </row>
    <row r="1282" spans="1:100" x14ac:dyDescent="0.35">
      <c r="A1282">
        <v>38641940</v>
      </c>
      <c r="B1282" t="s">
        <v>298</v>
      </c>
      <c r="D1282" t="s">
        <v>101</v>
      </c>
      <c r="K1282" t="s">
        <v>261</v>
      </c>
      <c r="L1282" t="s">
        <v>262</v>
      </c>
      <c r="M1282" t="s">
        <v>251</v>
      </c>
      <c r="N1282" t="s">
        <v>105</v>
      </c>
      <c r="P1282">
        <v>25</v>
      </c>
      <c r="U1282" t="s">
        <v>106</v>
      </c>
      <c r="V1282" t="s">
        <v>107</v>
      </c>
      <c r="W1282" t="s">
        <v>108</v>
      </c>
      <c r="X1282" t="s">
        <v>109</v>
      </c>
      <c r="Y1282">
        <v>3</v>
      </c>
      <c r="Z1282" t="s">
        <v>139</v>
      </c>
      <c r="AD1282">
        <v>0.75</v>
      </c>
      <c r="AF1282">
        <v>1.5</v>
      </c>
      <c r="AG1282" t="s">
        <v>140</v>
      </c>
      <c r="AX1282" t="s">
        <v>112</v>
      </c>
      <c r="AY1282" t="s">
        <v>113</v>
      </c>
      <c r="BE1282">
        <v>0</v>
      </c>
      <c r="BG1282">
        <v>21</v>
      </c>
      <c r="BH1282" t="s">
        <v>118</v>
      </c>
      <c r="CC1282" t="s">
        <v>120</v>
      </c>
      <c r="CR1282" t="s">
        <v>644</v>
      </c>
      <c r="CS1282">
        <v>72794</v>
      </c>
      <c r="CT1282" t="s">
        <v>645</v>
      </c>
      <c r="CU1282" t="s">
        <v>646</v>
      </c>
      <c r="CV1282">
        <v>2004</v>
      </c>
    </row>
    <row r="1283" spans="1:100" x14ac:dyDescent="0.35">
      <c r="A1283">
        <v>38641940</v>
      </c>
      <c r="B1283" t="s">
        <v>298</v>
      </c>
      <c r="D1283" t="s">
        <v>101</v>
      </c>
      <c r="K1283" t="s">
        <v>261</v>
      </c>
      <c r="L1283" t="s">
        <v>262</v>
      </c>
      <c r="M1283" t="s">
        <v>251</v>
      </c>
      <c r="N1283" t="s">
        <v>198</v>
      </c>
      <c r="P1283">
        <v>25</v>
      </c>
      <c r="U1283" t="s">
        <v>106</v>
      </c>
      <c r="V1283" t="s">
        <v>233</v>
      </c>
      <c r="W1283" t="s">
        <v>108</v>
      </c>
      <c r="X1283" t="s">
        <v>234</v>
      </c>
      <c r="Y1283">
        <v>6</v>
      </c>
      <c r="Z1283" t="s">
        <v>139</v>
      </c>
      <c r="AD1283">
        <v>0.28999999999999998</v>
      </c>
      <c r="AF1283">
        <v>14.3</v>
      </c>
      <c r="AG1283" t="s">
        <v>140</v>
      </c>
      <c r="AX1283" t="s">
        <v>112</v>
      </c>
      <c r="AY1283" t="s">
        <v>597</v>
      </c>
      <c r="BE1283">
        <v>0</v>
      </c>
      <c r="BG1283">
        <v>77</v>
      </c>
      <c r="BH1283" t="s">
        <v>118</v>
      </c>
      <c r="CC1283" t="s">
        <v>120</v>
      </c>
      <c r="CR1283" t="s">
        <v>332</v>
      </c>
      <c r="CS1283">
        <v>75187</v>
      </c>
      <c r="CT1283" t="s">
        <v>333</v>
      </c>
      <c r="CU1283" t="s">
        <v>334</v>
      </c>
      <c r="CV1283">
        <v>2004</v>
      </c>
    </row>
    <row r="1284" spans="1:100" x14ac:dyDescent="0.35">
      <c r="A1284">
        <v>38641940</v>
      </c>
      <c r="B1284" t="s">
        <v>298</v>
      </c>
      <c r="D1284" t="s">
        <v>164</v>
      </c>
      <c r="K1284" t="s">
        <v>261</v>
      </c>
      <c r="L1284" t="s">
        <v>262</v>
      </c>
      <c r="M1284" t="s">
        <v>251</v>
      </c>
      <c r="N1284" t="s">
        <v>105</v>
      </c>
      <c r="P1284">
        <v>25</v>
      </c>
      <c r="U1284" t="s">
        <v>106</v>
      </c>
      <c r="V1284" t="s">
        <v>107</v>
      </c>
      <c r="W1284" t="s">
        <v>108</v>
      </c>
      <c r="X1284" t="s">
        <v>109</v>
      </c>
      <c r="Y1284">
        <v>3</v>
      </c>
      <c r="Z1284" t="s">
        <v>139</v>
      </c>
      <c r="AD1284">
        <v>0.6</v>
      </c>
      <c r="AF1284">
        <v>1.8</v>
      </c>
      <c r="AG1284" t="s">
        <v>140</v>
      </c>
      <c r="AX1284" t="s">
        <v>187</v>
      </c>
      <c r="AY1284" t="s">
        <v>247</v>
      </c>
      <c r="BA1284" t="s">
        <v>667</v>
      </c>
      <c r="BC1284">
        <v>166</v>
      </c>
      <c r="BH1284" t="s">
        <v>118</v>
      </c>
      <c r="BJ1284">
        <v>42</v>
      </c>
      <c r="BO1284" t="s">
        <v>118</v>
      </c>
      <c r="BQ1284">
        <v>42</v>
      </c>
      <c r="BV1284" t="s">
        <v>118</v>
      </c>
      <c r="CC1284" t="s">
        <v>120</v>
      </c>
      <c r="CR1284" t="s">
        <v>169</v>
      </c>
      <c r="CS1284">
        <v>96918</v>
      </c>
      <c r="CT1284" t="s">
        <v>170</v>
      </c>
      <c r="CU1284" t="s">
        <v>171</v>
      </c>
      <c r="CV1284">
        <v>2004</v>
      </c>
    </row>
    <row r="1285" spans="1:100" x14ac:dyDescent="0.35">
      <c r="A1285">
        <v>38641940</v>
      </c>
      <c r="B1285" t="s">
        <v>298</v>
      </c>
      <c r="D1285" t="s">
        <v>164</v>
      </c>
      <c r="K1285" t="s">
        <v>261</v>
      </c>
      <c r="L1285" t="s">
        <v>262</v>
      </c>
      <c r="M1285" t="s">
        <v>251</v>
      </c>
      <c r="N1285" t="s">
        <v>105</v>
      </c>
      <c r="P1285">
        <v>25</v>
      </c>
      <c r="U1285" t="s">
        <v>106</v>
      </c>
      <c r="V1285" t="s">
        <v>107</v>
      </c>
      <c r="W1285" t="s">
        <v>108</v>
      </c>
      <c r="X1285" t="s">
        <v>109</v>
      </c>
      <c r="Y1285">
        <v>3</v>
      </c>
      <c r="Z1285" t="s">
        <v>139</v>
      </c>
      <c r="AD1285">
        <v>0.6</v>
      </c>
      <c r="AF1285">
        <v>1.8</v>
      </c>
      <c r="AG1285" t="s">
        <v>140</v>
      </c>
      <c r="AX1285" t="s">
        <v>282</v>
      </c>
      <c r="AY1285" t="s">
        <v>283</v>
      </c>
      <c r="BC1285">
        <v>166</v>
      </c>
      <c r="BH1285" t="s">
        <v>118</v>
      </c>
      <c r="BJ1285">
        <v>42</v>
      </c>
      <c r="BO1285" t="s">
        <v>118</v>
      </c>
      <c r="BQ1285">
        <v>42</v>
      </c>
      <c r="BV1285" t="s">
        <v>118</v>
      </c>
      <c r="CC1285" t="s">
        <v>120</v>
      </c>
      <c r="CR1285" t="s">
        <v>169</v>
      </c>
      <c r="CS1285">
        <v>96918</v>
      </c>
      <c r="CT1285" t="s">
        <v>170</v>
      </c>
      <c r="CU1285" t="s">
        <v>171</v>
      </c>
      <c r="CV1285">
        <v>2004</v>
      </c>
    </row>
    <row r="1286" spans="1:100" x14ac:dyDescent="0.35">
      <c r="A1286">
        <v>38641940</v>
      </c>
      <c r="B1286" t="s">
        <v>298</v>
      </c>
      <c r="D1286" t="s">
        <v>164</v>
      </c>
      <c r="K1286" t="s">
        <v>261</v>
      </c>
      <c r="L1286" t="s">
        <v>262</v>
      </c>
      <c r="M1286" t="s">
        <v>251</v>
      </c>
      <c r="N1286" t="s">
        <v>105</v>
      </c>
      <c r="P1286">
        <v>25</v>
      </c>
      <c r="U1286" t="s">
        <v>106</v>
      </c>
      <c r="V1286" t="s">
        <v>107</v>
      </c>
      <c r="W1286" t="s">
        <v>108</v>
      </c>
      <c r="X1286" t="s">
        <v>109</v>
      </c>
      <c r="Y1286">
        <v>3</v>
      </c>
      <c r="Z1286" t="s">
        <v>139</v>
      </c>
      <c r="AD1286">
        <v>0.6</v>
      </c>
      <c r="AF1286">
        <v>1.8</v>
      </c>
      <c r="AG1286" t="s">
        <v>140</v>
      </c>
      <c r="AX1286" t="s">
        <v>282</v>
      </c>
      <c r="AY1286" t="s">
        <v>283</v>
      </c>
      <c r="BC1286">
        <v>166</v>
      </c>
      <c r="BH1286" t="s">
        <v>118</v>
      </c>
      <c r="BJ1286">
        <v>42</v>
      </c>
      <c r="BO1286" t="s">
        <v>118</v>
      </c>
      <c r="BQ1286">
        <v>42</v>
      </c>
      <c r="BV1286" t="s">
        <v>118</v>
      </c>
      <c r="CC1286" t="s">
        <v>120</v>
      </c>
      <c r="CR1286" t="s">
        <v>169</v>
      </c>
      <c r="CS1286">
        <v>96918</v>
      </c>
      <c r="CT1286" t="s">
        <v>170</v>
      </c>
      <c r="CU1286" t="s">
        <v>171</v>
      </c>
      <c r="CV1286">
        <v>2004</v>
      </c>
    </row>
    <row r="1287" spans="1:100" x14ac:dyDescent="0.35">
      <c r="A1287">
        <v>38641940</v>
      </c>
      <c r="B1287" t="s">
        <v>298</v>
      </c>
      <c r="D1287" t="s">
        <v>135</v>
      </c>
      <c r="E1287" t="s">
        <v>236</v>
      </c>
      <c r="F1287">
        <v>51</v>
      </c>
      <c r="K1287" t="s">
        <v>249</v>
      </c>
      <c r="L1287" t="s">
        <v>250</v>
      </c>
      <c r="M1287" t="s">
        <v>251</v>
      </c>
      <c r="N1287" t="s">
        <v>198</v>
      </c>
      <c r="P1287">
        <v>47</v>
      </c>
      <c r="U1287" t="s">
        <v>600</v>
      </c>
      <c r="V1287" t="s">
        <v>167</v>
      </c>
      <c r="W1287" t="s">
        <v>254</v>
      </c>
      <c r="X1287" t="s">
        <v>109</v>
      </c>
      <c r="Y1287">
        <v>6</v>
      </c>
      <c r="Z1287" t="s">
        <v>139</v>
      </c>
      <c r="AD1287">
        <v>0.92</v>
      </c>
      <c r="AF1287">
        <v>9</v>
      </c>
      <c r="AG1287" t="s">
        <v>111</v>
      </c>
      <c r="AX1287" t="s">
        <v>112</v>
      </c>
      <c r="AY1287" t="s">
        <v>308</v>
      </c>
      <c r="BC1287">
        <v>4</v>
      </c>
      <c r="BH1287" t="s">
        <v>118</v>
      </c>
      <c r="BJ1287">
        <v>96</v>
      </c>
      <c r="BO1287" t="s">
        <v>130</v>
      </c>
      <c r="BQ1287">
        <v>4</v>
      </c>
      <c r="BV1287" t="s">
        <v>118</v>
      </c>
      <c r="CC1287" t="s">
        <v>120</v>
      </c>
      <c r="CR1287" t="s">
        <v>309</v>
      </c>
      <c r="CS1287">
        <v>178964</v>
      </c>
      <c r="CT1287" t="s">
        <v>310</v>
      </c>
      <c r="CU1287" t="s">
        <v>311</v>
      </c>
      <c r="CV1287">
        <v>2017</v>
      </c>
    </row>
    <row r="1288" spans="1:100" x14ac:dyDescent="0.35">
      <c r="A1288">
        <v>38641940</v>
      </c>
      <c r="B1288" t="s">
        <v>298</v>
      </c>
      <c r="D1288" t="s">
        <v>101</v>
      </c>
      <c r="K1288" t="s">
        <v>261</v>
      </c>
      <c r="L1288" t="s">
        <v>262</v>
      </c>
      <c r="M1288" t="s">
        <v>251</v>
      </c>
      <c r="N1288" t="s">
        <v>105</v>
      </c>
      <c r="P1288">
        <v>25</v>
      </c>
      <c r="U1288" t="s">
        <v>106</v>
      </c>
      <c r="V1288" t="s">
        <v>107</v>
      </c>
      <c r="W1288" t="s">
        <v>108</v>
      </c>
      <c r="X1288" t="s">
        <v>109</v>
      </c>
      <c r="Y1288">
        <v>3</v>
      </c>
      <c r="Z1288" t="s">
        <v>139</v>
      </c>
      <c r="AD1288">
        <v>0.75</v>
      </c>
      <c r="AF1288">
        <v>1.5</v>
      </c>
      <c r="AG1288" t="s">
        <v>140</v>
      </c>
      <c r="AX1288" t="s">
        <v>112</v>
      </c>
      <c r="AY1288" t="s">
        <v>113</v>
      </c>
      <c r="BE1288">
        <v>0</v>
      </c>
      <c r="BG1288">
        <v>21</v>
      </c>
      <c r="BH1288" t="s">
        <v>118</v>
      </c>
      <c r="CC1288" t="s">
        <v>120</v>
      </c>
      <c r="CR1288" t="s">
        <v>644</v>
      </c>
      <c r="CS1288">
        <v>72794</v>
      </c>
      <c r="CT1288" t="s">
        <v>645</v>
      </c>
      <c r="CU1288" t="s">
        <v>646</v>
      </c>
      <c r="CV1288">
        <v>2004</v>
      </c>
    </row>
    <row r="1289" spans="1:100" x14ac:dyDescent="0.35">
      <c r="A1289">
        <v>38641940</v>
      </c>
      <c r="B1289" t="s">
        <v>298</v>
      </c>
      <c r="D1289" t="s">
        <v>135</v>
      </c>
      <c r="K1289" t="s">
        <v>261</v>
      </c>
      <c r="L1289" t="s">
        <v>262</v>
      </c>
      <c r="M1289" t="s">
        <v>251</v>
      </c>
      <c r="N1289" t="s">
        <v>198</v>
      </c>
      <c r="P1289">
        <v>25</v>
      </c>
      <c r="U1289" t="s">
        <v>106</v>
      </c>
      <c r="V1289" t="s">
        <v>233</v>
      </c>
      <c r="W1289" t="s">
        <v>108</v>
      </c>
      <c r="X1289" t="s">
        <v>234</v>
      </c>
      <c r="Y1289">
        <v>6</v>
      </c>
      <c r="Z1289" t="s">
        <v>139</v>
      </c>
      <c r="AD1289">
        <v>0.28999999999999998</v>
      </c>
      <c r="AF1289">
        <v>14.3</v>
      </c>
      <c r="AG1289" t="s">
        <v>140</v>
      </c>
      <c r="AX1289" t="s">
        <v>207</v>
      </c>
      <c r="AY1289" t="s">
        <v>278</v>
      </c>
      <c r="BA1289" t="s">
        <v>184</v>
      </c>
      <c r="BE1289">
        <v>0</v>
      </c>
      <c r="BG1289">
        <v>77</v>
      </c>
      <c r="BH1289" t="s">
        <v>118</v>
      </c>
      <c r="CC1289" t="s">
        <v>120</v>
      </c>
      <c r="CR1289" t="s">
        <v>332</v>
      </c>
      <c r="CS1289">
        <v>75187</v>
      </c>
      <c r="CT1289" t="s">
        <v>333</v>
      </c>
      <c r="CU1289" t="s">
        <v>334</v>
      </c>
      <c r="CV1289">
        <v>2004</v>
      </c>
    </row>
    <row r="1290" spans="1:100" x14ac:dyDescent="0.35">
      <c r="A1290">
        <v>38641940</v>
      </c>
      <c r="B1290" t="s">
        <v>298</v>
      </c>
      <c r="D1290" t="s">
        <v>101</v>
      </c>
      <c r="K1290" t="s">
        <v>261</v>
      </c>
      <c r="L1290" t="s">
        <v>262</v>
      </c>
      <c r="M1290" t="s">
        <v>251</v>
      </c>
      <c r="N1290" t="s">
        <v>105</v>
      </c>
      <c r="P1290">
        <v>25</v>
      </c>
      <c r="U1290" t="s">
        <v>106</v>
      </c>
      <c r="V1290" t="s">
        <v>107</v>
      </c>
      <c r="W1290" t="s">
        <v>108</v>
      </c>
      <c r="X1290" t="s">
        <v>109</v>
      </c>
      <c r="Y1290">
        <v>3</v>
      </c>
      <c r="Z1290" t="s">
        <v>139</v>
      </c>
      <c r="AB1290">
        <v>0.75</v>
      </c>
      <c r="AG1290" t="s">
        <v>140</v>
      </c>
      <c r="AX1290" t="s">
        <v>128</v>
      </c>
      <c r="AY1290" t="s">
        <v>241</v>
      </c>
      <c r="BE1290">
        <v>0</v>
      </c>
      <c r="BG1290">
        <v>10</v>
      </c>
      <c r="BH1290" t="s">
        <v>118</v>
      </c>
      <c r="CC1290" t="s">
        <v>120</v>
      </c>
      <c r="CR1290" t="s">
        <v>644</v>
      </c>
      <c r="CS1290">
        <v>72794</v>
      </c>
      <c r="CT1290" t="s">
        <v>645</v>
      </c>
      <c r="CU1290" t="s">
        <v>646</v>
      </c>
      <c r="CV1290">
        <v>2004</v>
      </c>
    </row>
    <row r="1291" spans="1:100" x14ac:dyDescent="0.35">
      <c r="A1291">
        <v>38641940</v>
      </c>
      <c r="B1291" t="s">
        <v>298</v>
      </c>
      <c r="D1291" t="s">
        <v>101</v>
      </c>
      <c r="K1291" t="s">
        <v>668</v>
      </c>
      <c r="L1291" t="s">
        <v>669</v>
      </c>
      <c r="M1291" t="s">
        <v>287</v>
      </c>
      <c r="N1291" t="s">
        <v>105</v>
      </c>
      <c r="P1291">
        <v>25</v>
      </c>
      <c r="U1291" t="s">
        <v>294</v>
      </c>
      <c r="V1291" t="s">
        <v>233</v>
      </c>
      <c r="W1291" t="s">
        <v>108</v>
      </c>
      <c r="X1291" t="s">
        <v>234</v>
      </c>
      <c r="Y1291">
        <v>6</v>
      </c>
      <c r="Z1291" t="s">
        <v>139</v>
      </c>
      <c r="AB1291">
        <v>2.4</v>
      </c>
      <c r="AG1291" t="s">
        <v>320</v>
      </c>
      <c r="AX1291" t="s">
        <v>128</v>
      </c>
      <c r="AY1291" t="s">
        <v>128</v>
      </c>
      <c r="AZ1291" t="s">
        <v>314</v>
      </c>
      <c r="BC1291">
        <v>4</v>
      </c>
      <c r="BH1291" t="s">
        <v>118</v>
      </c>
      <c r="BJ1291">
        <v>96</v>
      </c>
      <c r="BO1291" t="s">
        <v>130</v>
      </c>
      <c r="BQ1291">
        <v>4</v>
      </c>
      <c r="BV1291" t="s">
        <v>118</v>
      </c>
      <c r="CC1291" t="s">
        <v>120</v>
      </c>
      <c r="CR1291" t="s">
        <v>315</v>
      </c>
      <c r="CS1291">
        <v>117666</v>
      </c>
      <c r="CT1291" t="s">
        <v>321</v>
      </c>
      <c r="CU1291" t="s">
        <v>322</v>
      </c>
      <c r="CV1291">
        <v>2009</v>
      </c>
    </row>
    <row r="1292" spans="1:100" x14ac:dyDescent="0.35">
      <c r="A1292">
        <v>38641940</v>
      </c>
      <c r="B1292" t="s">
        <v>298</v>
      </c>
      <c r="D1292" t="s">
        <v>101</v>
      </c>
      <c r="K1292" t="s">
        <v>668</v>
      </c>
      <c r="L1292" t="s">
        <v>669</v>
      </c>
      <c r="M1292" t="s">
        <v>287</v>
      </c>
      <c r="N1292" t="s">
        <v>105</v>
      </c>
      <c r="P1292">
        <v>25</v>
      </c>
      <c r="U1292" t="s">
        <v>294</v>
      </c>
      <c r="V1292" t="s">
        <v>107</v>
      </c>
      <c r="W1292" t="s">
        <v>108</v>
      </c>
      <c r="X1292" t="s">
        <v>109</v>
      </c>
      <c r="Z1292" t="s">
        <v>139</v>
      </c>
      <c r="AB1292">
        <v>1.5780000000000001</v>
      </c>
      <c r="AD1292">
        <v>1.1220000000000001</v>
      </c>
      <c r="AF1292">
        <v>1.8740000000000001</v>
      </c>
      <c r="AG1292" t="s">
        <v>111</v>
      </c>
      <c r="AX1292" t="s">
        <v>128</v>
      </c>
      <c r="AY1292" t="s">
        <v>128</v>
      </c>
      <c r="AZ1292" t="s">
        <v>314</v>
      </c>
      <c r="BC1292">
        <v>4</v>
      </c>
      <c r="BH1292" t="s">
        <v>118</v>
      </c>
      <c r="BJ1292">
        <v>96</v>
      </c>
      <c r="BO1292" t="s">
        <v>130</v>
      </c>
      <c r="BQ1292">
        <v>4</v>
      </c>
      <c r="BV1292" t="s">
        <v>118</v>
      </c>
      <c r="CC1292" t="s">
        <v>120</v>
      </c>
      <c r="CR1292" t="s">
        <v>315</v>
      </c>
      <c r="CS1292">
        <v>117668</v>
      </c>
      <c r="CT1292" t="s">
        <v>316</v>
      </c>
      <c r="CU1292" t="s">
        <v>317</v>
      </c>
      <c r="CV1292">
        <v>2009</v>
      </c>
    </row>
    <row r="1293" spans="1:100" x14ac:dyDescent="0.35">
      <c r="A1293">
        <v>38641940</v>
      </c>
      <c r="B1293" t="s">
        <v>298</v>
      </c>
      <c r="D1293" t="s">
        <v>101</v>
      </c>
      <c r="K1293" t="s">
        <v>668</v>
      </c>
      <c r="L1293" t="s">
        <v>669</v>
      </c>
      <c r="M1293" t="s">
        <v>287</v>
      </c>
      <c r="N1293" t="s">
        <v>105</v>
      </c>
      <c r="P1293">
        <v>25</v>
      </c>
      <c r="U1293" t="s">
        <v>294</v>
      </c>
      <c r="V1293" t="s">
        <v>107</v>
      </c>
      <c r="W1293" t="s">
        <v>108</v>
      </c>
      <c r="X1293" t="s">
        <v>109</v>
      </c>
      <c r="Z1293" t="s">
        <v>139</v>
      </c>
      <c r="AB1293">
        <v>2.7330000000000001</v>
      </c>
      <c r="AD1293">
        <v>2.4729999999999999</v>
      </c>
      <c r="AF1293">
        <v>2.9820000000000002</v>
      </c>
      <c r="AG1293" t="s">
        <v>111</v>
      </c>
      <c r="AX1293" t="s">
        <v>128</v>
      </c>
      <c r="AY1293" t="s">
        <v>128</v>
      </c>
      <c r="AZ1293" t="s">
        <v>129</v>
      </c>
      <c r="BC1293">
        <v>4</v>
      </c>
      <c r="BH1293" t="s">
        <v>118</v>
      </c>
      <c r="BJ1293">
        <v>96</v>
      </c>
      <c r="BO1293" t="s">
        <v>130</v>
      </c>
      <c r="BQ1293">
        <v>4</v>
      </c>
      <c r="BV1293" t="s">
        <v>118</v>
      </c>
      <c r="CC1293" t="s">
        <v>120</v>
      </c>
      <c r="CR1293" t="s">
        <v>315</v>
      </c>
      <c r="CS1293">
        <v>117668</v>
      </c>
      <c r="CT1293" t="s">
        <v>316</v>
      </c>
      <c r="CU1293" t="s">
        <v>317</v>
      </c>
      <c r="CV1293">
        <v>2009</v>
      </c>
    </row>
    <row r="1294" spans="1:100" x14ac:dyDescent="0.35">
      <c r="A1294">
        <v>38641940</v>
      </c>
      <c r="B1294" t="s">
        <v>298</v>
      </c>
      <c r="D1294" t="s">
        <v>101</v>
      </c>
      <c r="K1294" t="s">
        <v>668</v>
      </c>
      <c r="L1294" t="s">
        <v>669</v>
      </c>
      <c r="M1294" t="s">
        <v>287</v>
      </c>
      <c r="N1294" t="s">
        <v>105</v>
      </c>
      <c r="P1294">
        <v>25</v>
      </c>
      <c r="U1294" t="s">
        <v>294</v>
      </c>
      <c r="V1294" t="s">
        <v>233</v>
      </c>
      <c r="W1294" t="s">
        <v>108</v>
      </c>
      <c r="X1294" t="s">
        <v>234</v>
      </c>
      <c r="Y1294">
        <v>6</v>
      </c>
      <c r="Z1294" t="s">
        <v>139</v>
      </c>
      <c r="AB1294">
        <v>5.9630000000000001</v>
      </c>
      <c r="AG1294" t="s">
        <v>111</v>
      </c>
      <c r="AX1294" t="s">
        <v>128</v>
      </c>
      <c r="AY1294" t="s">
        <v>128</v>
      </c>
      <c r="AZ1294" t="s">
        <v>129</v>
      </c>
      <c r="BC1294">
        <v>4</v>
      </c>
      <c r="BH1294" t="s">
        <v>118</v>
      </c>
      <c r="BJ1294">
        <v>96</v>
      </c>
      <c r="BO1294" t="s">
        <v>130</v>
      </c>
      <c r="BQ1294">
        <v>4</v>
      </c>
      <c r="BV1294" t="s">
        <v>118</v>
      </c>
      <c r="CC1294" t="s">
        <v>120</v>
      </c>
      <c r="CR1294" t="s">
        <v>315</v>
      </c>
      <c r="CS1294">
        <v>117666</v>
      </c>
      <c r="CT1294" t="s">
        <v>321</v>
      </c>
      <c r="CU1294" t="s">
        <v>322</v>
      </c>
      <c r="CV1294">
        <v>2009</v>
      </c>
    </row>
    <row r="1295" spans="1:100" x14ac:dyDescent="0.35">
      <c r="A1295">
        <v>38641940</v>
      </c>
      <c r="B1295" t="s">
        <v>298</v>
      </c>
      <c r="D1295" t="s">
        <v>101</v>
      </c>
      <c r="K1295" t="s">
        <v>668</v>
      </c>
      <c r="L1295" t="s">
        <v>669</v>
      </c>
      <c r="M1295" t="s">
        <v>287</v>
      </c>
      <c r="N1295" t="s">
        <v>105</v>
      </c>
      <c r="P1295">
        <v>25</v>
      </c>
      <c r="U1295" t="s">
        <v>106</v>
      </c>
      <c r="V1295" t="s">
        <v>167</v>
      </c>
      <c r="W1295" t="s">
        <v>108</v>
      </c>
      <c r="X1295" t="s">
        <v>109</v>
      </c>
      <c r="Y1295">
        <v>6</v>
      </c>
      <c r="Z1295" t="s">
        <v>110</v>
      </c>
      <c r="AB1295">
        <v>32</v>
      </c>
      <c r="AD1295">
        <v>24.88</v>
      </c>
      <c r="AF1295">
        <v>41.16</v>
      </c>
      <c r="AG1295" t="s">
        <v>111</v>
      </c>
      <c r="AX1295" t="s">
        <v>128</v>
      </c>
      <c r="AY1295" t="s">
        <v>128</v>
      </c>
      <c r="AZ1295" t="s">
        <v>129</v>
      </c>
      <c r="BC1295">
        <v>4</v>
      </c>
      <c r="BH1295" t="s">
        <v>118</v>
      </c>
      <c r="BJ1295">
        <v>96</v>
      </c>
      <c r="BO1295" t="s">
        <v>130</v>
      </c>
      <c r="BQ1295">
        <v>4</v>
      </c>
      <c r="BV1295" t="s">
        <v>118</v>
      </c>
      <c r="CC1295" t="s">
        <v>120</v>
      </c>
      <c r="CR1295" t="s">
        <v>349</v>
      </c>
      <c r="CS1295">
        <v>170727</v>
      </c>
      <c r="CT1295" t="s">
        <v>350</v>
      </c>
      <c r="CU1295" t="s">
        <v>351</v>
      </c>
      <c r="CV1295">
        <v>2014</v>
      </c>
    </row>
    <row r="1296" spans="1:100" x14ac:dyDescent="0.35">
      <c r="A1296">
        <v>38641940</v>
      </c>
      <c r="B1296" t="s">
        <v>298</v>
      </c>
      <c r="D1296" t="s">
        <v>101</v>
      </c>
      <c r="K1296" t="s">
        <v>285</v>
      </c>
      <c r="L1296" t="s">
        <v>286</v>
      </c>
      <c r="M1296" t="s">
        <v>287</v>
      </c>
      <c r="N1296" t="s">
        <v>105</v>
      </c>
      <c r="P1296">
        <v>4</v>
      </c>
      <c r="U1296" t="s">
        <v>670</v>
      </c>
      <c r="V1296" t="s">
        <v>167</v>
      </c>
      <c r="W1296" t="s">
        <v>108</v>
      </c>
      <c r="X1296" t="s">
        <v>109</v>
      </c>
      <c r="Y1296">
        <v>4</v>
      </c>
      <c r="Z1296" t="s">
        <v>110</v>
      </c>
      <c r="AB1296">
        <v>7.1999999999999995E-2</v>
      </c>
      <c r="AG1296" t="s">
        <v>111</v>
      </c>
      <c r="AX1296" t="s">
        <v>551</v>
      </c>
      <c r="AY1296" t="s">
        <v>671</v>
      </c>
      <c r="AZ1296" t="s">
        <v>183</v>
      </c>
      <c r="BA1296" t="s">
        <v>672</v>
      </c>
      <c r="BC1296">
        <v>7</v>
      </c>
      <c r="BH1296" t="s">
        <v>118</v>
      </c>
      <c r="BJ1296">
        <v>7</v>
      </c>
      <c r="BO1296" t="s">
        <v>118</v>
      </c>
      <c r="BQ1296">
        <v>7</v>
      </c>
      <c r="BV1296" t="s">
        <v>118</v>
      </c>
      <c r="CC1296" t="s">
        <v>120</v>
      </c>
      <c r="CR1296" t="s">
        <v>673</v>
      </c>
      <c r="CS1296">
        <v>166446</v>
      </c>
      <c r="CT1296" t="s">
        <v>674</v>
      </c>
      <c r="CU1296" t="s">
        <v>675</v>
      </c>
      <c r="CV1296">
        <v>2014</v>
      </c>
    </row>
    <row r="1297" spans="1:100" x14ac:dyDescent="0.35">
      <c r="A1297">
        <v>38641940</v>
      </c>
      <c r="B1297" t="s">
        <v>298</v>
      </c>
      <c r="D1297" t="s">
        <v>101</v>
      </c>
      <c r="K1297" t="s">
        <v>285</v>
      </c>
      <c r="L1297" t="s">
        <v>286</v>
      </c>
      <c r="M1297" t="s">
        <v>287</v>
      </c>
      <c r="N1297" t="s">
        <v>105</v>
      </c>
      <c r="P1297">
        <v>4</v>
      </c>
      <c r="U1297" t="s">
        <v>670</v>
      </c>
      <c r="V1297" t="s">
        <v>167</v>
      </c>
      <c r="W1297" t="s">
        <v>108</v>
      </c>
      <c r="X1297" t="s">
        <v>109</v>
      </c>
      <c r="Y1297">
        <v>4</v>
      </c>
      <c r="Z1297" t="s">
        <v>110</v>
      </c>
      <c r="AB1297">
        <v>3.5999999999999997E-2</v>
      </c>
      <c r="AG1297" t="s">
        <v>111</v>
      </c>
      <c r="AX1297" t="s">
        <v>551</v>
      </c>
      <c r="AY1297" t="s">
        <v>552</v>
      </c>
      <c r="AZ1297" t="s">
        <v>183</v>
      </c>
      <c r="BA1297" t="s">
        <v>189</v>
      </c>
      <c r="BC1297">
        <v>7</v>
      </c>
      <c r="BH1297" t="s">
        <v>118</v>
      </c>
      <c r="BJ1297">
        <v>7</v>
      </c>
      <c r="BO1297" t="s">
        <v>118</v>
      </c>
      <c r="BQ1297">
        <v>7</v>
      </c>
      <c r="BV1297" t="s">
        <v>118</v>
      </c>
      <c r="CC1297" t="s">
        <v>120</v>
      </c>
      <c r="CR1297" t="s">
        <v>673</v>
      </c>
      <c r="CS1297">
        <v>166446</v>
      </c>
      <c r="CT1297" t="s">
        <v>674</v>
      </c>
      <c r="CU1297" t="s">
        <v>675</v>
      </c>
      <c r="CV1297">
        <v>2014</v>
      </c>
    </row>
    <row r="1298" spans="1:100" x14ac:dyDescent="0.35">
      <c r="A1298">
        <v>38641940</v>
      </c>
      <c r="B1298" t="s">
        <v>298</v>
      </c>
      <c r="D1298" t="s">
        <v>101</v>
      </c>
      <c r="K1298" t="s">
        <v>285</v>
      </c>
      <c r="L1298" t="s">
        <v>286</v>
      </c>
      <c r="M1298" t="s">
        <v>287</v>
      </c>
      <c r="N1298" t="s">
        <v>105</v>
      </c>
      <c r="P1298">
        <v>4</v>
      </c>
      <c r="U1298" t="s">
        <v>670</v>
      </c>
      <c r="V1298" t="s">
        <v>167</v>
      </c>
      <c r="W1298" t="s">
        <v>108</v>
      </c>
      <c r="X1298" t="s">
        <v>109</v>
      </c>
      <c r="Y1298">
        <v>4</v>
      </c>
      <c r="Z1298" t="s">
        <v>110</v>
      </c>
      <c r="AB1298">
        <v>3.5999999999999997E-2</v>
      </c>
      <c r="AG1298" t="s">
        <v>111</v>
      </c>
      <c r="AX1298" t="s">
        <v>551</v>
      </c>
      <c r="AY1298" t="s">
        <v>676</v>
      </c>
      <c r="AZ1298" t="s">
        <v>183</v>
      </c>
      <c r="BA1298" t="s">
        <v>189</v>
      </c>
      <c r="BC1298">
        <v>7</v>
      </c>
      <c r="BH1298" t="s">
        <v>118</v>
      </c>
      <c r="BJ1298">
        <v>7</v>
      </c>
      <c r="BO1298" t="s">
        <v>118</v>
      </c>
      <c r="BQ1298">
        <v>7</v>
      </c>
      <c r="BV1298" t="s">
        <v>118</v>
      </c>
      <c r="CC1298" t="s">
        <v>120</v>
      </c>
      <c r="CR1298" t="s">
        <v>673</v>
      </c>
      <c r="CS1298">
        <v>166446</v>
      </c>
      <c r="CT1298" t="s">
        <v>674</v>
      </c>
      <c r="CU1298" t="s">
        <v>675</v>
      </c>
      <c r="CV1298">
        <v>2014</v>
      </c>
    </row>
    <row r="1299" spans="1:100" x14ac:dyDescent="0.35">
      <c r="A1299">
        <v>38641940</v>
      </c>
      <c r="B1299" t="s">
        <v>298</v>
      </c>
      <c r="D1299" t="s">
        <v>101</v>
      </c>
      <c r="K1299" t="s">
        <v>285</v>
      </c>
      <c r="L1299" t="s">
        <v>286</v>
      </c>
      <c r="M1299" t="s">
        <v>287</v>
      </c>
      <c r="N1299" t="s">
        <v>105</v>
      </c>
      <c r="P1299">
        <v>4</v>
      </c>
      <c r="U1299" t="s">
        <v>670</v>
      </c>
      <c r="V1299" t="s">
        <v>167</v>
      </c>
      <c r="W1299" t="s">
        <v>108</v>
      </c>
      <c r="X1299" t="s">
        <v>109</v>
      </c>
      <c r="Y1299">
        <v>4</v>
      </c>
      <c r="Z1299" t="s">
        <v>110</v>
      </c>
      <c r="AB1299">
        <v>3.5999999999999997E-2</v>
      </c>
      <c r="AG1299" t="s">
        <v>111</v>
      </c>
      <c r="AX1299" t="s">
        <v>551</v>
      </c>
      <c r="AY1299" t="s">
        <v>677</v>
      </c>
      <c r="AZ1299" t="s">
        <v>183</v>
      </c>
      <c r="BA1299" t="s">
        <v>189</v>
      </c>
      <c r="BC1299">
        <v>7</v>
      </c>
      <c r="BH1299" t="s">
        <v>118</v>
      </c>
      <c r="BJ1299">
        <v>7</v>
      </c>
      <c r="BO1299" t="s">
        <v>118</v>
      </c>
      <c r="BQ1299">
        <v>7</v>
      </c>
      <c r="BV1299" t="s">
        <v>118</v>
      </c>
      <c r="CC1299" t="s">
        <v>120</v>
      </c>
      <c r="CR1299" t="s">
        <v>673</v>
      </c>
      <c r="CS1299">
        <v>166446</v>
      </c>
      <c r="CT1299" t="s">
        <v>674</v>
      </c>
      <c r="CU1299" t="s">
        <v>675</v>
      </c>
      <c r="CV1299">
        <v>2014</v>
      </c>
    </row>
    <row r="1300" spans="1:100" x14ac:dyDescent="0.35">
      <c r="A1300">
        <v>38641940</v>
      </c>
      <c r="B1300" t="s">
        <v>298</v>
      </c>
      <c r="D1300" t="s">
        <v>101</v>
      </c>
      <c r="K1300" t="s">
        <v>285</v>
      </c>
      <c r="L1300" t="s">
        <v>286</v>
      </c>
      <c r="M1300" t="s">
        <v>287</v>
      </c>
      <c r="N1300" t="s">
        <v>105</v>
      </c>
      <c r="P1300">
        <v>4</v>
      </c>
      <c r="U1300" t="s">
        <v>670</v>
      </c>
      <c r="V1300" t="s">
        <v>167</v>
      </c>
      <c r="W1300" t="s">
        <v>108</v>
      </c>
      <c r="X1300" t="s">
        <v>109</v>
      </c>
      <c r="Y1300">
        <v>4</v>
      </c>
      <c r="Z1300" t="s">
        <v>110</v>
      </c>
      <c r="AB1300">
        <v>3.5999999999999997E-2</v>
      </c>
      <c r="AG1300" t="s">
        <v>111</v>
      </c>
      <c r="AX1300" t="s">
        <v>551</v>
      </c>
      <c r="AY1300" t="s">
        <v>552</v>
      </c>
      <c r="AZ1300" t="s">
        <v>183</v>
      </c>
      <c r="BA1300" t="s">
        <v>672</v>
      </c>
      <c r="BC1300">
        <v>7</v>
      </c>
      <c r="BH1300" t="s">
        <v>118</v>
      </c>
      <c r="BJ1300">
        <v>7</v>
      </c>
      <c r="BO1300" t="s">
        <v>118</v>
      </c>
      <c r="BQ1300">
        <v>7</v>
      </c>
      <c r="BV1300" t="s">
        <v>118</v>
      </c>
      <c r="CC1300" t="s">
        <v>120</v>
      </c>
      <c r="CR1300" t="s">
        <v>673</v>
      </c>
      <c r="CS1300">
        <v>166446</v>
      </c>
      <c r="CT1300" t="s">
        <v>674</v>
      </c>
      <c r="CU1300" t="s">
        <v>675</v>
      </c>
      <c r="CV1300">
        <v>2014</v>
      </c>
    </row>
    <row r="1301" spans="1:100" x14ac:dyDescent="0.35">
      <c r="A1301">
        <v>38641940</v>
      </c>
      <c r="B1301" t="s">
        <v>298</v>
      </c>
      <c r="D1301" t="s">
        <v>101</v>
      </c>
      <c r="K1301" t="s">
        <v>285</v>
      </c>
      <c r="L1301" t="s">
        <v>286</v>
      </c>
      <c r="M1301" t="s">
        <v>287</v>
      </c>
      <c r="N1301" t="s">
        <v>105</v>
      </c>
      <c r="P1301">
        <v>4</v>
      </c>
      <c r="U1301" t="s">
        <v>670</v>
      </c>
      <c r="V1301" t="s">
        <v>167</v>
      </c>
      <c r="W1301" t="s">
        <v>108</v>
      </c>
      <c r="X1301" t="s">
        <v>109</v>
      </c>
      <c r="Y1301">
        <v>4</v>
      </c>
      <c r="Z1301" t="s">
        <v>110</v>
      </c>
      <c r="AB1301">
        <v>3.5999999999999997E-2</v>
      </c>
      <c r="AG1301" t="s">
        <v>111</v>
      </c>
      <c r="AX1301" t="s">
        <v>551</v>
      </c>
      <c r="AY1301" t="s">
        <v>678</v>
      </c>
      <c r="AZ1301" t="s">
        <v>183</v>
      </c>
      <c r="BA1301" t="s">
        <v>189</v>
      </c>
      <c r="BC1301">
        <v>7</v>
      </c>
      <c r="BH1301" t="s">
        <v>118</v>
      </c>
      <c r="BJ1301">
        <v>7</v>
      </c>
      <c r="BO1301" t="s">
        <v>118</v>
      </c>
      <c r="BQ1301">
        <v>7</v>
      </c>
      <c r="BV1301" t="s">
        <v>118</v>
      </c>
      <c r="CC1301" t="s">
        <v>120</v>
      </c>
      <c r="CR1301" t="s">
        <v>673</v>
      </c>
      <c r="CS1301">
        <v>166446</v>
      </c>
      <c r="CT1301" t="s">
        <v>674</v>
      </c>
      <c r="CU1301" t="s">
        <v>675</v>
      </c>
      <c r="CV1301">
        <v>2014</v>
      </c>
    </row>
    <row r="1302" spans="1:100" x14ac:dyDescent="0.35">
      <c r="A1302">
        <v>38641940</v>
      </c>
      <c r="B1302" t="s">
        <v>298</v>
      </c>
      <c r="D1302" t="s">
        <v>101</v>
      </c>
      <c r="K1302" t="s">
        <v>285</v>
      </c>
      <c r="L1302" t="s">
        <v>286</v>
      </c>
      <c r="M1302" t="s">
        <v>287</v>
      </c>
      <c r="N1302" t="s">
        <v>105</v>
      </c>
      <c r="P1302">
        <v>4</v>
      </c>
      <c r="U1302" t="s">
        <v>670</v>
      </c>
      <c r="V1302" t="s">
        <v>167</v>
      </c>
      <c r="W1302" t="s">
        <v>108</v>
      </c>
      <c r="X1302" t="s">
        <v>109</v>
      </c>
      <c r="Y1302">
        <v>4</v>
      </c>
      <c r="Z1302" t="s">
        <v>110</v>
      </c>
      <c r="AB1302">
        <v>3.5999999999999997E-2</v>
      </c>
      <c r="AG1302" t="s">
        <v>111</v>
      </c>
      <c r="AX1302" t="s">
        <v>551</v>
      </c>
      <c r="AY1302" t="s">
        <v>678</v>
      </c>
      <c r="AZ1302" t="s">
        <v>183</v>
      </c>
      <c r="BA1302" t="s">
        <v>672</v>
      </c>
      <c r="BC1302">
        <v>7</v>
      </c>
      <c r="BH1302" t="s">
        <v>118</v>
      </c>
      <c r="BJ1302">
        <v>7</v>
      </c>
      <c r="BO1302" t="s">
        <v>118</v>
      </c>
      <c r="BQ1302">
        <v>7</v>
      </c>
      <c r="BV1302" t="s">
        <v>118</v>
      </c>
      <c r="CC1302" t="s">
        <v>120</v>
      </c>
      <c r="CR1302" t="s">
        <v>673</v>
      </c>
      <c r="CS1302">
        <v>166446</v>
      </c>
      <c r="CT1302" t="s">
        <v>674</v>
      </c>
      <c r="CU1302" t="s">
        <v>675</v>
      </c>
      <c r="CV1302">
        <v>2014</v>
      </c>
    </row>
    <row r="1303" spans="1:100" x14ac:dyDescent="0.35">
      <c r="A1303">
        <v>38641940</v>
      </c>
      <c r="B1303" t="s">
        <v>298</v>
      </c>
      <c r="D1303" t="s">
        <v>101</v>
      </c>
      <c r="K1303" t="s">
        <v>285</v>
      </c>
      <c r="L1303" t="s">
        <v>286</v>
      </c>
      <c r="M1303" t="s">
        <v>287</v>
      </c>
      <c r="N1303" t="s">
        <v>105</v>
      </c>
      <c r="P1303">
        <v>4</v>
      </c>
      <c r="U1303" t="s">
        <v>670</v>
      </c>
      <c r="V1303" t="s">
        <v>167</v>
      </c>
      <c r="W1303" t="s">
        <v>108</v>
      </c>
      <c r="X1303" t="s">
        <v>109</v>
      </c>
      <c r="Y1303">
        <v>4</v>
      </c>
      <c r="Z1303" t="s">
        <v>110</v>
      </c>
      <c r="AB1303">
        <v>3.5999999999999997E-2</v>
      </c>
      <c r="AG1303" t="s">
        <v>111</v>
      </c>
      <c r="AX1303" t="s">
        <v>551</v>
      </c>
      <c r="AY1303" t="s">
        <v>677</v>
      </c>
      <c r="AZ1303" t="s">
        <v>183</v>
      </c>
      <c r="BA1303" t="s">
        <v>189</v>
      </c>
      <c r="BC1303">
        <v>7</v>
      </c>
      <c r="BH1303" t="s">
        <v>118</v>
      </c>
      <c r="BJ1303">
        <v>7</v>
      </c>
      <c r="BO1303" t="s">
        <v>118</v>
      </c>
      <c r="BQ1303">
        <v>7</v>
      </c>
      <c r="BV1303" t="s">
        <v>118</v>
      </c>
      <c r="CC1303" t="s">
        <v>120</v>
      </c>
      <c r="CR1303" t="s">
        <v>673</v>
      </c>
      <c r="CS1303">
        <v>166446</v>
      </c>
      <c r="CT1303" t="s">
        <v>674</v>
      </c>
      <c r="CU1303" t="s">
        <v>675</v>
      </c>
      <c r="CV1303">
        <v>2014</v>
      </c>
    </row>
    <row r="1304" spans="1:100" x14ac:dyDescent="0.35">
      <c r="A1304">
        <v>38641940</v>
      </c>
      <c r="B1304" t="s">
        <v>298</v>
      </c>
      <c r="D1304" t="s">
        <v>101</v>
      </c>
      <c r="K1304" t="s">
        <v>285</v>
      </c>
      <c r="L1304" t="s">
        <v>286</v>
      </c>
      <c r="M1304" t="s">
        <v>287</v>
      </c>
      <c r="N1304" t="s">
        <v>105</v>
      </c>
      <c r="P1304">
        <v>4</v>
      </c>
      <c r="U1304" t="s">
        <v>670</v>
      </c>
      <c r="V1304" t="s">
        <v>167</v>
      </c>
      <c r="W1304" t="s">
        <v>108</v>
      </c>
      <c r="X1304" t="s">
        <v>109</v>
      </c>
      <c r="Y1304">
        <v>4</v>
      </c>
      <c r="Z1304" t="s">
        <v>110</v>
      </c>
      <c r="AB1304">
        <v>3.5999999999999997E-2</v>
      </c>
      <c r="AG1304" t="s">
        <v>111</v>
      </c>
      <c r="AX1304" t="s">
        <v>551</v>
      </c>
      <c r="AY1304" t="s">
        <v>671</v>
      </c>
      <c r="AZ1304" t="s">
        <v>183</v>
      </c>
      <c r="BA1304" t="s">
        <v>189</v>
      </c>
      <c r="BC1304">
        <v>7</v>
      </c>
      <c r="BH1304" t="s">
        <v>118</v>
      </c>
      <c r="BJ1304">
        <v>7</v>
      </c>
      <c r="BO1304" t="s">
        <v>118</v>
      </c>
      <c r="BQ1304">
        <v>7</v>
      </c>
      <c r="BV1304" t="s">
        <v>118</v>
      </c>
      <c r="CC1304" t="s">
        <v>120</v>
      </c>
      <c r="CR1304" t="s">
        <v>673</v>
      </c>
      <c r="CS1304">
        <v>166446</v>
      </c>
      <c r="CT1304" t="s">
        <v>674</v>
      </c>
      <c r="CU1304" t="s">
        <v>675</v>
      </c>
      <c r="CV1304">
        <v>2014</v>
      </c>
    </row>
    <row r="1305" spans="1:100" x14ac:dyDescent="0.35">
      <c r="A1305">
        <v>38641940</v>
      </c>
      <c r="B1305" t="s">
        <v>298</v>
      </c>
      <c r="D1305" t="s">
        <v>101</v>
      </c>
      <c r="K1305" t="s">
        <v>285</v>
      </c>
      <c r="L1305" t="s">
        <v>286</v>
      </c>
      <c r="M1305" t="s">
        <v>287</v>
      </c>
      <c r="N1305" t="s">
        <v>105</v>
      </c>
      <c r="P1305">
        <v>4</v>
      </c>
      <c r="U1305" t="s">
        <v>670</v>
      </c>
      <c r="V1305" t="s">
        <v>167</v>
      </c>
      <c r="W1305" t="s">
        <v>108</v>
      </c>
      <c r="X1305" t="s">
        <v>109</v>
      </c>
      <c r="Y1305">
        <v>4</v>
      </c>
      <c r="Z1305" t="s">
        <v>110</v>
      </c>
      <c r="AB1305">
        <v>3.5999999999999997E-2</v>
      </c>
      <c r="AG1305" t="s">
        <v>111</v>
      </c>
      <c r="AX1305" t="s">
        <v>551</v>
      </c>
      <c r="AY1305" t="s">
        <v>679</v>
      </c>
      <c r="AZ1305" t="s">
        <v>183</v>
      </c>
      <c r="BA1305" t="s">
        <v>189</v>
      </c>
      <c r="BC1305">
        <v>7</v>
      </c>
      <c r="BH1305" t="s">
        <v>118</v>
      </c>
      <c r="BJ1305">
        <v>7</v>
      </c>
      <c r="BO1305" t="s">
        <v>118</v>
      </c>
      <c r="BQ1305">
        <v>7</v>
      </c>
      <c r="BV1305" t="s">
        <v>118</v>
      </c>
      <c r="CC1305" t="s">
        <v>120</v>
      </c>
      <c r="CR1305" t="s">
        <v>673</v>
      </c>
      <c r="CS1305">
        <v>166446</v>
      </c>
      <c r="CT1305" t="s">
        <v>674</v>
      </c>
      <c r="CU1305" t="s">
        <v>675</v>
      </c>
      <c r="CV1305">
        <v>2014</v>
      </c>
    </row>
    <row r="1306" spans="1:100" x14ac:dyDescent="0.35">
      <c r="A1306">
        <v>38641940</v>
      </c>
      <c r="B1306" t="s">
        <v>298</v>
      </c>
      <c r="D1306" t="s">
        <v>101</v>
      </c>
      <c r="K1306" t="s">
        <v>285</v>
      </c>
      <c r="L1306" t="s">
        <v>286</v>
      </c>
      <c r="M1306" t="s">
        <v>287</v>
      </c>
      <c r="N1306" t="s">
        <v>105</v>
      </c>
      <c r="P1306">
        <v>4</v>
      </c>
      <c r="U1306" t="s">
        <v>670</v>
      </c>
      <c r="V1306" t="s">
        <v>167</v>
      </c>
      <c r="W1306" t="s">
        <v>108</v>
      </c>
      <c r="X1306" t="s">
        <v>109</v>
      </c>
      <c r="Y1306">
        <v>4</v>
      </c>
      <c r="Z1306" t="s">
        <v>110</v>
      </c>
      <c r="AB1306">
        <v>3.5999999999999997E-2</v>
      </c>
      <c r="AG1306" t="s">
        <v>111</v>
      </c>
      <c r="AX1306" t="s">
        <v>551</v>
      </c>
      <c r="AY1306" t="s">
        <v>552</v>
      </c>
      <c r="AZ1306" t="s">
        <v>183</v>
      </c>
      <c r="BA1306" t="s">
        <v>189</v>
      </c>
      <c r="BC1306">
        <v>7</v>
      </c>
      <c r="BH1306" t="s">
        <v>118</v>
      </c>
      <c r="BJ1306">
        <v>7</v>
      </c>
      <c r="BO1306" t="s">
        <v>118</v>
      </c>
      <c r="BQ1306">
        <v>7</v>
      </c>
      <c r="BV1306" t="s">
        <v>118</v>
      </c>
      <c r="CC1306" t="s">
        <v>120</v>
      </c>
      <c r="CR1306" t="s">
        <v>673</v>
      </c>
      <c r="CS1306">
        <v>166446</v>
      </c>
      <c r="CT1306" t="s">
        <v>674</v>
      </c>
      <c r="CU1306" t="s">
        <v>675</v>
      </c>
      <c r="CV1306">
        <v>2014</v>
      </c>
    </row>
    <row r="1307" spans="1:100" x14ac:dyDescent="0.35">
      <c r="A1307">
        <v>38641940</v>
      </c>
      <c r="B1307" t="s">
        <v>298</v>
      </c>
      <c r="D1307" t="s">
        <v>101</v>
      </c>
      <c r="K1307" t="s">
        <v>285</v>
      </c>
      <c r="L1307" t="s">
        <v>286</v>
      </c>
      <c r="M1307" t="s">
        <v>287</v>
      </c>
      <c r="N1307" t="s">
        <v>105</v>
      </c>
      <c r="P1307">
        <v>4</v>
      </c>
      <c r="U1307" t="s">
        <v>670</v>
      </c>
      <c r="V1307" t="s">
        <v>167</v>
      </c>
      <c r="W1307" t="s">
        <v>108</v>
      </c>
      <c r="X1307" t="s">
        <v>109</v>
      </c>
      <c r="Y1307">
        <v>4</v>
      </c>
      <c r="Z1307" t="s">
        <v>110</v>
      </c>
      <c r="AB1307">
        <v>3.5999999999999997E-2</v>
      </c>
      <c r="AG1307" t="s">
        <v>111</v>
      </c>
      <c r="AX1307" t="s">
        <v>551</v>
      </c>
      <c r="AY1307" t="s">
        <v>671</v>
      </c>
      <c r="AZ1307" t="s">
        <v>183</v>
      </c>
      <c r="BA1307" t="s">
        <v>189</v>
      </c>
      <c r="BC1307">
        <v>7</v>
      </c>
      <c r="BH1307" t="s">
        <v>118</v>
      </c>
      <c r="BJ1307">
        <v>7</v>
      </c>
      <c r="BO1307" t="s">
        <v>118</v>
      </c>
      <c r="BQ1307">
        <v>7</v>
      </c>
      <c r="BV1307" t="s">
        <v>118</v>
      </c>
      <c r="CC1307" t="s">
        <v>120</v>
      </c>
      <c r="CR1307" t="s">
        <v>673</v>
      </c>
      <c r="CS1307">
        <v>166446</v>
      </c>
      <c r="CT1307" t="s">
        <v>674</v>
      </c>
      <c r="CU1307" t="s">
        <v>675</v>
      </c>
      <c r="CV1307">
        <v>2014</v>
      </c>
    </row>
    <row r="1308" spans="1:100" x14ac:dyDescent="0.35">
      <c r="A1308">
        <v>38641940</v>
      </c>
      <c r="B1308" t="s">
        <v>298</v>
      </c>
      <c r="D1308" t="s">
        <v>101</v>
      </c>
      <c r="K1308" t="s">
        <v>285</v>
      </c>
      <c r="L1308" t="s">
        <v>286</v>
      </c>
      <c r="M1308" t="s">
        <v>287</v>
      </c>
      <c r="N1308" t="s">
        <v>105</v>
      </c>
      <c r="P1308">
        <v>25</v>
      </c>
      <c r="U1308" t="s">
        <v>106</v>
      </c>
      <c r="V1308" t="s">
        <v>167</v>
      </c>
      <c r="W1308" t="s">
        <v>108</v>
      </c>
      <c r="X1308" t="s">
        <v>109</v>
      </c>
      <c r="Y1308">
        <v>2</v>
      </c>
      <c r="Z1308" t="s">
        <v>110</v>
      </c>
      <c r="AB1308">
        <v>1.7999999999999999E-2</v>
      </c>
      <c r="AG1308" t="s">
        <v>111</v>
      </c>
      <c r="AX1308" t="s">
        <v>279</v>
      </c>
      <c r="AY1308" t="s">
        <v>680</v>
      </c>
      <c r="AZ1308" t="s">
        <v>183</v>
      </c>
      <c r="BA1308" t="s">
        <v>672</v>
      </c>
      <c r="BC1308">
        <v>7</v>
      </c>
      <c r="BH1308" t="s">
        <v>118</v>
      </c>
      <c r="BJ1308">
        <v>7</v>
      </c>
      <c r="BO1308" t="s">
        <v>118</v>
      </c>
      <c r="BQ1308">
        <v>7</v>
      </c>
      <c r="BV1308" t="s">
        <v>118</v>
      </c>
      <c r="CC1308" t="s">
        <v>120</v>
      </c>
      <c r="CR1308" t="s">
        <v>673</v>
      </c>
      <c r="CS1308">
        <v>174366</v>
      </c>
      <c r="CT1308" t="s">
        <v>681</v>
      </c>
      <c r="CU1308" t="s">
        <v>682</v>
      </c>
      <c r="CV1308">
        <v>2016</v>
      </c>
    </row>
    <row r="1309" spans="1:100" x14ac:dyDescent="0.35">
      <c r="A1309">
        <v>38641940</v>
      </c>
      <c r="B1309" t="s">
        <v>298</v>
      </c>
      <c r="D1309" t="s">
        <v>101</v>
      </c>
      <c r="K1309" t="s">
        <v>285</v>
      </c>
      <c r="L1309" t="s">
        <v>286</v>
      </c>
      <c r="M1309" t="s">
        <v>287</v>
      </c>
      <c r="N1309" t="s">
        <v>105</v>
      </c>
      <c r="P1309">
        <v>25</v>
      </c>
      <c r="U1309" t="s">
        <v>106</v>
      </c>
      <c r="V1309" t="s">
        <v>167</v>
      </c>
      <c r="W1309" t="s">
        <v>108</v>
      </c>
      <c r="X1309" t="s">
        <v>109</v>
      </c>
      <c r="Y1309">
        <v>2</v>
      </c>
      <c r="Z1309" t="s">
        <v>110</v>
      </c>
      <c r="AB1309">
        <v>1.7999999999999999E-2</v>
      </c>
      <c r="AG1309" t="s">
        <v>111</v>
      </c>
      <c r="AX1309" t="s">
        <v>551</v>
      </c>
      <c r="AY1309" t="s">
        <v>679</v>
      </c>
      <c r="AZ1309" t="s">
        <v>183</v>
      </c>
      <c r="BA1309" t="s">
        <v>683</v>
      </c>
      <c r="BC1309">
        <v>7</v>
      </c>
      <c r="BH1309" t="s">
        <v>118</v>
      </c>
      <c r="BJ1309">
        <v>7</v>
      </c>
      <c r="BO1309" t="s">
        <v>118</v>
      </c>
      <c r="BQ1309">
        <v>7</v>
      </c>
      <c r="BV1309" t="s">
        <v>118</v>
      </c>
      <c r="CC1309" t="s">
        <v>120</v>
      </c>
      <c r="CR1309" t="s">
        <v>673</v>
      </c>
      <c r="CS1309">
        <v>174366</v>
      </c>
      <c r="CT1309" t="s">
        <v>681</v>
      </c>
      <c r="CU1309" t="s">
        <v>682</v>
      </c>
      <c r="CV1309">
        <v>2016</v>
      </c>
    </row>
    <row r="1310" spans="1:100" x14ac:dyDescent="0.35">
      <c r="A1310">
        <v>38641940</v>
      </c>
      <c r="B1310" t="s">
        <v>298</v>
      </c>
      <c r="D1310" t="s">
        <v>101</v>
      </c>
      <c r="K1310" t="s">
        <v>285</v>
      </c>
      <c r="L1310" t="s">
        <v>286</v>
      </c>
      <c r="M1310" t="s">
        <v>287</v>
      </c>
      <c r="N1310" t="s">
        <v>105</v>
      </c>
      <c r="P1310">
        <v>25</v>
      </c>
      <c r="U1310" t="s">
        <v>106</v>
      </c>
      <c r="V1310" t="s">
        <v>167</v>
      </c>
      <c r="W1310" t="s">
        <v>108</v>
      </c>
      <c r="X1310" t="s">
        <v>109</v>
      </c>
      <c r="Y1310">
        <v>2</v>
      </c>
      <c r="Z1310" t="s">
        <v>110</v>
      </c>
      <c r="AB1310">
        <v>1.7999999999999999E-2</v>
      </c>
      <c r="AG1310" t="s">
        <v>111</v>
      </c>
      <c r="AX1310" t="s">
        <v>551</v>
      </c>
      <c r="AY1310" t="s">
        <v>671</v>
      </c>
      <c r="AZ1310" t="s">
        <v>183</v>
      </c>
      <c r="BA1310" t="s">
        <v>683</v>
      </c>
      <c r="BC1310">
        <v>7</v>
      </c>
      <c r="BH1310" t="s">
        <v>118</v>
      </c>
      <c r="BJ1310">
        <v>7</v>
      </c>
      <c r="BO1310" t="s">
        <v>118</v>
      </c>
      <c r="BQ1310">
        <v>7</v>
      </c>
      <c r="BV1310" t="s">
        <v>118</v>
      </c>
      <c r="CC1310" t="s">
        <v>120</v>
      </c>
      <c r="CR1310" t="s">
        <v>673</v>
      </c>
      <c r="CS1310">
        <v>174366</v>
      </c>
      <c r="CT1310" t="s">
        <v>681</v>
      </c>
      <c r="CU1310" t="s">
        <v>682</v>
      </c>
      <c r="CV1310">
        <v>2016</v>
      </c>
    </row>
    <row r="1311" spans="1:100" x14ac:dyDescent="0.35">
      <c r="A1311">
        <v>38641940</v>
      </c>
      <c r="B1311" t="s">
        <v>298</v>
      </c>
      <c r="D1311" t="s">
        <v>101</v>
      </c>
      <c r="K1311" t="s">
        <v>285</v>
      </c>
      <c r="L1311" t="s">
        <v>286</v>
      </c>
      <c r="M1311" t="s">
        <v>287</v>
      </c>
      <c r="N1311" t="s">
        <v>105</v>
      </c>
      <c r="P1311">
        <v>25</v>
      </c>
      <c r="U1311" t="s">
        <v>106</v>
      </c>
      <c r="V1311" t="s">
        <v>167</v>
      </c>
      <c r="W1311" t="s">
        <v>108</v>
      </c>
      <c r="X1311" t="s">
        <v>109</v>
      </c>
      <c r="Y1311">
        <v>2</v>
      </c>
      <c r="Z1311" t="s">
        <v>110</v>
      </c>
      <c r="AB1311">
        <v>1.7999999999999999E-2</v>
      </c>
      <c r="AG1311" t="s">
        <v>111</v>
      </c>
      <c r="AX1311" t="s">
        <v>551</v>
      </c>
      <c r="AY1311" t="s">
        <v>678</v>
      </c>
      <c r="AZ1311" t="s">
        <v>183</v>
      </c>
      <c r="BA1311" t="s">
        <v>672</v>
      </c>
      <c r="BC1311">
        <v>7</v>
      </c>
      <c r="BH1311" t="s">
        <v>118</v>
      </c>
      <c r="BJ1311">
        <v>7</v>
      </c>
      <c r="BO1311" t="s">
        <v>118</v>
      </c>
      <c r="BQ1311">
        <v>7</v>
      </c>
      <c r="BV1311" t="s">
        <v>118</v>
      </c>
      <c r="CC1311" t="s">
        <v>120</v>
      </c>
      <c r="CR1311" t="s">
        <v>673</v>
      </c>
      <c r="CS1311">
        <v>174366</v>
      </c>
      <c r="CT1311" t="s">
        <v>681</v>
      </c>
      <c r="CU1311" t="s">
        <v>682</v>
      </c>
      <c r="CV1311">
        <v>2016</v>
      </c>
    </row>
    <row r="1312" spans="1:100" x14ac:dyDescent="0.35">
      <c r="A1312">
        <v>38641940</v>
      </c>
      <c r="B1312" t="s">
        <v>298</v>
      </c>
      <c r="D1312" t="s">
        <v>101</v>
      </c>
      <c r="K1312" t="s">
        <v>285</v>
      </c>
      <c r="L1312" t="s">
        <v>286</v>
      </c>
      <c r="M1312" t="s">
        <v>287</v>
      </c>
      <c r="N1312" t="s">
        <v>105</v>
      </c>
      <c r="P1312">
        <v>25</v>
      </c>
      <c r="U1312" t="s">
        <v>106</v>
      </c>
      <c r="V1312" t="s">
        <v>167</v>
      </c>
      <c r="W1312" t="s">
        <v>108</v>
      </c>
      <c r="X1312" t="s">
        <v>109</v>
      </c>
      <c r="Y1312">
        <v>2</v>
      </c>
      <c r="Z1312" t="s">
        <v>110</v>
      </c>
      <c r="AB1312">
        <v>1.7999999999999999E-2</v>
      </c>
      <c r="AG1312" t="s">
        <v>111</v>
      </c>
      <c r="AX1312" t="s">
        <v>551</v>
      </c>
      <c r="AY1312" t="s">
        <v>676</v>
      </c>
      <c r="AZ1312" t="s">
        <v>183</v>
      </c>
      <c r="BA1312" t="s">
        <v>672</v>
      </c>
      <c r="BC1312">
        <v>7</v>
      </c>
      <c r="BH1312" t="s">
        <v>118</v>
      </c>
      <c r="BJ1312">
        <v>7</v>
      </c>
      <c r="BO1312" t="s">
        <v>118</v>
      </c>
      <c r="BQ1312">
        <v>7</v>
      </c>
      <c r="BV1312" t="s">
        <v>118</v>
      </c>
      <c r="CC1312" t="s">
        <v>120</v>
      </c>
      <c r="CR1312" t="s">
        <v>673</v>
      </c>
      <c r="CS1312">
        <v>174366</v>
      </c>
      <c r="CT1312" t="s">
        <v>681</v>
      </c>
      <c r="CU1312" t="s">
        <v>682</v>
      </c>
      <c r="CV1312">
        <v>2016</v>
      </c>
    </row>
    <row r="1313" spans="1:100" x14ac:dyDescent="0.35">
      <c r="A1313">
        <v>38641940</v>
      </c>
      <c r="B1313" t="s">
        <v>298</v>
      </c>
      <c r="D1313" t="s">
        <v>101</v>
      </c>
      <c r="K1313" t="s">
        <v>285</v>
      </c>
      <c r="L1313" t="s">
        <v>286</v>
      </c>
      <c r="M1313" t="s">
        <v>287</v>
      </c>
      <c r="N1313" t="s">
        <v>105</v>
      </c>
      <c r="P1313">
        <v>25</v>
      </c>
      <c r="U1313" t="s">
        <v>106</v>
      </c>
      <c r="V1313" t="s">
        <v>167</v>
      </c>
      <c r="W1313" t="s">
        <v>108</v>
      </c>
      <c r="X1313" t="s">
        <v>109</v>
      </c>
      <c r="Y1313">
        <v>2</v>
      </c>
      <c r="Z1313" t="s">
        <v>110</v>
      </c>
      <c r="AB1313">
        <v>1.7999999999999999E-2</v>
      </c>
      <c r="AG1313" t="s">
        <v>111</v>
      </c>
      <c r="AX1313" t="s">
        <v>551</v>
      </c>
      <c r="AY1313" t="s">
        <v>676</v>
      </c>
      <c r="AZ1313" t="s">
        <v>183</v>
      </c>
      <c r="BA1313" t="s">
        <v>683</v>
      </c>
      <c r="BC1313">
        <v>7</v>
      </c>
      <c r="BH1313" t="s">
        <v>118</v>
      </c>
      <c r="BJ1313">
        <v>7</v>
      </c>
      <c r="BO1313" t="s">
        <v>118</v>
      </c>
      <c r="BQ1313">
        <v>7</v>
      </c>
      <c r="BV1313" t="s">
        <v>118</v>
      </c>
      <c r="CC1313" t="s">
        <v>120</v>
      </c>
      <c r="CR1313" t="s">
        <v>673</v>
      </c>
      <c r="CS1313">
        <v>174366</v>
      </c>
      <c r="CT1313" t="s">
        <v>681</v>
      </c>
      <c r="CU1313" t="s">
        <v>682</v>
      </c>
      <c r="CV1313">
        <v>2016</v>
      </c>
    </row>
    <row r="1314" spans="1:100" x14ac:dyDescent="0.35">
      <c r="A1314">
        <v>38641940</v>
      </c>
      <c r="B1314" t="s">
        <v>298</v>
      </c>
      <c r="D1314" t="s">
        <v>101</v>
      </c>
      <c r="K1314" t="s">
        <v>285</v>
      </c>
      <c r="L1314" t="s">
        <v>286</v>
      </c>
      <c r="M1314" t="s">
        <v>287</v>
      </c>
      <c r="N1314" t="s">
        <v>105</v>
      </c>
      <c r="P1314">
        <v>25</v>
      </c>
      <c r="U1314" t="s">
        <v>106</v>
      </c>
      <c r="V1314" t="s">
        <v>167</v>
      </c>
      <c r="W1314" t="s">
        <v>108</v>
      </c>
      <c r="X1314" t="s">
        <v>109</v>
      </c>
      <c r="Y1314">
        <v>2</v>
      </c>
      <c r="Z1314" t="s">
        <v>110</v>
      </c>
      <c r="AB1314">
        <v>1.7999999999999999E-2</v>
      </c>
      <c r="AG1314" t="s">
        <v>111</v>
      </c>
      <c r="AX1314" t="s">
        <v>279</v>
      </c>
      <c r="AY1314" t="s">
        <v>680</v>
      </c>
      <c r="AZ1314" t="s">
        <v>183</v>
      </c>
      <c r="BA1314" t="s">
        <v>189</v>
      </c>
      <c r="BC1314">
        <v>7</v>
      </c>
      <c r="BH1314" t="s">
        <v>118</v>
      </c>
      <c r="BJ1314">
        <v>7</v>
      </c>
      <c r="BO1314" t="s">
        <v>118</v>
      </c>
      <c r="BQ1314">
        <v>7</v>
      </c>
      <c r="BV1314" t="s">
        <v>118</v>
      </c>
      <c r="CC1314" t="s">
        <v>120</v>
      </c>
      <c r="CR1314" t="s">
        <v>673</v>
      </c>
      <c r="CS1314">
        <v>174366</v>
      </c>
      <c r="CT1314" t="s">
        <v>681</v>
      </c>
      <c r="CU1314" t="s">
        <v>682</v>
      </c>
      <c r="CV1314">
        <v>2016</v>
      </c>
    </row>
    <row r="1315" spans="1:100" x14ac:dyDescent="0.35">
      <c r="A1315">
        <v>38641940</v>
      </c>
      <c r="B1315" t="s">
        <v>298</v>
      </c>
      <c r="D1315" t="s">
        <v>101</v>
      </c>
      <c r="K1315" t="s">
        <v>285</v>
      </c>
      <c r="L1315" t="s">
        <v>286</v>
      </c>
      <c r="M1315" t="s">
        <v>287</v>
      </c>
      <c r="N1315" t="s">
        <v>105</v>
      </c>
      <c r="P1315">
        <v>25</v>
      </c>
      <c r="U1315" t="s">
        <v>106</v>
      </c>
      <c r="V1315" t="s">
        <v>167</v>
      </c>
      <c r="W1315" t="s">
        <v>108</v>
      </c>
      <c r="X1315" t="s">
        <v>109</v>
      </c>
      <c r="Y1315">
        <v>2</v>
      </c>
      <c r="Z1315" t="s">
        <v>110</v>
      </c>
      <c r="AB1315">
        <v>1.7999999999999999E-2</v>
      </c>
      <c r="AG1315" t="s">
        <v>111</v>
      </c>
      <c r="AX1315" t="s">
        <v>551</v>
      </c>
      <c r="AY1315" t="s">
        <v>679</v>
      </c>
      <c r="AZ1315" t="s">
        <v>183</v>
      </c>
      <c r="BA1315" t="s">
        <v>189</v>
      </c>
      <c r="BC1315">
        <v>7</v>
      </c>
      <c r="BH1315" t="s">
        <v>118</v>
      </c>
      <c r="BJ1315">
        <v>7</v>
      </c>
      <c r="BO1315" t="s">
        <v>118</v>
      </c>
      <c r="BQ1315">
        <v>7</v>
      </c>
      <c r="BV1315" t="s">
        <v>118</v>
      </c>
      <c r="CC1315" t="s">
        <v>120</v>
      </c>
      <c r="CR1315" t="s">
        <v>673</v>
      </c>
      <c r="CS1315">
        <v>174366</v>
      </c>
      <c r="CT1315" t="s">
        <v>681</v>
      </c>
      <c r="CU1315" t="s">
        <v>682</v>
      </c>
      <c r="CV1315">
        <v>2016</v>
      </c>
    </row>
    <row r="1316" spans="1:100" x14ac:dyDescent="0.35">
      <c r="A1316">
        <v>38641940</v>
      </c>
      <c r="B1316" t="s">
        <v>298</v>
      </c>
      <c r="D1316" t="s">
        <v>101</v>
      </c>
      <c r="K1316" t="s">
        <v>285</v>
      </c>
      <c r="L1316" t="s">
        <v>286</v>
      </c>
      <c r="M1316" t="s">
        <v>287</v>
      </c>
      <c r="N1316" t="s">
        <v>105</v>
      </c>
      <c r="P1316">
        <v>25</v>
      </c>
      <c r="U1316" t="s">
        <v>106</v>
      </c>
      <c r="V1316" t="s">
        <v>167</v>
      </c>
      <c r="W1316" t="s">
        <v>108</v>
      </c>
      <c r="X1316" t="s">
        <v>109</v>
      </c>
      <c r="Y1316">
        <v>2</v>
      </c>
      <c r="Z1316" t="s">
        <v>110</v>
      </c>
      <c r="AB1316">
        <v>1.7999999999999999E-2</v>
      </c>
      <c r="AG1316" t="s">
        <v>111</v>
      </c>
      <c r="AX1316" t="s">
        <v>551</v>
      </c>
      <c r="AY1316" t="s">
        <v>678</v>
      </c>
      <c r="AZ1316" t="s">
        <v>183</v>
      </c>
      <c r="BA1316" t="s">
        <v>189</v>
      </c>
      <c r="BC1316">
        <v>7</v>
      </c>
      <c r="BH1316" t="s">
        <v>118</v>
      </c>
      <c r="BJ1316">
        <v>7</v>
      </c>
      <c r="BO1316" t="s">
        <v>118</v>
      </c>
      <c r="BQ1316">
        <v>7</v>
      </c>
      <c r="BV1316" t="s">
        <v>118</v>
      </c>
      <c r="CC1316" t="s">
        <v>120</v>
      </c>
      <c r="CR1316" t="s">
        <v>673</v>
      </c>
      <c r="CS1316">
        <v>174366</v>
      </c>
      <c r="CT1316" t="s">
        <v>681</v>
      </c>
      <c r="CU1316" t="s">
        <v>682</v>
      </c>
      <c r="CV1316">
        <v>2016</v>
      </c>
    </row>
    <row r="1317" spans="1:100" x14ac:dyDescent="0.35">
      <c r="A1317">
        <v>38641940</v>
      </c>
      <c r="B1317" t="s">
        <v>298</v>
      </c>
      <c r="D1317" t="s">
        <v>101</v>
      </c>
      <c r="K1317" t="s">
        <v>285</v>
      </c>
      <c r="L1317" t="s">
        <v>286</v>
      </c>
      <c r="M1317" t="s">
        <v>287</v>
      </c>
      <c r="N1317" t="s">
        <v>105</v>
      </c>
      <c r="P1317">
        <v>25</v>
      </c>
      <c r="U1317" t="s">
        <v>106</v>
      </c>
      <c r="V1317" t="s">
        <v>167</v>
      </c>
      <c r="W1317" t="s">
        <v>108</v>
      </c>
      <c r="X1317" t="s">
        <v>109</v>
      </c>
      <c r="Y1317">
        <v>2</v>
      </c>
      <c r="Z1317" t="s">
        <v>110</v>
      </c>
      <c r="AB1317">
        <v>1.7999999999999999E-2</v>
      </c>
      <c r="AG1317" t="s">
        <v>111</v>
      </c>
      <c r="AX1317" t="s">
        <v>551</v>
      </c>
      <c r="AY1317" t="s">
        <v>677</v>
      </c>
      <c r="AZ1317" t="s">
        <v>183</v>
      </c>
      <c r="BA1317" t="s">
        <v>672</v>
      </c>
      <c r="BC1317">
        <v>7</v>
      </c>
      <c r="BH1317" t="s">
        <v>118</v>
      </c>
      <c r="BJ1317">
        <v>7</v>
      </c>
      <c r="BO1317" t="s">
        <v>118</v>
      </c>
      <c r="BQ1317">
        <v>7</v>
      </c>
      <c r="BV1317" t="s">
        <v>118</v>
      </c>
      <c r="CC1317" t="s">
        <v>120</v>
      </c>
      <c r="CR1317" t="s">
        <v>673</v>
      </c>
      <c r="CS1317">
        <v>174366</v>
      </c>
      <c r="CT1317" t="s">
        <v>681</v>
      </c>
      <c r="CU1317" t="s">
        <v>682</v>
      </c>
      <c r="CV1317">
        <v>2016</v>
      </c>
    </row>
    <row r="1318" spans="1:100" x14ac:dyDescent="0.35">
      <c r="A1318">
        <v>38641940</v>
      </c>
      <c r="B1318" t="s">
        <v>298</v>
      </c>
      <c r="D1318" t="s">
        <v>101</v>
      </c>
      <c r="K1318" t="s">
        <v>285</v>
      </c>
      <c r="L1318" t="s">
        <v>286</v>
      </c>
      <c r="M1318" t="s">
        <v>287</v>
      </c>
      <c r="N1318" t="s">
        <v>105</v>
      </c>
      <c r="P1318">
        <v>25</v>
      </c>
      <c r="U1318" t="s">
        <v>106</v>
      </c>
      <c r="V1318" t="s">
        <v>167</v>
      </c>
      <c r="W1318" t="s">
        <v>108</v>
      </c>
      <c r="X1318" t="s">
        <v>109</v>
      </c>
      <c r="Y1318">
        <v>2</v>
      </c>
      <c r="Z1318" t="s">
        <v>110</v>
      </c>
      <c r="AB1318">
        <v>1.7999999999999999E-2</v>
      </c>
      <c r="AG1318" t="s">
        <v>111</v>
      </c>
      <c r="AX1318" t="s">
        <v>279</v>
      </c>
      <c r="AY1318" t="s">
        <v>680</v>
      </c>
      <c r="AZ1318" t="s">
        <v>183</v>
      </c>
      <c r="BA1318" t="s">
        <v>683</v>
      </c>
      <c r="BC1318">
        <v>7</v>
      </c>
      <c r="BH1318" t="s">
        <v>118</v>
      </c>
      <c r="BJ1318">
        <v>7</v>
      </c>
      <c r="BO1318" t="s">
        <v>118</v>
      </c>
      <c r="BQ1318">
        <v>7</v>
      </c>
      <c r="BV1318" t="s">
        <v>118</v>
      </c>
      <c r="CC1318" t="s">
        <v>120</v>
      </c>
      <c r="CR1318" t="s">
        <v>673</v>
      </c>
      <c r="CS1318">
        <v>174366</v>
      </c>
      <c r="CT1318" t="s">
        <v>681</v>
      </c>
      <c r="CU1318" t="s">
        <v>682</v>
      </c>
      <c r="CV1318">
        <v>2016</v>
      </c>
    </row>
    <row r="1319" spans="1:100" x14ac:dyDescent="0.35">
      <c r="A1319">
        <v>38641940</v>
      </c>
      <c r="B1319" t="s">
        <v>298</v>
      </c>
      <c r="D1319" t="s">
        <v>101</v>
      </c>
      <c r="K1319" t="s">
        <v>285</v>
      </c>
      <c r="L1319" t="s">
        <v>286</v>
      </c>
      <c r="M1319" t="s">
        <v>287</v>
      </c>
      <c r="N1319" t="s">
        <v>105</v>
      </c>
      <c r="P1319">
        <v>25</v>
      </c>
      <c r="U1319" t="s">
        <v>106</v>
      </c>
      <c r="V1319" t="s">
        <v>167</v>
      </c>
      <c r="W1319" t="s">
        <v>108</v>
      </c>
      <c r="X1319" t="s">
        <v>109</v>
      </c>
      <c r="Y1319">
        <v>2</v>
      </c>
      <c r="Z1319" t="s">
        <v>110</v>
      </c>
      <c r="AB1319">
        <v>1.7999999999999999E-2</v>
      </c>
      <c r="AG1319" t="s">
        <v>111</v>
      </c>
      <c r="AX1319" t="s">
        <v>551</v>
      </c>
      <c r="AY1319" t="s">
        <v>678</v>
      </c>
      <c r="AZ1319" t="s">
        <v>183</v>
      </c>
      <c r="BA1319" t="s">
        <v>683</v>
      </c>
      <c r="BC1319">
        <v>7</v>
      </c>
      <c r="BH1319" t="s">
        <v>118</v>
      </c>
      <c r="BJ1319">
        <v>7</v>
      </c>
      <c r="BO1319" t="s">
        <v>118</v>
      </c>
      <c r="BQ1319">
        <v>7</v>
      </c>
      <c r="BV1319" t="s">
        <v>118</v>
      </c>
      <c r="CC1319" t="s">
        <v>120</v>
      </c>
      <c r="CR1319" t="s">
        <v>673</v>
      </c>
      <c r="CS1319">
        <v>174366</v>
      </c>
      <c r="CT1319" t="s">
        <v>681</v>
      </c>
      <c r="CU1319" t="s">
        <v>682</v>
      </c>
      <c r="CV1319">
        <v>2016</v>
      </c>
    </row>
    <row r="1320" spans="1:100" x14ac:dyDescent="0.35">
      <c r="A1320">
        <v>38641940</v>
      </c>
      <c r="B1320" t="s">
        <v>298</v>
      </c>
      <c r="D1320" t="s">
        <v>101</v>
      </c>
      <c r="K1320" t="s">
        <v>285</v>
      </c>
      <c r="L1320" t="s">
        <v>286</v>
      </c>
      <c r="M1320" t="s">
        <v>287</v>
      </c>
      <c r="N1320" t="s">
        <v>105</v>
      </c>
      <c r="P1320">
        <v>25</v>
      </c>
      <c r="U1320" t="s">
        <v>106</v>
      </c>
      <c r="V1320" t="s">
        <v>167</v>
      </c>
      <c r="W1320" t="s">
        <v>108</v>
      </c>
      <c r="X1320" t="s">
        <v>109</v>
      </c>
      <c r="Y1320">
        <v>2</v>
      </c>
      <c r="Z1320" t="s">
        <v>110</v>
      </c>
      <c r="AB1320">
        <v>1.7999999999999999E-2</v>
      </c>
      <c r="AG1320" t="s">
        <v>111</v>
      </c>
      <c r="AX1320" t="s">
        <v>551</v>
      </c>
      <c r="AY1320" t="s">
        <v>671</v>
      </c>
      <c r="AZ1320" t="s">
        <v>183</v>
      </c>
      <c r="BA1320" t="s">
        <v>672</v>
      </c>
      <c r="BC1320">
        <v>7</v>
      </c>
      <c r="BH1320" t="s">
        <v>118</v>
      </c>
      <c r="BJ1320">
        <v>7</v>
      </c>
      <c r="BO1320" t="s">
        <v>118</v>
      </c>
      <c r="BQ1320">
        <v>7</v>
      </c>
      <c r="BV1320" t="s">
        <v>118</v>
      </c>
      <c r="CC1320" t="s">
        <v>120</v>
      </c>
      <c r="CR1320" t="s">
        <v>673</v>
      </c>
      <c r="CS1320">
        <v>174366</v>
      </c>
      <c r="CT1320" t="s">
        <v>681</v>
      </c>
      <c r="CU1320" t="s">
        <v>682</v>
      </c>
      <c r="CV1320">
        <v>2016</v>
      </c>
    </row>
    <row r="1321" spans="1:100" x14ac:dyDescent="0.35">
      <c r="A1321">
        <v>38641940</v>
      </c>
      <c r="B1321" t="s">
        <v>298</v>
      </c>
      <c r="D1321" t="s">
        <v>101</v>
      </c>
      <c r="K1321" t="s">
        <v>285</v>
      </c>
      <c r="L1321" t="s">
        <v>286</v>
      </c>
      <c r="M1321" t="s">
        <v>287</v>
      </c>
      <c r="N1321" t="s">
        <v>105</v>
      </c>
      <c r="P1321">
        <v>25</v>
      </c>
      <c r="U1321" t="s">
        <v>106</v>
      </c>
      <c r="V1321" t="s">
        <v>167</v>
      </c>
      <c r="W1321" t="s">
        <v>108</v>
      </c>
      <c r="X1321" t="s">
        <v>109</v>
      </c>
      <c r="Y1321">
        <v>2</v>
      </c>
      <c r="Z1321" t="s">
        <v>110</v>
      </c>
      <c r="AB1321">
        <v>1.7999999999999999E-2</v>
      </c>
      <c r="AG1321" t="s">
        <v>111</v>
      </c>
      <c r="AX1321" t="s">
        <v>551</v>
      </c>
      <c r="AY1321" t="s">
        <v>679</v>
      </c>
      <c r="AZ1321" t="s">
        <v>183</v>
      </c>
      <c r="BA1321" t="s">
        <v>672</v>
      </c>
      <c r="BC1321">
        <v>7</v>
      </c>
      <c r="BH1321" t="s">
        <v>118</v>
      </c>
      <c r="BJ1321">
        <v>7</v>
      </c>
      <c r="BO1321" t="s">
        <v>118</v>
      </c>
      <c r="BQ1321">
        <v>7</v>
      </c>
      <c r="BV1321" t="s">
        <v>118</v>
      </c>
      <c r="CC1321" t="s">
        <v>120</v>
      </c>
      <c r="CR1321" t="s">
        <v>673</v>
      </c>
      <c r="CS1321">
        <v>174366</v>
      </c>
      <c r="CT1321" t="s">
        <v>681</v>
      </c>
      <c r="CU1321" t="s">
        <v>682</v>
      </c>
      <c r="CV1321">
        <v>2016</v>
      </c>
    </row>
    <row r="1322" spans="1:100" x14ac:dyDescent="0.35">
      <c r="A1322">
        <v>38641940</v>
      </c>
      <c r="B1322" t="s">
        <v>298</v>
      </c>
      <c r="D1322" t="s">
        <v>101</v>
      </c>
      <c r="K1322" t="s">
        <v>285</v>
      </c>
      <c r="L1322" t="s">
        <v>286</v>
      </c>
      <c r="M1322" t="s">
        <v>287</v>
      </c>
      <c r="N1322" t="s">
        <v>105</v>
      </c>
      <c r="P1322">
        <v>25</v>
      </c>
      <c r="U1322" t="s">
        <v>106</v>
      </c>
      <c r="V1322" t="s">
        <v>167</v>
      </c>
      <c r="W1322" t="s">
        <v>108</v>
      </c>
      <c r="X1322" t="s">
        <v>109</v>
      </c>
      <c r="Y1322">
        <v>2</v>
      </c>
      <c r="Z1322" t="s">
        <v>110</v>
      </c>
      <c r="AB1322">
        <v>1.7999999999999999E-2</v>
      </c>
      <c r="AG1322" t="s">
        <v>111</v>
      </c>
      <c r="AX1322" t="s">
        <v>551</v>
      </c>
      <c r="AY1322" t="s">
        <v>676</v>
      </c>
      <c r="AZ1322" t="s">
        <v>183</v>
      </c>
      <c r="BA1322" t="s">
        <v>189</v>
      </c>
      <c r="BC1322">
        <v>7</v>
      </c>
      <c r="BH1322" t="s">
        <v>118</v>
      </c>
      <c r="BJ1322">
        <v>7</v>
      </c>
      <c r="BO1322" t="s">
        <v>118</v>
      </c>
      <c r="BQ1322">
        <v>7</v>
      </c>
      <c r="BV1322" t="s">
        <v>118</v>
      </c>
      <c r="CC1322" t="s">
        <v>120</v>
      </c>
      <c r="CR1322" t="s">
        <v>673</v>
      </c>
      <c r="CS1322">
        <v>174366</v>
      </c>
      <c r="CT1322" t="s">
        <v>681</v>
      </c>
      <c r="CU1322" t="s">
        <v>682</v>
      </c>
      <c r="CV1322">
        <v>2016</v>
      </c>
    </row>
    <row r="1323" spans="1:100" x14ac:dyDescent="0.35">
      <c r="A1323">
        <v>38641940</v>
      </c>
      <c r="B1323" t="s">
        <v>298</v>
      </c>
      <c r="D1323" t="s">
        <v>101</v>
      </c>
      <c r="K1323" t="s">
        <v>285</v>
      </c>
      <c r="L1323" t="s">
        <v>286</v>
      </c>
      <c r="M1323" t="s">
        <v>287</v>
      </c>
      <c r="N1323" t="s">
        <v>105</v>
      </c>
      <c r="P1323">
        <v>25</v>
      </c>
      <c r="U1323" t="s">
        <v>106</v>
      </c>
      <c r="V1323" t="s">
        <v>167</v>
      </c>
      <c r="W1323" t="s">
        <v>108</v>
      </c>
      <c r="X1323" t="s">
        <v>109</v>
      </c>
      <c r="Y1323">
        <v>2</v>
      </c>
      <c r="Z1323" t="s">
        <v>110</v>
      </c>
      <c r="AB1323">
        <v>1.7999999999999999E-2</v>
      </c>
      <c r="AG1323" t="s">
        <v>111</v>
      </c>
      <c r="AX1323" t="s">
        <v>551</v>
      </c>
      <c r="AY1323" t="s">
        <v>677</v>
      </c>
      <c r="AZ1323" t="s">
        <v>183</v>
      </c>
      <c r="BA1323" t="s">
        <v>189</v>
      </c>
      <c r="BC1323">
        <v>7</v>
      </c>
      <c r="BH1323" t="s">
        <v>118</v>
      </c>
      <c r="BJ1323">
        <v>7</v>
      </c>
      <c r="BO1323" t="s">
        <v>118</v>
      </c>
      <c r="BQ1323">
        <v>7</v>
      </c>
      <c r="BV1323" t="s">
        <v>118</v>
      </c>
      <c r="CC1323" t="s">
        <v>120</v>
      </c>
      <c r="CR1323" t="s">
        <v>673</v>
      </c>
      <c r="CS1323">
        <v>174366</v>
      </c>
      <c r="CT1323" t="s">
        <v>681</v>
      </c>
      <c r="CU1323" t="s">
        <v>682</v>
      </c>
      <c r="CV1323">
        <v>2016</v>
      </c>
    </row>
    <row r="1324" spans="1:100" x14ac:dyDescent="0.35">
      <c r="A1324">
        <v>38641940</v>
      </c>
      <c r="B1324" t="s">
        <v>298</v>
      </c>
      <c r="D1324" t="s">
        <v>101</v>
      </c>
      <c r="K1324" t="s">
        <v>285</v>
      </c>
      <c r="L1324" t="s">
        <v>286</v>
      </c>
      <c r="M1324" t="s">
        <v>287</v>
      </c>
      <c r="N1324" t="s">
        <v>105</v>
      </c>
      <c r="P1324">
        <v>25</v>
      </c>
      <c r="U1324" t="s">
        <v>106</v>
      </c>
      <c r="V1324" t="s">
        <v>167</v>
      </c>
      <c r="W1324" t="s">
        <v>108</v>
      </c>
      <c r="X1324" t="s">
        <v>109</v>
      </c>
      <c r="Y1324">
        <v>2</v>
      </c>
      <c r="Z1324" t="s">
        <v>110</v>
      </c>
      <c r="AB1324">
        <v>1.7999999999999999E-2</v>
      </c>
      <c r="AG1324" t="s">
        <v>111</v>
      </c>
      <c r="AX1324" t="s">
        <v>551</v>
      </c>
      <c r="AY1324" t="s">
        <v>677</v>
      </c>
      <c r="AZ1324" t="s">
        <v>183</v>
      </c>
      <c r="BA1324" t="s">
        <v>683</v>
      </c>
      <c r="BC1324">
        <v>7</v>
      </c>
      <c r="BH1324" t="s">
        <v>118</v>
      </c>
      <c r="BJ1324">
        <v>7</v>
      </c>
      <c r="BO1324" t="s">
        <v>118</v>
      </c>
      <c r="BQ1324">
        <v>7</v>
      </c>
      <c r="BV1324" t="s">
        <v>118</v>
      </c>
      <c r="CC1324" t="s">
        <v>120</v>
      </c>
      <c r="CR1324" t="s">
        <v>673</v>
      </c>
      <c r="CS1324">
        <v>174366</v>
      </c>
      <c r="CT1324" t="s">
        <v>681</v>
      </c>
      <c r="CU1324" t="s">
        <v>682</v>
      </c>
      <c r="CV1324">
        <v>2016</v>
      </c>
    </row>
    <row r="1325" spans="1:100" x14ac:dyDescent="0.35">
      <c r="A1325">
        <v>38641940</v>
      </c>
      <c r="B1325" t="s">
        <v>298</v>
      </c>
      <c r="D1325" t="s">
        <v>101</v>
      </c>
      <c r="K1325" t="s">
        <v>285</v>
      </c>
      <c r="L1325" t="s">
        <v>286</v>
      </c>
      <c r="M1325" t="s">
        <v>287</v>
      </c>
      <c r="N1325" t="s">
        <v>105</v>
      </c>
      <c r="P1325">
        <v>4</v>
      </c>
      <c r="U1325" t="s">
        <v>670</v>
      </c>
      <c r="V1325" t="s">
        <v>167</v>
      </c>
      <c r="W1325" t="s">
        <v>108</v>
      </c>
      <c r="X1325" t="s">
        <v>109</v>
      </c>
      <c r="Y1325">
        <v>4</v>
      </c>
      <c r="Z1325" t="s">
        <v>110</v>
      </c>
      <c r="AB1325">
        <v>3.5999999999999997E-2</v>
      </c>
      <c r="AG1325" t="s">
        <v>111</v>
      </c>
      <c r="AX1325" t="s">
        <v>551</v>
      </c>
      <c r="AY1325" t="s">
        <v>679</v>
      </c>
      <c r="AZ1325" t="s">
        <v>183</v>
      </c>
      <c r="BA1325" t="s">
        <v>189</v>
      </c>
      <c r="BC1325">
        <v>7</v>
      </c>
      <c r="BH1325" t="s">
        <v>118</v>
      </c>
      <c r="BJ1325">
        <v>7</v>
      </c>
      <c r="BO1325" t="s">
        <v>118</v>
      </c>
      <c r="BQ1325">
        <v>7</v>
      </c>
      <c r="BV1325" t="s">
        <v>118</v>
      </c>
      <c r="CC1325" t="s">
        <v>120</v>
      </c>
      <c r="CR1325" t="s">
        <v>673</v>
      </c>
      <c r="CS1325">
        <v>166446</v>
      </c>
      <c r="CT1325" t="s">
        <v>674</v>
      </c>
      <c r="CU1325" t="s">
        <v>675</v>
      </c>
      <c r="CV1325">
        <v>2014</v>
      </c>
    </row>
    <row r="1326" spans="1:100" x14ac:dyDescent="0.35">
      <c r="A1326">
        <v>38641940</v>
      </c>
      <c r="B1326" t="s">
        <v>298</v>
      </c>
      <c r="D1326" t="s">
        <v>101</v>
      </c>
      <c r="K1326" t="s">
        <v>285</v>
      </c>
      <c r="L1326" t="s">
        <v>286</v>
      </c>
      <c r="M1326" t="s">
        <v>287</v>
      </c>
      <c r="N1326" t="s">
        <v>105</v>
      </c>
      <c r="P1326">
        <v>4</v>
      </c>
      <c r="U1326" t="s">
        <v>670</v>
      </c>
      <c r="V1326" t="s">
        <v>167</v>
      </c>
      <c r="W1326" t="s">
        <v>108</v>
      </c>
      <c r="X1326" t="s">
        <v>109</v>
      </c>
      <c r="Y1326">
        <v>4</v>
      </c>
      <c r="Z1326" t="s">
        <v>110</v>
      </c>
      <c r="AB1326">
        <v>3.5999999999999997E-2</v>
      </c>
      <c r="AG1326" t="s">
        <v>111</v>
      </c>
      <c r="AX1326" t="s">
        <v>551</v>
      </c>
      <c r="AY1326" t="s">
        <v>678</v>
      </c>
      <c r="AZ1326" t="s">
        <v>183</v>
      </c>
      <c r="BA1326" t="s">
        <v>189</v>
      </c>
      <c r="BC1326">
        <v>7</v>
      </c>
      <c r="BH1326" t="s">
        <v>118</v>
      </c>
      <c r="BJ1326">
        <v>7</v>
      </c>
      <c r="BO1326" t="s">
        <v>118</v>
      </c>
      <c r="BQ1326">
        <v>7</v>
      </c>
      <c r="BV1326" t="s">
        <v>118</v>
      </c>
      <c r="CC1326" t="s">
        <v>120</v>
      </c>
      <c r="CR1326" t="s">
        <v>673</v>
      </c>
      <c r="CS1326">
        <v>166446</v>
      </c>
      <c r="CT1326" t="s">
        <v>674</v>
      </c>
      <c r="CU1326" t="s">
        <v>675</v>
      </c>
      <c r="CV1326">
        <v>2014</v>
      </c>
    </row>
    <row r="1327" spans="1:100" x14ac:dyDescent="0.35">
      <c r="A1327">
        <v>38641940</v>
      </c>
      <c r="B1327" t="s">
        <v>298</v>
      </c>
      <c r="D1327" t="s">
        <v>101</v>
      </c>
      <c r="K1327" t="s">
        <v>285</v>
      </c>
      <c r="L1327" t="s">
        <v>286</v>
      </c>
      <c r="M1327" t="s">
        <v>287</v>
      </c>
      <c r="N1327" t="s">
        <v>105</v>
      </c>
      <c r="P1327">
        <v>4</v>
      </c>
      <c r="U1327" t="s">
        <v>670</v>
      </c>
      <c r="V1327" t="s">
        <v>167</v>
      </c>
      <c r="W1327" t="s">
        <v>108</v>
      </c>
      <c r="X1327" t="s">
        <v>109</v>
      </c>
      <c r="Y1327">
        <v>4</v>
      </c>
      <c r="Z1327" t="s">
        <v>110</v>
      </c>
      <c r="AB1327">
        <v>3.5999999999999997E-2</v>
      </c>
      <c r="AG1327" t="s">
        <v>111</v>
      </c>
      <c r="AX1327" t="s">
        <v>551</v>
      </c>
      <c r="AY1327" t="s">
        <v>676</v>
      </c>
      <c r="AZ1327" t="s">
        <v>183</v>
      </c>
      <c r="BA1327" t="s">
        <v>189</v>
      </c>
      <c r="BC1327">
        <v>7</v>
      </c>
      <c r="BH1327" t="s">
        <v>118</v>
      </c>
      <c r="BJ1327">
        <v>7</v>
      </c>
      <c r="BO1327" t="s">
        <v>118</v>
      </c>
      <c r="BQ1327">
        <v>7</v>
      </c>
      <c r="BV1327" t="s">
        <v>118</v>
      </c>
      <c r="CC1327" t="s">
        <v>120</v>
      </c>
      <c r="CR1327" t="s">
        <v>673</v>
      </c>
      <c r="CS1327">
        <v>166446</v>
      </c>
      <c r="CT1327" t="s">
        <v>674</v>
      </c>
      <c r="CU1327" t="s">
        <v>675</v>
      </c>
      <c r="CV1327">
        <v>2014</v>
      </c>
    </row>
    <row r="1328" spans="1:100" x14ac:dyDescent="0.35">
      <c r="A1328">
        <v>38641940</v>
      </c>
      <c r="B1328" t="s">
        <v>298</v>
      </c>
      <c r="D1328" t="s">
        <v>101</v>
      </c>
      <c r="K1328" t="s">
        <v>285</v>
      </c>
      <c r="L1328" t="s">
        <v>286</v>
      </c>
      <c r="M1328" t="s">
        <v>287</v>
      </c>
      <c r="N1328" t="s">
        <v>105</v>
      </c>
      <c r="P1328">
        <v>4</v>
      </c>
      <c r="U1328" t="s">
        <v>670</v>
      </c>
      <c r="V1328" t="s">
        <v>167</v>
      </c>
      <c r="W1328" t="s">
        <v>108</v>
      </c>
      <c r="X1328" t="s">
        <v>109</v>
      </c>
      <c r="Y1328">
        <v>4</v>
      </c>
      <c r="Z1328" t="s">
        <v>110</v>
      </c>
      <c r="AB1328">
        <v>7.1999999999999995E-2</v>
      </c>
      <c r="AG1328" t="s">
        <v>111</v>
      </c>
      <c r="AX1328" t="s">
        <v>551</v>
      </c>
      <c r="AY1328" t="s">
        <v>679</v>
      </c>
      <c r="AZ1328" t="s">
        <v>183</v>
      </c>
      <c r="BA1328" t="s">
        <v>672</v>
      </c>
      <c r="BC1328">
        <v>7</v>
      </c>
      <c r="BH1328" t="s">
        <v>118</v>
      </c>
      <c r="BJ1328">
        <v>7</v>
      </c>
      <c r="BO1328" t="s">
        <v>118</v>
      </c>
      <c r="BQ1328">
        <v>7</v>
      </c>
      <c r="BV1328" t="s">
        <v>118</v>
      </c>
      <c r="CC1328" t="s">
        <v>120</v>
      </c>
      <c r="CR1328" t="s">
        <v>673</v>
      </c>
      <c r="CS1328">
        <v>166446</v>
      </c>
      <c r="CT1328" t="s">
        <v>674</v>
      </c>
      <c r="CU1328" t="s">
        <v>675</v>
      </c>
      <c r="CV1328">
        <v>2014</v>
      </c>
    </row>
    <row r="1329" spans="1:100" x14ac:dyDescent="0.35">
      <c r="A1329">
        <v>38641940</v>
      </c>
      <c r="B1329" t="s">
        <v>298</v>
      </c>
      <c r="D1329" t="s">
        <v>101</v>
      </c>
      <c r="K1329" t="s">
        <v>668</v>
      </c>
      <c r="L1329" t="s">
        <v>669</v>
      </c>
      <c r="M1329" t="s">
        <v>287</v>
      </c>
      <c r="N1329" t="s">
        <v>105</v>
      </c>
      <c r="P1329">
        <v>25</v>
      </c>
      <c r="U1329" t="s">
        <v>106</v>
      </c>
      <c r="V1329" t="s">
        <v>107</v>
      </c>
      <c r="W1329" t="s">
        <v>108</v>
      </c>
      <c r="X1329" t="s">
        <v>109</v>
      </c>
      <c r="Y1329">
        <v>4</v>
      </c>
      <c r="Z1329" t="s">
        <v>110</v>
      </c>
      <c r="AB1329">
        <v>16</v>
      </c>
      <c r="AG1329" t="s">
        <v>111</v>
      </c>
      <c r="AX1329" t="s">
        <v>128</v>
      </c>
      <c r="AY1329" t="s">
        <v>241</v>
      </c>
      <c r="AZ1329" t="s">
        <v>183</v>
      </c>
      <c r="BH1329" t="s">
        <v>119</v>
      </c>
      <c r="BO1329" t="s">
        <v>119</v>
      </c>
      <c r="BV1329" t="s">
        <v>119</v>
      </c>
      <c r="CC1329" t="s">
        <v>120</v>
      </c>
      <c r="CR1329" t="s">
        <v>349</v>
      </c>
      <c r="CS1329">
        <v>170727</v>
      </c>
      <c r="CT1329" t="s">
        <v>350</v>
      </c>
      <c r="CU1329" t="s">
        <v>351</v>
      </c>
      <c r="CV1329">
        <v>2014</v>
      </c>
    </row>
    <row r="1330" spans="1:100" x14ac:dyDescent="0.35">
      <c r="A1330">
        <v>38641940</v>
      </c>
      <c r="B1330" t="s">
        <v>298</v>
      </c>
      <c r="D1330" t="s">
        <v>101</v>
      </c>
      <c r="K1330" t="s">
        <v>285</v>
      </c>
      <c r="L1330" t="s">
        <v>286</v>
      </c>
      <c r="M1330" t="s">
        <v>287</v>
      </c>
      <c r="N1330" t="s">
        <v>105</v>
      </c>
      <c r="P1330">
        <v>25</v>
      </c>
      <c r="U1330" t="s">
        <v>106</v>
      </c>
      <c r="V1330" t="s">
        <v>167</v>
      </c>
      <c r="W1330" t="s">
        <v>108</v>
      </c>
      <c r="X1330" t="s">
        <v>109</v>
      </c>
      <c r="Y1330">
        <v>2</v>
      </c>
      <c r="Z1330" t="s">
        <v>139</v>
      </c>
      <c r="AB1330">
        <v>1</v>
      </c>
      <c r="AG1330" t="s">
        <v>140</v>
      </c>
      <c r="AX1330" t="s">
        <v>199</v>
      </c>
      <c r="AY1330" t="s">
        <v>288</v>
      </c>
      <c r="AZ1330" t="s">
        <v>183</v>
      </c>
      <c r="BA1330" t="s">
        <v>289</v>
      </c>
      <c r="BC1330">
        <v>4</v>
      </c>
      <c r="BH1330" t="s">
        <v>118</v>
      </c>
      <c r="BJ1330">
        <v>96</v>
      </c>
      <c r="BO1330" t="s">
        <v>130</v>
      </c>
      <c r="BQ1330">
        <v>4</v>
      </c>
      <c r="BV1330" t="s">
        <v>118</v>
      </c>
      <c r="CC1330" t="s">
        <v>120</v>
      </c>
      <c r="CR1330" t="s">
        <v>290</v>
      </c>
      <c r="CS1330">
        <v>173981</v>
      </c>
      <c r="CT1330" t="s">
        <v>291</v>
      </c>
      <c r="CU1330" t="s">
        <v>292</v>
      </c>
      <c r="CV1330">
        <v>2016</v>
      </c>
    </row>
    <row r="1331" spans="1:100" x14ac:dyDescent="0.35">
      <c r="A1331">
        <v>38641940</v>
      </c>
      <c r="B1331" t="s">
        <v>298</v>
      </c>
      <c r="D1331" t="s">
        <v>101</v>
      </c>
      <c r="F1331">
        <v>41</v>
      </c>
      <c r="K1331" t="s">
        <v>285</v>
      </c>
      <c r="L1331" t="s">
        <v>286</v>
      </c>
      <c r="M1331" t="s">
        <v>287</v>
      </c>
      <c r="N1331" t="s">
        <v>105</v>
      </c>
      <c r="P1331">
        <v>25</v>
      </c>
      <c r="U1331" t="s">
        <v>106</v>
      </c>
      <c r="V1331" t="s">
        <v>167</v>
      </c>
      <c r="W1331" t="s">
        <v>108</v>
      </c>
      <c r="X1331" t="s">
        <v>109</v>
      </c>
      <c r="Y1331">
        <v>2</v>
      </c>
      <c r="Z1331" t="s">
        <v>110</v>
      </c>
      <c r="AB1331">
        <v>1</v>
      </c>
      <c r="AG1331" t="s">
        <v>111</v>
      </c>
      <c r="AX1331" t="s">
        <v>181</v>
      </c>
      <c r="AY1331" t="s">
        <v>543</v>
      </c>
      <c r="AZ1331" t="s">
        <v>223</v>
      </c>
      <c r="BA1331" t="s">
        <v>189</v>
      </c>
      <c r="BC1331">
        <v>2</v>
      </c>
      <c r="BH1331" t="s">
        <v>118</v>
      </c>
      <c r="CC1331" t="s">
        <v>120</v>
      </c>
      <c r="CR1331" t="s">
        <v>684</v>
      </c>
      <c r="CS1331">
        <v>103514</v>
      </c>
      <c r="CT1331" t="s">
        <v>685</v>
      </c>
      <c r="CU1331" t="s">
        <v>686</v>
      </c>
      <c r="CV1331">
        <v>2008</v>
      </c>
    </row>
    <row r="1332" spans="1:100" x14ac:dyDescent="0.35">
      <c r="A1332">
        <v>38641940</v>
      </c>
      <c r="B1332" t="s">
        <v>298</v>
      </c>
      <c r="D1332" t="s">
        <v>101</v>
      </c>
      <c r="F1332">
        <v>41</v>
      </c>
      <c r="K1332" t="s">
        <v>285</v>
      </c>
      <c r="L1332" t="s">
        <v>286</v>
      </c>
      <c r="M1332" t="s">
        <v>287</v>
      </c>
      <c r="N1332" t="s">
        <v>105</v>
      </c>
      <c r="P1332">
        <v>25</v>
      </c>
      <c r="U1332" t="s">
        <v>106</v>
      </c>
      <c r="V1332" t="s">
        <v>167</v>
      </c>
      <c r="W1332" t="s">
        <v>108</v>
      </c>
      <c r="X1332" t="s">
        <v>109</v>
      </c>
      <c r="Y1332">
        <v>2</v>
      </c>
      <c r="Z1332" t="s">
        <v>110</v>
      </c>
      <c r="AB1332">
        <v>1</v>
      </c>
      <c r="AG1332" t="s">
        <v>111</v>
      </c>
      <c r="AX1332" t="s">
        <v>279</v>
      </c>
      <c r="AY1332" t="s">
        <v>680</v>
      </c>
      <c r="AZ1332" t="s">
        <v>223</v>
      </c>
      <c r="BA1332" t="s">
        <v>189</v>
      </c>
      <c r="BC1332">
        <v>2</v>
      </c>
      <c r="BH1332" t="s">
        <v>118</v>
      </c>
      <c r="CC1332" t="s">
        <v>120</v>
      </c>
      <c r="CR1332" t="s">
        <v>684</v>
      </c>
      <c r="CS1332">
        <v>103514</v>
      </c>
      <c r="CT1332" t="s">
        <v>685</v>
      </c>
      <c r="CU1332" t="s">
        <v>686</v>
      </c>
      <c r="CV1332">
        <v>2008</v>
      </c>
    </row>
    <row r="1333" spans="1:100" x14ac:dyDescent="0.35">
      <c r="A1333">
        <v>38641940</v>
      </c>
      <c r="B1333" t="s">
        <v>298</v>
      </c>
      <c r="D1333" t="s">
        <v>101</v>
      </c>
      <c r="K1333" t="s">
        <v>668</v>
      </c>
      <c r="L1333" t="s">
        <v>669</v>
      </c>
      <c r="M1333" t="s">
        <v>287</v>
      </c>
      <c r="N1333" t="s">
        <v>105</v>
      </c>
      <c r="P1333">
        <v>25</v>
      </c>
      <c r="U1333" t="s">
        <v>106</v>
      </c>
      <c r="V1333" t="s">
        <v>107</v>
      </c>
      <c r="W1333" t="s">
        <v>108</v>
      </c>
      <c r="X1333" t="s">
        <v>109</v>
      </c>
      <c r="Y1333">
        <v>4</v>
      </c>
      <c r="Z1333" t="s">
        <v>110</v>
      </c>
      <c r="AB1333">
        <v>8</v>
      </c>
      <c r="AG1333" t="s">
        <v>111</v>
      </c>
      <c r="AX1333" t="s">
        <v>128</v>
      </c>
      <c r="AY1333" t="s">
        <v>241</v>
      </c>
      <c r="AZ1333" t="s">
        <v>227</v>
      </c>
      <c r="BH1333" t="s">
        <v>119</v>
      </c>
      <c r="BO1333" t="s">
        <v>119</v>
      </c>
      <c r="BV1333" t="s">
        <v>119</v>
      </c>
      <c r="CC1333" t="s">
        <v>120</v>
      </c>
      <c r="CR1333" t="s">
        <v>349</v>
      </c>
      <c r="CS1333">
        <v>170727</v>
      </c>
      <c r="CT1333" t="s">
        <v>350</v>
      </c>
      <c r="CU1333" t="s">
        <v>351</v>
      </c>
      <c r="CV1333">
        <v>2014</v>
      </c>
    </row>
    <row r="1334" spans="1:100" x14ac:dyDescent="0.35">
      <c r="A1334">
        <v>38641940</v>
      </c>
      <c r="B1334" t="s">
        <v>298</v>
      </c>
      <c r="D1334" t="s">
        <v>101</v>
      </c>
      <c r="K1334" t="s">
        <v>285</v>
      </c>
      <c r="L1334" t="s">
        <v>286</v>
      </c>
      <c r="M1334" t="s">
        <v>287</v>
      </c>
      <c r="N1334" t="s">
        <v>105</v>
      </c>
      <c r="P1334">
        <v>25</v>
      </c>
      <c r="U1334" t="s">
        <v>106</v>
      </c>
      <c r="V1334" t="s">
        <v>167</v>
      </c>
      <c r="W1334" t="s">
        <v>108</v>
      </c>
      <c r="X1334" t="s">
        <v>109</v>
      </c>
      <c r="Y1334">
        <v>2</v>
      </c>
      <c r="Z1334" t="s">
        <v>139</v>
      </c>
      <c r="AB1334">
        <v>1</v>
      </c>
      <c r="AG1334" t="s">
        <v>140</v>
      </c>
      <c r="AX1334" t="s">
        <v>279</v>
      </c>
      <c r="AY1334" t="s">
        <v>293</v>
      </c>
      <c r="AZ1334" t="s">
        <v>227</v>
      </c>
      <c r="BC1334">
        <v>0.58330000000000004</v>
      </c>
      <c r="BH1334" t="s">
        <v>118</v>
      </c>
      <c r="BJ1334">
        <v>96</v>
      </c>
      <c r="BO1334" t="s">
        <v>130</v>
      </c>
      <c r="BQ1334">
        <v>4</v>
      </c>
      <c r="BV1334" t="s">
        <v>118</v>
      </c>
      <c r="CC1334" t="s">
        <v>120</v>
      </c>
      <c r="CR1334" t="s">
        <v>290</v>
      </c>
      <c r="CS1334">
        <v>173981</v>
      </c>
      <c r="CT1334" t="s">
        <v>291</v>
      </c>
      <c r="CU1334" t="s">
        <v>292</v>
      </c>
      <c r="CV1334">
        <v>2016</v>
      </c>
    </row>
    <row r="1335" spans="1:100" x14ac:dyDescent="0.35">
      <c r="A1335">
        <v>38641940</v>
      </c>
      <c r="B1335" t="s">
        <v>298</v>
      </c>
      <c r="D1335" t="s">
        <v>101</v>
      </c>
      <c r="K1335" t="s">
        <v>285</v>
      </c>
      <c r="L1335" t="s">
        <v>286</v>
      </c>
      <c r="M1335" t="s">
        <v>287</v>
      </c>
      <c r="N1335" t="s">
        <v>105</v>
      </c>
      <c r="P1335">
        <v>25</v>
      </c>
      <c r="U1335" t="s">
        <v>106</v>
      </c>
      <c r="V1335" t="s">
        <v>167</v>
      </c>
      <c r="W1335" t="s">
        <v>108</v>
      </c>
      <c r="X1335" t="s">
        <v>109</v>
      </c>
      <c r="Y1335">
        <v>2</v>
      </c>
      <c r="Z1335" t="s">
        <v>139</v>
      </c>
      <c r="AB1335">
        <v>1</v>
      </c>
      <c r="AG1335" t="s">
        <v>140</v>
      </c>
      <c r="AX1335" t="s">
        <v>279</v>
      </c>
      <c r="AY1335" t="s">
        <v>293</v>
      </c>
      <c r="AZ1335" t="s">
        <v>227</v>
      </c>
      <c r="BC1335">
        <v>0.75</v>
      </c>
      <c r="BH1335" t="s">
        <v>118</v>
      </c>
      <c r="BJ1335">
        <v>96</v>
      </c>
      <c r="BO1335" t="s">
        <v>130</v>
      </c>
      <c r="BQ1335">
        <v>4</v>
      </c>
      <c r="BV1335" t="s">
        <v>118</v>
      </c>
      <c r="CC1335" t="s">
        <v>120</v>
      </c>
      <c r="CR1335" t="s">
        <v>290</v>
      </c>
      <c r="CS1335">
        <v>173981</v>
      </c>
      <c r="CT1335" t="s">
        <v>291</v>
      </c>
      <c r="CU1335" t="s">
        <v>292</v>
      </c>
      <c r="CV1335">
        <v>2016</v>
      </c>
    </row>
    <row r="1336" spans="1:100" x14ac:dyDescent="0.35">
      <c r="A1336">
        <v>38641940</v>
      </c>
      <c r="B1336" t="s">
        <v>298</v>
      </c>
      <c r="D1336" t="s">
        <v>101</v>
      </c>
      <c r="K1336" t="s">
        <v>285</v>
      </c>
      <c r="L1336" t="s">
        <v>286</v>
      </c>
      <c r="M1336" t="s">
        <v>287</v>
      </c>
      <c r="N1336" t="s">
        <v>105</v>
      </c>
      <c r="P1336">
        <v>25</v>
      </c>
      <c r="U1336" t="s">
        <v>106</v>
      </c>
      <c r="V1336" t="s">
        <v>167</v>
      </c>
      <c r="W1336" t="s">
        <v>108</v>
      </c>
      <c r="X1336" t="s">
        <v>109</v>
      </c>
      <c r="Y1336">
        <v>2</v>
      </c>
      <c r="Z1336" t="s">
        <v>139</v>
      </c>
      <c r="AB1336">
        <v>1</v>
      </c>
      <c r="AG1336" t="s">
        <v>140</v>
      </c>
      <c r="AX1336" t="s">
        <v>279</v>
      </c>
      <c r="AY1336" t="s">
        <v>293</v>
      </c>
      <c r="AZ1336" t="s">
        <v>227</v>
      </c>
      <c r="BC1336">
        <v>0.54169999999999996</v>
      </c>
      <c r="BH1336" t="s">
        <v>118</v>
      </c>
      <c r="BJ1336">
        <v>96</v>
      </c>
      <c r="BO1336" t="s">
        <v>130</v>
      </c>
      <c r="BQ1336">
        <v>4</v>
      </c>
      <c r="BV1336" t="s">
        <v>118</v>
      </c>
      <c r="CC1336" t="s">
        <v>120</v>
      </c>
      <c r="CR1336" t="s">
        <v>290</v>
      </c>
      <c r="CS1336">
        <v>173981</v>
      </c>
      <c r="CT1336" t="s">
        <v>291</v>
      </c>
      <c r="CU1336" t="s">
        <v>292</v>
      </c>
      <c r="CV1336">
        <v>2016</v>
      </c>
    </row>
    <row r="1337" spans="1:100" x14ac:dyDescent="0.35">
      <c r="A1337">
        <v>38641940</v>
      </c>
      <c r="B1337" t="s">
        <v>298</v>
      </c>
      <c r="D1337" t="s">
        <v>101</v>
      </c>
      <c r="K1337" t="s">
        <v>285</v>
      </c>
      <c r="L1337" t="s">
        <v>286</v>
      </c>
      <c r="M1337" t="s">
        <v>287</v>
      </c>
      <c r="N1337" t="s">
        <v>105</v>
      </c>
      <c r="P1337">
        <v>25</v>
      </c>
      <c r="U1337" t="s">
        <v>106</v>
      </c>
      <c r="V1337" t="s">
        <v>167</v>
      </c>
      <c r="W1337" t="s">
        <v>108</v>
      </c>
      <c r="X1337" t="s">
        <v>109</v>
      </c>
      <c r="Y1337">
        <v>2</v>
      </c>
      <c r="Z1337" t="s">
        <v>139</v>
      </c>
      <c r="AB1337">
        <v>1</v>
      </c>
      <c r="AG1337" t="s">
        <v>140</v>
      </c>
      <c r="AX1337" t="s">
        <v>279</v>
      </c>
      <c r="AY1337" t="s">
        <v>293</v>
      </c>
      <c r="AZ1337" t="s">
        <v>227</v>
      </c>
      <c r="BC1337">
        <v>0.5</v>
      </c>
      <c r="BH1337" t="s">
        <v>118</v>
      </c>
      <c r="BJ1337">
        <v>96</v>
      </c>
      <c r="BO1337" t="s">
        <v>130</v>
      </c>
      <c r="BQ1337">
        <v>4</v>
      </c>
      <c r="BV1337" t="s">
        <v>118</v>
      </c>
      <c r="CC1337" t="s">
        <v>120</v>
      </c>
      <c r="CR1337" t="s">
        <v>290</v>
      </c>
      <c r="CS1337">
        <v>173981</v>
      </c>
      <c r="CT1337" t="s">
        <v>291</v>
      </c>
      <c r="CU1337" t="s">
        <v>292</v>
      </c>
      <c r="CV1337">
        <v>2016</v>
      </c>
    </row>
    <row r="1338" spans="1:100" x14ac:dyDescent="0.35">
      <c r="A1338">
        <v>38641940</v>
      </c>
      <c r="B1338" t="s">
        <v>298</v>
      </c>
      <c r="D1338" t="s">
        <v>101</v>
      </c>
      <c r="K1338" t="s">
        <v>285</v>
      </c>
      <c r="L1338" t="s">
        <v>286</v>
      </c>
      <c r="M1338" t="s">
        <v>287</v>
      </c>
      <c r="N1338" t="s">
        <v>105</v>
      </c>
      <c r="P1338">
        <v>25</v>
      </c>
      <c r="U1338" t="s">
        <v>106</v>
      </c>
      <c r="V1338" t="s">
        <v>167</v>
      </c>
      <c r="W1338" t="s">
        <v>108</v>
      </c>
      <c r="X1338" t="s">
        <v>109</v>
      </c>
      <c r="Y1338">
        <v>2</v>
      </c>
      <c r="Z1338" t="s">
        <v>139</v>
      </c>
      <c r="AB1338">
        <v>1</v>
      </c>
      <c r="AG1338" t="s">
        <v>140</v>
      </c>
      <c r="AX1338" t="s">
        <v>279</v>
      </c>
      <c r="AY1338" t="s">
        <v>293</v>
      </c>
      <c r="AZ1338" t="s">
        <v>227</v>
      </c>
      <c r="BC1338">
        <v>0.625</v>
      </c>
      <c r="BH1338" t="s">
        <v>118</v>
      </c>
      <c r="BJ1338">
        <v>96</v>
      </c>
      <c r="BO1338" t="s">
        <v>130</v>
      </c>
      <c r="BQ1338">
        <v>4</v>
      </c>
      <c r="BV1338" t="s">
        <v>118</v>
      </c>
      <c r="CC1338" t="s">
        <v>120</v>
      </c>
      <c r="CR1338" t="s">
        <v>290</v>
      </c>
      <c r="CS1338">
        <v>173981</v>
      </c>
      <c r="CT1338" t="s">
        <v>291</v>
      </c>
      <c r="CU1338" t="s">
        <v>292</v>
      </c>
      <c r="CV1338">
        <v>2016</v>
      </c>
    </row>
    <row r="1339" spans="1:100" x14ac:dyDescent="0.35">
      <c r="A1339">
        <v>38641940</v>
      </c>
      <c r="B1339" t="s">
        <v>298</v>
      </c>
      <c r="D1339" t="s">
        <v>101</v>
      </c>
      <c r="K1339" t="s">
        <v>285</v>
      </c>
      <c r="L1339" t="s">
        <v>286</v>
      </c>
      <c r="M1339" t="s">
        <v>287</v>
      </c>
      <c r="N1339" t="s">
        <v>105</v>
      </c>
      <c r="P1339">
        <v>25</v>
      </c>
      <c r="U1339" t="s">
        <v>106</v>
      </c>
      <c r="V1339" t="s">
        <v>167</v>
      </c>
      <c r="W1339" t="s">
        <v>108</v>
      </c>
      <c r="X1339" t="s">
        <v>109</v>
      </c>
      <c r="Y1339">
        <v>2</v>
      </c>
      <c r="Z1339" t="s">
        <v>139</v>
      </c>
      <c r="AB1339">
        <v>1</v>
      </c>
      <c r="AG1339" t="s">
        <v>140</v>
      </c>
      <c r="AX1339" t="s">
        <v>279</v>
      </c>
      <c r="AY1339" t="s">
        <v>293</v>
      </c>
      <c r="AZ1339" t="s">
        <v>227</v>
      </c>
      <c r="BC1339">
        <v>0.66669999999999996</v>
      </c>
      <c r="BH1339" t="s">
        <v>118</v>
      </c>
      <c r="BJ1339">
        <v>96</v>
      </c>
      <c r="BO1339" t="s">
        <v>130</v>
      </c>
      <c r="BQ1339">
        <v>4</v>
      </c>
      <c r="BV1339" t="s">
        <v>118</v>
      </c>
      <c r="CC1339" t="s">
        <v>120</v>
      </c>
      <c r="CR1339" t="s">
        <v>290</v>
      </c>
      <c r="CS1339">
        <v>173981</v>
      </c>
      <c r="CT1339" t="s">
        <v>291</v>
      </c>
      <c r="CU1339" t="s">
        <v>292</v>
      </c>
      <c r="CV1339">
        <v>2016</v>
      </c>
    </row>
    <row r="1340" spans="1:100" x14ac:dyDescent="0.35">
      <c r="A1340">
        <v>38641940</v>
      </c>
      <c r="B1340" t="s">
        <v>298</v>
      </c>
      <c r="D1340" t="s">
        <v>101</v>
      </c>
      <c r="K1340" t="s">
        <v>285</v>
      </c>
      <c r="L1340" t="s">
        <v>286</v>
      </c>
      <c r="M1340" t="s">
        <v>287</v>
      </c>
      <c r="N1340" t="s">
        <v>105</v>
      </c>
      <c r="P1340">
        <v>25</v>
      </c>
      <c r="U1340" t="s">
        <v>106</v>
      </c>
      <c r="V1340" t="s">
        <v>167</v>
      </c>
      <c r="W1340" t="s">
        <v>108</v>
      </c>
      <c r="X1340" t="s">
        <v>109</v>
      </c>
      <c r="Y1340">
        <v>2</v>
      </c>
      <c r="Z1340" t="s">
        <v>139</v>
      </c>
      <c r="AB1340">
        <v>1</v>
      </c>
      <c r="AG1340" t="s">
        <v>140</v>
      </c>
      <c r="AX1340" t="s">
        <v>279</v>
      </c>
      <c r="AY1340" t="s">
        <v>293</v>
      </c>
      <c r="AZ1340" t="s">
        <v>227</v>
      </c>
      <c r="BC1340">
        <v>0.70830000000000004</v>
      </c>
      <c r="BH1340" t="s">
        <v>118</v>
      </c>
      <c r="BJ1340">
        <v>96</v>
      </c>
      <c r="BO1340" t="s">
        <v>130</v>
      </c>
      <c r="BQ1340">
        <v>4</v>
      </c>
      <c r="BV1340" t="s">
        <v>118</v>
      </c>
      <c r="CC1340" t="s">
        <v>120</v>
      </c>
      <c r="CR1340" t="s">
        <v>290</v>
      </c>
      <c r="CS1340">
        <v>173981</v>
      </c>
      <c r="CT1340" t="s">
        <v>291</v>
      </c>
      <c r="CU1340" t="s">
        <v>292</v>
      </c>
      <c r="CV1340">
        <v>2016</v>
      </c>
    </row>
    <row r="1341" spans="1:100" x14ac:dyDescent="0.35">
      <c r="A1341">
        <v>38641940</v>
      </c>
      <c r="B1341" t="s">
        <v>298</v>
      </c>
      <c r="D1341" t="s">
        <v>101</v>
      </c>
      <c r="K1341" t="s">
        <v>285</v>
      </c>
      <c r="L1341" t="s">
        <v>286</v>
      </c>
      <c r="M1341" t="s">
        <v>287</v>
      </c>
      <c r="N1341" t="s">
        <v>105</v>
      </c>
      <c r="P1341">
        <v>4</v>
      </c>
      <c r="U1341" t="s">
        <v>670</v>
      </c>
      <c r="V1341" t="s">
        <v>167</v>
      </c>
      <c r="W1341" t="s">
        <v>108</v>
      </c>
      <c r="X1341" t="s">
        <v>109</v>
      </c>
      <c r="Y1341">
        <v>4</v>
      </c>
      <c r="Z1341" t="s">
        <v>110</v>
      </c>
      <c r="AB1341">
        <v>3.5999999999999997E-2</v>
      </c>
      <c r="AG1341" t="s">
        <v>111</v>
      </c>
      <c r="AX1341" t="s">
        <v>551</v>
      </c>
      <c r="AY1341" t="s">
        <v>671</v>
      </c>
      <c r="AZ1341" t="s">
        <v>227</v>
      </c>
      <c r="BA1341" t="s">
        <v>672</v>
      </c>
      <c r="BC1341">
        <v>7</v>
      </c>
      <c r="BH1341" t="s">
        <v>118</v>
      </c>
      <c r="BJ1341">
        <v>7</v>
      </c>
      <c r="BO1341" t="s">
        <v>118</v>
      </c>
      <c r="BQ1341">
        <v>7</v>
      </c>
      <c r="BV1341" t="s">
        <v>118</v>
      </c>
      <c r="CC1341" t="s">
        <v>120</v>
      </c>
      <c r="CR1341" t="s">
        <v>673</v>
      </c>
      <c r="CS1341">
        <v>166446</v>
      </c>
      <c r="CT1341" t="s">
        <v>674</v>
      </c>
      <c r="CU1341" t="s">
        <v>675</v>
      </c>
      <c r="CV1341">
        <v>2014</v>
      </c>
    </row>
    <row r="1342" spans="1:100" x14ac:dyDescent="0.35">
      <c r="A1342">
        <v>38641940</v>
      </c>
      <c r="B1342" t="s">
        <v>298</v>
      </c>
      <c r="D1342" t="s">
        <v>101</v>
      </c>
      <c r="K1342" t="s">
        <v>285</v>
      </c>
      <c r="L1342" t="s">
        <v>286</v>
      </c>
      <c r="M1342" t="s">
        <v>287</v>
      </c>
      <c r="N1342" t="s">
        <v>105</v>
      </c>
      <c r="P1342">
        <v>4</v>
      </c>
      <c r="U1342" t="s">
        <v>670</v>
      </c>
      <c r="V1342" t="s">
        <v>167</v>
      </c>
      <c r="W1342" t="s">
        <v>108</v>
      </c>
      <c r="X1342" t="s">
        <v>109</v>
      </c>
      <c r="Y1342">
        <v>4</v>
      </c>
      <c r="Z1342" t="s">
        <v>110</v>
      </c>
      <c r="AB1342">
        <v>3.5999999999999997E-2</v>
      </c>
      <c r="AG1342" t="s">
        <v>111</v>
      </c>
      <c r="AX1342" t="s">
        <v>551</v>
      </c>
      <c r="AY1342" t="s">
        <v>679</v>
      </c>
      <c r="AZ1342" t="s">
        <v>227</v>
      </c>
      <c r="BA1342" t="s">
        <v>672</v>
      </c>
      <c r="BC1342">
        <v>7</v>
      </c>
      <c r="BH1342" t="s">
        <v>118</v>
      </c>
      <c r="BJ1342">
        <v>7</v>
      </c>
      <c r="BO1342" t="s">
        <v>118</v>
      </c>
      <c r="BQ1342">
        <v>7</v>
      </c>
      <c r="BV1342" t="s">
        <v>118</v>
      </c>
      <c r="CC1342" t="s">
        <v>120</v>
      </c>
      <c r="CR1342" t="s">
        <v>673</v>
      </c>
      <c r="CS1342">
        <v>166446</v>
      </c>
      <c r="CT1342" t="s">
        <v>674</v>
      </c>
      <c r="CU1342" t="s">
        <v>675</v>
      </c>
      <c r="CV1342">
        <v>2014</v>
      </c>
    </row>
    <row r="1343" spans="1:100" x14ac:dyDescent="0.35">
      <c r="A1343">
        <v>38641940</v>
      </c>
      <c r="B1343" t="s">
        <v>298</v>
      </c>
      <c r="D1343" t="s">
        <v>101</v>
      </c>
      <c r="K1343" t="s">
        <v>285</v>
      </c>
      <c r="L1343" t="s">
        <v>286</v>
      </c>
      <c r="M1343" t="s">
        <v>287</v>
      </c>
      <c r="N1343" t="s">
        <v>105</v>
      </c>
      <c r="P1343">
        <v>4</v>
      </c>
      <c r="U1343" t="s">
        <v>670</v>
      </c>
      <c r="V1343" t="s">
        <v>167</v>
      </c>
      <c r="W1343" t="s">
        <v>108</v>
      </c>
      <c r="X1343" t="s">
        <v>109</v>
      </c>
      <c r="Y1343">
        <v>4</v>
      </c>
      <c r="Z1343" t="s">
        <v>110</v>
      </c>
      <c r="AB1343">
        <v>0.14399999999999999</v>
      </c>
      <c r="AG1343" t="s">
        <v>111</v>
      </c>
      <c r="AX1343" t="s">
        <v>551</v>
      </c>
      <c r="AY1343" t="s">
        <v>677</v>
      </c>
      <c r="AZ1343" t="s">
        <v>227</v>
      </c>
      <c r="BA1343" t="s">
        <v>672</v>
      </c>
      <c r="BC1343">
        <v>7</v>
      </c>
      <c r="BH1343" t="s">
        <v>118</v>
      </c>
      <c r="BJ1343">
        <v>7</v>
      </c>
      <c r="BO1343" t="s">
        <v>118</v>
      </c>
      <c r="BQ1343">
        <v>7</v>
      </c>
      <c r="BV1343" t="s">
        <v>118</v>
      </c>
      <c r="CC1343" t="s">
        <v>120</v>
      </c>
      <c r="CR1343" t="s">
        <v>673</v>
      </c>
      <c r="CS1343">
        <v>166446</v>
      </c>
      <c r="CT1343" t="s">
        <v>674</v>
      </c>
      <c r="CU1343" t="s">
        <v>675</v>
      </c>
      <c r="CV1343">
        <v>2014</v>
      </c>
    </row>
    <row r="1344" spans="1:100" x14ac:dyDescent="0.35">
      <c r="A1344">
        <v>38641940</v>
      </c>
      <c r="B1344" t="s">
        <v>298</v>
      </c>
      <c r="D1344" t="s">
        <v>101</v>
      </c>
      <c r="K1344" t="s">
        <v>285</v>
      </c>
      <c r="L1344" t="s">
        <v>286</v>
      </c>
      <c r="M1344" t="s">
        <v>287</v>
      </c>
      <c r="N1344" t="s">
        <v>105</v>
      </c>
      <c r="P1344">
        <v>25</v>
      </c>
      <c r="U1344" t="s">
        <v>106</v>
      </c>
      <c r="V1344" t="s">
        <v>167</v>
      </c>
      <c r="W1344" t="s">
        <v>108</v>
      </c>
      <c r="X1344" t="s">
        <v>109</v>
      </c>
      <c r="Y1344">
        <v>2</v>
      </c>
      <c r="Z1344" t="s">
        <v>110</v>
      </c>
      <c r="AB1344">
        <v>1.7999999999999999E-2</v>
      </c>
      <c r="AG1344" t="s">
        <v>111</v>
      </c>
      <c r="AX1344" t="s">
        <v>551</v>
      </c>
      <c r="AY1344" t="s">
        <v>671</v>
      </c>
      <c r="AZ1344" t="s">
        <v>227</v>
      </c>
      <c r="BA1344" t="s">
        <v>189</v>
      </c>
      <c r="BC1344">
        <v>7</v>
      </c>
      <c r="BH1344" t="s">
        <v>118</v>
      </c>
      <c r="BJ1344">
        <v>7</v>
      </c>
      <c r="BO1344" t="s">
        <v>118</v>
      </c>
      <c r="BQ1344">
        <v>7</v>
      </c>
      <c r="BV1344" t="s">
        <v>118</v>
      </c>
      <c r="CC1344" t="s">
        <v>120</v>
      </c>
      <c r="CR1344" t="s">
        <v>673</v>
      </c>
      <c r="CS1344">
        <v>174366</v>
      </c>
      <c r="CT1344" t="s">
        <v>681</v>
      </c>
      <c r="CU1344" t="s">
        <v>682</v>
      </c>
      <c r="CV1344">
        <v>2016</v>
      </c>
    </row>
    <row r="1345" spans="1:100" x14ac:dyDescent="0.35">
      <c r="A1345">
        <v>38641940</v>
      </c>
      <c r="B1345" t="s">
        <v>298</v>
      </c>
      <c r="D1345" t="s">
        <v>101</v>
      </c>
      <c r="K1345" t="s">
        <v>668</v>
      </c>
      <c r="L1345" t="s">
        <v>669</v>
      </c>
      <c r="M1345" t="s">
        <v>287</v>
      </c>
      <c r="N1345" t="s">
        <v>105</v>
      </c>
      <c r="P1345">
        <v>25</v>
      </c>
      <c r="U1345" t="s">
        <v>106</v>
      </c>
      <c r="V1345" t="s">
        <v>107</v>
      </c>
      <c r="W1345" t="s">
        <v>108</v>
      </c>
      <c r="X1345" t="s">
        <v>109</v>
      </c>
      <c r="Y1345">
        <v>4</v>
      </c>
      <c r="Z1345" t="s">
        <v>110</v>
      </c>
      <c r="AB1345">
        <v>24</v>
      </c>
      <c r="AG1345" t="s">
        <v>111</v>
      </c>
      <c r="AX1345" t="s">
        <v>207</v>
      </c>
      <c r="AY1345" t="s">
        <v>436</v>
      </c>
      <c r="AZ1345" t="s">
        <v>227</v>
      </c>
      <c r="BA1345" t="s">
        <v>184</v>
      </c>
      <c r="BH1345" t="s">
        <v>119</v>
      </c>
      <c r="BO1345" t="s">
        <v>119</v>
      </c>
      <c r="BV1345" t="s">
        <v>119</v>
      </c>
      <c r="CC1345" t="s">
        <v>120</v>
      </c>
      <c r="CR1345" t="s">
        <v>349</v>
      </c>
      <c r="CS1345">
        <v>170727</v>
      </c>
      <c r="CT1345" t="s">
        <v>350</v>
      </c>
      <c r="CU1345" t="s">
        <v>351</v>
      </c>
      <c r="CV1345">
        <v>2014</v>
      </c>
    </row>
    <row r="1346" spans="1:100" x14ac:dyDescent="0.35">
      <c r="A1346">
        <v>38641940</v>
      </c>
      <c r="B1346" t="s">
        <v>298</v>
      </c>
      <c r="D1346" t="s">
        <v>101</v>
      </c>
      <c r="K1346" t="s">
        <v>668</v>
      </c>
      <c r="L1346" t="s">
        <v>669</v>
      </c>
      <c r="M1346" t="s">
        <v>287</v>
      </c>
      <c r="N1346" t="s">
        <v>105</v>
      </c>
      <c r="P1346">
        <v>25</v>
      </c>
      <c r="U1346" t="s">
        <v>106</v>
      </c>
      <c r="V1346" t="s">
        <v>107</v>
      </c>
      <c r="W1346" t="s">
        <v>108</v>
      </c>
      <c r="X1346" t="s">
        <v>109</v>
      </c>
      <c r="Y1346">
        <v>4</v>
      </c>
      <c r="Z1346" t="s">
        <v>110</v>
      </c>
      <c r="AB1346">
        <v>24</v>
      </c>
      <c r="AG1346" t="s">
        <v>111</v>
      </c>
      <c r="AX1346" t="s">
        <v>112</v>
      </c>
      <c r="AY1346" t="s">
        <v>235</v>
      </c>
      <c r="AZ1346" t="s">
        <v>227</v>
      </c>
      <c r="BH1346" t="s">
        <v>119</v>
      </c>
      <c r="BO1346" t="s">
        <v>119</v>
      </c>
      <c r="BV1346" t="s">
        <v>119</v>
      </c>
      <c r="CC1346" t="s">
        <v>120</v>
      </c>
      <c r="CR1346" t="s">
        <v>349</v>
      </c>
      <c r="CS1346">
        <v>170727</v>
      </c>
      <c r="CT1346" t="s">
        <v>350</v>
      </c>
      <c r="CU1346" t="s">
        <v>351</v>
      </c>
      <c r="CV1346">
        <v>2014</v>
      </c>
    </row>
    <row r="1347" spans="1:100" x14ac:dyDescent="0.35">
      <c r="A1347">
        <v>38641940</v>
      </c>
      <c r="B1347" t="s">
        <v>298</v>
      </c>
      <c r="D1347" t="s">
        <v>101</v>
      </c>
      <c r="F1347">
        <v>41</v>
      </c>
      <c r="K1347" t="s">
        <v>285</v>
      </c>
      <c r="L1347" t="s">
        <v>286</v>
      </c>
      <c r="M1347" t="s">
        <v>287</v>
      </c>
      <c r="N1347" t="s">
        <v>105</v>
      </c>
      <c r="P1347">
        <v>25</v>
      </c>
      <c r="U1347" t="s">
        <v>106</v>
      </c>
      <c r="V1347" t="s">
        <v>167</v>
      </c>
      <c r="W1347" t="s">
        <v>108</v>
      </c>
      <c r="X1347" t="s">
        <v>109</v>
      </c>
      <c r="Y1347">
        <v>2</v>
      </c>
      <c r="Z1347" t="s">
        <v>110</v>
      </c>
      <c r="AB1347">
        <v>1</v>
      </c>
      <c r="AG1347" t="s">
        <v>111</v>
      </c>
      <c r="AX1347" t="s">
        <v>199</v>
      </c>
      <c r="AY1347" t="s">
        <v>656</v>
      </c>
      <c r="AZ1347" t="s">
        <v>242</v>
      </c>
      <c r="BA1347" t="s">
        <v>687</v>
      </c>
      <c r="BC1347">
        <v>2</v>
      </c>
      <c r="BH1347" t="s">
        <v>118</v>
      </c>
      <c r="CC1347" t="s">
        <v>120</v>
      </c>
      <c r="CR1347" t="s">
        <v>684</v>
      </c>
      <c r="CS1347">
        <v>103514</v>
      </c>
      <c r="CT1347" t="s">
        <v>685</v>
      </c>
      <c r="CU1347" t="s">
        <v>686</v>
      </c>
      <c r="CV1347">
        <v>2008</v>
      </c>
    </row>
    <row r="1348" spans="1:100" x14ac:dyDescent="0.35">
      <c r="A1348">
        <v>38641940</v>
      </c>
      <c r="B1348" t="s">
        <v>298</v>
      </c>
      <c r="D1348" t="s">
        <v>101</v>
      </c>
      <c r="K1348" t="s">
        <v>668</v>
      </c>
      <c r="L1348" t="s">
        <v>669</v>
      </c>
      <c r="M1348" t="s">
        <v>287</v>
      </c>
      <c r="N1348" t="s">
        <v>105</v>
      </c>
      <c r="P1348">
        <v>25</v>
      </c>
      <c r="U1348" t="s">
        <v>294</v>
      </c>
      <c r="V1348" t="s">
        <v>233</v>
      </c>
      <c r="W1348" t="s">
        <v>108</v>
      </c>
      <c r="X1348" t="s">
        <v>234</v>
      </c>
      <c r="Y1348">
        <v>6</v>
      </c>
      <c r="Z1348" t="s">
        <v>139</v>
      </c>
      <c r="AB1348">
        <v>29.52</v>
      </c>
      <c r="AG1348" t="s">
        <v>320</v>
      </c>
      <c r="AX1348" t="s">
        <v>128</v>
      </c>
      <c r="AY1348" t="s">
        <v>128</v>
      </c>
      <c r="AZ1348" t="s">
        <v>243</v>
      </c>
      <c r="BC1348">
        <v>4</v>
      </c>
      <c r="BH1348" t="s">
        <v>118</v>
      </c>
      <c r="BJ1348">
        <v>96</v>
      </c>
      <c r="BO1348" t="s">
        <v>130</v>
      </c>
      <c r="BQ1348">
        <v>4</v>
      </c>
      <c r="BV1348" t="s">
        <v>118</v>
      </c>
      <c r="CC1348" t="s">
        <v>120</v>
      </c>
      <c r="CR1348" t="s">
        <v>315</v>
      </c>
      <c r="CS1348">
        <v>117666</v>
      </c>
      <c r="CT1348" t="s">
        <v>321</v>
      </c>
      <c r="CU1348" t="s">
        <v>322</v>
      </c>
      <c r="CV1348">
        <v>2009</v>
      </c>
    </row>
    <row r="1349" spans="1:100" x14ac:dyDescent="0.35">
      <c r="A1349">
        <v>38641940</v>
      </c>
      <c r="B1349" t="s">
        <v>298</v>
      </c>
      <c r="D1349" t="s">
        <v>101</v>
      </c>
      <c r="K1349" t="s">
        <v>285</v>
      </c>
      <c r="L1349" t="s">
        <v>286</v>
      </c>
      <c r="M1349" t="s">
        <v>287</v>
      </c>
      <c r="N1349" t="s">
        <v>105</v>
      </c>
      <c r="P1349">
        <v>25</v>
      </c>
      <c r="U1349" t="s">
        <v>106</v>
      </c>
      <c r="V1349" t="s">
        <v>167</v>
      </c>
      <c r="W1349" t="s">
        <v>108</v>
      </c>
      <c r="X1349" t="s">
        <v>109</v>
      </c>
      <c r="Y1349">
        <v>2</v>
      </c>
      <c r="Z1349" t="s">
        <v>110</v>
      </c>
      <c r="AB1349">
        <v>1.7999999999999999E-2</v>
      </c>
      <c r="AG1349" t="s">
        <v>111</v>
      </c>
      <c r="AX1349" t="s">
        <v>128</v>
      </c>
      <c r="AY1349" t="s">
        <v>128</v>
      </c>
      <c r="AZ1349" t="s">
        <v>246</v>
      </c>
      <c r="BC1349">
        <v>7</v>
      </c>
      <c r="BH1349" t="s">
        <v>118</v>
      </c>
      <c r="BJ1349">
        <v>7</v>
      </c>
      <c r="BO1349" t="s">
        <v>118</v>
      </c>
      <c r="BQ1349">
        <v>7</v>
      </c>
      <c r="BV1349" t="s">
        <v>118</v>
      </c>
      <c r="CC1349" t="s">
        <v>120</v>
      </c>
      <c r="CR1349" t="s">
        <v>673</v>
      </c>
      <c r="CS1349">
        <v>174366</v>
      </c>
      <c r="CT1349" t="s">
        <v>681</v>
      </c>
      <c r="CU1349" t="s">
        <v>682</v>
      </c>
      <c r="CV1349">
        <v>2016</v>
      </c>
    </row>
    <row r="1350" spans="1:100" x14ac:dyDescent="0.35">
      <c r="A1350">
        <v>38641940</v>
      </c>
      <c r="B1350" t="s">
        <v>298</v>
      </c>
      <c r="D1350" t="s">
        <v>101</v>
      </c>
      <c r="K1350" t="s">
        <v>285</v>
      </c>
      <c r="L1350" t="s">
        <v>286</v>
      </c>
      <c r="M1350" t="s">
        <v>287</v>
      </c>
      <c r="N1350" t="s">
        <v>105</v>
      </c>
      <c r="P1350">
        <v>25</v>
      </c>
      <c r="U1350" t="s">
        <v>106</v>
      </c>
      <c r="V1350" t="s">
        <v>167</v>
      </c>
      <c r="W1350" t="s">
        <v>108</v>
      </c>
      <c r="X1350" t="s">
        <v>109</v>
      </c>
      <c r="Y1350">
        <v>2</v>
      </c>
      <c r="Z1350" t="s">
        <v>110</v>
      </c>
      <c r="AB1350">
        <v>1.7999999999999999E-2</v>
      </c>
      <c r="AG1350" t="s">
        <v>111</v>
      </c>
      <c r="AX1350" t="s">
        <v>207</v>
      </c>
      <c r="AY1350" t="s">
        <v>436</v>
      </c>
      <c r="BA1350" t="s">
        <v>184</v>
      </c>
      <c r="BC1350">
        <v>7</v>
      </c>
      <c r="BH1350" t="s">
        <v>118</v>
      </c>
      <c r="BJ1350">
        <v>7</v>
      </c>
      <c r="BO1350" t="s">
        <v>118</v>
      </c>
      <c r="BQ1350">
        <v>7</v>
      </c>
      <c r="BV1350" t="s">
        <v>118</v>
      </c>
      <c r="CC1350" t="s">
        <v>120</v>
      </c>
      <c r="CR1350" t="s">
        <v>673</v>
      </c>
      <c r="CS1350">
        <v>174366</v>
      </c>
      <c r="CT1350" t="s">
        <v>681</v>
      </c>
      <c r="CU1350" t="s">
        <v>682</v>
      </c>
      <c r="CV1350">
        <v>2016</v>
      </c>
    </row>
    <row r="1351" spans="1:100" x14ac:dyDescent="0.35">
      <c r="A1351">
        <v>38641940</v>
      </c>
      <c r="B1351" t="s">
        <v>298</v>
      </c>
      <c r="D1351" t="s">
        <v>101</v>
      </c>
      <c r="K1351" t="s">
        <v>285</v>
      </c>
      <c r="L1351" t="s">
        <v>286</v>
      </c>
      <c r="M1351" t="s">
        <v>287</v>
      </c>
      <c r="N1351" t="s">
        <v>105</v>
      </c>
      <c r="P1351">
        <v>25</v>
      </c>
      <c r="U1351" t="s">
        <v>106</v>
      </c>
      <c r="V1351" t="s">
        <v>167</v>
      </c>
      <c r="W1351" t="s">
        <v>108</v>
      </c>
      <c r="X1351" t="s">
        <v>109</v>
      </c>
      <c r="Y1351">
        <v>2</v>
      </c>
      <c r="Z1351" t="s">
        <v>110</v>
      </c>
      <c r="AB1351">
        <v>1.7999999999999999E-2</v>
      </c>
      <c r="AG1351" t="s">
        <v>111</v>
      </c>
      <c r="AX1351" t="s">
        <v>207</v>
      </c>
      <c r="AY1351" t="s">
        <v>217</v>
      </c>
      <c r="BA1351" t="s">
        <v>184</v>
      </c>
      <c r="BC1351">
        <v>7</v>
      </c>
      <c r="BH1351" t="s">
        <v>118</v>
      </c>
      <c r="BJ1351">
        <v>7</v>
      </c>
      <c r="BO1351" t="s">
        <v>118</v>
      </c>
      <c r="BQ1351">
        <v>7</v>
      </c>
      <c r="BV1351" t="s">
        <v>118</v>
      </c>
      <c r="CC1351" t="s">
        <v>120</v>
      </c>
      <c r="CR1351" t="s">
        <v>673</v>
      </c>
      <c r="CS1351">
        <v>174366</v>
      </c>
      <c r="CT1351" t="s">
        <v>681</v>
      </c>
      <c r="CU1351" t="s">
        <v>682</v>
      </c>
      <c r="CV1351">
        <v>2016</v>
      </c>
    </row>
    <row r="1352" spans="1:100" x14ac:dyDescent="0.35">
      <c r="A1352">
        <v>38641940</v>
      </c>
      <c r="B1352" t="s">
        <v>298</v>
      </c>
      <c r="D1352" t="s">
        <v>101</v>
      </c>
      <c r="K1352" t="s">
        <v>285</v>
      </c>
      <c r="L1352" t="s">
        <v>286</v>
      </c>
      <c r="M1352" t="s">
        <v>287</v>
      </c>
      <c r="N1352" t="s">
        <v>105</v>
      </c>
      <c r="P1352">
        <v>4</v>
      </c>
      <c r="U1352" t="s">
        <v>670</v>
      </c>
      <c r="V1352" t="s">
        <v>167</v>
      </c>
      <c r="W1352" t="s">
        <v>108</v>
      </c>
      <c r="X1352" t="s">
        <v>109</v>
      </c>
      <c r="Y1352">
        <v>4</v>
      </c>
      <c r="Z1352" t="s">
        <v>110</v>
      </c>
      <c r="AD1352">
        <v>3.5999999999999997E-2</v>
      </c>
      <c r="AF1352">
        <v>0.14399999999999999</v>
      </c>
      <c r="AG1352" t="s">
        <v>111</v>
      </c>
      <c r="AX1352" t="s">
        <v>551</v>
      </c>
      <c r="AY1352" t="s">
        <v>676</v>
      </c>
      <c r="BA1352" t="s">
        <v>672</v>
      </c>
      <c r="BC1352">
        <v>7</v>
      </c>
      <c r="BH1352" t="s">
        <v>118</v>
      </c>
      <c r="BJ1352">
        <v>7</v>
      </c>
      <c r="BO1352" t="s">
        <v>118</v>
      </c>
      <c r="BQ1352">
        <v>7</v>
      </c>
      <c r="BV1352" t="s">
        <v>118</v>
      </c>
      <c r="CC1352" t="s">
        <v>120</v>
      </c>
      <c r="CR1352" t="s">
        <v>673</v>
      </c>
      <c r="CS1352">
        <v>166446</v>
      </c>
      <c r="CT1352" t="s">
        <v>674</v>
      </c>
      <c r="CU1352" t="s">
        <v>675</v>
      </c>
      <c r="CV1352">
        <v>2014</v>
      </c>
    </row>
    <row r="1353" spans="1:100" x14ac:dyDescent="0.35">
      <c r="A1353">
        <v>38641940</v>
      </c>
      <c r="B1353" t="s">
        <v>298</v>
      </c>
      <c r="D1353" t="s">
        <v>101</v>
      </c>
      <c r="K1353" t="s">
        <v>285</v>
      </c>
      <c r="L1353" t="s">
        <v>286</v>
      </c>
      <c r="M1353" t="s">
        <v>287</v>
      </c>
      <c r="N1353" t="s">
        <v>105</v>
      </c>
      <c r="P1353">
        <v>4</v>
      </c>
      <c r="U1353" t="s">
        <v>670</v>
      </c>
      <c r="V1353" t="s">
        <v>167</v>
      </c>
      <c r="W1353" t="s">
        <v>108</v>
      </c>
      <c r="X1353" t="s">
        <v>109</v>
      </c>
      <c r="Y1353">
        <v>4</v>
      </c>
      <c r="Z1353" t="s">
        <v>110</v>
      </c>
      <c r="AD1353">
        <v>3.5999999999999997E-2</v>
      </c>
      <c r="AF1353">
        <v>0.14399999999999999</v>
      </c>
      <c r="AG1353" t="s">
        <v>111</v>
      </c>
      <c r="AX1353" t="s">
        <v>207</v>
      </c>
      <c r="AY1353" t="s">
        <v>688</v>
      </c>
      <c r="BA1353" t="s">
        <v>184</v>
      </c>
      <c r="BC1353">
        <v>7</v>
      </c>
      <c r="BH1353" t="s">
        <v>118</v>
      </c>
      <c r="BJ1353">
        <v>7</v>
      </c>
      <c r="BO1353" t="s">
        <v>118</v>
      </c>
      <c r="BQ1353">
        <v>7</v>
      </c>
      <c r="BV1353" t="s">
        <v>118</v>
      </c>
      <c r="CC1353" t="s">
        <v>120</v>
      </c>
      <c r="CR1353" t="s">
        <v>673</v>
      </c>
      <c r="CS1353">
        <v>166446</v>
      </c>
      <c r="CT1353" t="s">
        <v>674</v>
      </c>
      <c r="CU1353" t="s">
        <v>675</v>
      </c>
      <c r="CV1353">
        <v>2014</v>
      </c>
    </row>
    <row r="1354" spans="1:100" x14ac:dyDescent="0.35">
      <c r="A1354">
        <v>38641940</v>
      </c>
      <c r="B1354" t="s">
        <v>298</v>
      </c>
      <c r="D1354" t="s">
        <v>101</v>
      </c>
      <c r="K1354" t="s">
        <v>285</v>
      </c>
      <c r="L1354" t="s">
        <v>286</v>
      </c>
      <c r="M1354" t="s">
        <v>287</v>
      </c>
      <c r="N1354" t="s">
        <v>105</v>
      </c>
      <c r="P1354">
        <v>25</v>
      </c>
      <c r="U1354" t="s">
        <v>106</v>
      </c>
      <c r="V1354" t="s">
        <v>167</v>
      </c>
      <c r="W1354" t="s">
        <v>108</v>
      </c>
      <c r="X1354" t="s">
        <v>109</v>
      </c>
      <c r="Y1354">
        <v>2</v>
      </c>
      <c r="Z1354" t="s">
        <v>139</v>
      </c>
      <c r="AB1354">
        <v>1</v>
      </c>
      <c r="AG1354" t="s">
        <v>140</v>
      </c>
      <c r="AX1354" t="s">
        <v>187</v>
      </c>
      <c r="AY1354" t="s">
        <v>247</v>
      </c>
      <c r="BC1354">
        <v>4</v>
      </c>
      <c r="BH1354" t="s">
        <v>118</v>
      </c>
      <c r="BJ1354">
        <v>96</v>
      </c>
      <c r="BO1354" t="s">
        <v>130</v>
      </c>
      <c r="BQ1354">
        <v>4</v>
      </c>
      <c r="BV1354" t="s">
        <v>118</v>
      </c>
      <c r="CC1354" t="s">
        <v>120</v>
      </c>
      <c r="CR1354" t="s">
        <v>290</v>
      </c>
      <c r="CS1354">
        <v>173981</v>
      </c>
      <c r="CT1354" t="s">
        <v>291</v>
      </c>
      <c r="CU1354" t="s">
        <v>292</v>
      </c>
      <c r="CV1354">
        <v>2016</v>
      </c>
    </row>
    <row r="1355" spans="1:100" x14ac:dyDescent="0.35">
      <c r="A1355">
        <v>38641940</v>
      </c>
      <c r="B1355" t="s">
        <v>298</v>
      </c>
      <c r="D1355" t="s">
        <v>101</v>
      </c>
      <c r="K1355" t="s">
        <v>285</v>
      </c>
      <c r="L1355" t="s">
        <v>286</v>
      </c>
      <c r="M1355" t="s">
        <v>287</v>
      </c>
      <c r="N1355" t="s">
        <v>105</v>
      </c>
      <c r="P1355">
        <v>4</v>
      </c>
      <c r="U1355" t="s">
        <v>670</v>
      </c>
      <c r="V1355" t="s">
        <v>167</v>
      </c>
      <c r="W1355" t="s">
        <v>108</v>
      </c>
      <c r="X1355" t="s">
        <v>109</v>
      </c>
      <c r="Y1355">
        <v>4</v>
      </c>
      <c r="Z1355" t="s">
        <v>110</v>
      </c>
      <c r="AD1355">
        <v>3.5999999999999997E-2</v>
      </c>
      <c r="AF1355">
        <v>0.14399999999999999</v>
      </c>
      <c r="AG1355" t="s">
        <v>111</v>
      </c>
      <c r="AX1355" t="s">
        <v>128</v>
      </c>
      <c r="AY1355" t="s">
        <v>241</v>
      </c>
      <c r="BC1355">
        <v>7</v>
      </c>
      <c r="BH1355" t="s">
        <v>118</v>
      </c>
      <c r="BJ1355">
        <v>7</v>
      </c>
      <c r="BO1355" t="s">
        <v>118</v>
      </c>
      <c r="BQ1355">
        <v>7</v>
      </c>
      <c r="BV1355" t="s">
        <v>118</v>
      </c>
      <c r="CC1355" t="s">
        <v>120</v>
      </c>
      <c r="CR1355" t="s">
        <v>673</v>
      </c>
      <c r="CS1355">
        <v>166446</v>
      </c>
      <c r="CT1355" t="s">
        <v>674</v>
      </c>
      <c r="CU1355" t="s">
        <v>675</v>
      </c>
      <c r="CV1355">
        <v>2014</v>
      </c>
    </row>
    <row r="1356" spans="1:100" x14ac:dyDescent="0.35">
      <c r="A1356">
        <v>39600425</v>
      </c>
      <c r="B1356" t="s">
        <v>689</v>
      </c>
      <c r="D1356" t="s">
        <v>101</v>
      </c>
      <c r="F1356">
        <v>48.8</v>
      </c>
      <c r="K1356" t="s">
        <v>690</v>
      </c>
      <c r="L1356" t="s">
        <v>691</v>
      </c>
      <c r="M1356" t="s">
        <v>104</v>
      </c>
      <c r="N1356" t="s">
        <v>198</v>
      </c>
      <c r="R1356">
        <v>29</v>
      </c>
      <c r="T1356">
        <v>30</v>
      </c>
      <c r="U1356" t="s">
        <v>106</v>
      </c>
      <c r="V1356" t="s">
        <v>167</v>
      </c>
      <c r="W1356" t="s">
        <v>108</v>
      </c>
      <c r="X1356" t="s">
        <v>109</v>
      </c>
      <c r="Y1356">
        <v>9</v>
      </c>
      <c r="Z1356" t="s">
        <v>139</v>
      </c>
      <c r="AB1356">
        <v>1.01</v>
      </c>
      <c r="AG1356" t="s">
        <v>140</v>
      </c>
      <c r="AX1356" t="s">
        <v>128</v>
      </c>
      <c r="AY1356" t="s">
        <v>128</v>
      </c>
      <c r="AZ1356" t="s">
        <v>314</v>
      </c>
      <c r="BC1356">
        <v>2</v>
      </c>
      <c r="BH1356" t="s">
        <v>118</v>
      </c>
      <c r="BJ1356">
        <v>48</v>
      </c>
      <c r="BO1356" t="s">
        <v>130</v>
      </c>
      <c r="BQ1356">
        <v>2</v>
      </c>
      <c r="BV1356" t="s">
        <v>118</v>
      </c>
      <c r="CC1356" t="s">
        <v>120</v>
      </c>
      <c r="CR1356" t="s">
        <v>692</v>
      </c>
      <c r="CS1356">
        <v>155517</v>
      </c>
      <c r="CT1356" t="s">
        <v>693</v>
      </c>
      <c r="CU1356" t="s">
        <v>694</v>
      </c>
      <c r="CV1356">
        <v>2010</v>
      </c>
    </row>
    <row r="1357" spans="1:100" x14ac:dyDescent="0.35">
      <c r="A1357">
        <v>39600425</v>
      </c>
      <c r="B1357" t="s">
        <v>689</v>
      </c>
      <c r="D1357" t="s">
        <v>101</v>
      </c>
      <c r="F1357">
        <v>48.8</v>
      </c>
      <c r="K1357" t="s">
        <v>690</v>
      </c>
      <c r="L1357" t="s">
        <v>691</v>
      </c>
      <c r="M1357" t="s">
        <v>104</v>
      </c>
      <c r="N1357" t="s">
        <v>198</v>
      </c>
      <c r="R1357">
        <v>29</v>
      </c>
      <c r="T1357">
        <v>30</v>
      </c>
      <c r="U1357" t="s">
        <v>106</v>
      </c>
      <c r="V1357" t="s">
        <v>167</v>
      </c>
      <c r="W1357" t="s">
        <v>108</v>
      </c>
      <c r="X1357" t="s">
        <v>109</v>
      </c>
      <c r="Y1357">
        <v>9</v>
      </c>
      <c r="Z1357" t="s">
        <v>139</v>
      </c>
      <c r="AB1357">
        <v>1.32</v>
      </c>
      <c r="AG1357" t="s">
        <v>140</v>
      </c>
      <c r="AX1357" t="s">
        <v>128</v>
      </c>
      <c r="AY1357" t="s">
        <v>128</v>
      </c>
      <c r="AZ1357" t="s">
        <v>314</v>
      </c>
      <c r="BC1357">
        <v>2</v>
      </c>
      <c r="BH1357" t="s">
        <v>118</v>
      </c>
      <c r="BJ1357">
        <v>48</v>
      </c>
      <c r="BO1357" t="s">
        <v>130</v>
      </c>
      <c r="BQ1357">
        <v>2</v>
      </c>
      <c r="BV1357" t="s">
        <v>118</v>
      </c>
      <c r="CC1357" t="s">
        <v>120</v>
      </c>
      <c r="CR1357" t="s">
        <v>692</v>
      </c>
      <c r="CS1357">
        <v>155517</v>
      </c>
      <c r="CT1357" t="s">
        <v>693</v>
      </c>
      <c r="CU1357" t="s">
        <v>694</v>
      </c>
      <c r="CV1357">
        <v>2010</v>
      </c>
    </row>
    <row r="1358" spans="1:100" x14ac:dyDescent="0.35">
      <c r="A1358">
        <v>39600425</v>
      </c>
      <c r="B1358" t="s">
        <v>689</v>
      </c>
      <c r="D1358" t="s">
        <v>101</v>
      </c>
      <c r="F1358">
        <v>48.8</v>
      </c>
      <c r="K1358" t="s">
        <v>695</v>
      </c>
      <c r="L1358" t="s">
        <v>696</v>
      </c>
      <c r="M1358" t="s">
        <v>104</v>
      </c>
      <c r="N1358" t="s">
        <v>198</v>
      </c>
      <c r="R1358">
        <v>29</v>
      </c>
      <c r="T1358">
        <v>30</v>
      </c>
      <c r="U1358" t="s">
        <v>106</v>
      </c>
      <c r="V1358" t="s">
        <v>167</v>
      </c>
      <c r="W1358" t="s">
        <v>108</v>
      </c>
      <c r="X1358" t="s">
        <v>109</v>
      </c>
      <c r="Y1358">
        <v>9</v>
      </c>
      <c r="Z1358" t="s">
        <v>139</v>
      </c>
      <c r="AB1358">
        <v>1.0900000000000001</v>
      </c>
      <c r="AG1358" t="s">
        <v>140</v>
      </c>
      <c r="AX1358" t="s">
        <v>128</v>
      </c>
      <c r="AY1358" t="s">
        <v>128</v>
      </c>
      <c r="AZ1358" t="s">
        <v>314</v>
      </c>
      <c r="BC1358">
        <v>2</v>
      </c>
      <c r="BH1358" t="s">
        <v>118</v>
      </c>
      <c r="BJ1358">
        <v>48</v>
      </c>
      <c r="BO1358" t="s">
        <v>130</v>
      </c>
      <c r="BQ1358">
        <v>2</v>
      </c>
      <c r="BV1358" t="s">
        <v>118</v>
      </c>
      <c r="CC1358" t="s">
        <v>120</v>
      </c>
      <c r="CR1358" t="s">
        <v>692</v>
      </c>
      <c r="CS1358">
        <v>155517</v>
      </c>
      <c r="CT1358" t="s">
        <v>693</v>
      </c>
      <c r="CU1358" t="s">
        <v>694</v>
      </c>
      <c r="CV1358">
        <v>2010</v>
      </c>
    </row>
    <row r="1359" spans="1:100" x14ac:dyDescent="0.35">
      <c r="A1359">
        <v>39600425</v>
      </c>
      <c r="B1359" t="s">
        <v>689</v>
      </c>
      <c r="D1359" t="s">
        <v>101</v>
      </c>
      <c r="F1359">
        <v>48.8</v>
      </c>
      <c r="K1359" t="s">
        <v>695</v>
      </c>
      <c r="L1359" t="s">
        <v>696</v>
      </c>
      <c r="M1359" t="s">
        <v>104</v>
      </c>
      <c r="N1359" t="s">
        <v>198</v>
      </c>
      <c r="R1359">
        <v>29</v>
      </c>
      <c r="T1359">
        <v>30</v>
      </c>
      <c r="U1359" t="s">
        <v>106</v>
      </c>
      <c r="V1359" t="s">
        <v>167</v>
      </c>
      <c r="W1359" t="s">
        <v>108</v>
      </c>
      <c r="X1359" t="s">
        <v>109</v>
      </c>
      <c r="Y1359">
        <v>9</v>
      </c>
      <c r="Z1359" t="s">
        <v>139</v>
      </c>
      <c r="AB1359">
        <v>0.97</v>
      </c>
      <c r="AG1359" t="s">
        <v>140</v>
      </c>
      <c r="AX1359" t="s">
        <v>128</v>
      </c>
      <c r="AY1359" t="s">
        <v>128</v>
      </c>
      <c r="AZ1359" t="s">
        <v>314</v>
      </c>
      <c r="BC1359">
        <v>2</v>
      </c>
      <c r="BH1359" t="s">
        <v>118</v>
      </c>
      <c r="BJ1359">
        <v>48</v>
      </c>
      <c r="BO1359" t="s">
        <v>130</v>
      </c>
      <c r="BQ1359">
        <v>2</v>
      </c>
      <c r="BV1359" t="s">
        <v>118</v>
      </c>
      <c r="CC1359" t="s">
        <v>120</v>
      </c>
      <c r="CR1359" t="s">
        <v>692</v>
      </c>
      <c r="CS1359">
        <v>155517</v>
      </c>
      <c r="CT1359" t="s">
        <v>693</v>
      </c>
      <c r="CU1359" t="s">
        <v>694</v>
      </c>
      <c r="CV1359">
        <v>2010</v>
      </c>
    </row>
    <row r="1360" spans="1:100" x14ac:dyDescent="0.35">
      <c r="A1360">
        <v>39600425</v>
      </c>
      <c r="B1360" t="s">
        <v>689</v>
      </c>
      <c r="D1360" t="s">
        <v>135</v>
      </c>
      <c r="F1360">
        <v>48.7</v>
      </c>
      <c r="K1360" t="s">
        <v>165</v>
      </c>
      <c r="L1360" t="s">
        <v>166</v>
      </c>
      <c r="M1360" t="s">
        <v>104</v>
      </c>
      <c r="N1360" t="s">
        <v>105</v>
      </c>
      <c r="P1360">
        <v>25</v>
      </c>
      <c r="U1360" t="s">
        <v>206</v>
      </c>
      <c r="V1360" t="s">
        <v>233</v>
      </c>
      <c r="W1360" t="s">
        <v>108</v>
      </c>
      <c r="X1360" t="s">
        <v>234</v>
      </c>
      <c r="Y1360">
        <v>4</v>
      </c>
      <c r="Z1360" t="s">
        <v>139</v>
      </c>
      <c r="AB1360">
        <v>1.26</v>
      </c>
      <c r="AD1360">
        <v>0.42</v>
      </c>
      <c r="AF1360">
        <v>1.68</v>
      </c>
      <c r="AG1360" t="s">
        <v>140</v>
      </c>
      <c r="AX1360" t="s">
        <v>128</v>
      </c>
      <c r="AY1360" t="s">
        <v>128</v>
      </c>
      <c r="AZ1360" t="s">
        <v>328</v>
      </c>
      <c r="BE1360">
        <v>15</v>
      </c>
      <c r="BG1360">
        <v>16</v>
      </c>
      <c r="BH1360" t="s">
        <v>118</v>
      </c>
      <c r="BL1360">
        <v>15</v>
      </c>
      <c r="BN1360">
        <v>16</v>
      </c>
      <c r="BO1360" t="s">
        <v>118</v>
      </c>
      <c r="BS1360">
        <v>15</v>
      </c>
      <c r="BU1360">
        <v>16</v>
      </c>
      <c r="BV1360" t="s">
        <v>118</v>
      </c>
      <c r="CC1360" t="s">
        <v>120</v>
      </c>
      <c r="CR1360" t="s">
        <v>697</v>
      </c>
      <c r="CS1360">
        <v>156497</v>
      </c>
      <c r="CT1360" t="s">
        <v>698</v>
      </c>
      <c r="CU1360" t="s">
        <v>699</v>
      </c>
      <c r="CV1360">
        <v>2011</v>
      </c>
    </row>
    <row r="1361" spans="1:100" x14ac:dyDescent="0.35">
      <c r="A1361">
        <v>39600425</v>
      </c>
      <c r="B1361" t="s">
        <v>689</v>
      </c>
      <c r="D1361" t="s">
        <v>135</v>
      </c>
      <c r="F1361">
        <v>48.7</v>
      </c>
      <c r="K1361" t="s">
        <v>231</v>
      </c>
      <c r="L1361" t="s">
        <v>232</v>
      </c>
      <c r="M1361" t="s">
        <v>104</v>
      </c>
      <c r="N1361" t="s">
        <v>105</v>
      </c>
      <c r="P1361">
        <v>25</v>
      </c>
      <c r="U1361" t="s">
        <v>206</v>
      </c>
      <c r="V1361" t="s">
        <v>233</v>
      </c>
      <c r="W1361" t="s">
        <v>108</v>
      </c>
      <c r="X1361" t="s">
        <v>234</v>
      </c>
      <c r="Y1361">
        <v>4</v>
      </c>
      <c r="Z1361" t="s">
        <v>139</v>
      </c>
      <c r="AB1361">
        <v>1.85</v>
      </c>
      <c r="AD1361">
        <v>0</v>
      </c>
      <c r="AF1361">
        <v>2.2000000000000002</v>
      </c>
      <c r="AG1361" t="s">
        <v>140</v>
      </c>
      <c r="AX1361" t="s">
        <v>128</v>
      </c>
      <c r="AY1361" t="s">
        <v>128</v>
      </c>
      <c r="AZ1361" t="s">
        <v>328</v>
      </c>
      <c r="BE1361">
        <v>15</v>
      </c>
      <c r="BG1361">
        <v>16</v>
      </c>
      <c r="BH1361" t="s">
        <v>118</v>
      </c>
      <c r="BL1361">
        <v>15</v>
      </c>
      <c r="BN1361">
        <v>16</v>
      </c>
      <c r="BO1361" t="s">
        <v>118</v>
      </c>
      <c r="BS1361">
        <v>15</v>
      </c>
      <c r="BU1361">
        <v>16</v>
      </c>
      <c r="BV1361" t="s">
        <v>118</v>
      </c>
      <c r="CC1361" t="s">
        <v>120</v>
      </c>
      <c r="CR1361" t="s">
        <v>697</v>
      </c>
      <c r="CS1361">
        <v>156497</v>
      </c>
      <c r="CT1361" t="s">
        <v>698</v>
      </c>
      <c r="CU1361" t="s">
        <v>699</v>
      </c>
      <c r="CV1361">
        <v>2011</v>
      </c>
    </row>
    <row r="1362" spans="1:100" x14ac:dyDescent="0.35">
      <c r="A1362">
        <v>39600425</v>
      </c>
      <c r="B1362" t="s">
        <v>689</v>
      </c>
      <c r="D1362" t="s">
        <v>135</v>
      </c>
      <c r="F1362">
        <v>48.7</v>
      </c>
      <c r="K1362" t="s">
        <v>165</v>
      </c>
      <c r="L1362" t="s">
        <v>166</v>
      </c>
      <c r="M1362" t="s">
        <v>104</v>
      </c>
      <c r="N1362" t="s">
        <v>105</v>
      </c>
      <c r="P1362">
        <v>25</v>
      </c>
      <c r="U1362" t="s">
        <v>106</v>
      </c>
      <c r="V1362" t="s">
        <v>107</v>
      </c>
      <c r="W1362" t="s">
        <v>108</v>
      </c>
      <c r="X1362" t="s">
        <v>109</v>
      </c>
      <c r="Y1362">
        <v>6</v>
      </c>
      <c r="Z1362" t="s">
        <v>139</v>
      </c>
      <c r="AB1362">
        <v>1</v>
      </c>
      <c r="AD1362">
        <v>0.8</v>
      </c>
      <c r="AF1362">
        <v>1.2</v>
      </c>
      <c r="AG1362" t="s">
        <v>140</v>
      </c>
      <c r="AX1362" t="s">
        <v>128</v>
      </c>
      <c r="AY1362" t="s">
        <v>128</v>
      </c>
      <c r="AZ1362" t="s">
        <v>328</v>
      </c>
      <c r="BC1362">
        <v>4</v>
      </c>
      <c r="BH1362" t="s">
        <v>118</v>
      </c>
      <c r="BJ1362">
        <v>96</v>
      </c>
      <c r="BO1362" t="s">
        <v>130</v>
      </c>
      <c r="BQ1362">
        <v>4</v>
      </c>
      <c r="BV1362" t="s">
        <v>118</v>
      </c>
      <c r="CC1362" t="s">
        <v>120</v>
      </c>
      <c r="CR1362" t="s">
        <v>700</v>
      </c>
      <c r="CS1362">
        <v>153679</v>
      </c>
      <c r="CT1362" t="s">
        <v>701</v>
      </c>
      <c r="CU1362" t="s">
        <v>702</v>
      </c>
      <c r="CV1362">
        <v>2009</v>
      </c>
    </row>
    <row r="1363" spans="1:100" x14ac:dyDescent="0.35">
      <c r="A1363">
        <v>39600425</v>
      </c>
      <c r="B1363" t="s">
        <v>689</v>
      </c>
      <c r="D1363" t="s">
        <v>135</v>
      </c>
      <c r="F1363">
        <v>48.7</v>
      </c>
      <c r="K1363" t="s">
        <v>231</v>
      </c>
      <c r="L1363" t="s">
        <v>232</v>
      </c>
      <c r="M1363" t="s">
        <v>104</v>
      </c>
      <c r="N1363" t="s">
        <v>105</v>
      </c>
      <c r="P1363">
        <v>25</v>
      </c>
      <c r="U1363" t="s">
        <v>206</v>
      </c>
      <c r="V1363" t="s">
        <v>233</v>
      </c>
      <c r="W1363" t="s">
        <v>108</v>
      </c>
      <c r="X1363" t="s">
        <v>234</v>
      </c>
      <c r="Y1363">
        <v>4</v>
      </c>
      <c r="Z1363" t="s">
        <v>139</v>
      </c>
      <c r="AB1363">
        <v>1.41</v>
      </c>
      <c r="AD1363">
        <v>0.81</v>
      </c>
      <c r="AF1363">
        <v>1.7</v>
      </c>
      <c r="AG1363" t="s">
        <v>140</v>
      </c>
      <c r="AX1363" t="s">
        <v>128</v>
      </c>
      <c r="AY1363" t="s">
        <v>128</v>
      </c>
      <c r="AZ1363" t="s">
        <v>328</v>
      </c>
      <c r="BE1363">
        <v>15</v>
      </c>
      <c r="BG1363">
        <v>16</v>
      </c>
      <c r="BH1363" t="s">
        <v>118</v>
      </c>
      <c r="BL1363">
        <v>15</v>
      </c>
      <c r="BN1363">
        <v>16</v>
      </c>
      <c r="BO1363" t="s">
        <v>118</v>
      </c>
      <c r="BS1363">
        <v>15</v>
      </c>
      <c r="BU1363">
        <v>16</v>
      </c>
      <c r="BV1363" t="s">
        <v>118</v>
      </c>
      <c r="CC1363" t="s">
        <v>120</v>
      </c>
      <c r="CR1363" t="s">
        <v>697</v>
      </c>
      <c r="CS1363">
        <v>156497</v>
      </c>
      <c r="CT1363" t="s">
        <v>698</v>
      </c>
      <c r="CU1363" t="s">
        <v>699</v>
      </c>
      <c r="CV1363">
        <v>2011</v>
      </c>
    </row>
    <row r="1364" spans="1:100" x14ac:dyDescent="0.35">
      <c r="A1364">
        <v>39600425</v>
      </c>
      <c r="B1364" t="s">
        <v>689</v>
      </c>
      <c r="D1364" t="s">
        <v>135</v>
      </c>
      <c r="F1364">
        <v>48.7</v>
      </c>
      <c r="K1364" t="s">
        <v>703</v>
      </c>
      <c r="L1364" t="s">
        <v>704</v>
      </c>
      <c r="M1364" t="s">
        <v>104</v>
      </c>
      <c r="N1364" t="s">
        <v>198</v>
      </c>
      <c r="V1364" t="s">
        <v>107</v>
      </c>
      <c r="W1364" t="s">
        <v>108</v>
      </c>
      <c r="X1364" t="s">
        <v>109</v>
      </c>
      <c r="Y1364">
        <v>6</v>
      </c>
      <c r="Z1364" t="s">
        <v>139</v>
      </c>
      <c r="AB1364">
        <v>2.7</v>
      </c>
      <c r="AD1364">
        <v>0.6</v>
      </c>
      <c r="AF1364">
        <v>3.1</v>
      </c>
      <c r="AG1364" t="s">
        <v>140</v>
      </c>
      <c r="AX1364" t="s">
        <v>128</v>
      </c>
      <c r="AY1364" t="s">
        <v>128</v>
      </c>
      <c r="AZ1364" t="s">
        <v>328</v>
      </c>
      <c r="BC1364">
        <v>4</v>
      </c>
      <c r="BH1364" t="s">
        <v>118</v>
      </c>
      <c r="BJ1364">
        <v>96</v>
      </c>
      <c r="BO1364" t="s">
        <v>130</v>
      </c>
      <c r="BQ1364">
        <v>4</v>
      </c>
      <c r="BV1364" t="s">
        <v>118</v>
      </c>
      <c r="CC1364" t="s">
        <v>120</v>
      </c>
      <c r="CR1364" t="s">
        <v>700</v>
      </c>
      <c r="CS1364">
        <v>153679</v>
      </c>
      <c r="CT1364" t="s">
        <v>701</v>
      </c>
      <c r="CU1364" t="s">
        <v>702</v>
      </c>
      <c r="CV1364">
        <v>2009</v>
      </c>
    </row>
    <row r="1365" spans="1:100" x14ac:dyDescent="0.35">
      <c r="A1365">
        <v>39600425</v>
      </c>
      <c r="B1365" t="s">
        <v>689</v>
      </c>
      <c r="D1365" t="s">
        <v>135</v>
      </c>
      <c r="F1365">
        <v>48.7</v>
      </c>
      <c r="K1365" t="s">
        <v>231</v>
      </c>
      <c r="L1365" t="s">
        <v>232</v>
      </c>
      <c r="M1365" t="s">
        <v>104</v>
      </c>
      <c r="N1365" t="s">
        <v>105</v>
      </c>
      <c r="P1365">
        <v>25</v>
      </c>
      <c r="U1365" t="s">
        <v>106</v>
      </c>
      <c r="V1365" t="s">
        <v>107</v>
      </c>
      <c r="W1365" t="s">
        <v>108</v>
      </c>
      <c r="X1365" t="s">
        <v>109</v>
      </c>
      <c r="Y1365">
        <v>6</v>
      </c>
      <c r="Z1365" t="s">
        <v>139</v>
      </c>
      <c r="AB1365">
        <v>1.4</v>
      </c>
      <c r="AD1365">
        <v>1</v>
      </c>
      <c r="AF1365">
        <v>1.6</v>
      </c>
      <c r="AG1365" t="s">
        <v>140</v>
      </c>
      <c r="AX1365" t="s">
        <v>128</v>
      </c>
      <c r="AY1365" t="s">
        <v>128</v>
      </c>
      <c r="AZ1365" t="s">
        <v>328</v>
      </c>
      <c r="BC1365">
        <v>4</v>
      </c>
      <c r="BH1365" t="s">
        <v>118</v>
      </c>
      <c r="BJ1365">
        <v>96</v>
      </c>
      <c r="BO1365" t="s">
        <v>130</v>
      </c>
      <c r="BQ1365">
        <v>4</v>
      </c>
      <c r="BV1365" t="s">
        <v>118</v>
      </c>
      <c r="CC1365" t="s">
        <v>120</v>
      </c>
      <c r="CR1365" t="s">
        <v>700</v>
      </c>
      <c r="CS1365">
        <v>153679</v>
      </c>
      <c r="CT1365" t="s">
        <v>701</v>
      </c>
      <c r="CU1365" t="s">
        <v>702</v>
      </c>
      <c r="CV1365">
        <v>2009</v>
      </c>
    </row>
    <row r="1366" spans="1:100" x14ac:dyDescent="0.35">
      <c r="A1366">
        <v>39600425</v>
      </c>
      <c r="B1366" t="s">
        <v>689</v>
      </c>
      <c r="D1366" t="s">
        <v>135</v>
      </c>
      <c r="F1366">
        <v>48.7</v>
      </c>
      <c r="K1366" t="s">
        <v>165</v>
      </c>
      <c r="L1366" t="s">
        <v>166</v>
      </c>
      <c r="M1366" t="s">
        <v>104</v>
      </c>
      <c r="N1366" t="s">
        <v>105</v>
      </c>
      <c r="P1366">
        <v>25</v>
      </c>
      <c r="U1366" t="s">
        <v>206</v>
      </c>
      <c r="V1366" t="s">
        <v>233</v>
      </c>
      <c r="W1366" t="s">
        <v>108</v>
      </c>
      <c r="X1366" t="s">
        <v>234</v>
      </c>
      <c r="Y1366">
        <v>4</v>
      </c>
      <c r="Z1366" t="s">
        <v>139</v>
      </c>
      <c r="AB1366">
        <v>1.84</v>
      </c>
      <c r="AD1366">
        <v>1.0900000000000001</v>
      </c>
      <c r="AF1366">
        <v>2.13</v>
      </c>
      <c r="AG1366" t="s">
        <v>140</v>
      </c>
      <c r="AX1366" t="s">
        <v>128</v>
      </c>
      <c r="AY1366" t="s">
        <v>128</v>
      </c>
      <c r="AZ1366" t="s">
        <v>328</v>
      </c>
      <c r="BE1366">
        <v>15</v>
      </c>
      <c r="BG1366">
        <v>16</v>
      </c>
      <c r="BH1366" t="s">
        <v>118</v>
      </c>
      <c r="BL1366">
        <v>15</v>
      </c>
      <c r="BN1366">
        <v>16</v>
      </c>
      <c r="BO1366" t="s">
        <v>118</v>
      </c>
      <c r="BS1366">
        <v>15</v>
      </c>
      <c r="BU1366">
        <v>16</v>
      </c>
      <c r="BV1366" t="s">
        <v>118</v>
      </c>
      <c r="CC1366" t="s">
        <v>120</v>
      </c>
      <c r="CR1366" t="s">
        <v>697</v>
      </c>
      <c r="CS1366">
        <v>156497</v>
      </c>
      <c r="CT1366" t="s">
        <v>698</v>
      </c>
      <c r="CU1366" t="s">
        <v>699</v>
      </c>
      <c r="CV1366">
        <v>2011</v>
      </c>
    </row>
    <row r="1367" spans="1:100" x14ac:dyDescent="0.35">
      <c r="A1367">
        <v>39600425</v>
      </c>
      <c r="B1367" t="s">
        <v>689</v>
      </c>
      <c r="D1367" t="s">
        <v>135</v>
      </c>
      <c r="F1367">
        <v>48.7</v>
      </c>
      <c r="K1367" t="s">
        <v>231</v>
      </c>
      <c r="L1367" t="s">
        <v>232</v>
      </c>
      <c r="M1367" t="s">
        <v>104</v>
      </c>
      <c r="N1367" t="s">
        <v>105</v>
      </c>
      <c r="P1367">
        <v>25</v>
      </c>
      <c r="U1367" t="s">
        <v>206</v>
      </c>
      <c r="V1367" t="s">
        <v>233</v>
      </c>
      <c r="W1367" t="s">
        <v>108</v>
      </c>
      <c r="X1367" t="s">
        <v>234</v>
      </c>
      <c r="Y1367">
        <v>4</v>
      </c>
      <c r="Z1367" t="s">
        <v>139</v>
      </c>
      <c r="AB1367">
        <v>1</v>
      </c>
      <c r="AD1367">
        <v>0.53</v>
      </c>
      <c r="AF1367">
        <v>1.29</v>
      </c>
      <c r="AG1367" t="s">
        <v>140</v>
      </c>
      <c r="AX1367" t="s">
        <v>128</v>
      </c>
      <c r="AY1367" t="s">
        <v>128</v>
      </c>
      <c r="AZ1367" t="s">
        <v>328</v>
      </c>
      <c r="BE1367">
        <v>15</v>
      </c>
      <c r="BG1367">
        <v>16</v>
      </c>
      <c r="BH1367" t="s">
        <v>118</v>
      </c>
      <c r="BL1367">
        <v>15</v>
      </c>
      <c r="BN1367">
        <v>16</v>
      </c>
      <c r="BO1367" t="s">
        <v>118</v>
      </c>
      <c r="BS1367">
        <v>15</v>
      </c>
      <c r="BU1367">
        <v>16</v>
      </c>
      <c r="BV1367" t="s">
        <v>118</v>
      </c>
      <c r="CC1367" t="s">
        <v>120</v>
      </c>
      <c r="CR1367" t="s">
        <v>697</v>
      </c>
      <c r="CS1367">
        <v>156497</v>
      </c>
      <c r="CT1367" t="s">
        <v>698</v>
      </c>
      <c r="CU1367" t="s">
        <v>699</v>
      </c>
      <c r="CV1367">
        <v>2011</v>
      </c>
    </row>
    <row r="1368" spans="1:100" x14ac:dyDescent="0.35">
      <c r="A1368">
        <v>39600425</v>
      </c>
      <c r="B1368" t="s">
        <v>689</v>
      </c>
      <c r="D1368" t="s">
        <v>135</v>
      </c>
      <c r="F1368">
        <v>48.7</v>
      </c>
      <c r="K1368" t="s">
        <v>705</v>
      </c>
      <c r="L1368" t="s">
        <v>706</v>
      </c>
      <c r="M1368" t="s">
        <v>104</v>
      </c>
      <c r="N1368" t="s">
        <v>198</v>
      </c>
      <c r="V1368" t="s">
        <v>107</v>
      </c>
      <c r="W1368" t="s">
        <v>108</v>
      </c>
      <c r="X1368" t="s">
        <v>109</v>
      </c>
      <c r="Y1368">
        <v>6</v>
      </c>
      <c r="Z1368" t="s">
        <v>139</v>
      </c>
      <c r="AB1368">
        <v>2.2999999999999998</v>
      </c>
      <c r="AD1368">
        <v>0.5</v>
      </c>
      <c r="AF1368">
        <v>2.6</v>
      </c>
      <c r="AG1368" t="s">
        <v>140</v>
      </c>
      <c r="AX1368" t="s">
        <v>128</v>
      </c>
      <c r="AY1368" t="s">
        <v>128</v>
      </c>
      <c r="AZ1368" t="s">
        <v>328</v>
      </c>
      <c r="BC1368">
        <v>4</v>
      </c>
      <c r="BH1368" t="s">
        <v>118</v>
      </c>
      <c r="BJ1368">
        <v>96</v>
      </c>
      <c r="BO1368" t="s">
        <v>130</v>
      </c>
      <c r="BQ1368">
        <v>4</v>
      </c>
      <c r="BV1368" t="s">
        <v>118</v>
      </c>
      <c r="CC1368" t="s">
        <v>120</v>
      </c>
      <c r="CR1368" t="s">
        <v>700</v>
      </c>
      <c r="CS1368">
        <v>153679</v>
      </c>
      <c r="CT1368" t="s">
        <v>701</v>
      </c>
      <c r="CU1368" t="s">
        <v>702</v>
      </c>
      <c r="CV1368">
        <v>2009</v>
      </c>
    </row>
    <row r="1369" spans="1:100" x14ac:dyDescent="0.35">
      <c r="A1369">
        <v>39600425</v>
      </c>
      <c r="B1369" t="s">
        <v>689</v>
      </c>
      <c r="D1369" t="s">
        <v>135</v>
      </c>
      <c r="F1369">
        <v>48.7</v>
      </c>
      <c r="K1369" t="s">
        <v>378</v>
      </c>
      <c r="L1369" t="s">
        <v>379</v>
      </c>
      <c r="M1369" t="s">
        <v>104</v>
      </c>
      <c r="N1369" t="s">
        <v>105</v>
      </c>
      <c r="P1369">
        <v>25</v>
      </c>
      <c r="U1369" t="s">
        <v>106</v>
      </c>
      <c r="V1369" t="s">
        <v>107</v>
      </c>
      <c r="W1369" t="s">
        <v>108</v>
      </c>
      <c r="X1369" t="s">
        <v>109</v>
      </c>
      <c r="Y1369">
        <v>6</v>
      </c>
      <c r="Z1369" t="s">
        <v>139</v>
      </c>
      <c r="AB1369">
        <v>1.7</v>
      </c>
      <c r="AG1369" t="s">
        <v>140</v>
      </c>
      <c r="AX1369" t="s">
        <v>128</v>
      </c>
      <c r="AY1369" t="s">
        <v>128</v>
      </c>
      <c r="AZ1369" t="s">
        <v>328</v>
      </c>
      <c r="BC1369">
        <v>4</v>
      </c>
      <c r="BH1369" t="s">
        <v>118</v>
      </c>
      <c r="BJ1369">
        <v>96</v>
      </c>
      <c r="BO1369" t="s">
        <v>130</v>
      </c>
      <c r="BQ1369">
        <v>4</v>
      </c>
      <c r="BV1369" t="s">
        <v>118</v>
      </c>
      <c r="CC1369" t="s">
        <v>120</v>
      </c>
      <c r="CR1369" t="s">
        <v>700</v>
      </c>
      <c r="CS1369">
        <v>153679</v>
      </c>
      <c r="CT1369" t="s">
        <v>701</v>
      </c>
      <c r="CU1369" t="s">
        <v>702</v>
      </c>
      <c r="CV1369">
        <v>2009</v>
      </c>
    </row>
    <row r="1370" spans="1:100" x14ac:dyDescent="0.35">
      <c r="A1370">
        <v>39600425</v>
      </c>
      <c r="B1370" t="s">
        <v>689</v>
      </c>
      <c r="D1370" t="s">
        <v>135</v>
      </c>
      <c r="F1370">
        <v>48.7</v>
      </c>
      <c r="K1370" t="s">
        <v>434</v>
      </c>
      <c r="L1370" t="s">
        <v>435</v>
      </c>
      <c r="M1370" t="s">
        <v>104</v>
      </c>
      <c r="N1370" t="s">
        <v>198</v>
      </c>
      <c r="V1370" t="s">
        <v>107</v>
      </c>
      <c r="W1370" t="s">
        <v>108</v>
      </c>
      <c r="X1370" t="s">
        <v>109</v>
      </c>
      <c r="Y1370">
        <v>6</v>
      </c>
      <c r="Z1370" t="s">
        <v>139</v>
      </c>
      <c r="AB1370">
        <v>2.4</v>
      </c>
      <c r="AG1370" t="s">
        <v>140</v>
      </c>
      <c r="AX1370" t="s">
        <v>128</v>
      </c>
      <c r="AY1370" t="s">
        <v>128</v>
      </c>
      <c r="AZ1370" t="s">
        <v>328</v>
      </c>
      <c r="BC1370">
        <v>4</v>
      </c>
      <c r="BH1370" t="s">
        <v>118</v>
      </c>
      <c r="BJ1370">
        <v>96</v>
      </c>
      <c r="BO1370" t="s">
        <v>130</v>
      </c>
      <c r="BQ1370">
        <v>4</v>
      </c>
      <c r="BV1370" t="s">
        <v>118</v>
      </c>
      <c r="CC1370" t="s">
        <v>120</v>
      </c>
      <c r="CR1370" t="s">
        <v>700</v>
      </c>
      <c r="CS1370">
        <v>153679</v>
      </c>
      <c r="CT1370" t="s">
        <v>701</v>
      </c>
      <c r="CU1370" t="s">
        <v>702</v>
      </c>
      <c r="CV1370">
        <v>2009</v>
      </c>
    </row>
    <row r="1371" spans="1:100" x14ac:dyDescent="0.35">
      <c r="A1371">
        <v>39600425</v>
      </c>
      <c r="B1371" t="s">
        <v>689</v>
      </c>
      <c r="D1371" t="s">
        <v>135</v>
      </c>
      <c r="F1371">
        <v>48.7</v>
      </c>
      <c r="K1371" t="s">
        <v>578</v>
      </c>
      <c r="L1371" t="s">
        <v>579</v>
      </c>
      <c r="M1371" t="s">
        <v>104</v>
      </c>
      <c r="N1371" t="s">
        <v>105</v>
      </c>
      <c r="P1371">
        <v>25</v>
      </c>
      <c r="U1371" t="s">
        <v>106</v>
      </c>
      <c r="V1371" t="s">
        <v>107</v>
      </c>
      <c r="W1371" t="s">
        <v>108</v>
      </c>
      <c r="X1371" t="s">
        <v>109</v>
      </c>
      <c r="Y1371">
        <v>6</v>
      </c>
      <c r="Z1371" t="s">
        <v>139</v>
      </c>
      <c r="AB1371">
        <v>0.1</v>
      </c>
      <c r="AG1371" t="s">
        <v>140</v>
      </c>
      <c r="AX1371" t="s">
        <v>128</v>
      </c>
      <c r="AY1371" t="s">
        <v>128</v>
      </c>
      <c r="AZ1371" t="s">
        <v>328</v>
      </c>
      <c r="BC1371">
        <v>4</v>
      </c>
      <c r="BH1371" t="s">
        <v>118</v>
      </c>
      <c r="BJ1371">
        <v>96</v>
      </c>
      <c r="BO1371" t="s">
        <v>130</v>
      </c>
      <c r="BQ1371">
        <v>4</v>
      </c>
      <c r="BV1371" t="s">
        <v>118</v>
      </c>
      <c r="CC1371" t="s">
        <v>120</v>
      </c>
      <c r="CR1371" t="s">
        <v>700</v>
      </c>
      <c r="CS1371">
        <v>153679</v>
      </c>
      <c r="CT1371" t="s">
        <v>701</v>
      </c>
      <c r="CU1371" t="s">
        <v>702</v>
      </c>
      <c r="CV1371">
        <v>2009</v>
      </c>
    </row>
    <row r="1372" spans="1:100" x14ac:dyDescent="0.35">
      <c r="A1372">
        <v>39600425</v>
      </c>
      <c r="B1372" t="s">
        <v>689</v>
      </c>
      <c r="D1372" t="s">
        <v>135</v>
      </c>
      <c r="F1372">
        <v>48.7</v>
      </c>
      <c r="K1372" t="s">
        <v>397</v>
      </c>
      <c r="L1372" t="s">
        <v>398</v>
      </c>
      <c r="M1372" t="s">
        <v>104</v>
      </c>
      <c r="N1372" t="s">
        <v>105</v>
      </c>
      <c r="P1372">
        <v>25</v>
      </c>
      <c r="U1372" t="s">
        <v>106</v>
      </c>
      <c r="V1372" t="s">
        <v>107</v>
      </c>
      <c r="W1372" t="s">
        <v>108</v>
      </c>
      <c r="X1372" t="s">
        <v>109</v>
      </c>
      <c r="Y1372">
        <v>6</v>
      </c>
      <c r="Z1372" t="s">
        <v>139</v>
      </c>
      <c r="AB1372">
        <v>1.2</v>
      </c>
      <c r="AD1372">
        <v>0.9</v>
      </c>
      <c r="AF1372">
        <v>1.4</v>
      </c>
      <c r="AG1372" t="s">
        <v>140</v>
      </c>
      <c r="AX1372" t="s">
        <v>128</v>
      </c>
      <c r="AY1372" t="s">
        <v>128</v>
      </c>
      <c r="AZ1372" t="s">
        <v>328</v>
      </c>
      <c r="BC1372">
        <v>4</v>
      </c>
      <c r="BH1372" t="s">
        <v>118</v>
      </c>
      <c r="BJ1372">
        <v>96</v>
      </c>
      <c r="BO1372" t="s">
        <v>130</v>
      </c>
      <c r="BQ1372">
        <v>4</v>
      </c>
      <c r="BV1372" t="s">
        <v>118</v>
      </c>
      <c r="CC1372" t="s">
        <v>120</v>
      </c>
      <c r="CR1372" t="s">
        <v>700</v>
      </c>
      <c r="CS1372">
        <v>153679</v>
      </c>
      <c r="CT1372" t="s">
        <v>701</v>
      </c>
      <c r="CU1372" t="s">
        <v>702</v>
      </c>
      <c r="CV1372">
        <v>2009</v>
      </c>
    </row>
    <row r="1373" spans="1:100" x14ac:dyDescent="0.35">
      <c r="A1373">
        <v>39600425</v>
      </c>
      <c r="B1373" t="s">
        <v>689</v>
      </c>
      <c r="D1373" t="s">
        <v>135</v>
      </c>
      <c r="F1373">
        <v>48.7</v>
      </c>
      <c r="K1373" t="s">
        <v>352</v>
      </c>
      <c r="L1373" t="s">
        <v>353</v>
      </c>
      <c r="M1373" t="s">
        <v>104</v>
      </c>
      <c r="N1373" t="s">
        <v>198</v>
      </c>
      <c r="V1373" t="s">
        <v>107</v>
      </c>
      <c r="W1373" t="s">
        <v>108</v>
      </c>
      <c r="X1373" t="s">
        <v>109</v>
      </c>
      <c r="Y1373">
        <v>6</v>
      </c>
      <c r="Z1373" t="s">
        <v>139</v>
      </c>
      <c r="AB1373">
        <v>2.4</v>
      </c>
      <c r="AG1373" t="s">
        <v>140</v>
      </c>
      <c r="AX1373" t="s">
        <v>128</v>
      </c>
      <c r="AY1373" t="s">
        <v>128</v>
      </c>
      <c r="AZ1373" t="s">
        <v>328</v>
      </c>
      <c r="BC1373">
        <v>4</v>
      </c>
      <c r="BH1373" t="s">
        <v>118</v>
      </c>
      <c r="BJ1373">
        <v>96</v>
      </c>
      <c r="BO1373" t="s">
        <v>130</v>
      </c>
      <c r="BQ1373">
        <v>4</v>
      </c>
      <c r="BV1373" t="s">
        <v>118</v>
      </c>
      <c r="CC1373" t="s">
        <v>120</v>
      </c>
      <c r="CR1373" t="s">
        <v>700</v>
      </c>
      <c r="CS1373">
        <v>153679</v>
      </c>
      <c r="CT1373" t="s">
        <v>701</v>
      </c>
      <c r="CU1373" t="s">
        <v>702</v>
      </c>
      <c r="CV1373">
        <v>2009</v>
      </c>
    </row>
    <row r="1374" spans="1:100" x14ac:dyDescent="0.35">
      <c r="A1374">
        <v>39600425</v>
      </c>
      <c r="B1374" t="s">
        <v>689</v>
      </c>
      <c r="D1374" t="s">
        <v>135</v>
      </c>
      <c r="F1374">
        <v>48.7</v>
      </c>
      <c r="K1374" t="s">
        <v>165</v>
      </c>
      <c r="L1374" t="s">
        <v>166</v>
      </c>
      <c r="M1374" t="s">
        <v>104</v>
      </c>
      <c r="N1374" t="s">
        <v>105</v>
      </c>
      <c r="P1374">
        <v>25</v>
      </c>
      <c r="U1374" t="s">
        <v>206</v>
      </c>
      <c r="V1374" t="s">
        <v>233</v>
      </c>
      <c r="W1374" t="s">
        <v>108</v>
      </c>
      <c r="X1374" t="s">
        <v>234</v>
      </c>
      <c r="Y1374">
        <v>4</v>
      </c>
      <c r="Z1374" t="s">
        <v>139</v>
      </c>
      <c r="AB1374">
        <v>1.58</v>
      </c>
      <c r="AD1374">
        <v>1.25</v>
      </c>
      <c r="AF1374">
        <v>1.78</v>
      </c>
      <c r="AG1374" t="s">
        <v>140</v>
      </c>
      <c r="AX1374" t="s">
        <v>128</v>
      </c>
      <c r="AY1374" t="s">
        <v>128</v>
      </c>
      <c r="AZ1374" t="s">
        <v>328</v>
      </c>
      <c r="BE1374">
        <v>15</v>
      </c>
      <c r="BG1374">
        <v>16</v>
      </c>
      <c r="BH1374" t="s">
        <v>118</v>
      </c>
      <c r="BL1374">
        <v>15</v>
      </c>
      <c r="BN1374">
        <v>16</v>
      </c>
      <c r="BO1374" t="s">
        <v>118</v>
      </c>
      <c r="BS1374">
        <v>15</v>
      </c>
      <c r="BU1374">
        <v>16</v>
      </c>
      <c r="BV1374" t="s">
        <v>118</v>
      </c>
      <c r="CC1374" t="s">
        <v>120</v>
      </c>
      <c r="CR1374" t="s">
        <v>697</v>
      </c>
      <c r="CS1374">
        <v>156497</v>
      </c>
      <c r="CT1374" t="s">
        <v>698</v>
      </c>
      <c r="CU1374" t="s">
        <v>699</v>
      </c>
      <c r="CV1374">
        <v>2011</v>
      </c>
    </row>
    <row r="1375" spans="1:100" x14ac:dyDescent="0.35">
      <c r="A1375">
        <v>39600425</v>
      </c>
      <c r="B1375" t="s">
        <v>689</v>
      </c>
      <c r="D1375" t="s">
        <v>135</v>
      </c>
      <c r="F1375">
        <v>48.7</v>
      </c>
      <c r="K1375" t="s">
        <v>352</v>
      </c>
      <c r="L1375" t="s">
        <v>353</v>
      </c>
      <c r="M1375" t="s">
        <v>104</v>
      </c>
      <c r="N1375" t="s">
        <v>198</v>
      </c>
      <c r="V1375" t="s">
        <v>107</v>
      </c>
      <c r="W1375" t="s">
        <v>108</v>
      </c>
      <c r="X1375" t="s">
        <v>109</v>
      </c>
      <c r="Y1375">
        <v>6</v>
      </c>
      <c r="Z1375" t="s">
        <v>139</v>
      </c>
      <c r="AB1375">
        <v>2.8</v>
      </c>
      <c r="AD1375">
        <v>1.8</v>
      </c>
      <c r="AF1375">
        <v>3.3</v>
      </c>
      <c r="AG1375" t="s">
        <v>140</v>
      </c>
      <c r="AX1375" t="s">
        <v>128</v>
      </c>
      <c r="AY1375" t="s">
        <v>128</v>
      </c>
      <c r="AZ1375" t="s">
        <v>129</v>
      </c>
      <c r="BC1375">
        <v>4</v>
      </c>
      <c r="BH1375" t="s">
        <v>118</v>
      </c>
      <c r="BJ1375">
        <v>96</v>
      </c>
      <c r="BO1375" t="s">
        <v>130</v>
      </c>
      <c r="BQ1375">
        <v>4</v>
      </c>
      <c r="BV1375" t="s">
        <v>118</v>
      </c>
      <c r="CC1375" t="s">
        <v>120</v>
      </c>
      <c r="CR1375" t="s">
        <v>700</v>
      </c>
      <c r="CS1375">
        <v>153679</v>
      </c>
      <c r="CT1375" t="s">
        <v>701</v>
      </c>
      <c r="CU1375" t="s">
        <v>702</v>
      </c>
      <c r="CV1375">
        <v>2009</v>
      </c>
    </row>
    <row r="1376" spans="1:100" x14ac:dyDescent="0.35">
      <c r="A1376">
        <v>39600425</v>
      </c>
      <c r="B1376" t="s">
        <v>689</v>
      </c>
      <c r="D1376" t="s">
        <v>101</v>
      </c>
      <c r="F1376">
        <v>48.8</v>
      </c>
      <c r="K1376" t="s">
        <v>690</v>
      </c>
      <c r="L1376" t="s">
        <v>691</v>
      </c>
      <c r="M1376" t="s">
        <v>104</v>
      </c>
      <c r="N1376" t="s">
        <v>198</v>
      </c>
      <c r="R1376">
        <v>29</v>
      </c>
      <c r="T1376">
        <v>30</v>
      </c>
      <c r="U1376" t="s">
        <v>106</v>
      </c>
      <c r="V1376" t="s">
        <v>167</v>
      </c>
      <c r="W1376" t="s">
        <v>108</v>
      </c>
      <c r="X1376" t="s">
        <v>109</v>
      </c>
      <c r="Y1376">
        <v>9</v>
      </c>
      <c r="Z1376" t="s">
        <v>139</v>
      </c>
      <c r="AB1376">
        <v>2.11</v>
      </c>
      <c r="AD1376">
        <v>1.85</v>
      </c>
      <c r="AF1376">
        <v>2.41</v>
      </c>
      <c r="AG1376" t="s">
        <v>140</v>
      </c>
      <c r="AX1376" t="s">
        <v>128</v>
      </c>
      <c r="AY1376" t="s">
        <v>128</v>
      </c>
      <c r="AZ1376" t="s">
        <v>129</v>
      </c>
      <c r="BC1376">
        <v>2</v>
      </c>
      <c r="BH1376" t="s">
        <v>118</v>
      </c>
      <c r="BJ1376">
        <v>48</v>
      </c>
      <c r="BO1376" t="s">
        <v>130</v>
      </c>
      <c r="BQ1376">
        <v>2</v>
      </c>
      <c r="BV1376" t="s">
        <v>118</v>
      </c>
      <c r="CC1376" t="s">
        <v>120</v>
      </c>
      <c r="CR1376" t="s">
        <v>692</v>
      </c>
      <c r="CS1376">
        <v>155517</v>
      </c>
      <c r="CT1376" t="s">
        <v>693</v>
      </c>
      <c r="CU1376" t="s">
        <v>694</v>
      </c>
      <c r="CV1376">
        <v>2010</v>
      </c>
    </row>
    <row r="1377" spans="1:100" x14ac:dyDescent="0.35">
      <c r="A1377">
        <v>39600425</v>
      </c>
      <c r="B1377" t="s">
        <v>689</v>
      </c>
      <c r="D1377" t="s">
        <v>101</v>
      </c>
      <c r="F1377">
        <v>48.8</v>
      </c>
      <c r="K1377" t="s">
        <v>695</v>
      </c>
      <c r="L1377" t="s">
        <v>696</v>
      </c>
      <c r="M1377" t="s">
        <v>104</v>
      </c>
      <c r="N1377" t="s">
        <v>198</v>
      </c>
      <c r="R1377">
        <v>29</v>
      </c>
      <c r="T1377">
        <v>30</v>
      </c>
      <c r="U1377" t="s">
        <v>106</v>
      </c>
      <c r="V1377" t="s">
        <v>167</v>
      </c>
      <c r="W1377" t="s">
        <v>108</v>
      </c>
      <c r="X1377" t="s">
        <v>109</v>
      </c>
      <c r="Y1377">
        <v>9</v>
      </c>
      <c r="Z1377" t="s">
        <v>139</v>
      </c>
      <c r="AB1377">
        <v>2.0299999999999998</v>
      </c>
      <c r="AD1377">
        <v>1.9</v>
      </c>
      <c r="AF1377">
        <v>2.16</v>
      </c>
      <c r="AG1377" t="s">
        <v>140</v>
      </c>
      <c r="AX1377" t="s">
        <v>128</v>
      </c>
      <c r="AY1377" t="s">
        <v>128</v>
      </c>
      <c r="AZ1377" t="s">
        <v>129</v>
      </c>
      <c r="BC1377">
        <v>2</v>
      </c>
      <c r="BH1377" t="s">
        <v>118</v>
      </c>
      <c r="BJ1377">
        <v>48</v>
      </c>
      <c r="BO1377" t="s">
        <v>130</v>
      </c>
      <c r="BQ1377">
        <v>2</v>
      </c>
      <c r="BV1377" t="s">
        <v>118</v>
      </c>
      <c r="CC1377" t="s">
        <v>120</v>
      </c>
      <c r="CR1377" t="s">
        <v>692</v>
      </c>
      <c r="CS1377">
        <v>155517</v>
      </c>
      <c r="CT1377" t="s">
        <v>693</v>
      </c>
      <c r="CU1377" t="s">
        <v>694</v>
      </c>
      <c r="CV1377">
        <v>2010</v>
      </c>
    </row>
    <row r="1378" spans="1:100" x14ac:dyDescent="0.35">
      <c r="A1378">
        <v>39600425</v>
      </c>
      <c r="B1378" t="s">
        <v>689</v>
      </c>
      <c r="D1378" t="s">
        <v>135</v>
      </c>
      <c r="F1378">
        <v>48.7</v>
      </c>
      <c r="K1378" t="s">
        <v>397</v>
      </c>
      <c r="L1378" t="s">
        <v>398</v>
      </c>
      <c r="M1378" t="s">
        <v>104</v>
      </c>
      <c r="N1378" t="s">
        <v>105</v>
      </c>
      <c r="P1378">
        <v>25</v>
      </c>
      <c r="U1378" t="s">
        <v>106</v>
      </c>
      <c r="V1378" t="s">
        <v>107</v>
      </c>
      <c r="W1378" t="s">
        <v>108</v>
      </c>
      <c r="X1378" t="s">
        <v>109</v>
      </c>
      <c r="Y1378">
        <v>6</v>
      </c>
      <c r="Z1378" t="s">
        <v>139</v>
      </c>
      <c r="AB1378">
        <v>1.7</v>
      </c>
      <c r="AD1378">
        <v>1.5</v>
      </c>
      <c r="AF1378">
        <v>1.8</v>
      </c>
      <c r="AG1378" t="s">
        <v>140</v>
      </c>
      <c r="AX1378" t="s">
        <v>128</v>
      </c>
      <c r="AY1378" t="s">
        <v>128</v>
      </c>
      <c r="AZ1378" t="s">
        <v>129</v>
      </c>
      <c r="BC1378">
        <v>4</v>
      </c>
      <c r="BH1378" t="s">
        <v>118</v>
      </c>
      <c r="BJ1378">
        <v>96</v>
      </c>
      <c r="BO1378" t="s">
        <v>130</v>
      </c>
      <c r="BQ1378">
        <v>4</v>
      </c>
      <c r="BV1378" t="s">
        <v>118</v>
      </c>
      <c r="CC1378" t="s">
        <v>120</v>
      </c>
      <c r="CR1378" t="s">
        <v>700</v>
      </c>
      <c r="CS1378">
        <v>153679</v>
      </c>
      <c r="CT1378" t="s">
        <v>701</v>
      </c>
      <c r="CU1378" t="s">
        <v>702</v>
      </c>
      <c r="CV1378">
        <v>2009</v>
      </c>
    </row>
    <row r="1379" spans="1:100" x14ac:dyDescent="0.35">
      <c r="A1379">
        <v>39600425</v>
      </c>
      <c r="B1379" t="s">
        <v>689</v>
      </c>
      <c r="D1379" t="s">
        <v>101</v>
      </c>
      <c r="F1379">
        <v>39.9</v>
      </c>
      <c r="K1379" t="s">
        <v>165</v>
      </c>
      <c r="L1379" t="s">
        <v>166</v>
      </c>
      <c r="M1379" t="s">
        <v>104</v>
      </c>
      <c r="N1379" t="s">
        <v>105</v>
      </c>
      <c r="P1379">
        <v>25</v>
      </c>
      <c r="U1379" t="s">
        <v>294</v>
      </c>
      <c r="V1379" t="s">
        <v>167</v>
      </c>
      <c r="W1379" t="s">
        <v>108</v>
      </c>
      <c r="X1379" t="s">
        <v>109</v>
      </c>
      <c r="Y1379" t="s">
        <v>383</v>
      </c>
      <c r="Z1379" t="s">
        <v>139</v>
      </c>
      <c r="AB1379">
        <v>2.77</v>
      </c>
      <c r="AD1379">
        <v>2.67</v>
      </c>
      <c r="AF1379">
        <v>2.87</v>
      </c>
      <c r="AG1379" t="s">
        <v>140</v>
      </c>
      <c r="AX1379" t="s">
        <v>128</v>
      </c>
      <c r="AY1379" t="s">
        <v>128</v>
      </c>
      <c r="AZ1379" t="s">
        <v>129</v>
      </c>
      <c r="BC1379">
        <v>4</v>
      </c>
      <c r="BH1379" t="s">
        <v>118</v>
      </c>
      <c r="BJ1379">
        <v>96</v>
      </c>
      <c r="BO1379" t="s">
        <v>130</v>
      </c>
      <c r="BQ1379">
        <v>4</v>
      </c>
      <c r="BV1379" t="s">
        <v>118</v>
      </c>
      <c r="CC1379" t="s">
        <v>120</v>
      </c>
      <c r="CR1379" t="s">
        <v>375</v>
      </c>
      <c r="CS1379">
        <v>161774</v>
      </c>
      <c r="CT1379" t="s">
        <v>384</v>
      </c>
      <c r="CU1379" t="s">
        <v>385</v>
      </c>
      <c r="CV1379">
        <v>2011</v>
      </c>
    </row>
    <row r="1380" spans="1:100" x14ac:dyDescent="0.35">
      <c r="A1380">
        <v>39600425</v>
      </c>
      <c r="B1380" t="s">
        <v>689</v>
      </c>
      <c r="D1380" t="s">
        <v>135</v>
      </c>
      <c r="F1380">
        <v>48.7</v>
      </c>
      <c r="K1380" t="s">
        <v>578</v>
      </c>
      <c r="L1380" t="s">
        <v>579</v>
      </c>
      <c r="M1380" t="s">
        <v>104</v>
      </c>
      <c r="N1380" t="s">
        <v>105</v>
      </c>
      <c r="P1380">
        <v>25</v>
      </c>
      <c r="U1380" t="s">
        <v>106</v>
      </c>
      <c r="V1380" t="s">
        <v>107</v>
      </c>
      <c r="W1380" t="s">
        <v>108</v>
      </c>
      <c r="X1380" t="s">
        <v>109</v>
      </c>
      <c r="Y1380">
        <v>6</v>
      </c>
      <c r="Z1380" t="s">
        <v>139</v>
      </c>
      <c r="AB1380">
        <v>0.8</v>
      </c>
      <c r="AD1380">
        <v>0.7</v>
      </c>
      <c r="AF1380">
        <v>1</v>
      </c>
      <c r="AG1380" t="s">
        <v>140</v>
      </c>
      <c r="AX1380" t="s">
        <v>128</v>
      </c>
      <c r="AY1380" t="s">
        <v>128</v>
      </c>
      <c r="AZ1380" t="s">
        <v>129</v>
      </c>
      <c r="BC1380">
        <v>4</v>
      </c>
      <c r="BH1380" t="s">
        <v>118</v>
      </c>
      <c r="BJ1380">
        <v>96</v>
      </c>
      <c r="BO1380" t="s">
        <v>130</v>
      </c>
      <c r="BQ1380">
        <v>4</v>
      </c>
      <c r="BV1380" t="s">
        <v>118</v>
      </c>
      <c r="CC1380" t="s">
        <v>120</v>
      </c>
      <c r="CR1380" t="s">
        <v>700</v>
      </c>
      <c r="CS1380">
        <v>153679</v>
      </c>
      <c r="CT1380" t="s">
        <v>701</v>
      </c>
      <c r="CU1380" t="s">
        <v>702</v>
      </c>
      <c r="CV1380">
        <v>2009</v>
      </c>
    </row>
    <row r="1381" spans="1:100" x14ac:dyDescent="0.35">
      <c r="A1381">
        <v>39600425</v>
      </c>
      <c r="B1381" t="s">
        <v>689</v>
      </c>
      <c r="D1381" t="s">
        <v>135</v>
      </c>
      <c r="F1381">
        <v>48.7</v>
      </c>
      <c r="K1381" t="s">
        <v>165</v>
      </c>
      <c r="L1381" t="s">
        <v>166</v>
      </c>
      <c r="M1381" t="s">
        <v>104</v>
      </c>
      <c r="N1381" t="s">
        <v>105</v>
      </c>
      <c r="P1381">
        <v>25</v>
      </c>
      <c r="U1381" t="s">
        <v>206</v>
      </c>
      <c r="V1381" t="s">
        <v>233</v>
      </c>
      <c r="W1381" t="s">
        <v>108</v>
      </c>
      <c r="X1381" t="s">
        <v>234</v>
      </c>
      <c r="Y1381">
        <v>4</v>
      </c>
      <c r="Z1381" t="s">
        <v>139</v>
      </c>
      <c r="AB1381">
        <v>2.58</v>
      </c>
      <c r="AD1381">
        <v>2.0699999999999998</v>
      </c>
      <c r="AF1381">
        <v>3.86</v>
      </c>
      <c r="AG1381" t="s">
        <v>140</v>
      </c>
      <c r="AX1381" t="s">
        <v>128</v>
      </c>
      <c r="AY1381" t="s">
        <v>128</v>
      </c>
      <c r="AZ1381" t="s">
        <v>129</v>
      </c>
      <c r="BE1381">
        <v>15</v>
      </c>
      <c r="BG1381">
        <v>16</v>
      </c>
      <c r="BH1381" t="s">
        <v>118</v>
      </c>
      <c r="BL1381">
        <v>15</v>
      </c>
      <c r="BN1381">
        <v>16</v>
      </c>
      <c r="BO1381" t="s">
        <v>118</v>
      </c>
      <c r="BS1381">
        <v>15</v>
      </c>
      <c r="BU1381">
        <v>16</v>
      </c>
      <c r="BV1381" t="s">
        <v>118</v>
      </c>
      <c r="CC1381" t="s">
        <v>120</v>
      </c>
      <c r="CR1381" t="s">
        <v>697</v>
      </c>
      <c r="CS1381">
        <v>156497</v>
      </c>
      <c r="CT1381" t="s">
        <v>698</v>
      </c>
      <c r="CU1381" t="s">
        <v>699</v>
      </c>
      <c r="CV1381">
        <v>2011</v>
      </c>
    </row>
    <row r="1382" spans="1:100" x14ac:dyDescent="0.35">
      <c r="A1382">
        <v>39600425</v>
      </c>
      <c r="B1382" t="s">
        <v>689</v>
      </c>
      <c r="D1382" t="s">
        <v>135</v>
      </c>
      <c r="F1382">
        <v>48.7</v>
      </c>
      <c r="K1382" t="s">
        <v>434</v>
      </c>
      <c r="L1382" t="s">
        <v>435</v>
      </c>
      <c r="M1382" t="s">
        <v>104</v>
      </c>
      <c r="N1382" t="s">
        <v>198</v>
      </c>
      <c r="V1382" t="s">
        <v>107</v>
      </c>
      <c r="W1382" t="s">
        <v>108</v>
      </c>
      <c r="X1382" t="s">
        <v>109</v>
      </c>
      <c r="Y1382">
        <v>6</v>
      </c>
      <c r="Z1382" t="s">
        <v>139</v>
      </c>
      <c r="AB1382">
        <v>2.8</v>
      </c>
      <c r="AD1382">
        <v>1.8</v>
      </c>
      <c r="AF1382">
        <v>3.3</v>
      </c>
      <c r="AG1382" t="s">
        <v>140</v>
      </c>
      <c r="AX1382" t="s">
        <v>128</v>
      </c>
      <c r="AY1382" t="s">
        <v>128</v>
      </c>
      <c r="AZ1382" t="s">
        <v>129</v>
      </c>
      <c r="BC1382">
        <v>4</v>
      </c>
      <c r="BH1382" t="s">
        <v>118</v>
      </c>
      <c r="BJ1382">
        <v>96</v>
      </c>
      <c r="BO1382" t="s">
        <v>130</v>
      </c>
      <c r="BQ1382">
        <v>4</v>
      </c>
      <c r="BV1382" t="s">
        <v>118</v>
      </c>
      <c r="CC1382" t="s">
        <v>120</v>
      </c>
      <c r="CR1382" t="s">
        <v>700</v>
      </c>
      <c r="CS1382">
        <v>153679</v>
      </c>
      <c r="CT1382" t="s">
        <v>701</v>
      </c>
      <c r="CU1382" t="s">
        <v>702</v>
      </c>
      <c r="CV1382">
        <v>2009</v>
      </c>
    </row>
    <row r="1383" spans="1:100" x14ac:dyDescent="0.35">
      <c r="A1383">
        <v>39600425</v>
      </c>
      <c r="B1383" t="s">
        <v>689</v>
      </c>
      <c r="D1383" t="s">
        <v>135</v>
      </c>
      <c r="F1383">
        <v>48.7</v>
      </c>
      <c r="K1383" t="s">
        <v>231</v>
      </c>
      <c r="L1383" t="s">
        <v>232</v>
      </c>
      <c r="M1383" t="s">
        <v>104</v>
      </c>
      <c r="N1383" t="s">
        <v>105</v>
      </c>
      <c r="P1383">
        <v>25</v>
      </c>
      <c r="U1383" t="s">
        <v>206</v>
      </c>
      <c r="V1383" t="s">
        <v>233</v>
      </c>
      <c r="W1383" t="s">
        <v>108</v>
      </c>
      <c r="X1383" t="s">
        <v>234</v>
      </c>
      <c r="Y1383">
        <v>4</v>
      </c>
      <c r="Z1383" t="s">
        <v>139</v>
      </c>
      <c r="AB1383">
        <v>2.29</v>
      </c>
      <c r="AD1383">
        <v>1.56</v>
      </c>
      <c r="AF1383">
        <v>10.8</v>
      </c>
      <c r="AG1383" t="s">
        <v>140</v>
      </c>
      <c r="AX1383" t="s">
        <v>128</v>
      </c>
      <c r="AY1383" t="s">
        <v>128</v>
      </c>
      <c r="AZ1383" t="s">
        <v>129</v>
      </c>
      <c r="BE1383">
        <v>15</v>
      </c>
      <c r="BG1383">
        <v>16</v>
      </c>
      <c r="BH1383" t="s">
        <v>118</v>
      </c>
      <c r="BL1383">
        <v>15</v>
      </c>
      <c r="BN1383">
        <v>16</v>
      </c>
      <c r="BO1383" t="s">
        <v>118</v>
      </c>
      <c r="BS1383">
        <v>15</v>
      </c>
      <c r="BU1383">
        <v>16</v>
      </c>
      <c r="BV1383" t="s">
        <v>118</v>
      </c>
      <c r="CC1383" t="s">
        <v>120</v>
      </c>
      <c r="CR1383" t="s">
        <v>697</v>
      </c>
      <c r="CS1383">
        <v>156497</v>
      </c>
      <c r="CT1383" t="s">
        <v>698</v>
      </c>
      <c r="CU1383" t="s">
        <v>699</v>
      </c>
      <c r="CV1383">
        <v>2011</v>
      </c>
    </row>
    <row r="1384" spans="1:100" x14ac:dyDescent="0.35">
      <c r="A1384">
        <v>39600425</v>
      </c>
      <c r="B1384" t="s">
        <v>689</v>
      </c>
      <c r="D1384" t="s">
        <v>135</v>
      </c>
      <c r="F1384">
        <v>48.7</v>
      </c>
      <c r="K1384" t="s">
        <v>165</v>
      </c>
      <c r="L1384" t="s">
        <v>166</v>
      </c>
      <c r="M1384" t="s">
        <v>104</v>
      </c>
      <c r="N1384" t="s">
        <v>105</v>
      </c>
      <c r="P1384">
        <v>25</v>
      </c>
      <c r="U1384" t="s">
        <v>206</v>
      </c>
      <c r="V1384" t="s">
        <v>233</v>
      </c>
      <c r="W1384" t="s">
        <v>108</v>
      </c>
      <c r="X1384" t="s">
        <v>234</v>
      </c>
      <c r="Y1384">
        <v>4</v>
      </c>
      <c r="Z1384" t="s">
        <v>139</v>
      </c>
      <c r="AB1384">
        <v>2.1800000000000002</v>
      </c>
      <c r="AD1384">
        <v>1.99</v>
      </c>
      <c r="AF1384">
        <v>2.37</v>
      </c>
      <c r="AG1384" t="s">
        <v>140</v>
      </c>
      <c r="AX1384" t="s">
        <v>128</v>
      </c>
      <c r="AY1384" t="s">
        <v>128</v>
      </c>
      <c r="AZ1384" t="s">
        <v>129</v>
      </c>
      <c r="BE1384">
        <v>15</v>
      </c>
      <c r="BG1384">
        <v>16</v>
      </c>
      <c r="BH1384" t="s">
        <v>118</v>
      </c>
      <c r="BL1384">
        <v>15</v>
      </c>
      <c r="BN1384">
        <v>16</v>
      </c>
      <c r="BO1384" t="s">
        <v>118</v>
      </c>
      <c r="BS1384">
        <v>15</v>
      </c>
      <c r="BU1384">
        <v>16</v>
      </c>
      <c r="BV1384" t="s">
        <v>118</v>
      </c>
      <c r="CC1384" t="s">
        <v>120</v>
      </c>
      <c r="CR1384" t="s">
        <v>697</v>
      </c>
      <c r="CS1384">
        <v>156497</v>
      </c>
      <c r="CT1384" t="s">
        <v>698</v>
      </c>
      <c r="CU1384" t="s">
        <v>699</v>
      </c>
      <c r="CV1384">
        <v>2011</v>
      </c>
    </row>
    <row r="1385" spans="1:100" x14ac:dyDescent="0.35">
      <c r="A1385">
        <v>39600425</v>
      </c>
      <c r="B1385" t="s">
        <v>689</v>
      </c>
      <c r="D1385" t="s">
        <v>135</v>
      </c>
      <c r="F1385">
        <v>48.7</v>
      </c>
      <c r="K1385" t="s">
        <v>231</v>
      </c>
      <c r="L1385" t="s">
        <v>232</v>
      </c>
      <c r="M1385" t="s">
        <v>104</v>
      </c>
      <c r="N1385" t="s">
        <v>105</v>
      </c>
      <c r="P1385">
        <v>25</v>
      </c>
      <c r="U1385" t="s">
        <v>206</v>
      </c>
      <c r="V1385" t="s">
        <v>233</v>
      </c>
      <c r="W1385" t="s">
        <v>108</v>
      </c>
      <c r="X1385" t="s">
        <v>234</v>
      </c>
      <c r="Y1385">
        <v>4</v>
      </c>
      <c r="Z1385" t="s">
        <v>139</v>
      </c>
      <c r="AB1385">
        <v>2.04</v>
      </c>
      <c r="AD1385">
        <v>1.7</v>
      </c>
      <c r="AF1385">
        <v>2.35</v>
      </c>
      <c r="AG1385" t="s">
        <v>140</v>
      </c>
      <c r="AX1385" t="s">
        <v>128</v>
      </c>
      <c r="AY1385" t="s">
        <v>128</v>
      </c>
      <c r="AZ1385" t="s">
        <v>129</v>
      </c>
      <c r="BE1385">
        <v>15</v>
      </c>
      <c r="BG1385">
        <v>16</v>
      </c>
      <c r="BH1385" t="s">
        <v>118</v>
      </c>
      <c r="BL1385">
        <v>15</v>
      </c>
      <c r="BN1385">
        <v>16</v>
      </c>
      <c r="BO1385" t="s">
        <v>118</v>
      </c>
      <c r="BS1385">
        <v>15</v>
      </c>
      <c r="BU1385">
        <v>16</v>
      </c>
      <c r="BV1385" t="s">
        <v>118</v>
      </c>
      <c r="CC1385" t="s">
        <v>120</v>
      </c>
      <c r="CR1385" t="s">
        <v>697</v>
      </c>
      <c r="CS1385">
        <v>156497</v>
      </c>
      <c r="CT1385" t="s">
        <v>698</v>
      </c>
      <c r="CU1385" t="s">
        <v>699</v>
      </c>
      <c r="CV1385">
        <v>2011</v>
      </c>
    </row>
    <row r="1386" spans="1:100" x14ac:dyDescent="0.35">
      <c r="A1386">
        <v>39600425</v>
      </c>
      <c r="B1386" t="s">
        <v>689</v>
      </c>
      <c r="D1386" t="s">
        <v>135</v>
      </c>
      <c r="F1386">
        <v>48.7</v>
      </c>
      <c r="K1386" t="s">
        <v>703</v>
      </c>
      <c r="L1386" t="s">
        <v>704</v>
      </c>
      <c r="M1386" t="s">
        <v>104</v>
      </c>
      <c r="N1386" t="s">
        <v>198</v>
      </c>
      <c r="V1386" t="s">
        <v>107</v>
      </c>
      <c r="W1386" t="s">
        <v>108</v>
      </c>
      <c r="X1386" t="s">
        <v>109</v>
      </c>
      <c r="Y1386">
        <v>6</v>
      </c>
      <c r="Z1386" t="s">
        <v>139</v>
      </c>
      <c r="AB1386">
        <v>3.2</v>
      </c>
      <c r="AD1386">
        <v>2.7</v>
      </c>
      <c r="AF1386">
        <v>3.9</v>
      </c>
      <c r="AG1386" t="s">
        <v>140</v>
      </c>
      <c r="AX1386" t="s">
        <v>128</v>
      </c>
      <c r="AY1386" t="s">
        <v>128</v>
      </c>
      <c r="AZ1386" t="s">
        <v>129</v>
      </c>
      <c r="BC1386">
        <v>4</v>
      </c>
      <c r="BH1386" t="s">
        <v>118</v>
      </c>
      <c r="BJ1386">
        <v>96</v>
      </c>
      <c r="BO1386" t="s">
        <v>130</v>
      </c>
      <c r="BQ1386">
        <v>4</v>
      </c>
      <c r="BV1386" t="s">
        <v>118</v>
      </c>
      <c r="CC1386" t="s">
        <v>120</v>
      </c>
      <c r="CR1386" t="s">
        <v>700</v>
      </c>
      <c r="CS1386">
        <v>153679</v>
      </c>
      <c r="CT1386" t="s">
        <v>701</v>
      </c>
      <c r="CU1386" t="s">
        <v>702</v>
      </c>
      <c r="CV1386">
        <v>2009</v>
      </c>
    </row>
    <row r="1387" spans="1:100" x14ac:dyDescent="0.35">
      <c r="A1387">
        <v>39600425</v>
      </c>
      <c r="B1387" t="s">
        <v>689</v>
      </c>
      <c r="D1387" t="s">
        <v>135</v>
      </c>
      <c r="F1387">
        <v>48.7</v>
      </c>
      <c r="K1387" t="s">
        <v>231</v>
      </c>
      <c r="L1387" t="s">
        <v>232</v>
      </c>
      <c r="M1387" t="s">
        <v>104</v>
      </c>
      <c r="N1387" t="s">
        <v>105</v>
      </c>
      <c r="P1387">
        <v>25</v>
      </c>
      <c r="U1387" t="s">
        <v>106</v>
      </c>
      <c r="V1387" t="s">
        <v>107</v>
      </c>
      <c r="W1387" t="s">
        <v>108</v>
      </c>
      <c r="X1387" t="s">
        <v>109</v>
      </c>
      <c r="Y1387">
        <v>6</v>
      </c>
      <c r="Z1387" t="s">
        <v>139</v>
      </c>
      <c r="AB1387">
        <v>1.7</v>
      </c>
      <c r="AD1387">
        <v>1.5</v>
      </c>
      <c r="AF1387">
        <v>1.9</v>
      </c>
      <c r="AG1387" t="s">
        <v>140</v>
      </c>
      <c r="AX1387" t="s">
        <v>128</v>
      </c>
      <c r="AY1387" t="s">
        <v>128</v>
      </c>
      <c r="AZ1387" t="s">
        <v>129</v>
      </c>
      <c r="BC1387">
        <v>4</v>
      </c>
      <c r="BH1387" t="s">
        <v>118</v>
      </c>
      <c r="BJ1387">
        <v>96</v>
      </c>
      <c r="BO1387" t="s">
        <v>130</v>
      </c>
      <c r="BQ1387">
        <v>4</v>
      </c>
      <c r="BV1387" t="s">
        <v>118</v>
      </c>
      <c r="CC1387" t="s">
        <v>120</v>
      </c>
      <c r="CR1387" t="s">
        <v>700</v>
      </c>
      <c r="CS1387">
        <v>153679</v>
      </c>
      <c r="CT1387" t="s">
        <v>701</v>
      </c>
      <c r="CU1387" t="s">
        <v>702</v>
      </c>
      <c r="CV1387">
        <v>2009</v>
      </c>
    </row>
    <row r="1388" spans="1:100" x14ac:dyDescent="0.35">
      <c r="A1388">
        <v>39600425</v>
      </c>
      <c r="B1388" t="s">
        <v>689</v>
      </c>
      <c r="D1388" t="s">
        <v>101</v>
      </c>
      <c r="F1388">
        <v>48.8</v>
      </c>
      <c r="K1388" t="s">
        <v>695</v>
      </c>
      <c r="L1388" t="s">
        <v>696</v>
      </c>
      <c r="M1388" t="s">
        <v>104</v>
      </c>
      <c r="N1388" t="s">
        <v>198</v>
      </c>
      <c r="R1388">
        <v>29</v>
      </c>
      <c r="T1388">
        <v>30</v>
      </c>
      <c r="U1388" t="s">
        <v>106</v>
      </c>
      <c r="V1388" t="s">
        <v>167</v>
      </c>
      <c r="W1388" t="s">
        <v>108</v>
      </c>
      <c r="X1388" t="s">
        <v>109</v>
      </c>
      <c r="Y1388">
        <v>9</v>
      </c>
      <c r="Z1388" t="s">
        <v>139</v>
      </c>
      <c r="AB1388">
        <v>1.85</v>
      </c>
      <c r="AD1388">
        <v>1.62</v>
      </c>
      <c r="AF1388">
        <v>2.06</v>
      </c>
      <c r="AG1388" t="s">
        <v>140</v>
      </c>
      <c r="AX1388" t="s">
        <v>128</v>
      </c>
      <c r="AY1388" t="s">
        <v>128</v>
      </c>
      <c r="AZ1388" t="s">
        <v>129</v>
      </c>
      <c r="BC1388">
        <v>2</v>
      </c>
      <c r="BH1388" t="s">
        <v>118</v>
      </c>
      <c r="BJ1388">
        <v>48</v>
      </c>
      <c r="BO1388" t="s">
        <v>130</v>
      </c>
      <c r="BQ1388">
        <v>2</v>
      </c>
      <c r="BV1388" t="s">
        <v>118</v>
      </c>
      <c r="CC1388" t="s">
        <v>120</v>
      </c>
      <c r="CR1388" t="s">
        <v>692</v>
      </c>
      <c r="CS1388">
        <v>155517</v>
      </c>
      <c r="CT1388" t="s">
        <v>693</v>
      </c>
      <c r="CU1388" t="s">
        <v>694</v>
      </c>
      <c r="CV1388">
        <v>2010</v>
      </c>
    </row>
    <row r="1389" spans="1:100" x14ac:dyDescent="0.35">
      <c r="A1389">
        <v>39600425</v>
      </c>
      <c r="B1389" t="s">
        <v>689</v>
      </c>
      <c r="D1389" t="s">
        <v>135</v>
      </c>
      <c r="F1389">
        <v>48.7</v>
      </c>
      <c r="K1389" t="s">
        <v>165</v>
      </c>
      <c r="L1389" t="s">
        <v>166</v>
      </c>
      <c r="M1389" t="s">
        <v>104</v>
      </c>
      <c r="N1389" t="s">
        <v>105</v>
      </c>
      <c r="P1389">
        <v>25</v>
      </c>
      <c r="U1389" t="s">
        <v>206</v>
      </c>
      <c r="V1389" t="s">
        <v>233</v>
      </c>
      <c r="W1389" t="s">
        <v>108</v>
      </c>
      <c r="X1389" t="s">
        <v>234</v>
      </c>
      <c r="Y1389">
        <v>4</v>
      </c>
      <c r="Z1389" t="s">
        <v>139</v>
      </c>
      <c r="AB1389">
        <v>2.35</v>
      </c>
      <c r="AD1389">
        <v>1.98</v>
      </c>
      <c r="AF1389">
        <v>2.84</v>
      </c>
      <c r="AG1389" t="s">
        <v>140</v>
      </c>
      <c r="AX1389" t="s">
        <v>128</v>
      </c>
      <c r="AY1389" t="s">
        <v>128</v>
      </c>
      <c r="AZ1389" t="s">
        <v>129</v>
      </c>
      <c r="BE1389">
        <v>15</v>
      </c>
      <c r="BG1389">
        <v>16</v>
      </c>
      <c r="BH1389" t="s">
        <v>118</v>
      </c>
      <c r="BL1389">
        <v>15</v>
      </c>
      <c r="BN1389">
        <v>16</v>
      </c>
      <c r="BO1389" t="s">
        <v>118</v>
      </c>
      <c r="BS1389">
        <v>15</v>
      </c>
      <c r="BU1389">
        <v>16</v>
      </c>
      <c r="BV1389" t="s">
        <v>118</v>
      </c>
      <c r="CC1389" t="s">
        <v>120</v>
      </c>
      <c r="CR1389" t="s">
        <v>697</v>
      </c>
      <c r="CS1389">
        <v>156497</v>
      </c>
      <c r="CT1389" t="s">
        <v>698</v>
      </c>
      <c r="CU1389" t="s">
        <v>699</v>
      </c>
      <c r="CV1389">
        <v>2011</v>
      </c>
    </row>
    <row r="1390" spans="1:100" x14ac:dyDescent="0.35">
      <c r="A1390">
        <v>39600425</v>
      </c>
      <c r="B1390" t="s">
        <v>689</v>
      </c>
      <c r="D1390" t="s">
        <v>101</v>
      </c>
      <c r="F1390">
        <v>39.9</v>
      </c>
      <c r="K1390" t="s">
        <v>373</v>
      </c>
      <c r="L1390" t="s">
        <v>374</v>
      </c>
      <c r="M1390" t="s">
        <v>104</v>
      </c>
      <c r="N1390" t="s">
        <v>105</v>
      </c>
      <c r="P1390">
        <v>25</v>
      </c>
      <c r="U1390" t="s">
        <v>294</v>
      </c>
      <c r="V1390" t="s">
        <v>167</v>
      </c>
      <c r="W1390" t="s">
        <v>108</v>
      </c>
      <c r="X1390" t="s">
        <v>109</v>
      </c>
      <c r="Y1390" t="s">
        <v>383</v>
      </c>
      <c r="Z1390" t="s">
        <v>139</v>
      </c>
      <c r="AB1390">
        <v>1.33</v>
      </c>
      <c r="AD1390">
        <v>1.22</v>
      </c>
      <c r="AF1390">
        <v>1.45</v>
      </c>
      <c r="AG1390" t="s">
        <v>140</v>
      </c>
      <c r="AX1390" t="s">
        <v>128</v>
      </c>
      <c r="AY1390" t="s">
        <v>128</v>
      </c>
      <c r="AZ1390" t="s">
        <v>129</v>
      </c>
      <c r="BC1390">
        <v>4</v>
      </c>
      <c r="BH1390" t="s">
        <v>118</v>
      </c>
      <c r="BJ1390">
        <v>96</v>
      </c>
      <c r="BO1390" t="s">
        <v>130</v>
      </c>
      <c r="BQ1390">
        <v>4</v>
      </c>
      <c r="BV1390" t="s">
        <v>118</v>
      </c>
      <c r="CC1390" t="s">
        <v>120</v>
      </c>
      <c r="CR1390" t="s">
        <v>375</v>
      </c>
      <c r="CS1390">
        <v>161774</v>
      </c>
      <c r="CT1390" t="s">
        <v>384</v>
      </c>
      <c r="CU1390" t="s">
        <v>385</v>
      </c>
      <c r="CV1390">
        <v>2011</v>
      </c>
    </row>
    <row r="1391" spans="1:100" x14ac:dyDescent="0.35">
      <c r="A1391">
        <v>39600425</v>
      </c>
      <c r="B1391" t="s">
        <v>689</v>
      </c>
      <c r="D1391" t="s">
        <v>135</v>
      </c>
      <c r="F1391">
        <v>48.7</v>
      </c>
      <c r="K1391" t="s">
        <v>231</v>
      </c>
      <c r="L1391" t="s">
        <v>232</v>
      </c>
      <c r="M1391" t="s">
        <v>104</v>
      </c>
      <c r="N1391" t="s">
        <v>105</v>
      </c>
      <c r="P1391">
        <v>25</v>
      </c>
      <c r="U1391" t="s">
        <v>206</v>
      </c>
      <c r="V1391" t="s">
        <v>233</v>
      </c>
      <c r="W1391" t="s">
        <v>108</v>
      </c>
      <c r="X1391" t="s">
        <v>234</v>
      </c>
      <c r="Y1391">
        <v>4</v>
      </c>
      <c r="Z1391" t="s">
        <v>139</v>
      </c>
      <c r="AB1391">
        <v>1.71</v>
      </c>
      <c r="AD1391">
        <v>1.36</v>
      </c>
      <c r="AF1391">
        <v>2.0699999999999998</v>
      </c>
      <c r="AG1391" t="s">
        <v>140</v>
      </c>
      <c r="AX1391" t="s">
        <v>128</v>
      </c>
      <c r="AY1391" t="s">
        <v>128</v>
      </c>
      <c r="AZ1391" t="s">
        <v>129</v>
      </c>
      <c r="BE1391">
        <v>15</v>
      </c>
      <c r="BG1391">
        <v>16</v>
      </c>
      <c r="BH1391" t="s">
        <v>118</v>
      </c>
      <c r="BL1391">
        <v>15</v>
      </c>
      <c r="BN1391">
        <v>16</v>
      </c>
      <c r="BO1391" t="s">
        <v>118</v>
      </c>
      <c r="BS1391">
        <v>15</v>
      </c>
      <c r="BU1391">
        <v>16</v>
      </c>
      <c r="BV1391" t="s">
        <v>118</v>
      </c>
      <c r="CC1391" t="s">
        <v>120</v>
      </c>
      <c r="CR1391" t="s">
        <v>697</v>
      </c>
      <c r="CS1391">
        <v>156497</v>
      </c>
      <c r="CT1391" t="s">
        <v>698</v>
      </c>
      <c r="CU1391" t="s">
        <v>699</v>
      </c>
      <c r="CV1391">
        <v>2011</v>
      </c>
    </row>
    <row r="1392" spans="1:100" x14ac:dyDescent="0.35">
      <c r="A1392">
        <v>39600425</v>
      </c>
      <c r="B1392" t="s">
        <v>689</v>
      </c>
      <c r="D1392" t="s">
        <v>101</v>
      </c>
      <c r="F1392">
        <v>39.9</v>
      </c>
      <c r="K1392" t="s">
        <v>391</v>
      </c>
      <c r="L1392" t="s">
        <v>392</v>
      </c>
      <c r="M1392" t="s">
        <v>104</v>
      </c>
      <c r="N1392" t="s">
        <v>105</v>
      </c>
      <c r="P1392">
        <v>25</v>
      </c>
      <c r="U1392" t="s">
        <v>294</v>
      </c>
      <c r="V1392" t="s">
        <v>167</v>
      </c>
      <c r="W1392" t="s">
        <v>108</v>
      </c>
      <c r="X1392" t="s">
        <v>109</v>
      </c>
      <c r="Y1392" t="s">
        <v>383</v>
      </c>
      <c r="Z1392" t="s">
        <v>139</v>
      </c>
      <c r="AB1392">
        <v>1.96</v>
      </c>
      <c r="AD1392">
        <v>1.89</v>
      </c>
      <c r="AF1392">
        <v>2.04</v>
      </c>
      <c r="AG1392" t="s">
        <v>140</v>
      </c>
      <c r="AX1392" t="s">
        <v>128</v>
      </c>
      <c r="AY1392" t="s">
        <v>128</v>
      </c>
      <c r="AZ1392" t="s">
        <v>129</v>
      </c>
      <c r="BC1392">
        <v>4</v>
      </c>
      <c r="BH1392" t="s">
        <v>118</v>
      </c>
      <c r="BJ1392">
        <v>96</v>
      </c>
      <c r="BO1392" t="s">
        <v>130</v>
      </c>
      <c r="BQ1392">
        <v>4</v>
      </c>
      <c r="BV1392" t="s">
        <v>118</v>
      </c>
      <c r="CC1392" t="s">
        <v>120</v>
      </c>
      <c r="CR1392" t="s">
        <v>375</v>
      </c>
      <c r="CS1392">
        <v>161774</v>
      </c>
      <c r="CT1392" t="s">
        <v>384</v>
      </c>
      <c r="CU1392" t="s">
        <v>385</v>
      </c>
      <c r="CV1392">
        <v>2011</v>
      </c>
    </row>
    <row r="1393" spans="1:100" x14ac:dyDescent="0.35">
      <c r="A1393">
        <v>39600425</v>
      </c>
      <c r="B1393" t="s">
        <v>689</v>
      </c>
      <c r="D1393" t="s">
        <v>135</v>
      </c>
      <c r="K1393" t="s">
        <v>165</v>
      </c>
      <c r="L1393" t="s">
        <v>166</v>
      </c>
      <c r="M1393" t="s">
        <v>104</v>
      </c>
      <c r="N1393" t="s">
        <v>105</v>
      </c>
      <c r="P1393">
        <v>25</v>
      </c>
      <c r="U1393" t="s">
        <v>106</v>
      </c>
      <c r="V1393" t="s">
        <v>167</v>
      </c>
      <c r="W1393" t="s">
        <v>108</v>
      </c>
      <c r="X1393" t="s">
        <v>109</v>
      </c>
      <c r="Y1393">
        <v>10</v>
      </c>
      <c r="Z1393" t="s">
        <v>139</v>
      </c>
      <c r="AB1393">
        <v>4.5599999999999996</v>
      </c>
      <c r="AD1393">
        <v>4.29</v>
      </c>
      <c r="AF1393">
        <v>4.84</v>
      </c>
      <c r="AG1393" t="s">
        <v>140</v>
      </c>
      <c r="AX1393" t="s">
        <v>128</v>
      </c>
      <c r="AY1393" t="s">
        <v>128</v>
      </c>
      <c r="AZ1393" t="s">
        <v>129</v>
      </c>
      <c r="BC1393">
        <v>4</v>
      </c>
      <c r="BH1393" t="s">
        <v>118</v>
      </c>
      <c r="BJ1393">
        <v>96</v>
      </c>
      <c r="BO1393" t="s">
        <v>130</v>
      </c>
      <c r="BQ1393">
        <v>4</v>
      </c>
      <c r="BV1393" t="s">
        <v>118</v>
      </c>
      <c r="CC1393" t="s">
        <v>120</v>
      </c>
      <c r="CR1393" t="s">
        <v>375</v>
      </c>
      <c r="CS1393">
        <v>170766</v>
      </c>
      <c r="CT1393" t="s">
        <v>376</v>
      </c>
      <c r="CU1393" t="s">
        <v>377</v>
      </c>
      <c r="CV1393">
        <v>2014</v>
      </c>
    </row>
    <row r="1394" spans="1:100" x14ac:dyDescent="0.35">
      <c r="A1394">
        <v>39600425</v>
      </c>
      <c r="B1394" t="s">
        <v>689</v>
      </c>
      <c r="D1394" t="s">
        <v>135</v>
      </c>
      <c r="K1394" t="s">
        <v>406</v>
      </c>
      <c r="L1394" t="s">
        <v>407</v>
      </c>
      <c r="M1394" t="s">
        <v>104</v>
      </c>
      <c r="N1394" t="s">
        <v>105</v>
      </c>
      <c r="P1394">
        <v>25</v>
      </c>
      <c r="U1394" t="s">
        <v>106</v>
      </c>
      <c r="V1394" t="s">
        <v>167</v>
      </c>
      <c r="W1394" t="s">
        <v>108</v>
      </c>
      <c r="X1394" t="s">
        <v>109</v>
      </c>
      <c r="Y1394">
        <v>10</v>
      </c>
      <c r="Z1394" t="s">
        <v>139</v>
      </c>
      <c r="AB1394">
        <v>3.75</v>
      </c>
      <c r="AD1394">
        <v>3.61</v>
      </c>
      <c r="AF1394">
        <v>3.88</v>
      </c>
      <c r="AG1394" t="s">
        <v>140</v>
      </c>
      <c r="AX1394" t="s">
        <v>128</v>
      </c>
      <c r="AY1394" t="s">
        <v>128</v>
      </c>
      <c r="AZ1394" t="s">
        <v>129</v>
      </c>
      <c r="BC1394">
        <v>4</v>
      </c>
      <c r="BH1394" t="s">
        <v>118</v>
      </c>
      <c r="BJ1394">
        <v>96</v>
      </c>
      <c r="BO1394" t="s">
        <v>130</v>
      </c>
      <c r="BQ1394">
        <v>4</v>
      </c>
      <c r="BV1394" t="s">
        <v>118</v>
      </c>
      <c r="CC1394" t="s">
        <v>120</v>
      </c>
      <c r="CR1394" t="s">
        <v>375</v>
      </c>
      <c r="CS1394">
        <v>170766</v>
      </c>
      <c r="CT1394" t="s">
        <v>376</v>
      </c>
      <c r="CU1394" t="s">
        <v>377</v>
      </c>
      <c r="CV1394">
        <v>2014</v>
      </c>
    </row>
    <row r="1395" spans="1:100" x14ac:dyDescent="0.35">
      <c r="A1395">
        <v>39600425</v>
      </c>
      <c r="B1395" t="s">
        <v>689</v>
      </c>
      <c r="D1395" t="s">
        <v>135</v>
      </c>
      <c r="K1395" t="s">
        <v>373</v>
      </c>
      <c r="L1395" t="s">
        <v>374</v>
      </c>
      <c r="M1395" t="s">
        <v>104</v>
      </c>
      <c r="N1395" t="s">
        <v>105</v>
      </c>
      <c r="P1395">
        <v>25</v>
      </c>
      <c r="U1395" t="s">
        <v>106</v>
      </c>
      <c r="V1395" t="s">
        <v>167</v>
      </c>
      <c r="W1395" t="s">
        <v>108</v>
      </c>
      <c r="X1395" t="s">
        <v>109</v>
      </c>
      <c r="Y1395">
        <v>10</v>
      </c>
      <c r="Z1395" t="s">
        <v>139</v>
      </c>
      <c r="AB1395">
        <v>3.57</v>
      </c>
      <c r="AD1395">
        <v>3.46</v>
      </c>
      <c r="AF1395">
        <v>3.69</v>
      </c>
      <c r="AG1395" t="s">
        <v>140</v>
      </c>
      <c r="AX1395" t="s">
        <v>128</v>
      </c>
      <c r="AY1395" t="s">
        <v>128</v>
      </c>
      <c r="AZ1395" t="s">
        <v>129</v>
      </c>
      <c r="BC1395">
        <v>4</v>
      </c>
      <c r="BH1395" t="s">
        <v>118</v>
      </c>
      <c r="BJ1395">
        <v>96</v>
      </c>
      <c r="BO1395" t="s">
        <v>130</v>
      </c>
      <c r="BQ1395">
        <v>4</v>
      </c>
      <c r="BV1395" t="s">
        <v>118</v>
      </c>
      <c r="CC1395" t="s">
        <v>120</v>
      </c>
      <c r="CR1395" t="s">
        <v>375</v>
      </c>
      <c r="CS1395">
        <v>170766</v>
      </c>
      <c r="CT1395" t="s">
        <v>376</v>
      </c>
      <c r="CU1395" t="s">
        <v>377</v>
      </c>
      <c r="CV1395">
        <v>2014</v>
      </c>
    </row>
    <row r="1396" spans="1:100" x14ac:dyDescent="0.35">
      <c r="A1396">
        <v>39600425</v>
      </c>
      <c r="B1396" t="s">
        <v>689</v>
      </c>
      <c r="D1396" t="s">
        <v>135</v>
      </c>
      <c r="F1396">
        <v>48.7</v>
      </c>
      <c r="K1396" t="s">
        <v>705</v>
      </c>
      <c r="L1396" t="s">
        <v>706</v>
      </c>
      <c r="M1396" t="s">
        <v>104</v>
      </c>
      <c r="N1396" t="s">
        <v>198</v>
      </c>
      <c r="V1396" t="s">
        <v>107</v>
      </c>
      <c r="W1396" t="s">
        <v>108</v>
      </c>
      <c r="X1396" t="s">
        <v>109</v>
      </c>
      <c r="Y1396">
        <v>6</v>
      </c>
      <c r="Z1396" t="s">
        <v>139</v>
      </c>
      <c r="AB1396">
        <v>2.7</v>
      </c>
      <c r="AD1396">
        <v>2.1</v>
      </c>
      <c r="AF1396">
        <v>3.1</v>
      </c>
      <c r="AG1396" t="s">
        <v>140</v>
      </c>
      <c r="AX1396" t="s">
        <v>128</v>
      </c>
      <c r="AY1396" t="s">
        <v>128</v>
      </c>
      <c r="AZ1396" t="s">
        <v>129</v>
      </c>
      <c r="BC1396">
        <v>4</v>
      </c>
      <c r="BH1396" t="s">
        <v>118</v>
      </c>
      <c r="BJ1396">
        <v>96</v>
      </c>
      <c r="BO1396" t="s">
        <v>130</v>
      </c>
      <c r="BQ1396">
        <v>4</v>
      </c>
      <c r="BV1396" t="s">
        <v>118</v>
      </c>
      <c r="CC1396" t="s">
        <v>120</v>
      </c>
      <c r="CR1396" t="s">
        <v>700</v>
      </c>
      <c r="CS1396">
        <v>153679</v>
      </c>
      <c r="CT1396" t="s">
        <v>701</v>
      </c>
      <c r="CU1396" t="s">
        <v>702</v>
      </c>
      <c r="CV1396">
        <v>2009</v>
      </c>
    </row>
    <row r="1397" spans="1:100" x14ac:dyDescent="0.35">
      <c r="A1397">
        <v>39600425</v>
      </c>
      <c r="B1397" t="s">
        <v>689</v>
      </c>
      <c r="D1397" t="s">
        <v>101</v>
      </c>
      <c r="F1397">
        <v>48.8</v>
      </c>
      <c r="K1397" t="s">
        <v>690</v>
      </c>
      <c r="L1397" t="s">
        <v>691</v>
      </c>
      <c r="M1397" t="s">
        <v>104</v>
      </c>
      <c r="N1397" t="s">
        <v>198</v>
      </c>
      <c r="R1397">
        <v>29</v>
      </c>
      <c r="T1397">
        <v>30</v>
      </c>
      <c r="U1397" t="s">
        <v>106</v>
      </c>
      <c r="V1397" t="s">
        <v>167</v>
      </c>
      <c r="W1397" t="s">
        <v>108</v>
      </c>
      <c r="X1397" t="s">
        <v>109</v>
      </c>
      <c r="Y1397">
        <v>9</v>
      </c>
      <c r="Z1397" t="s">
        <v>139</v>
      </c>
      <c r="AB1397">
        <v>2.2999999999999998</v>
      </c>
      <c r="AD1397">
        <v>2.06</v>
      </c>
      <c r="AF1397">
        <v>2.5499999999999998</v>
      </c>
      <c r="AG1397" t="s">
        <v>140</v>
      </c>
      <c r="AX1397" t="s">
        <v>128</v>
      </c>
      <c r="AY1397" t="s">
        <v>128</v>
      </c>
      <c r="AZ1397" t="s">
        <v>129</v>
      </c>
      <c r="BC1397">
        <v>2</v>
      </c>
      <c r="BH1397" t="s">
        <v>118</v>
      </c>
      <c r="BJ1397">
        <v>48</v>
      </c>
      <c r="BO1397" t="s">
        <v>130</v>
      </c>
      <c r="BQ1397">
        <v>2</v>
      </c>
      <c r="BV1397" t="s">
        <v>118</v>
      </c>
      <c r="CC1397" t="s">
        <v>120</v>
      </c>
      <c r="CR1397" t="s">
        <v>692</v>
      </c>
      <c r="CS1397">
        <v>155517</v>
      </c>
      <c r="CT1397" t="s">
        <v>693</v>
      </c>
      <c r="CU1397" t="s">
        <v>694</v>
      </c>
      <c r="CV1397">
        <v>2010</v>
      </c>
    </row>
    <row r="1398" spans="1:100" x14ac:dyDescent="0.35">
      <c r="A1398">
        <v>39600425</v>
      </c>
      <c r="B1398" t="s">
        <v>689</v>
      </c>
      <c r="D1398" t="s">
        <v>135</v>
      </c>
      <c r="F1398">
        <v>48.7</v>
      </c>
      <c r="K1398" t="s">
        <v>378</v>
      </c>
      <c r="L1398" t="s">
        <v>379</v>
      </c>
      <c r="M1398" t="s">
        <v>104</v>
      </c>
      <c r="N1398" t="s">
        <v>105</v>
      </c>
      <c r="P1398">
        <v>25</v>
      </c>
      <c r="U1398" t="s">
        <v>106</v>
      </c>
      <c r="V1398" t="s">
        <v>107</v>
      </c>
      <c r="W1398" t="s">
        <v>108</v>
      </c>
      <c r="X1398" t="s">
        <v>109</v>
      </c>
      <c r="Y1398">
        <v>6</v>
      </c>
      <c r="Z1398" t="s">
        <v>139</v>
      </c>
      <c r="AB1398">
        <v>2</v>
      </c>
      <c r="AD1398">
        <v>1.7</v>
      </c>
      <c r="AF1398">
        <v>2.2000000000000002</v>
      </c>
      <c r="AG1398" t="s">
        <v>140</v>
      </c>
      <c r="AX1398" t="s">
        <v>128</v>
      </c>
      <c r="AY1398" t="s">
        <v>128</v>
      </c>
      <c r="AZ1398" t="s">
        <v>129</v>
      </c>
      <c r="BC1398">
        <v>4</v>
      </c>
      <c r="BH1398" t="s">
        <v>118</v>
      </c>
      <c r="BJ1398">
        <v>96</v>
      </c>
      <c r="BO1398" t="s">
        <v>130</v>
      </c>
      <c r="BQ1398">
        <v>4</v>
      </c>
      <c r="BV1398" t="s">
        <v>118</v>
      </c>
      <c r="CC1398" t="s">
        <v>120</v>
      </c>
      <c r="CR1398" t="s">
        <v>700</v>
      </c>
      <c r="CS1398">
        <v>153679</v>
      </c>
      <c r="CT1398" t="s">
        <v>701</v>
      </c>
      <c r="CU1398" t="s">
        <v>702</v>
      </c>
      <c r="CV1398">
        <v>2009</v>
      </c>
    </row>
    <row r="1399" spans="1:100" x14ac:dyDescent="0.35">
      <c r="A1399">
        <v>39600425</v>
      </c>
      <c r="B1399" t="s">
        <v>689</v>
      </c>
      <c r="D1399" t="s">
        <v>101</v>
      </c>
      <c r="F1399">
        <v>39.9</v>
      </c>
      <c r="K1399" t="s">
        <v>406</v>
      </c>
      <c r="L1399" t="s">
        <v>407</v>
      </c>
      <c r="M1399" t="s">
        <v>104</v>
      </c>
      <c r="N1399" t="s">
        <v>105</v>
      </c>
      <c r="P1399">
        <v>25</v>
      </c>
      <c r="U1399" t="s">
        <v>294</v>
      </c>
      <c r="V1399" t="s">
        <v>167</v>
      </c>
      <c r="W1399" t="s">
        <v>108</v>
      </c>
      <c r="X1399" t="s">
        <v>109</v>
      </c>
      <c r="Y1399" t="s">
        <v>383</v>
      </c>
      <c r="Z1399" t="s">
        <v>139</v>
      </c>
      <c r="AB1399">
        <v>3.26</v>
      </c>
      <c r="AD1399">
        <v>3.14</v>
      </c>
      <c r="AF1399">
        <v>3.38</v>
      </c>
      <c r="AG1399" t="s">
        <v>140</v>
      </c>
      <c r="AX1399" t="s">
        <v>128</v>
      </c>
      <c r="AY1399" t="s">
        <v>128</v>
      </c>
      <c r="AZ1399" t="s">
        <v>129</v>
      </c>
      <c r="BC1399">
        <v>4</v>
      </c>
      <c r="BH1399" t="s">
        <v>118</v>
      </c>
      <c r="BJ1399">
        <v>96</v>
      </c>
      <c r="BO1399" t="s">
        <v>130</v>
      </c>
      <c r="BQ1399">
        <v>4</v>
      </c>
      <c r="BV1399" t="s">
        <v>118</v>
      </c>
      <c r="CC1399" t="s">
        <v>120</v>
      </c>
      <c r="CR1399" t="s">
        <v>375</v>
      </c>
      <c r="CS1399">
        <v>161774</v>
      </c>
      <c r="CT1399" t="s">
        <v>384</v>
      </c>
      <c r="CU1399" t="s">
        <v>385</v>
      </c>
      <c r="CV1399">
        <v>2011</v>
      </c>
    </row>
    <row r="1400" spans="1:100" x14ac:dyDescent="0.35">
      <c r="A1400">
        <v>39600425</v>
      </c>
      <c r="B1400" t="s">
        <v>689</v>
      </c>
      <c r="D1400" t="s">
        <v>135</v>
      </c>
      <c r="F1400">
        <v>48.7</v>
      </c>
      <c r="K1400" t="s">
        <v>165</v>
      </c>
      <c r="L1400" t="s">
        <v>166</v>
      </c>
      <c r="M1400" t="s">
        <v>104</v>
      </c>
      <c r="N1400" t="s">
        <v>105</v>
      </c>
      <c r="P1400">
        <v>25</v>
      </c>
      <c r="U1400" t="s">
        <v>106</v>
      </c>
      <c r="V1400" t="s">
        <v>107</v>
      </c>
      <c r="W1400" t="s">
        <v>108</v>
      </c>
      <c r="X1400" t="s">
        <v>109</v>
      </c>
      <c r="Y1400">
        <v>6</v>
      </c>
      <c r="Z1400" t="s">
        <v>139</v>
      </c>
      <c r="AB1400">
        <v>1.4</v>
      </c>
      <c r="AD1400">
        <v>1.3</v>
      </c>
      <c r="AF1400">
        <v>1.6</v>
      </c>
      <c r="AG1400" t="s">
        <v>140</v>
      </c>
      <c r="AX1400" t="s">
        <v>128</v>
      </c>
      <c r="AY1400" t="s">
        <v>128</v>
      </c>
      <c r="AZ1400" t="s">
        <v>129</v>
      </c>
      <c r="BC1400">
        <v>4</v>
      </c>
      <c r="BH1400" t="s">
        <v>118</v>
      </c>
      <c r="BJ1400">
        <v>96</v>
      </c>
      <c r="BO1400" t="s">
        <v>130</v>
      </c>
      <c r="BQ1400">
        <v>4</v>
      </c>
      <c r="BV1400" t="s">
        <v>118</v>
      </c>
      <c r="CC1400" t="s">
        <v>120</v>
      </c>
      <c r="CR1400" t="s">
        <v>700</v>
      </c>
      <c r="CS1400">
        <v>153679</v>
      </c>
      <c r="CT1400" t="s">
        <v>701</v>
      </c>
      <c r="CU1400" t="s">
        <v>702</v>
      </c>
      <c r="CV1400">
        <v>2009</v>
      </c>
    </row>
    <row r="1401" spans="1:100" x14ac:dyDescent="0.35">
      <c r="A1401">
        <v>39600425</v>
      </c>
      <c r="B1401" t="s">
        <v>689</v>
      </c>
      <c r="D1401" t="s">
        <v>135</v>
      </c>
      <c r="K1401" t="s">
        <v>391</v>
      </c>
      <c r="L1401" t="s">
        <v>392</v>
      </c>
      <c r="M1401" t="s">
        <v>104</v>
      </c>
      <c r="N1401" t="s">
        <v>105</v>
      </c>
      <c r="P1401">
        <v>25</v>
      </c>
      <c r="U1401" t="s">
        <v>106</v>
      </c>
      <c r="V1401" t="s">
        <v>167</v>
      </c>
      <c r="W1401" t="s">
        <v>108</v>
      </c>
      <c r="X1401" t="s">
        <v>109</v>
      </c>
      <c r="Y1401">
        <v>10</v>
      </c>
      <c r="Z1401" t="s">
        <v>139</v>
      </c>
      <c r="AB1401">
        <v>3.54</v>
      </c>
      <c r="AD1401">
        <v>3.42</v>
      </c>
      <c r="AF1401">
        <v>3.67</v>
      </c>
      <c r="AG1401" t="s">
        <v>140</v>
      </c>
      <c r="AX1401" t="s">
        <v>128</v>
      </c>
      <c r="AY1401" t="s">
        <v>128</v>
      </c>
      <c r="AZ1401" t="s">
        <v>129</v>
      </c>
      <c r="BC1401">
        <v>4</v>
      </c>
      <c r="BH1401" t="s">
        <v>118</v>
      </c>
      <c r="BJ1401">
        <v>96</v>
      </c>
      <c r="BO1401" t="s">
        <v>130</v>
      </c>
      <c r="BQ1401">
        <v>4</v>
      </c>
      <c r="BV1401" t="s">
        <v>118</v>
      </c>
      <c r="CC1401" t="s">
        <v>120</v>
      </c>
      <c r="CR1401" t="s">
        <v>375</v>
      </c>
      <c r="CS1401">
        <v>170766</v>
      </c>
      <c r="CT1401" t="s">
        <v>376</v>
      </c>
      <c r="CU1401" t="s">
        <v>377</v>
      </c>
      <c r="CV1401">
        <v>2014</v>
      </c>
    </row>
    <row r="1402" spans="1:100" x14ac:dyDescent="0.35">
      <c r="A1402">
        <v>39600425</v>
      </c>
      <c r="B1402" t="s">
        <v>689</v>
      </c>
      <c r="D1402" t="s">
        <v>135</v>
      </c>
      <c r="F1402">
        <v>48.7</v>
      </c>
      <c r="K1402" t="s">
        <v>352</v>
      </c>
      <c r="L1402" t="s">
        <v>353</v>
      </c>
      <c r="M1402" t="s">
        <v>104</v>
      </c>
      <c r="N1402" t="s">
        <v>198</v>
      </c>
      <c r="V1402" t="s">
        <v>107</v>
      </c>
      <c r="W1402" t="s">
        <v>108</v>
      </c>
      <c r="X1402" t="s">
        <v>109</v>
      </c>
      <c r="Y1402">
        <v>6</v>
      </c>
      <c r="Z1402" t="s">
        <v>139</v>
      </c>
      <c r="AB1402">
        <v>3.3</v>
      </c>
      <c r="AD1402">
        <v>3</v>
      </c>
      <c r="AF1402">
        <v>6.2</v>
      </c>
      <c r="AG1402" t="s">
        <v>140</v>
      </c>
      <c r="AX1402" t="s">
        <v>128</v>
      </c>
      <c r="AY1402" t="s">
        <v>128</v>
      </c>
      <c r="AZ1402" t="s">
        <v>419</v>
      </c>
      <c r="BC1402">
        <v>4</v>
      </c>
      <c r="BH1402" t="s">
        <v>118</v>
      </c>
      <c r="BJ1402">
        <v>96</v>
      </c>
      <c r="BO1402" t="s">
        <v>130</v>
      </c>
      <c r="BQ1402">
        <v>4</v>
      </c>
      <c r="BV1402" t="s">
        <v>118</v>
      </c>
      <c r="CC1402" t="s">
        <v>120</v>
      </c>
      <c r="CR1402" t="s">
        <v>700</v>
      </c>
      <c r="CS1402">
        <v>153679</v>
      </c>
      <c r="CT1402" t="s">
        <v>701</v>
      </c>
      <c r="CU1402" t="s">
        <v>702</v>
      </c>
      <c r="CV1402">
        <v>2009</v>
      </c>
    </row>
    <row r="1403" spans="1:100" x14ac:dyDescent="0.35">
      <c r="A1403">
        <v>39600425</v>
      </c>
      <c r="B1403" t="s">
        <v>689</v>
      </c>
      <c r="D1403" t="s">
        <v>135</v>
      </c>
      <c r="F1403">
        <v>48.7</v>
      </c>
      <c r="K1403" t="s">
        <v>397</v>
      </c>
      <c r="L1403" t="s">
        <v>398</v>
      </c>
      <c r="M1403" t="s">
        <v>104</v>
      </c>
      <c r="N1403" t="s">
        <v>105</v>
      </c>
      <c r="P1403">
        <v>25</v>
      </c>
      <c r="U1403" t="s">
        <v>106</v>
      </c>
      <c r="V1403" t="s">
        <v>107</v>
      </c>
      <c r="W1403" t="s">
        <v>108</v>
      </c>
      <c r="X1403" t="s">
        <v>109</v>
      </c>
      <c r="Y1403">
        <v>6</v>
      </c>
      <c r="Z1403" t="s">
        <v>139</v>
      </c>
      <c r="AB1403">
        <v>2.1</v>
      </c>
      <c r="AD1403">
        <v>1.9</v>
      </c>
      <c r="AF1403">
        <v>2.4</v>
      </c>
      <c r="AG1403" t="s">
        <v>140</v>
      </c>
      <c r="AX1403" t="s">
        <v>128</v>
      </c>
      <c r="AY1403" t="s">
        <v>128</v>
      </c>
      <c r="AZ1403" t="s">
        <v>419</v>
      </c>
      <c r="BC1403">
        <v>4</v>
      </c>
      <c r="BH1403" t="s">
        <v>118</v>
      </c>
      <c r="BJ1403">
        <v>96</v>
      </c>
      <c r="BO1403" t="s">
        <v>130</v>
      </c>
      <c r="BQ1403">
        <v>4</v>
      </c>
      <c r="BV1403" t="s">
        <v>118</v>
      </c>
      <c r="CC1403" t="s">
        <v>120</v>
      </c>
      <c r="CR1403" t="s">
        <v>700</v>
      </c>
      <c r="CS1403">
        <v>153679</v>
      </c>
      <c r="CT1403" t="s">
        <v>701</v>
      </c>
      <c r="CU1403" t="s">
        <v>702</v>
      </c>
      <c r="CV1403">
        <v>2009</v>
      </c>
    </row>
    <row r="1404" spans="1:100" x14ac:dyDescent="0.35">
      <c r="A1404">
        <v>39600425</v>
      </c>
      <c r="B1404" t="s">
        <v>689</v>
      </c>
      <c r="D1404" t="s">
        <v>135</v>
      </c>
      <c r="F1404">
        <v>48.7</v>
      </c>
      <c r="K1404" t="s">
        <v>165</v>
      </c>
      <c r="L1404" t="s">
        <v>166</v>
      </c>
      <c r="M1404" t="s">
        <v>104</v>
      </c>
      <c r="N1404" t="s">
        <v>105</v>
      </c>
      <c r="P1404">
        <v>25</v>
      </c>
      <c r="U1404" t="s">
        <v>106</v>
      </c>
      <c r="V1404" t="s">
        <v>107</v>
      </c>
      <c r="W1404" t="s">
        <v>108</v>
      </c>
      <c r="X1404" t="s">
        <v>109</v>
      </c>
      <c r="Y1404">
        <v>6</v>
      </c>
      <c r="Z1404" t="s">
        <v>139</v>
      </c>
      <c r="AB1404">
        <v>1.8</v>
      </c>
      <c r="AD1404">
        <v>1.7</v>
      </c>
      <c r="AF1404">
        <v>2.2000000000000002</v>
      </c>
      <c r="AG1404" t="s">
        <v>140</v>
      </c>
      <c r="AX1404" t="s">
        <v>128</v>
      </c>
      <c r="AY1404" t="s">
        <v>128</v>
      </c>
      <c r="AZ1404" t="s">
        <v>419</v>
      </c>
      <c r="BC1404">
        <v>4</v>
      </c>
      <c r="BH1404" t="s">
        <v>118</v>
      </c>
      <c r="BJ1404">
        <v>96</v>
      </c>
      <c r="BO1404" t="s">
        <v>130</v>
      </c>
      <c r="BQ1404">
        <v>4</v>
      </c>
      <c r="BV1404" t="s">
        <v>118</v>
      </c>
      <c r="CC1404" t="s">
        <v>120</v>
      </c>
      <c r="CR1404" t="s">
        <v>700</v>
      </c>
      <c r="CS1404">
        <v>153679</v>
      </c>
      <c r="CT1404" t="s">
        <v>701</v>
      </c>
      <c r="CU1404" t="s">
        <v>702</v>
      </c>
      <c r="CV1404">
        <v>2009</v>
      </c>
    </row>
    <row r="1405" spans="1:100" x14ac:dyDescent="0.35">
      <c r="A1405">
        <v>39600425</v>
      </c>
      <c r="B1405" t="s">
        <v>689</v>
      </c>
      <c r="D1405" t="s">
        <v>135</v>
      </c>
      <c r="F1405">
        <v>48.7</v>
      </c>
      <c r="K1405" t="s">
        <v>378</v>
      </c>
      <c r="L1405" t="s">
        <v>379</v>
      </c>
      <c r="M1405" t="s">
        <v>104</v>
      </c>
      <c r="N1405" t="s">
        <v>105</v>
      </c>
      <c r="P1405">
        <v>25</v>
      </c>
      <c r="U1405" t="s">
        <v>106</v>
      </c>
      <c r="V1405" t="s">
        <v>107</v>
      </c>
      <c r="W1405" t="s">
        <v>108</v>
      </c>
      <c r="X1405" t="s">
        <v>109</v>
      </c>
      <c r="Y1405">
        <v>6</v>
      </c>
      <c r="Z1405" t="s">
        <v>139</v>
      </c>
      <c r="AB1405">
        <v>2.4</v>
      </c>
      <c r="AD1405">
        <v>2.2999999999999998</v>
      </c>
      <c r="AF1405">
        <v>4</v>
      </c>
      <c r="AG1405" t="s">
        <v>140</v>
      </c>
      <c r="AX1405" t="s">
        <v>128</v>
      </c>
      <c r="AY1405" t="s">
        <v>128</v>
      </c>
      <c r="AZ1405" t="s">
        <v>419</v>
      </c>
      <c r="BC1405">
        <v>4</v>
      </c>
      <c r="BH1405" t="s">
        <v>118</v>
      </c>
      <c r="BJ1405">
        <v>96</v>
      </c>
      <c r="BO1405" t="s">
        <v>130</v>
      </c>
      <c r="BQ1405">
        <v>4</v>
      </c>
      <c r="BV1405" t="s">
        <v>118</v>
      </c>
      <c r="CC1405" t="s">
        <v>120</v>
      </c>
      <c r="CR1405" t="s">
        <v>700</v>
      </c>
      <c r="CS1405">
        <v>153679</v>
      </c>
      <c r="CT1405" t="s">
        <v>701</v>
      </c>
      <c r="CU1405" t="s">
        <v>702</v>
      </c>
      <c r="CV1405">
        <v>2009</v>
      </c>
    </row>
    <row r="1406" spans="1:100" x14ac:dyDescent="0.35">
      <c r="A1406">
        <v>39600425</v>
      </c>
      <c r="B1406" t="s">
        <v>689</v>
      </c>
      <c r="D1406" t="s">
        <v>135</v>
      </c>
      <c r="F1406">
        <v>48.7</v>
      </c>
      <c r="K1406" t="s">
        <v>705</v>
      </c>
      <c r="L1406" t="s">
        <v>706</v>
      </c>
      <c r="M1406" t="s">
        <v>104</v>
      </c>
      <c r="N1406" t="s">
        <v>198</v>
      </c>
      <c r="V1406" t="s">
        <v>107</v>
      </c>
      <c r="W1406" t="s">
        <v>108</v>
      </c>
      <c r="X1406" t="s">
        <v>109</v>
      </c>
      <c r="Y1406">
        <v>6</v>
      </c>
      <c r="Z1406" t="s">
        <v>139</v>
      </c>
      <c r="AB1406">
        <v>3.1</v>
      </c>
      <c r="AD1406">
        <v>2.8</v>
      </c>
      <c r="AF1406">
        <v>4.4000000000000004</v>
      </c>
      <c r="AG1406" t="s">
        <v>140</v>
      </c>
      <c r="AX1406" t="s">
        <v>128</v>
      </c>
      <c r="AY1406" t="s">
        <v>128</v>
      </c>
      <c r="AZ1406" t="s">
        <v>419</v>
      </c>
      <c r="BC1406">
        <v>4</v>
      </c>
      <c r="BH1406" t="s">
        <v>118</v>
      </c>
      <c r="BJ1406">
        <v>96</v>
      </c>
      <c r="BO1406" t="s">
        <v>130</v>
      </c>
      <c r="BQ1406">
        <v>4</v>
      </c>
      <c r="BV1406" t="s">
        <v>118</v>
      </c>
      <c r="CC1406" t="s">
        <v>120</v>
      </c>
      <c r="CR1406" t="s">
        <v>700</v>
      </c>
      <c r="CS1406">
        <v>153679</v>
      </c>
      <c r="CT1406" t="s">
        <v>701</v>
      </c>
      <c r="CU1406" t="s">
        <v>702</v>
      </c>
      <c r="CV1406">
        <v>2009</v>
      </c>
    </row>
    <row r="1407" spans="1:100" x14ac:dyDescent="0.35">
      <c r="A1407">
        <v>39600425</v>
      </c>
      <c r="B1407" t="s">
        <v>689</v>
      </c>
      <c r="D1407" t="s">
        <v>135</v>
      </c>
      <c r="F1407">
        <v>48.7</v>
      </c>
      <c r="K1407" t="s">
        <v>231</v>
      </c>
      <c r="L1407" t="s">
        <v>232</v>
      </c>
      <c r="M1407" t="s">
        <v>104</v>
      </c>
      <c r="N1407" t="s">
        <v>105</v>
      </c>
      <c r="P1407">
        <v>25</v>
      </c>
      <c r="U1407" t="s">
        <v>206</v>
      </c>
      <c r="V1407" t="s">
        <v>233</v>
      </c>
      <c r="W1407" t="s">
        <v>108</v>
      </c>
      <c r="X1407" t="s">
        <v>234</v>
      </c>
      <c r="Y1407">
        <v>4</v>
      </c>
      <c r="Z1407" t="s">
        <v>139</v>
      </c>
      <c r="AB1407">
        <v>2.96</v>
      </c>
      <c r="AD1407">
        <v>2.39</v>
      </c>
      <c r="AF1407">
        <v>4.84</v>
      </c>
      <c r="AG1407" t="s">
        <v>140</v>
      </c>
      <c r="AX1407" t="s">
        <v>128</v>
      </c>
      <c r="AY1407" t="s">
        <v>128</v>
      </c>
      <c r="AZ1407" t="s">
        <v>419</v>
      </c>
      <c r="BE1407">
        <v>15</v>
      </c>
      <c r="BG1407">
        <v>16</v>
      </c>
      <c r="BH1407" t="s">
        <v>118</v>
      </c>
      <c r="BL1407">
        <v>15</v>
      </c>
      <c r="BN1407">
        <v>16</v>
      </c>
      <c r="BO1407" t="s">
        <v>118</v>
      </c>
      <c r="BS1407">
        <v>15</v>
      </c>
      <c r="BU1407">
        <v>16</v>
      </c>
      <c r="BV1407" t="s">
        <v>118</v>
      </c>
      <c r="CC1407" t="s">
        <v>120</v>
      </c>
      <c r="CR1407" t="s">
        <v>697</v>
      </c>
      <c r="CS1407">
        <v>156497</v>
      </c>
      <c r="CT1407" t="s">
        <v>698</v>
      </c>
      <c r="CU1407" t="s">
        <v>699</v>
      </c>
      <c r="CV1407">
        <v>2011</v>
      </c>
    </row>
    <row r="1408" spans="1:100" x14ac:dyDescent="0.35">
      <c r="A1408">
        <v>39600425</v>
      </c>
      <c r="B1408" t="s">
        <v>689</v>
      </c>
      <c r="D1408" t="s">
        <v>135</v>
      </c>
      <c r="F1408">
        <v>48.7</v>
      </c>
      <c r="K1408" t="s">
        <v>165</v>
      </c>
      <c r="L1408" t="s">
        <v>166</v>
      </c>
      <c r="M1408" t="s">
        <v>104</v>
      </c>
      <c r="N1408" t="s">
        <v>105</v>
      </c>
      <c r="P1408">
        <v>25</v>
      </c>
      <c r="U1408" t="s">
        <v>206</v>
      </c>
      <c r="V1408" t="s">
        <v>233</v>
      </c>
      <c r="W1408" t="s">
        <v>108</v>
      </c>
      <c r="X1408" t="s">
        <v>234</v>
      </c>
      <c r="Y1408">
        <v>4</v>
      </c>
      <c r="Z1408" t="s">
        <v>139</v>
      </c>
      <c r="AB1408">
        <v>3</v>
      </c>
      <c r="AD1408">
        <v>2.58</v>
      </c>
      <c r="AF1408">
        <v>5.3</v>
      </c>
      <c r="AG1408" t="s">
        <v>140</v>
      </c>
      <c r="AX1408" t="s">
        <v>128</v>
      </c>
      <c r="AY1408" t="s">
        <v>128</v>
      </c>
      <c r="AZ1408" t="s">
        <v>419</v>
      </c>
      <c r="BE1408">
        <v>15</v>
      </c>
      <c r="BG1408">
        <v>16</v>
      </c>
      <c r="BH1408" t="s">
        <v>118</v>
      </c>
      <c r="BL1408">
        <v>15</v>
      </c>
      <c r="BN1408">
        <v>16</v>
      </c>
      <c r="BO1408" t="s">
        <v>118</v>
      </c>
      <c r="BS1408">
        <v>15</v>
      </c>
      <c r="BU1408">
        <v>16</v>
      </c>
      <c r="BV1408" t="s">
        <v>118</v>
      </c>
      <c r="CC1408" t="s">
        <v>120</v>
      </c>
      <c r="CR1408" t="s">
        <v>697</v>
      </c>
      <c r="CS1408">
        <v>156497</v>
      </c>
      <c r="CT1408" t="s">
        <v>698</v>
      </c>
      <c r="CU1408" t="s">
        <v>699</v>
      </c>
      <c r="CV1408">
        <v>2011</v>
      </c>
    </row>
    <row r="1409" spans="1:100" x14ac:dyDescent="0.35">
      <c r="A1409">
        <v>39600425</v>
      </c>
      <c r="B1409" t="s">
        <v>689</v>
      </c>
      <c r="D1409" t="s">
        <v>135</v>
      </c>
      <c r="F1409">
        <v>48.7</v>
      </c>
      <c r="K1409" t="s">
        <v>231</v>
      </c>
      <c r="L1409" t="s">
        <v>232</v>
      </c>
      <c r="M1409" t="s">
        <v>104</v>
      </c>
      <c r="N1409" t="s">
        <v>105</v>
      </c>
      <c r="P1409">
        <v>25</v>
      </c>
      <c r="U1409" t="s">
        <v>106</v>
      </c>
      <c r="V1409" t="s">
        <v>107</v>
      </c>
      <c r="W1409" t="s">
        <v>108</v>
      </c>
      <c r="X1409" t="s">
        <v>109</v>
      </c>
      <c r="Y1409">
        <v>6</v>
      </c>
      <c r="Z1409" t="s">
        <v>139</v>
      </c>
      <c r="AB1409">
        <v>2</v>
      </c>
      <c r="AD1409">
        <v>1.9</v>
      </c>
      <c r="AF1409">
        <v>2.2000000000000002</v>
      </c>
      <c r="AG1409" t="s">
        <v>140</v>
      </c>
      <c r="AX1409" t="s">
        <v>128</v>
      </c>
      <c r="AY1409" t="s">
        <v>128</v>
      </c>
      <c r="AZ1409" t="s">
        <v>419</v>
      </c>
      <c r="BC1409">
        <v>4</v>
      </c>
      <c r="BH1409" t="s">
        <v>118</v>
      </c>
      <c r="BJ1409">
        <v>96</v>
      </c>
      <c r="BO1409" t="s">
        <v>130</v>
      </c>
      <c r="BQ1409">
        <v>4</v>
      </c>
      <c r="BV1409" t="s">
        <v>118</v>
      </c>
      <c r="CC1409" t="s">
        <v>120</v>
      </c>
      <c r="CR1409" t="s">
        <v>700</v>
      </c>
      <c r="CS1409">
        <v>153679</v>
      </c>
      <c r="CT1409" t="s">
        <v>701</v>
      </c>
      <c r="CU1409" t="s">
        <v>702</v>
      </c>
      <c r="CV1409">
        <v>2009</v>
      </c>
    </row>
    <row r="1410" spans="1:100" x14ac:dyDescent="0.35">
      <c r="A1410">
        <v>39600425</v>
      </c>
      <c r="B1410" t="s">
        <v>689</v>
      </c>
      <c r="D1410" t="s">
        <v>135</v>
      </c>
      <c r="F1410">
        <v>48.7</v>
      </c>
      <c r="K1410" t="s">
        <v>703</v>
      </c>
      <c r="L1410" t="s">
        <v>704</v>
      </c>
      <c r="M1410" t="s">
        <v>104</v>
      </c>
      <c r="N1410" t="s">
        <v>198</v>
      </c>
      <c r="V1410" t="s">
        <v>107</v>
      </c>
      <c r="W1410" t="s">
        <v>108</v>
      </c>
      <c r="X1410" t="s">
        <v>109</v>
      </c>
      <c r="Y1410">
        <v>6</v>
      </c>
      <c r="Z1410" t="s">
        <v>139</v>
      </c>
      <c r="AB1410">
        <v>3.7</v>
      </c>
      <c r="AD1410">
        <v>3.4</v>
      </c>
      <c r="AF1410">
        <v>6.3</v>
      </c>
      <c r="AG1410" t="s">
        <v>140</v>
      </c>
      <c r="AX1410" t="s">
        <v>128</v>
      </c>
      <c r="AY1410" t="s">
        <v>128</v>
      </c>
      <c r="AZ1410" t="s">
        <v>419</v>
      </c>
      <c r="BC1410">
        <v>4</v>
      </c>
      <c r="BH1410" t="s">
        <v>118</v>
      </c>
      <c r="BJ1410">
        <v>96</v>
      </c>
      <c r="BO1410" t="s">
        <v>130</v>
      </c>
      <c r="BQ1410">
        <v>4</v>
      </c>
      <c r="BV1410" t="s">
        <v>118</v>
      </c>
      <c r="CC1410" t="s">
        <v>120</v>
      </c>
      <c r="CR1410" t="s">
        <v>700</v>
      </c>
      <c r="CS1410">
        <v>153679</v>
      </c>
      <c r="CT1410" t="s">
        <v>701</v>
      </c>
      <c r="CU1410" t="s">
        <v>702</v>
      </c>
      <c r="CV1410">
        <v>2009</v>
      </c>
    </row>
    <row r="1411" spans="1:100" x14ac:dyDescent="0.35">
      <c r="A1411">
        <v>39600425</v>
      </c>
      <c r="B1411" t="s">
        <v>689</v>
      </c>
      <c r="D1411" t="s">
        <v>135</v>
      </c>
      <c r="F1411">
        <v>48.7</v>
      </c>
      <c r="K1411" t="s">
        <v>231</v>
      </c>
      <c r="L1411" t="s">
        <v>232</v>
      </c>
      <c r="M1411" t="s">
        <v>104</v>
      </c>
      <c r="N1411" t="s">
        <v>105</v>
      </c>
      <c r="P1411">
        <v>25</v>
      </c>
      <c r="U1411" t="s">
        <v>206</v>
      </c>
      <c r="V1411" t="s">
        <v>233</v>
      </c>
      <c r="W1411" t="s">
        <v>108</v>
      </c>
      <c r="X1411" t="s">
        <v>234</v>
      </c>
      <c r="Y1411">
        <v>4</v>
      </c>
      <c r="Z1411" t="s">
        <v>139</v>
      </c>
      <c r="AB1411">
        <v>2.96</v>
      </c>
      <c r="AD1411">
        <v>2.5299999999999998</v>
      </c>
      <c r="AF1411">
        <v>4.63</v>
      </c>
      <c r="AG1411" t="s">
        <v>140</v>
      </c>
      <c r="AX1411" t="s">
        <v>128</v>
      </c>
      <c r="AY1411" t="s">
        <v>128</v>
      </c>
      <c r="AZ1411" t="s">
        <v>419</v>
      </c>
      <c r="BE1411">
        <v>15</v>
      </c>
      <c r="BG1411">
        <v>16</v>
      </c>
      <c r="BH1411" t="s">
        <v>118</v>
      </c>
      <c r="BL1411">
        <v>15</v>
      </c>
      <c r="BN1411">
        <v>16</v>
      </c>
      <c r="BO1411" t="s">
        <v>118</v>
      </c>
      <c r="BS1411">
        <v>15</v>
      </c>
      <c r="BU1411">
        <v>16</v>
      </c>
      <c r="BV1411" t="s">
        <v>118</v>
      </c>
      <c r="CC1411" t="s">
        <v>120</v>
      </c>
      <c r="CR1411" t="s">
        <v>697</v>
      </c>
      <c r="CS1411">
        <v>156497</v>
      </c>
      <c r="CT1411" t="s">
        <v>698</v>
      </c>
      <c r="CU1411" t="s">
        <v>699</v>
      </c>
      <c r="CV1411">
        <v>2011</v>
      </c>
    </row>
    <row r="1412" spans="1:100" x14ac:dyDescent="0.35">
      <c r="A1412">
        <v>39600425</v>
      </c>
      <c r="B1412" t="s">
        <v>689</v>
      </c>
      <c r="D1412" t="s">
        <v>135</v>
      </c>
      <c r="F1412">
        <v>48.7</v>
      </c>
      <c r="K1412" t="s">
        <v>165</v>
      </c>
      <c r="L1412" t="s">
        <v>166</v>
      </c>
      <c r="M1412" t="s">
        <v>104</v>
      </c>
      <c r="N1412" t="s">
        <v>105</v>
      </c>
      <c r="P1412">
        <v>25</v>
      </c>
      <c r="U1412" t="s">
        <v>206</v>
      </c>
      <c r="V1412" t="s">
        <v>233</v>
      </c>
      <c r="W1412" t="s">
        <v>108</v>
      </c>
      <c r="X1412" t="s">
        <v>234</v>
      </c>
      <c r="Y1412">
        <v>4</v>
      </c>
      <c r="Z1412" t="s">
        <v>139</v>
      </c>
      <c r="AB1412">
        <v>3</v>
      </c>
      <c r="AD1412">
        <v>2.69</v>
      </c>
      <c r="AF1412">
        <v>3.74</v>
      </c>
      <c r="AG1412" t="s">
        <v>140</v>
      </c>
      <c r="AX1412" t="s">
        <v>128</v>
      </c>
      <c r="AY1412" t="s">
        <v>128</v>
      </c>
      <c r="AZ1412" t="s">
        <v>419</v>
      </c>
      <c r="BE1412">
        <v>15</v>
      </c>
      <c r="BG1412">
        <v>16</v>
      </c>
      <c r="BH1412" t="s">
        <v>118</v>
      </c>
      <c r="BL1412">
        <v>15</v>
      </c>
      <c r="BN1412">
        <v>16</v>
      </c>
      <c r="BO1412" t="s">
        <v>118</v>
      </c>
      <c r="BS1412">
        <v>15</v>
      </c>
      <c r="BU1412">
        <v>16</v>
      </c>
      <c r="BV1412" t="s">
        <v>118</v>
      </c>
      <c r="CC1412" t="s">
        <v>120</v>
      </c>
      <c r="CR1412" t="s">
        <v>697</v>
      </c>
      <c r="CS1412">
        <v>156497</v>
      </c>
      <c r="CT1412" t="s">
        <v>698</v>
      </c>
      <c r="CU1412" t="s">
        <v>699</v>
      </c>
      <c r="CV1412">
        <v>2011</v>
      </c>
    </row>
    <row r="1413" spans="1:100" x14ac:dyDescent="0.35">
      <c r="A1413">
        <v>39600425</v>
      </c>
      <c r="B1413" t="s">
        <v>689</v>
      </c>
      <c r="D1413" t="s">
        <v>135</v>
      </c>
      <c r="F1413">
        <v>48.7</v>
      </c>
      <c r="K1413" t="s">
        <v>231</v>
      </c>
      <c r="L1413" t="s">
        <v>232</v>
      </c>
      <c r="M1413" t="s">
        <v>104</v>
      </c>
      <c r="N1413" t="s">
        <v>105</v>
      </c>
      <c r="P1413">
        <v>25</v>
      </c>
      <c r="U1413" t="s">
        <v>206</v>
      </c>
      <c r="V1413" t="s">
        <v>233</v>
      </c>
      <c r="W1413" t="s">
        <v>108</v>
      </c>
      <c r="X1413" t="s">
        <v>234</v>
      </c>
      <c r="Y1413">
        <v>4</v>
      </c>
      <c r="Z1413" t="s">
        <v>139</v>
      </c>
      <c r="AB1413">
        <v>2.83</v>
      </c>
      <c r="AD1413">
        <v>2.36</v>
      </c>
      <c r="AF1413">
        <v>24</v>
      </c>
      <c r="AG1413" t="s">
        <v>140</v>
      </c>
      <c r="AX1413" t="s">
        <v>128</v>
      </c>
      <c r="AY1413" t="s">
        <v>128</v>
      </c>
      <c r="AZ1413" t="s">
        <v>419</v>
      </c>
      <c r="BE1413">
        <v>15</v>
      </c>
      <c r="BG1413">
        <v>16</v>
      </c>
      <c r="BH1413" t="s">
        <v>118</v>
      </c>
      <c r="BL1413">
        <v>15</v>
      </c>
      <c r="BN1413">
        <v>16</v>
      </c>
      <c r="BO1413" t="s">
        <v>118</v>
      </c>
      <c r="BS1413">
        <v>15</v>
      </c>
      <c r="BU1413">
        <v>16</v>
      </c>
      <c r="BV1413" t="s">
        <v>118</v>
      </c>
      <c r="CC1413" t="s">
        <v>120</v>
      </c>
      <c r="CR1413" t="s">
        <v>697</v>
      </c>
      <c r="CS1413">
        <v>156497</v>
      </c>
      <c r="CT1413" t="s">
        <v>698</v>
      </c>
      <c r="CU1413" t="s">
        <v>699</v>
      </c>
      <c r="CV1413">
        <v>2011</v>
      </c>
    </row>
    <row r="1414" spans="1:100" x14ac:dyDescent="0.35">
      <c r="A1414">
        <v>39600425</v>
      </c>
      <c r="B1414" t="s">
        <v>689</v>
      </c>
      <c r="D1414" t="s">
        <v>135</v>
      </c>
      <c r="F1414">
        <v>48.7</v>
      </c>
      <c r="K1414" t="s">
        <v>165</v>
      </c>
      <c r="L1414" t="s">
        <v>166</v>
      </c>
      <c r="M1414" t="s">
        <v>104</v>
      </c>
      <c r="N1414" t="s">
        <v>105</v>
      </c>
      <c r="P1414">
        <v>25</v>
      </c>
      <c r="U1414" t="s">
        <v>206</v>
      </c>
      <c r="V1414" t="s">
        <v>233</v>
      </c>
      <c r="W1414" t="s">
        <v>108</v>
      </c>
      <c r="X1414" t="s">
        <v>234</v>
      </c>
      <c r="Y1414">
        <v>4</v>
      </c>
      <c r="Z1414" t="s">
        <v>139</v>
      </c>
      <c r="AB1414">
        <v>5.28</v>
      </c>
      <c r="AD1414">
        <v>3.64</v>
      </c>
      <c r="AF1414">
        <v>25</v>
      </c>
      <c r="AG1414" t="s">
        <v>140</v>
      </c>
      <c r="AX1414" t="s">
        <v>128</v>
      </c>
      <c r="AY1414" t="s">
        <v>128</v>
      </c>
      <c r="AZ1414" t="s">
        <v>419</v>
      </c>
      <c r="BE1414">
        <v>15</v>
      </c>
      <c r="BG1414">
        <v>16</v>
      </c>
      <c r="BH1414" t="s">
        <v>118</v>
      </c>
      <c r="BL1414">
        <v>15</v>
      </c>
      <c r="BN1414">
        <v>16</v>
      </c>
      <c r="BO1414" t="s">
        <v>118</v>
      </c>
      <c r="BS1414">
        <v>15</v>
      </c>
      <c r="BU1414">
        <v>16</v>
      </c>
      <c r="BV1414" t="s">
        <v>118</v>
      </c>
      <c r="CC1414" t="s">
        <v>120</v>
      </c>
      <c r="CR1414" t="s">
        <v>697</v>
      </c>
      <c r="CS1414">
        <v>156497</v>
      </c>
      <c r="CT1414" t="s">
        <v>698</v>
      </c>
      <c r="CU1414" t="s">
        <v>699</v>
      </c>
      <c r="CV1414">
        <v>2011</v>
      </c>
    </row>
    <row r="1415" spans="1:100" x14ac:dyDescent="0.35">
      <c r="A1415">
        <v>39600425</v>
      </c>
      <c r="B1415" t="s">
        <v>689</v>
      </c>
      <c r="D1415" t="s">
        <v>135</v>
      </c>
      <c r="F1415">
        <v>48.7</v>
      </c>
      <c r="K1415" t="s">
        <v>434</v>
      </c>
      <c r="L1415" t="s">
        <v>435</v>
      </c>
      <c r="M1415" t="s">
        <v>104</v>
      </c>
      <c r="N1415" t="s">
        <v>198</v>
      </c>
      <c r="V1415" t="s">
        <v>107</v>
      </c>
      <c r="W1415" t="s">
        <v>108</v>
      </c>
      <c r="X1415" t="s">
        <v>109</v>
      </c>
      <c r="Y1415">
        <v>6</v>
      </c>
      <c r="Z1415" t="s">
        <v>139</v>
      </c>
      <c r="AB1415">
        <v>3.3</v>
      </c>
      <c r="AD1415">
        <v>3</v>
      </c>
      <c r="AF1415">
        <v>6.2</v>
      </c>
      <c r="AG1415" t="s">
        <v>140</v>
      </c>
      <c r="AX1415" t="s">
        <v>128</v>
      </c>
      <c r="AY1415" t="s">
        <v>128</v>
      </c>
      <c r="AZ1415" t="s">
        <v>419</v>
      </c>
      <c r="BC1415">
        <v>4</v>
      </c>
      <c r="BH1415" t="s">
        <v>118</v>
      </c>
      <c r="BJ1415">
        <v>96</v>
      </c>
      <c r="BO1415" t="s">
        <v>130</v>
      </c>
      <c r="BQ1415">
        <v>4</v>
      </c>
      <c r="BV1415" t="s">
        <v>118</v>
      </c>
      <c r="CC1415" t="s">
        <v>120</v>
      </c>
      <c r="CR1415" t="s">
        <v>700</v>
      </c>
      <c r="CS1415">
        <v>153679</v>
      </c>
      <c r="CT1415" t="s">
        <v>701</v>
      </c>
      <c r="CU1415" t="s">
        <v>702</v>
      </c>
      <c r="CV1415">
        <v>2009</v>
      </c>
    </row>
    <row r="1416" spans="1:100" x14ac:dyDescent="0.35">
      <c r="A1416">
        <v>39600425</v>
      </c>
      <c r="B1416" t="s">
        <v>689</v>
      </c>
      <c r="D1416" t="s">
        <v>135</v>
      </c>
      <c r="F1416">
        <v>48.7</v>
      </c>
      <c r="K1416" t="s">
        <v>578</v>
      </c>
      <c r="L1416" t="s">
        <v>579</v>
      </c>
      <c r="M1416" t="s">
        <v>104</v>
      </c>
      <c r="N1416" t="s">
        <v>105</v>
      </c>
      <c r="P1416">
        <v>25</v>
      </c>
      <c r="U1416" t="s">
        <v>106</v>
      </c>
      <c r="V1416" t="s">
        <v>107</v>
      </c>
      <c r="W1416" t="s">
        <v>108</v>
      </c>
      <c r="X1416" t="s">
        <v>109</v>
      </c>
      <c r="Y1416">
        <v>6</v>
      </c>
      <c r="Z1416" t="s">
        <v>139</v>
      </c>
      <c r="AB1416">
        <v>1.6</v>
      </c>
      <c r="AD1416">
        <v>1.4</v>
      </c>
      <c r="AF1416">
        <v>2</v>
      </c>
      <c r="AG1416" t="s">
        <v>140</v>
      </c>
      <c r="AX1416" t="s">
        <v>128</v>
      </c>
      <c r="AY1416" t="s">
        <v>128</v>
      </c>
      <c r="AZ1416" t="s">
        <v>419</v>
      </c>
      <c r="BC1416">
        <v>4</v>
      </c>
      <c r="BH1416" t="s">
        <v>118</v>
      </c>
      <c r="BJ1416">
        <v>96</v>
      </c>
      <c r="BO1416" t="s">
        <v>130</v>
      </c>
      <c r="BQ1416">
        <v>4</v>
      </c>
      <c r="BV1416" t="s">
        <v>118</v>
      </c>
      <c r="CC1416" t="s">
        <v>120</v>
      </c>
      <c r="CR1416" t="s">
        <v>700</v>
      </c>
      <c r="CS1416">
        <v>153679</v>
      </c>
      <c r="CT1416" t="s">
        <v>701</v>
      </c>
      <c r="CU1416" t="s">
        <v>702</v>
      </c>
      <c r="CV1416">
        <v>2009</v>
      </c>
    </row>
    <row r="1417" spans="1:100" x14ac:dyDescent="0.35">
      <c r="A1417">
        <v>39600425</v>
      </c>
      <c r="B1417" t="s">
        <v>689</v>
      </c>
      <c r="D1417" t="s">
        <v>135</v>
      </c>
      <c r="F1417">
        <v>48.7</v>
      </c>
      <c r="K1417" t="s">
        <v>378</v>
      </c>
      <c r="L1417" t="s">
        <v>379</v>
      </c>
      <c r="M1417" t="s">
        <v>104</v>
      </c>
      <c r="N1417" t="s">
        <v>105</v>
      </c>
      <c r="P1417">
        <v>25</v>
      </c>
      <c r="U1417" t="s">
        <v>106</v>
      </c>
      <c r="V1417" t="s">
        <v>107</v>
      </c>
      <c r="W1417" t="s">
        <v>108</v>
      </c>
      <c r="X1417" t="s">
        <v>109</v>
      </c>
      <c r="Y1417">
        <v>6</v>
      </c>
      <c r="Z1417" t="s">
        <v>139</v>
      </c>
      <c r="AB1417">
        <v>2.11</v>
      </c>
      <c r="AG1417" t="s">
        <v>140</v>
      </c>
      <c r="AX1417" t="s">
        <v>128</v>
      </c>
      <c r="AY1417" t="s">
        <v>128</v>
      </c>
      <c r="AZ1417" t="s">
        <v>183</v>
      </c>
      <c r="BC1417">
        <v>4</v>
      </c>
      <c r="BH1417" t="s">
        <v>118</v>
      </c>
      <c r="BJ1417">
        <v>96</v>
      </c>
      <c r="BO1417" t="s">
        <v>130</v>
      </c>
      <c r="BQ1417">
        <v>4</v>
      </c>
      <c r="BV1417" t="s">
        <v>118</v>
      </c>
      <c r="CC1417" t="s">
        <v>120</v>
      </c>
      <c r="CR1417" t="s">
        <v>700</v>
      </c>
      <c r="CS1417">
        <v>153679</v>
      </c>
      <c r="CT1417" t="s">
        <v>701</v>
      </c>
      <c r="CU1417" t="s">
        <v>702</v>
      </c>
      <c r="CV1417">
        <v>2009</v>
      </c>
    </row>
    <row r="1418" spans="1:100" x14ac:dyDescent="0.35">
      <c r="A1418">
        <v>39600425</v>
      </c>
      <c r="B1418" t="s">
        <v>689</v>
      </c>
      <c r="D1418" t="s">
        <v>135</v>
      </c>
      <c r="F1418">
        <v>48.7</v>
      </c>
      <c r="K1418" t="s">
        <v>231</v>
      </c>
      <c r="L1418" t="s">
        <v>232</v>
      </c>
      <c r="M1418" t="s">
        <v>104</v>
      </c>
      <c r="N1418" t="s">
        <v>105</v>
      </c>
      <c r="P1418">
        <v>25</v>
      </c>
      <c r="U1418" t="s">
        <v>106</v>
      </c>
      <c r="V1418" t="s">
        <v>107</v>
      </c>
      <c r="W1418" t="s">
        <v>108</v>
      </c>
      <c r="X1418" t="s">
        <v>109</v>
      </c>
      <c r="Y1418">
        <v>6</v>
      </c>
      <c r="Z1418" t="s">
        <v>139</v>
      </c>
      <c r="AB1418">
        <v>2.11</v>
      </c>
      <c r="AG1418" t="s">
        <v>140</v>
      </c>
      <c r="AX1418" t="s">
        <v>128</v>
      </c>
      <c r="AY1418" t="s">
        <v>128</v>
      </c>
      <c r="AZ1418" t="s">
        <v>183</v>
      </c>
      <c r="BC1418">
        <v>4</v>
      </c>
      <c r="BH1418" t="s">
        <v>118</v>
      </c>
      <c r="BJ1418">
        <v>96</v>
      </c>
      <c r="BO1418" t="s">
        <v>130</v>
      </c>
      <c r="BQ1418">
        <v>4</v>
      </c>
      <c r="BV1418" t="s">
        <v>118</v>
      </c>
      <c r="CC1418" t="s">
        <v>120</v>
      </c>
      <c r="CR1418" t="s">
        <v>700</v>
      </c>
      <c r="CS1418">
        <v>153679</v>
      </c>
      <c r="CT1418" t="s">
        <v>701</v>
      </c>
      <c r="CU1418" t="s">
        <v>702</v>
      </c>
      <c r="CV1418">
        <v>2009</v>
      </c>
    </row>
    <row r="1419" spans="1:100" x14ac:dyDescent="0.35">
      <c r="A1419">
        <v>39600425</v>
      </c>
      <c r="B1419" t="s">
        <v>689</v>
      </c>
      <c r="D1419" t="s">
        <v>101</v>
      </c>
      <c r="F1419">
        <v>39.9</v>
      </c>
      <c r="K1419" t="s">
        <v>165</v>
      </c>
      <c r="L1419" t="s">
        <v>166</v>
      </c>
      <c r="M1419" t="s">
        <v>104</v>
      </c>
      <c r="N1419" t="s">
        <v>105</v>
      </c>
      <c r="P1419">
        <v>25</v>
      </c>
      <c r="U1419" t="s">
        <v>294</v>
      </c>
      <c r="V1419" t="s">
        <v>167</v>
      </c>
      <c r="W1419" t="s">
        <v>108</v>
      </c>
      <c r="X1419" t="s">
        <v>109</v>
      </c>
      <c r="Y1419" t="s">
        <v>383</v>
      </c>
      <c r="Z1419" t="s">
        <v>139</v>
      </c>
      <c r="AB1419">
        <v>2.37</v>
      </c>
      <c r="AG1419" t="s">
        <v>140</v>
      </c>
      <c r="AX1419" t="s">
        <v>128</v>
      </c>
      <c r="AY1419" t="s">
        <v>128</v>
      </c>
      <c r="AZ1419" t="s">
        <v>183</v>
      </c>
      <c r="BC1419">
        <v>4</v>
      </c>
      <c r="BH1419" t="s">
        <v>118</v>
      </c>
      <c r="BJ1419">
        <v>96</v>
      </c>
      <c r="BO1419" t="s">
        <v>130</v>
      </c>
      <c r="BQ1419">
        <v>4</v>
      </c>
      <c r="BV1419" t="s">
        <v>118</v>
      </c>
      <c r="CC1419" t="s">
        <v>120</v>
      </c>
      <c r="CR1419" t="s">
        <v>375</v>
      </c>
      <c r="CS1419">
        <v>161774</v>
      </c>
      <c r="CT1419" t="s">
        <v>384</v>
      </c>
      <c r="CU1419" t="s">
        <v>385</v>
      </c>
      <c r="CV1419">
        <v>2011</v>
      </c>
    </row>
    <row r="1420" spans="1:100" x14ac:dyDescent="0.35">
      <c r="A1420">
        <v>39600425</v>
      </c>
      <c r="B1420" t="s">
        <v>689</v>
      </c>
      <c r="D1420" t="s">
        <v>135</v>
      </c>
      <c r="K1420" t="s">
        <v>406</v>
      </c>
      <c r="L1420" t="s">
        <v>407</v>
      </c>
      <c r="M1420" t="s">
        <v>104</v>
      </c>
      <c r="N1420" t="s">
        <v>105</v>
      </c>
      <c r="P1420">
        <v>25</v>
      </c>
      <c r="U1420" t="s">
        <v>106</v>
      </c>
      <c r="V1420" t="s">
        <v>167</v>
      </c>
      <c r="W1420" t="s">
        <v>108</v>
      </c>
      <c r="X1420" t="s">
        <v>109</v>
      </c>
      <c r="Y1420">
        <v>10</v>
      </c>
      <c r="Z1420" t="s">
        <v>139</v>
      </c>
      <c r="AB1420">
        <v>2.8</v>
      </c>
      <c r="AG1420" t="s">
        <v>140</v>
      </c>
      <c r="AX1420" t="s">
        <v>128</v>
      </c>
      <c r="AY1420" t="s">
        <v>128</v>
      </c>
      <c r="AZ1420" t="s">
        <v>183</v>
      </c>
      <c r="BC1420">
        <v>4</v>
      </c>
      <c r="BH1420" t="s">
        <v>118</v>
      </c>
      <c r="BJ1420">
        <v>96</v>
      </c>
      <c r="BO1420" t="s">
        <v>130</v>
      </c>
      <c r="BQ1420">
        <v>4</v>
      </c>
      <c r="BV1420" t="s">
        <v>118</v>
      </c>
      <c r="CC1420" t="s">
        <v>120</v>
      </c>
      <c r="CR1420" t="s">
        <v>375</v>
      </c>
      <c r="CS1420">
        <v>170766</v>
      </c>
      <c r="CT1420" t="s">
        <v>376</v>
      </c>
      <c r="CU1420" t="s">
        <v>377</v>
      </c>
      <c r="CV1420">
        <v>2014</v>
      </c>
    </row>
    <row r="1421" spans="1:100" x14ac:dyDescent="0.35">
      <c r="A1421">
        <v>39600425</v>
      </c>
      <c r="B1421" t="s">
        <v>689</v>
      </c>
      <c r="D1421" t="s">
        <v>135</v>
      </c>
      <c r="K1421" t="s">
        <v>165</v>
      </c>
      <c r="L1421" t="s">
        <v>166</v>
      </c>
      <c r="M1421" t="s">
        <v>104</v>
      </c>
      <c r="N1421" t="s">
        <v>105</v>
      </c>
      <c r="P1421">
        <v>25</v>
      </c>
      <c r="U1421" t="s">
        <v>106</v>
      </c>
      <c r="V1421" t="s">
        <v>167</v>
      </c>
      <c r="W1421" t="s">
        <v>108</v>
      </c>
      <c r="X1421" t="s">
        <v>109</v>
      </c>
      <c r="Y1421">
        <v>10</v>
      </c>
      <c r="Z1421" t="s">
        <v>139</v>
      </c>
      <c r="AB1421">
        <v>3.98</v>
      </c>
      <c r="AG1421" t="s">
        <v>140</v>
      </c>
      <c r="AX1421" t="s">
        <v>128</v>
      </c>
      <c r="AY1421" t="s">
        <v>128</v>
      </c>
      <c r="AZ1421" t="s">
        <v>183</v>
      </c>
      <c r="BC1421">
        <v>4</v>
      </c>
      <c r="BH1421" t="s">
        <v>118</v>
      </c>
      <c r="BJ1421">
        <v>96</v>
      </c>
      <c r="BO1421" t="s">
        <v>130</v>
      </c>
      <c r="BQ1421">
        <v>4</v>
      </c>
      <c r="BV1421" t="s">
        <v>118</v>
      </c>
      <c r="CC1421" t="s">
        <v>120</v>
      </c>
      <c r="CR1421" t="s">
        <v>375</v>
      </c>
      <c r="CS1421">
        <v>170766</v>
      </c>
      <c r="CT1421" t="s">
        <v>376</v>
      </c>
      <c r="CU1421" t="s">
        <v>377</v>
      </c>
      <c r="CV1421">
        <v>2014</v>
      </c>
    </row>
    <row r="1422" spans="1:100" x14ac:dyDescent="0.35">
      <c r="A1422">
        <v>39600425</v>
      </c>
      <c r="B1422" t="s">
        <v>689</v>
      </c>
      <c r="D1422" t="s">
        <v>101</v>
      </c>
      <c r="F1422">
        <v>48.8</v>
      </c>
      <c r="K1422" t="s">
        <v>528</v>
      </c>
      <c r="L1422" t="s">
        <v>529</v>
      </c>
      <c r="M1422" t="s">
        <v>104</v>
      </c>
      <c r="N1422" t="s">
        <v>105</v>
      </c>
      <c r="P1422">
        <v>25</v>
      </c>
      <c r="U1422" t="s">
        <v>106</v>
      </c>
      <c r="V1422" t="s">
        <v>107</v>
      </c>
      <c r="W1422" t="s">
        <v>108</v>
      </c>
      <c r="X1422" t="s">
        <v>109</v>
      </c>
      <c r="Y1422">
        <v>3</v>
      </c>
      <c r="Z1422" t="s">
        <v>139</v>
      </c>
      <c r="AB1422">
        <v>572</v>
      </c>
      <c r="AG1422" t="s">
        <v>530</v>
      </c>
      <c r="AX1422" t="s">
        <v>128</v>
      </c>
      <c r="AY1422" t="s">
        <v>241</v>
      </c>
      <c r="AZ1422" t="s">
        <v>183</v>
      </c>
      <c r="BC1422">
        <v>42</v>
      </c>
      <c r="BH1422" t="s">
        <v>106</v>
      </c>
      <c r="CC1422" t="s">
        <v>120</v>
      </c>
      <c r="CR1422" t="s">
        <v>531</v>
      </c>
      <c r="CS1422">
        <v>153825</v>
      </c>
      <c r="CT1422" t="s">
        <v>532</v>
      </c>
      <c r="CU1422" t="s">
        <v>533</v>
      </c>
      <c r="CV1422">
        <v>2010</v>
      </c>
    </row>
    <row r="1423" spans="1:100" x14ac:dyDescent="0.35">
      <c r="A1423">
        <v>39600425</v>
      </c>
      <c r="B1423" t="s">
        <v>689</v>
      </c>
      <c r="D1423" t="s">
        <v>135</v>
      </c>
      <c r="K1423" t="s">
        <v>391</v>
      </c>
      <c r="L1423" t="s">
        <v>392</v>
      </c>
      <c r="M1423" t="s">
        <v>104</v>
      </c>
      <c r="N1423" t="s">
        <v>105</v>
      </c>
      <c r="P1423">
        <v>25</v>
      </c>
      <c r="U1423" t="s">
        <v>106</v>
      </c>
      <c r="V1423" t="s">
        <v>167</v>
      </c>
      <c r="W1423" t="s">
        <v>108</v>
      </c>
      <c r="X1423" t="s">
        <v>109</v>
      </c>
      <c r="Y1423">
        <v>10</v>
      </c>
      <c r="Z1423" t="s">
        <v>139</v>
      </c>
      <c r="AB1423">
        <v>2.78</v>
      </c>
      <c r="AD1423">
        <v>2.59</v>
      </c>
      <c r="AF1423">
        <v>2.92</v>
      </c>
      <c r="AG1423" t="s">
        <v>140</v>
      </c>
      <c r="AX1423" t="s">
        <v>128</v>
      </c>
      <c r="AY1423" t="s">
        <v>128</v>
      </c>
      <c r="AZ1423" t="s">
        <v>183</v>
      </c>
      <c r="BC1423">
        <v>4</v>
      </c>
      <c r="BH1423" t="s">
        <v>118</v>
      </c>
      <c r="BJ1423">
        <v>96</v>
      </c>
      <c r="BO1423" t="s">
        <v>130</v>
      </c>
      <c r="BQ1423">
        <v>4</v>
      </c>
      <c r="BV1423" t="s">
        <v>118</v>
      </c>
      <c r="CC1423" t="s">
        <v>120</v>
      </c>
      <c r="CR1423" t="s">
        <v>375</v>
      </c>
      <c r="CS1423">
        <v>170766</v>
      </c>
      <c r="CT1423" t="s">
        <v>376</v>
      </c>
      <c r="CU1423" t="s">
        <v>377</v>
      </c>
      <c r="CV1423">
        <v>2014</v>
      </c>
    </row>
    <row r="1424" spans="1:100" x14ac:dyDescent="0.35">
      <c r="A1424">
        <v>39600425</v>
      </c>
      <c r="B1424" t="s">
        <v>689</v>
      </c>
      <c r="D1424" t="s">
        <v>135</v>
      </c>
      <c r="F1424">
        <v>48.7</v>
      </c>
      <c r="K1424" t="s">
        <v>165</v>
      </c>
      <c r="L1424" t="s">
        <v>166</v>
      </c>
      <c r="M1424" t="s">
        <v>104</v>
      </c>
      <c r="N1424" t="s">
        <v>105</v>
      </c>
      <c r="P1424">
        <v>25</v>
      </c>
      <c r="U1424" t="s">
        <v>106</v>
      </c>
      <c r="V1424" t="s">
        <v>107</v>
      </c>
      <c r="W1424" t="s">
        <v>108</v>
      </c>
      <c r="X1424" t="s">
        <v>109</v>
      </c>
      <c r="Y1424">
        <v>6</v>
      </c>
      <c r="Z1424" t="s">
        <v>139</v>
      </c>
      <c r="AB1424">
        <v>1.1200000000000001</v>
      </c>
      <c r="AG1424" t="s">
        <v>140</v>
      </c>
      <c r="AX1424" t="s">
        <v>128</v>
      </c>
      <c r="AY1424" t="s">
        <v>128</v>
      </c>
      <c r="AZ1424" t="s">
        <v>183</v>
      </c>
      <c r="BC1424">
        <v>4</v>
      </c>
      <c r="BH1424" t="s">
        <v>118</v>
      </c>
      <c r="BJ1424">
        <v>96</v>
      </c>
      <c r="BO1424" t="s">
        <v>130</v>
      </c>
      <c r="BQ1424">
        <v>4</v>
      </c>
      <c r="BV1424" t="s">
        <v>118</v>
      </c>
      <c r="CC1424" t="s">
        <v>120</v>
      </c>
      <c r="CR1424" t="s">
        <v>700</v>
      </c>
      <c r="CS1424">
        <v>153679</v>
      </c>
      <c r="CT1424" t="s">
        <v>701</v>
      </c>
      <c r="CU1424" t="s">
        <v>702</v>
      </c>
      <c r="CV1424">
        <v>2009</v>
      </c>
    </row>
    <row r="1425" spans="1:100" x14ac:dyDescent="0.35">
      <c r="A1425">
        <v>39600425</v>
      </c>
      <c r="B1425" t="s">
        <v>689</v>
      </c>
      <c r="D1425" t="s">
        <v>135</v>
      </c>
      <c r="K1425" t="s">
        <v>373</v>
      </c>
      <c r="L1425" t="s">
        <v>374</v>
      </c>
      <c r="M1425" t="s">
        <v>104</v>
      </c>
      <c r="N1425" t="s">
        <v>105</v>
      </c>
      <c r="P1425">
        <v>25</v>
      </c>
      <c r="U1425" t="s">
        <v>106</v>
      </c>
      <c r="V1425" t="s">
        <v>167</v>
      </c>
      <c r="W1425" t="s">
        <v>108</v>
      </c>
      <c r="X1425" t="s">
        <v>109</v>
      </c>
      <c r="Y1425">
        <v>10</v>
      </c>
      <c r="Z1425" t="s">
        <v>139</v>
      </c>
      <c r="AB1425">
        <v>3.95</v>
      </c>
      <c r="AG1425" t="s">
        <v>140</v>
      </c>
      <c r="AX1425" t="s">
        <v>128</v>
      </c>
      <c r="AY1425" t="s">
        <v>128</v>
      </c>
      <c r="AZ1425" t="s">
        <v>183</v>
      </c>
      <c r="BC1425">
        <v>4</v>
      </c>
      <c r="BH1425" t="s">
        <v>118</v>
      </c>
      <c r="BJ1425">
        <v>96</v>
      </c>
      <c r="BO1425" t="s">
        <v>130</v>
      </c>
      <c r="BQ1425">
        <v>4</v>
      </c>
      <c r="BV1425" t="s">
        <v>118</v>
      </c>
      <c r="CC1425" t="s">
        <v>120</v>
      </c>
      <c r="CR1425" t="s">
        <v>375</v>
      </c>
      <c r="CS1425">
        <v>170766</v>
      </c>
      <c r="CT1425" t="s">
        <v>376</v>
      </c>
      <c r="CU1425" t="s">
        <v>377</v>
      </c>
      <c r="CV1425">
        <v>2014</v>
      </c>
    </row>
    <row r="1426" spans="1:100" x14ac:dyDescent="0.35">
      <c r="A1426">
        <v>39600425</v>
      </c>
      <c r="B1426" t="s">
        <v>689</v>
      </c>
      <c r="D1426" t="s">
        <v>101</v>
      </c>
      <c r="F1426">
        <v>39.9</v>
      </c>
      <c r="K1426" t="s">
        <v>406</v>
      </c>
      <c r="L1426" t="s">
        <v>407</v>
      </c>
      <c r="M1426" t="s">
        <v>104</v>
      </c>
      <c r="N1426" t="s">
        <v>105</v>
      </c>
      <c r="P1426">
        <v>25</v>
      </c>
      <c r="U1426" t="s">
        <v>294</v>
      </c>
      <c r="V1426" t="s">
        <v>167</v>
      </c>
      <c r="W1426" t="s">
        <v>108</v>
      </c>
      <c r="X1426" t="s">
        <v>109</v>
      </c>
      <c r="Y1426" t="s">
        <v>383</v>
      </c>
      <c r="Z1426" t="s">
        <v>139</v>
      </c>
      <c r="AB1426">
        <v>2.87</v>
      </c>
      <c r="AG1426" t="s">
        <v>140</v>
      </c>
      <c r="AX1426" t="s">
        <v>128</v>
      </c>
      <c r="AY1426" t="s">
        <v>128</v>
      </c>
      <c r="AZ1426" t="s">
        <v>183</v>
      </c>
      <c r="BC1426">
        <v>4</v>
      </c>
      <c r="BH1426" t="s">
        <v>118</v>
      </c>
      <c r="BJ1426">
        <v>96</v>
      </c>
      <c r="BO1426" t="s">
        <v>130</v>
      </c>
      <c r="BQ1426">
        <v>4</v>
      </c>
      <c r="BV1426" t="s">
        <v>118</v>
      </c>
      <c r="CC1426" t="s">
        <v>120</v>
      </c>
      <c r="CR1426" t="s">
        <v>375</v>
      </c>
      <c r="CS1426">
        <v>161774</v>
      </c>
      <c r="CT1426" t="s">
        <v>384</v>
      </c>
      <c r="CU1426" t="s">
        <v>385</v>
      </c>
      <c r="CV1426">
        <v>2011</v>
      </c>
    </row>
    <row r="1427" spans="1:100" x14ac:dyDescent="0.35">
      <c r="A1427">
        <v>39600425</v>
      </c>
      <c r="B1427" t="s">
        <v>689</v>
      </c>
      <c r="D1427" t="s">
        <v>101</v>
      </c>
      <c r="F1427">
        <v>39.9</v>
      </c>
      <c r="K1427" t="s">
        <v>373</v>
      </c>
      <c r="L1427" t="s">
        <v>374</v>
      </c>
      <c r="M1427" t="s">
        <v>104</v>
      </c>
      <c r="N1427" t="s">
        <v>105</v>
      </c>
      <c r="P1427">
        <v>25</v>
      </c>
      <c r="U1427" t="s">
        <v>294</v>
      </c>
      <c r="V1427" t="s">
        <v>167</v>
      </c>
      <c r="W1427" t="s">
        <v>108</v>
      </c>
      <c r="X1427" t="s">
        <v>109</v>
      </c>
      <c r="Y1427" t="s">
        <v>383</v>
      </c>
      <c r="Z1427" t="s">
        <v>139</v>
      </c>
      <c r="AB1427">
        <v>0.98</v>
      </c>
      <c r="AG1427" t="s">
        <v>140</v>
      </c>
      <c r="AX1427" t="s">
        <v>128</v>
      </c>
      <c r="AY1427" t="s">
        <v>128</v>
      </c>
      <c r="AZ1427" t="s">
        <v>183</v>
      </c>
      <c r="BC1427">
        <v>4</v>
      </c>
      <c r="BH1427" t="s">
        <v>118</v>
      </c>
      <c r="BJ1427">
        <v>96</v>
      </c>
      <c r="BO1427" t="s">
        <v>130</v>
      </c>
      <c r="BQ1427">
        <v>4</v>
      </c>
      <c r="BV1427" t="s">
        <v>118</v>
      </c>
      <c r="CC1427" t="s">
        <v>120</v>
      </c>
      <c r="CR1427" t="s">
        <v>375</v>
      </c>
      <c r="CS1427">
        <v>161774</v>
      </c>
      <c r="CT1427" t="s">
        <v>384</v>
      </c>
      <c r="CU1427" t="s">
        <v>385</v>
      </c>
      <c r="CV1427">
        <v>2011</v>
      </c>
    </row>
    <row r="1428" spans="1:100" x14ac:dyDescent="0.35">
      <c r="A1428">
        <v>39600425</v>
      </c>
      <c r="B1428" t="s">
        <v>689</v>
      </c>
      <c r="D1428" t="s">
        <v>135</v>
      </c>
      <c r="F1428">
        <v>48.7</v>
      </c>
      <c r="K1428" t="s">
        <v>578</v>
      </c>
      <c r="L1428" t="s">
        <v>579</v>
      </c>
      <c r="M1428" t="s">
        <v>104</v>
      </c>
      <c r="N1428" t="s">
        <v>105</v>
      </c>
      <c r="P1428">
        <v>25</v>
      </c>
      <c r="U1428" t="s">
        <v>106</v>
      </c>
      <c r="V1428" t="s">
        <v>107</v>
      </c>
      <c r="W1428" t="s">
        <v>108</v>
      </c>
      <c r="X1428" t="s">
        <v>109</v>
      </c>
      <c r="Y1428">
        <v>6</v>
      </c>
      <c r="Z1428" t="s">
        <v>139</v>
      </c>
      <c r="AB1428">
        <v>1.1200000000000001</v>
      </c>
      <c r="AG1428" t="s">
        <v>140</v>
      </c>
      <c r="AX1428" t="s">
        <v>128</v>
      </c>
      <c r="AY1428" t="s">
        <v>128</v>
      </c>
      <c r="AZ1428" t="s">
        <v>183</v>
      </c>
      <c r="BC1428">
        <v>4</v>
      </c>
      <c r="BH1428" t="s">
        <v>118</v>
      </c>
      <c r="BJ1428">
        <v>96</v>
      </c>
      <c r="BO1428" t="s">
        <v>130</v>
      </c>
      <c r="BQ1428">
        <v>4</v>
      </c>
      <c r="BV1428" t="s">
        <v>118</v>
      </c>
      <c r="CC1428" t="s">
        <v>120</v>
      </c>
      <c r="CR1428" t="s">
        <v>700</v>
      </c>
      <c r="CS1428">
        <v>153679</v>
      </c>
      <c r="CT1428" t="s">
        <v>701</v>
      </c>
      <c r="CU1428" t="s">
        <v>702</v>
      </c>
      <c r="CV1428">
        <v>2009</v>
      </c>
    </row>
    <row r="1429" spans="1:100" x14ac:dyDescent="0.35">
      <c r="A1429">
        <v>39600425</v>
      </c>
      <c r="B1429" t="s">
        <v>689</v>
      </c>
      <c r="D1429" t="s">
        <v>135</v>
      </c>
      <c r="F1429">
        <v>48.7</v>
      </c>
      <c r="K1429" t="s">
        <v>397</v>
      </c>
      <c r="L1429" t="s">
        <v>398</v>
      </c>
      <c r="M1429" t="s">
        <v>104</v>
      </c>
      <c r="N1429" t="s">
        <v>105</v>
      </c>
      <c r="P1429">
        <v>25</v>
      </c>
      <c r="U1429" t="s">
        <v>106</v>
      </c>
      <c r="V1429" t="s">
        <v>107</v>
      </c>
      <c r="W1429" t="s">
        <v>108</v>
      </c>
      <c r="X1429" t="s">
        <v>109</v>
      </c>
      <c r="Y1429">
        <v>6</v>
      </c>
      <c r="Z1429" t="s">
        <v>139</v>
      </c>
      <c r="AB1429">
        <v>2.11</v>
      </c>
      <c r="AG1429" t="s">
        <v>140</v>
      </c>
      <c r="AX1429" t="s">
        <v>128</v>
      </c>
      <c r="AY1429" t="s">
        <v>128</v>
      </c>
      <c r="AZ1429" t="s">
        <v>183</v>
      </c>
      <c r="BC1429">
        <v>4</v>
      </c>
      <c r="BH1429" t="s">
        <v>118</v>
      </c>
      <c r="BJ1429">
        <v>96</v>
      </c>
      <c r="BO1429" t="s">
        <v>130</v>
      </c>
      <c r="BQ1429">
        <v>4</v>
      </c>
      <c r="BV1429" t="s">
        <v>118</v>
      </c>
      <c r="CC1429" t="s">
        <v>120</v>
      </c>
      <c r="CR1429" t="s">
        <v>700</v>
      </c>
      <c r="CS1429">
        <v>153679</v>
      </c>
      <c r="CT1429" t="s">
        <v>701</v>
      </c>
      <c r="CU1429" t="s">
        <v>702</v>
      </c>
      <c r="CV1429">
        <v>2009</v>
      </c>
    </row>
    <row r="1430" spans="1:100" x14ac:dyDescent="0.35">
      <c r="A1430">
        <v>39600425</v>
      </c>
      <c r="B1430" t="s">
        <v>689</v>
      </c>
      <c r="D1430" t="s">
        <v>101</v>
      </c>
      <c r="F1430">
        <v>39.9</v>
      </c>
      <c r="K1430" t="s">
        <v>391</v>
      </c>
      <c r="L1430" t="s">
        <v>392</v>
      </c>
      <c r="M1430" t="s">
        <v>104</v>
      </c>
      <c r="N1430" t="s">
        <v>105</v>
      </c>
      <c r="P1430">
        <v>25</v>
      </c>
      <c r="U1430" t="s">
        <v>294</v>
      </c>
      <c r="V1430" t="s">
        <v>167</v>
      </c>
      <c r="W1430" t="s">
        <v>108</v>
      </c>
      <c r="X1430" t="s">
        <v>109</v>
      </c>
      <c r="Y1430" t="s">
        <v>383</v>
      </c>
      <c r="Z1430" t="s">
        <v>139</v>
      </c>
      <c r="AB1430">
        <v>1.56</v>
      </c>
      <c r="AD1430">
        <v>1.42</v>
      </c>
      <c r="AF1430">
        <v>1.66</v>
      </c>
      <c r="AG1430" t="s">
        <v>140</v>
      </c>
      <c r="AX1430" t="s">
        <v>128</v>
      </c>
      <c r="AY1430" t="s">
        <v>128</v>
      </c>
      <c r="AZ1430" t="s">
        <v>183</v>
      </c>
      <c r="BC1430">
        <v>4</v>
      </c>
      <c r="BH1430" t="s">
        <v>118</v>
      </c>
      <c r="BJ1430">
        <v>96</v>
      </c>
      <c r="BO1430" t="s">
        <v>130</v>
      </c>
      <c r="BQ1430">
        <v>4</v>
      </c>
      <c r="BV1430" t="s">
        <v>118</v>
      </c>
      <c r="CC1430" t="s">
        <v>120</v>
      </c>
      <c r="CR1430" t="s">
        <v>375</v>
      </c>
      <c r="CS1430">
        <v>161774</v>
      </c>
      <c r="CT1430" t="s">
        <v>384</v>
      </c>
      <c r="CU1430" t="s">
        <v>385</v>
      </c>
      <c r="CV1430">
        <v>2011</v>
      </c>
    </row>
    <row r="1431" spans="1:100" x14ac:dyDescent="0.35">
      <c r="A1431">
        <v>39600425</v>
      </c>
      <c r="B1431" t="s">
        <v>689</v>
      </c>
      <c r="D1431" t="s">
        <v>101</v>
      </c>
      <c r="F1431">
        <v>39.9</v>
      </c>
      <c r="K1431" t="s">
        <v>165</v>
      </c>
      <c r="L1431" t="s">
        <v>166</v>
      </c>
      <c r="M1431" t="s">
        <v>104</v>
      </c>
      <c r="N1431" t="s">
        <v>105</v>
      </c>
      <c r="P1431">
        <v>25</v>
      </c>
      <c r="U1431" t="s">
        <v>294</v>
      </c>
      <c r="V1431" t="s">
        <v>167</v>
      </c>
      <c r="W1431" t="s">
        <v>108</v>
      </c>
      <c r="X1431" t="s">
        <v>109</v>
      </c>
      <c r="Y1431" t="s">
        <v>383</v>
      </c>
      <c r="Z1431" t="s">
        <v>139</v>
      </c>
      <c r="AB1431">
        <v>2.14</v>
      </c>
      <c r="AG1431" t="s">
        <v>140</v>
      </c>
      <c r="AX1431" t="s">
        <v>128</v>
      </c>
      <c r="AY1431" t="s">
        <v>128</v>
      </c>
      <c r="AZ1431" t="s">
        <v>503</v>
      </c>
      <c r="BC1431">
        <v>4</v>
      </c>
      <c r="BH1431" t="s">
        <v>118</v>
      </c>
      <c r="BJ1431">
        <v>96</v>
      </c>
      <c r="BO1431" t="s">
        <v>130</v>
      </c>
      <c r="BQ1431">
        <v>4</v>
      </c>
      <c r="BV1431" t="s">
        <v>118</v>
      </c>
      <c r="CC1431" t="s">
        <v>120</v>
      </c>
      <c r="CR1431" t="s">
        <v>375</v>
      </c>
      <c r="CS1431">
        <v>161774</v>
      </c>
      <c r="CT1431" t="s">
        <v>384</v>
      </c>
      <c r="CU1431" t="s">
        <v>385</v>
      </c>
      <c r="CV1431">
        <v>2011</v>
      </c>
    </row>
    <row r="1432" spans="1:100" x14ac:dyDescent="0.35">
      <c r="A1432">
        <v>39600425</v>
      </c>
      <c r="B1432" t="s">
        <v>689</v>
      </c>
      <c r="D1432" t="s">
        <v>101</v>
      </c>
      <c r="F1432">
        <v>39.9</v>
      </c>
      <c r="K1432" t="s">
        <v>373</v>
      </c>
      <c r="L1432" t="s">
        <v>374</v>
      </c>
      <c r="M1432" t="s">
        <v>104</v>
      </c>
      <c r="N1432" t="s">
        <v>105</v>
      </c>
      <c r="P1432">
        <v>25</v>
      </c>
      <c r="U1432" t="s">
        <v>294</v>
      </c>
      <c r="V1432" t="s">
        <v>167</v>
      </c>
      <c r="W1432" t="s">
        <v>108</v>
      </c>
      <c r="X1432" t="s">
        <v>109</v>
      </c>
      <c r="Y1432" t="s">
        <v>383</v>
      </c>
      <c r="Z1432" t="s">
        <v>139</v>
      </c>
      <c r="AB1432">
        <v>0.83</v>
      </c>
      <c r="AG1432" t="s">
        <v>140</v>
      </c>
      <c r="AX1432" t="s">
        <v>128</v>
      </c>
      <c r="AY1432" t="s">
        <v>128</v>
      </c>
      <c r="AZ1432" t="s">
        <v>503</v>
      </c>
      <c r="BC1432">
        <v>4</v>
      </c>
      <c r="BH1432" t="s">
        <v>118</v>
      </c>
      <c r="BJ1432">
        <v>96</v>
      </c>
      <c r="BO1432" t="s">
        <v>130</v>
      </c>
      <c r="BQ1432">
        <v>4</v>
      </c>
      <c r="BV1432" t="s">
        <v>118</v>
      </c>
      <c r="CC1432" t="s">
        <v>120</v>
      </c>
      <c r="CR1432" t="s">
        <v>375</v>
      </c>
      <c r="CS1432">
        <v>161774</v>
      </c>
      <c r="CT1432" t="s">
        <v>384</v>
      </c>
      <c r="CU1432" t="s">
        <v>385</v>
      </c>
      <c r="CV1432">
        <v>2011</v>
      </c>
    </row>
    <row r="1433" spans="1:100" x14ac:dyDescent="0.35">
      <c r="A1433">
        <v>39600425</v>
      </c>
      <c r="B1433" t="s">
        <v>689</v>
      </c>
      <c r="D1433" t="s">
        <v>101</v>
      </c>
      <c r="F1433">
        <v>39.9</v>
      </c>
      <c r="K1433" t="s">
        <v>391</v>
      </c>
      <c r="L1433" t="s">
        <v>392</v>
      </c>
      <c r="M1433" t="s">
        <v>104</v>
      </c>
      <c r="N1433" t="s">
        <v>105</v>
      </c>
      <c r="P1433">
        <v>25</v>
      </c>
      <c r="U1433" t="s">
        <v>294</v>
      </c>
      <c r="V1433" t="s">
        <v>167</v>
      </c>
      <c r="W1433" t="s">
        <v>108</v>
      </c>
      <c r="X1433" t="s">
        <v>109</v>
      </c>
      <c r="Y1433" t="s">
        <v>383</v>
      </c>
      <c r="Z1433" t="s">
        <v>139</v>
      </c>
      <c r="AB1433">
        <v>1.55</v>
      </c>
      <c r="AG1433" t="s">
        <v>140</v>
      </c>
      <c r="AX1433" t="s">
        <v>128</v>
      </c>
      <c r="AY1433" t="s">
        <v>128</v>
      </c>
      <c r="AZ1433" t="s">
        <v>503</v>
      </c>
      <c r="BC1433">
        <v>4</v>
      </c>
      <c r="BH1433" t="s">
        <v>118</v>
      </c>
      <c r="BJ1433">
        <v>96</v>
      </c>
      <c r="BO1433" t="s">
        <v>130</v>
      </c>
      <c r="BQ1433">
        <v>4</v>
      </c>
      <c r="BV1433" t="s">
        <v>118</v>
      </c>
      <c r="CC1433" t="s">
        <v>120</v>
      </c>
      <c r="CR1433" t="s">
        <v>375</v>
      </c>
      <c r="CS1433">
        <v>161774</v>
      </c>
      <c r="CT1433" t="s">
        <v>384</v>
      </c>
      <c r="CU1433" t="s">
        <v>385</v>
      </c>
      <c r="CV1433">
        <v>2011</v>
      </c>
    </row>
    <row r="1434" spans="1:100" x14ac:dyDescent="0.35">
      <c r="A1434">
        <v>39600425</v>
      </c>
      <c r="B1434" t="s">
        <v>689</v>
      </c>
      <c r="D1434" t="s">
        <v>135</v>
      </c>
      <c r="K1434" t="s">
        <v>391</v>
      </c>
      <c r="L1434" t="s">
        <v>392</v>
      </c>
      <c r="M1434" t="s">
        <v>104</v>
      </c>
      <c r="N1434" t="s">
        <v>105</v>
      </c>
      <c r="P1434">
        <v>25</v>
      </c>
      <c r="U1434" t="s">
        <v>106</v>
      </c>
      <c r="V1434" t="s">
        <v>167</v>
      </c>
      <c r="W1434" t="s">
        <v>108</v>
      </c>
      <c r="X1434" t="s">
        <v>109</v>
      </c>
      <c r="Y1434">
        <v>10</v>
      </c>
      <c r="Z1434" t="s">
        <v>139</v>
      </c>
      <c r="AB1434">
        <v>2.8</v>
      </c>
      <c r="AG1434" t="s">
        <v>140</v>
      </c>
      <c r="AX1434" t="s">
        <v>128</v>
      </c>
      <c r="AY1434" t="s">
        <v>128</v>
      </c>
      <c r="AZ1434" t="s">
        <v>503</v>
      </c>
      <c r="BC1434">
        <v>4</v>
      </c>
      <c r="BH1434" t="s">
        <v>118</v>
      </c>
      <c r="BJ1434">
        <v>96</v>
      </c>
      <c r="BO1434" t="s">
        <v>130</v>
      </c>
      <c r="BQ1434">
        <v>4</v>
      </c>
      <c r="BV1434" t="s">
        <v>118</v>
      </c>
      <c r="CC1434" t="s">
        <v>120</v>
      </c>
      <c r="CR1434" t="s">
        <v>375</v>
      </c>
      <c r="CS1434">
        <v>170766</v>
      </c>
      <c r="CT1434" t="s">
        <v>376</v>
      </c>
      <c r="CU1434" t="s">
        <v>377</v>
      </c>
      <c r="CV1434">
        <v>2014</v>
      </c>
    </row>
    <row r="1435" spans="1:100" x14ac:dyDescent="0.35">
      <c r="A1435">
        <v>39600425</v>
      </c>
      <c r="B1435" t="s">
        <v>689</v>
      </c>
      <c r="D1435" t="s">
        <v>135</v>
      </c>
      <c r="K1435" t="s">
        <v>406</v>
      </c>
      <c r="L1435" t="s">
        <v>407</v>
      </c>
      <c r="M1435" t="s">
        <v>104</v>
      </c>
      <c r="N1435" t="s">
        <v>105</v>
      </c>
      <c r="P1435">
        <v>25</v>
      </c>
      <c r="U1435" t="s">
        <v>106</v>
      </c>
      <c r="V1435" t="s">
        <v>167</v>
      </c>
      <c r="W1435" t="s">
        <v>108</v>
      </c>
      <c r="X1435" t="s">
        <v>109</v>
      </c>
      <c r="Y1435">
        <v>10</v>
      </c>
      <c r="Z1435" t="s">
        <v>139</v>
      </c>
      <c r="AB1435">
        <v>2.7</v>
      </c>
      <c r="AG1435" t="s">
        <v>140</v>
      </c>
      <c r="AX1435" t="s">
        <v>128</v>
      </c>
      <c r="AY1435" t="s">
        <v>128</v>
      </c>
      <c r="AZ1435" t="s">
        <v>503</v>
      </c>
      <c r="BC1435">
        <v>4</v>
      </c>
      <c r="BH1435" t="s">
        <v>118</v>
      </c>
      <c r="BJ1435">
        <v>96</v>
      </c>
      <c r="BO1435" t="s">
        <v>130</v>
      </c>
      <c r="BQ1435">
        <v>4</v>
      </c>
      <c r="BV1435" t="s">
        <v>118</v>
      </c>
      <c r="CC1435" t="s">
        <v>120</v>
      </c>
      <c r="CR1435" t="s">
        <v>375</v>
      </c>
      <c r="CS1435">
        <v>170766</v>
      </c>
      <c r="CT1435" t="s">
        <v>376</v>
      </c>
      <c r="CU1435" t="s">
        <v>377</v>
      </c>
      <c r="CV1435">
        <v>2014</v>
      </c>
    </row>
    <row r="1436" spans="1:100" x14ac:dyDescent="0.35">
      <c r="A1436">
        <v>39600425</v>
      </c>
      <c r="B1436" t="s">
        <v>689</v>
      </c>
      <c r="D1436" t="s">
        <v>135</v>
      </c>
      <c r="K1436" t="s">
        <v>373</v>
      </c>
      <c r="L1436" t="s">
        <v>374</v>
      </c>
      <c r="M1436" t="s">
        <v>104</v>
      </c>
      <c r="N1436" t="s">
        <v>105</v>
      </c>
      <c r="P1436">
        <v>25</v>
      </c>
      <c r="U1436" t="s">
        <v>106</v>
      </c>
      <c r="V1436" t="s">
        <v>167</v>
      </c>
      <c r="W1436" t="s">
        <v>108</v>
      </c>
      <c r="X1436" t="s">
        <v>109</v>
      </c>
      <c r="Y1436">
        <v>10</v>
      </c>
      <c r="Z1436" t="s">
        <v>139</v>
      </c>
      <c r="AB1436">
        <v>3.6</v>
      </c>
      <c r="AG1436" t="s">
        <v>140</v>
      </c>
      <c r="AX1436" t="s">
        <v>128</v>
      </c>
      <c r="AY1436" t="s">
        <v>128</v>
      </c>
      <c r="AZ1436" t="s">
        <v>503</v>
      </c>
      <c r="BC1436">
        <v>4</v>
      </c>
      <c r="BH1436" t="s">
        <v>118</v>
      </c>
      <c r="BJ1436">
        <v>96</v>
      </c>
      <c r="BO1436" t="s">
        <v>130</v>
      </c>
      <c r="BQ1436">
        <v>4</v>
      </c>
      <c r="BV1436" t="s">
        <v>118</v>
      </c>
      <c r="CC1436" t="s">
        <v>120</v>
      </c>
      <c r="CR1436" t="s">
        <v>375</v>
      </c>
      <c r="CS1436">
        <v>170766</v>
      </c>
      <c r="CT1436" t="s">
        <v>376</v>
      </c>
      <c r="CU1436" t="s">
        <v>377</v>
      </c>
      <c r="CV1436">
        <v>2014</v>
      </c>
    </row>
    <row r="1437" spans="1:100" x14ac:dyDescent="0.35">
      <c r="A1437">
        <v>39600425</v>
      </c>
      <c r="B1437" t="s">
        <v>689</v>
      </c>
      <c r="D1437" t="s">
        <v>101</v>
      </c>
      <c r="F1437">
        <v>39.9</v>
      </c>
      <c r="K1437" t="s">
        <v>406</v>
      </c>
      <c r="L1437" t="s">
        <v>407</v>
      </c>
      <c r="M1437" t="s">
        <v>104</v>
      </c>
      <c r="N1437" t="s">
        <v>105</v>
      </c>
      <c r="P1437">
        <v>25</v>
      </c>
      <c r="U1437" t="s">
        <v>294</v>
      </c>
      <c r="V1437" t="s">
        <v>167</v>
      </c>
      <c r="W1437" t="s">
        <v>108</v>
      </c>
      <c r="X1437" t="s">
        <v>109</v>
      </c>
      <c r="Y1437" t="s">
        <v>383</v>
      </c>
      <c r="Z1437" t="s">
        <v>139</v>
      </c>
      <c r="AB1437">
        <v>2.68</v>
      </c>
      <c r="AG1437" t="s">
        <v>140</v>
      </c>
      <c r="AX1437" t="s">
        <v>128</v>
      </c>
      <c r="AY1437" t="s">
        <v>128</v>
      </c>
      <c r="AZ1437" t="s">
        <v>503</v>
      </c>
      <c r="BC1437">
        <v>4</v>
      </c>
      <c r="BH1437" t="s">
        <v>118</v>
      </c>
      <c r="BJ1437">
        <v>96</v>
      </c>
      <c r="BO1437" t="s">
        <v>130</v>
      </c>
      <c r="BQ1437">
        <v>4</v>
      </c>
      <c r="BV1437" t="s">
        <v>118</v>
      </c>
      <c r="CC1437" t="s">
        <v>120</v>
      </c>
      <c r="CR1437" t="s">
        <v>375</v>
      </c>
      <c r="CS1437">
        <v>161774</v>
      </c>
      <c r="CT1437" t="s">
        <v>384</v>
      </c>
      <c r="CU1437" t="s">
        <v>385</v>
      </c>
      <c r="CV1437">
        <v>2011</v>
      </c>
    </row>
    <row r="1438" spans="1:100" x14ac:dyDescent="0.35">
      <c r="A1438">
        <v>39600425</v>
      </c>
      <c r="B1438" t="s">
        <v>689</v>
      </c>
      <c r="D1438" t="s">
        <v>135</v>
      </c>
      <c r="K1438" t="s">
        <v>165</v>
      </c>
      <c r="L1438" t="s">
        <v>166</v>
      </c>
      <c r="M1438" t="s">
        <v>104</v>
      </c>
      <c r="N1438" t="s">
        <v>105</v>
      </c>
      <c r="P1438">
        <v>25</v>
      </c>
      <c r="U1438" t="s">
        <v>106</v>
      </c>
      <c r="V1438" t="s">
        <v>167</v>
      </c>
      <c r="W1438" t="s">
        <v>108</v>
      </c>
      <c r="X1438" t="s">
        <v>109</v>
      </c>
      <c r="Y1438">
        <v>10</v>
      </c>
      <c r="Z1438" t="s">
        <v>139</v>
      </c>
      <c r="AB1438">
        <v>3.4</v>
      </c>
      <c r="AG1438" t="s">
        <v>140</v>
      </c>
      <c r="AX1438" t="s">
        <v>128</v>
      </c>
      <c r="AY1438" t="s">
        <v>128</v>
      </c>
      <c r="AZ1438" t="s">
        <v>503</v>
      </c>
      <c r="BC1438">
        <v>4</v>
      </c>
      <c r="BH1438" t="s">
        <v>118</v>
      </c>
      <c r="BJ1438">
        <v>96</v>
      </c>
      <c r="BO1438" t="s">
        <v>130</v>
      </c>
      <c r="BQ1438">
        <v>4</v>
      </c>
      <c r="BV1438" t="s">
        <v>118</v>
      </c>
      <c r="CC1438" t="s">
        <v>120</v>
      </c>
      <c r="CR1438" t="s">
        <v>375</v>
      </c>
      <c r="CS1438">
        <v>170766</v>
      </c>
      <c r="CT1438" t="s">
        <v>376</v>
      </c>
      <c r="CU1438" t="s">
        <v>377</v>
      </c>
      <c r="CV1438">
        <v>2014</v>
      </c>
    </row>
    <row r="1439" spans="1:100" x14ac:dyDescent="0.35">
      <c r="A1439">
        <v>39600425</v>
      </c>
      <c r="B1439" t="s">
        <v>689</v>
      </c>
      <c r="D1439" t="s">
        <v>101</v>
      </c>
      <c r="F1439">
        <v>39.9</v>
      </c>
      <c r="K1439" t="s">
        <v>406</v>
      </c>
      <c r="L1439" t="s">
        <v>407</v>
      </c>
      <c r="M1439" t="s">
        <v>104</v>
      </c>
      <c r="N1439" t="s">
        <v>105</v>
      </c>
      <c r="P1439">
        <v>25</v>
      </c>
      <c r="U1439" t="s">
        <v>294</v>
      </c>
      <c r="V1439" t="s">
        <v>167</v>
      </c>
      <c r="W1439" t="s">
        <v>108</v>
      </c>
      <c r="X1439" t="s">
        <v>109</v>
      </c>
      <c r="Y1439" t="s">
        <v>383</v>
      </c>
      <c r="Z1439" t="s">
        <v>139</v>
      </c>
      <c r="AB1439">
        <v>2.48</v>
      </c>
      <c r="AG1439" t="s">
        <v>140</v>
      </c>
      <c r="AX1439" t="s">
        <v>128</v>
      </c>
      <c r="AY1439" t="s">
        <v>128</v>
      </c>
      <c r="AZ1439" t="s">
        <v>227</v>
      </c>
      <c r="BC1439">
        <v>4</v>
      </c>
      <c r="BH1439" t="s">
        <v>118</v>
      </c>
      <c r="BJ1439">
        <v>96</v>
      </c>
      <c r="BO1439" t="s">
        <v>130</v>
      </c>
      <c r="BQ1439">
        <v>4</v>
      </c>
      <c r="BV1439" t="s">
        <v>118</v>
      </c>
      <c r="CC1439" t="s">
        <v>120</v>
      </c>
      <c r="CR1439" t="s">
        <v>375</v>
      </c>
      <c r="CS1439">
        <v>161774</v>
      </c>
      <c r="CT1439" t="s">
        <v>384</v>
      </c>
      <c r="CU1439" t="s">
        <v>385</v>
      </c>
      <c r="CV1439">
        <v>2011</v>
      </c>
    </row>
    <row r="1440" spans="1:100" x14ac:dyDescent="0.35">
      <c r="A1440">
        <v>39600425</v>
      </c>
      <c r="B1440" t="s">
        <v>689</v>
      </c>
      <c r="D1440" t="s">
        <v>135</v>
      </c>
      <c r="F1440">
        <v>48.7</v>
      </c>
      <c r="K1440" t="s">
        <v>231</v>
      </c>
      <c r="L1440" t="s">
        <v>232</v>
      </c>
      <c r="M1440" t="s">
        <v>104</v>
      </c>
      <c r="N1440" t="s">
        <v>105</v>
      </c>
      <c r="P1440">
        <v>25</v>
      </c>
      <c r="U1440" t="s">
        <v>206</v>
      </c>
      <c r="V1440" t="s">
        <v>233</v>
      </c>
      <c r="W1440" t="s">
        <v>108</v>
      </c>
      <c r="X1440" t="s">
        <v>234</v>
      </c>
      <c r="Y1440">
        <v>4</v>
      </c>
      <c r="Z1440" t="s">
        <v>139</v>
      </c>
      <c r="AB1440">
        <v>2.04</v>
      </c>
      <c r="AG1440" t="s">
        <v>140</v>
      </c>
      <c r="AX1440" t="s">
        <v>207</v>
      </c>
      <c r="AY1440" t="s">
        <v>217</v>
      </c>
      <c r="AZ1440" t="s">
        <v>227</v>
      </c>
      <c r="BA1440" t="s">
        <v>184</v>
      </c>
      <c r="BE1440">
        <v>15</v>
      </c>
      <c r="BG1440">
        <v>16</v>
      </c>
      <c r="BH1440" t="s">
        <v>118</v>
      </c>
      <c r="BL1440">
        <v>15</v>
      </c>
      <c r="BN1440">
        <v>16</v>
      </c>
      <c r="BO1440" t="s">
        <v>118</v>
      </c>
      <c r="BS1440">
        <v>15</v>
      </c>
      <c r="BU1440">
        <v>16</v>
      </c>
      <c r="BV1440" t="s">
        <v>118</v>
      </c>
      <c r="CC1440" t="s">
        <v>120</v>
      </c>
      <c r="CR1440" t="s">
        <v>697</v>
      </c>
      <c r="CS1440">
        <v>156497</v>
      </c>
      <c r="CT1440" t="s">
        <v>698</v>
      </c>
      <c r="CU1440" t="s">
        <v>699</v>
      </c>
      <c r="CV1440">
        <v>2011</v>
      </c>
    </row>
    <row r="1441" spans="1:100" x14ac:dyDescent="0.35">
      <c r="A1441">
        <v>39600425</v>
      </c>
      <c r="B1441" t="s">
        <v>689</v>
      </c>
      <c r="D1441" t="s">
        <v>135</v>
      </c>
      <c r="F1441">
        <v>48.7</v>
      </c>
      <c r="K1441" t="s">
        <v>165</v>
      </c>
      <c r="L1441" t="s">
        <v>166</v>
      </c>
      <c r="M1441" t="s">
        <v>104</v>
      </c>
      <c r="N1441" t="s">
        <v>105</v>
      </c>
      <c r="P1441">
        <v>25</v>
      </c>
      <c r="U1441" t="s">
        <v>206</v>
      </c>
      <c r="V1441" t="s">
        <v>233</v>
      </c>
      <c r="W1441" t="s">
        <v>108</v>
      </c>
      <c r="X1441" t="s">
        <v>234</v>
      </c>
      <c r="Y1441">
        <v>4</v>
      </c>
      <c r="Z1441" t="s">
        <v>139</v>
      </c>
      <c r="AB1441">
        <v>2.04</v>
      </c>
      <c r="AG1441" t="s">
        <v>140</v>
      </c>
      <c r="AX1441" t="s">
        <v>207</v>
      </c>
      <c r="AY1441" t="s">
        <v>217</v>
      </c>
      <c r="AZ1441" t="s">
        <v>227</v>
      </c>
      <c r="BA1441" t="s">
        <v>184</v>
      </c>
      <c r="BE1441">
        <v>15</v>
      </c>
      <c r="BG1441">
        <v>16</v>
      </c>
      <c r="BH1441" t="s">
        <v>118</v>
      </c>
      <c r="BL1441">
        <v>15</v>
      </c>
      <c r="BN1441">
        <v>16</v>
      </c>
      <c r="BO1441" t="s">
        <v>118</v>
      </c>
      <c r="BS1441">
        <v>15</v>
      </c>
      <c r="BU1441">
        <v>16</v>
      </c>
      <c r="BV1441" t="s">
        <v>118</v>
      </c>
      <c r="CC1441" t="s">
        <v>120</v>
      </c>
      <c r="CR1441" t="s">
        <v>697</v>
      </c>
      <c r="CS1441">
        <v>156497</v>
      </c>
      <c r="CT1441" t="s">
        <v>698</v>
      </c>
      <c r="CU1441" t="s">
        <v>699</v>
      </c>
      <c r="CV1441">
        <v>2011</v>
      </c>
    </row>
    <row r="1442" spans="1:100" x14ac:dyDescent="0.35">
      <c r="A1442">
        <v>39600425</v>
      </c>
      <c r="B1442" t="s">
        <v>689</v>
      </c>
      <c r="D1442" t="s">
        <v>135</v>
      </c>
      <c r="F1442">
        <v>48.7</v>
      </c>
      <c r="K1442" t="s">
        <v>231</v>
      </c>
      <c r="L1442" t="s">
        <v>232</v>
      </c>
      <c r="M1442" t="s">
        <v>104</v>
      </c>
      <c r="N1442" t="s">
        <v>105</v>
      </c>
      <c r="P1442">
        <v>25</v>
      </c>
      <c r="U1442" t="s">
        <v>206</v>
      </c>
      <c r="V1442" t="s">
        <v>233</v>
      </c>
      <c r="W1442" t="s">
        <v>108</v>
      </c>
      <c r="X1442" t="s">
        <v>234</v>
      </c>
      <c r="Y1442">
        <v>4</v>
      </c>
      <c r="Z1442" t="s">
        <v>139</v>
      </c>
      <c r="AB1442">
        <v>2.04</v>
      </c>
      <c r="AG1442" t="s">
        <v>140</v>
      </c>
      <c r="AX1442" t="s">
        <v>207</v>
      </c>
      <c r="AY1442" t="s">
        <v>217</v>
      </c>
      <c r="AZ1442" t="s">
        <v>227</v>
      </c>
      <c r="BA1442" t="s">
        <v>184</v>
      </c>
      <c r="BE1442">
        <v>15</v>
      </c>
      <c r="BG1442">
        <v>16</v>
      </c>
      <c r="BH1442" t="s">
        <v>118</v>
      </c>
      <c r="BL1442">
        <v>15</v>
      </c>
      <c r="BN1442">
        <v>16</v>
      </c>
      <c r="BO1442" t="s">
        <v>118</v>
      </c>
      <c r="BS1442">
        <v>15</v>
      </c>
      <c r="BU1442">
        <v>16</v>
      </c>
      <c r="BV1442" t="s">
        <v>118</v>
      </c>
      <c r="CC1442" t="s">
        <v>120</v>
      </c>
      <c r="CR1442" t="s">
        <v>697</v>
      </c>
      <c r="CS1442">
        <v>156497</v>
      </c>
      <c r="CT1442" t="s">
        <v>698</v>
      </c>
      <c r="CU1442" t="s">
        <v>699</v>
      </c>
      <c r="CV1442">
        <v>2011</v>
      </c>
    </row>
    <row r="1443" spans="1:100" x14ac:dyDescent="0.35">
      <c r="A1443">
        <v>39600425</v>
      </c>
      <c r="B1443" t="s">
        <v>689</v>
      </c>
      <c r="D1443" t="s">
        <v>101</v>
      </c>
      <c r="F1443">
        <v>48.8</v>
      </c>
      <c r="K1443" t="s">
        <v>528</v>
      </c>
      <c r="L1443" t="s">
        <v>529</v>
      </c>
      <c r="M1443" t="s">
        <v>104</v>
      </c>
      <c r="N1443" t="s">
        <v>105</v>
      </c>
      <c r="P1443">
        <v>25</v>
      </c>
      <c r="U1443" t="s">
        <v>106</v>
      </c>
      <c r="V1443" t="s">
        <v>107</v>
      </c>
      <c r="W1443" t="s">
        <v>108</v>
      </c>
      <c r="X1443" t="s">
        <v>109</v>
      </c>
      <c r="Y1443">
        <v>3</v>
      </c>
      <c r="Z1443" t="s">
        <v>139</v>
      </c>
      <c r="AB1443">
        <v>572</v>
      </c>
      <c r="AG1443" t="s">
        <v>530</v>
      </c>
      <c r="AX1443" t="s">
        <v>207</v>
      </c>
      <c r="AY1443" t="s">
        <v>217</v>
      </c>
      <c r="AZ1443" t="s">
        <v>227</v>
      </c>
      <c r="BC1443">
        <v>32</v>
      </c>
      <c r="BH1443" t="s">
        <v>118</v>
      </c>
      <c r="CC1443" t="s">
        <v>120</v>
      </c>
      <c r="CR1443" t="s">
        <v>531</v>
      </c>
      <c r="CS1443">
        <v>153825</v>
      </c>
      <c r="CT1443" t="s">
        <v>532</v>
      </c>
      <c r="CU1443" t="s">
        <v>533</v>
      </c>
      <c r="CV1443">
        <v>2010</v>
      </c>
    </row>
    <row r="1444" spans="1:100" x14ac:dyDescent="0.35">
      <c r="A1444">
        <v>39600425</v>
      </c>
      <c r="B1444" t="s">
        <v>689</v>
      </c>
      <c r="D1444" t="s">
        <v>101</v>
      </c>
      <c r="F1444">
        <v>39.9</v>
      </c>
      <c r="K1444" t="s">
        <v>165</v>
      </c>
      <c r="L1444" t="s">
        <v>166</v>
      </c>
      <c r="M1444" t="s">
        <v>104</v>
      </c>
      <c r="N1444" t="s">
        <v>105</v>
      </c>
      <c r="P1444">
        <v>25</v>
      </c>
      <c r="U1444" t="s">
        <v>294</v>
      </c>
      <c r="V1444" t="s">
        <v>167</v>
      </c>
      <c r="W1444" t="s">
        <v>108</v>
      </c>
      <c r="X1444" t="s">
        <v>109</v>
      </c>
      <c r="Y1444" t="s">
        <v>383</v>
      </c>
      <c r="Z1444" t="s">
        <v>139</v>
      </c>
      <c r="AB1444">
        <v>1.91</v>
      </c>
      <c r="AG1444" t="s">
        <v>140</v>
      </c>
      <c r="AX1444" t="s">
        <v>128</v>
      </c>
      <c r="AY1444" t="s">
        <v>128</v>
      </c>
      <c r="AZ1444" t="s">
        <v>227</v>
      </c>
      <c r="BC1444">
        <v>4</v>
      </c>
      <c r="BH1444" t="s">
        <v>118</v>
      </c>
      <c r="BJ1444">
        <v>96</v>
      </c>
      <c r="BO1444" t="s">
        <v>130</v>
      </c>
      <c r="BQ1444">
        <v>4</v>
      </c>
      <c r="BV1444" t="s">
        <v>118</v>
      </c>
      <c r="CC1444" t="s">
        <v>120</v>
      </c>
      <c r="CR1444" t="s">
        <v>375</v>
      </c>
      <c r="CS1444">
        <v>161774</v>
      </c>
      <c r="CT1444" t="s">
        <v>384</v>
      </c>
      <c r="CU1444" t="s">
        <v>385</v>
      </c>
      <c r="CV1444">
        <v>2011</v>
      </c>
    </row>
    <row r="1445" spans="1:100" x14ac:dyDescent="0.35">
      <c r="A1445">
        <v>39600425</v>
      </c>
      <c r="B1445" t="s">
        <v>689</v>
      </c>
      <c r="D1445" t="s">
        <v>135</v>
      </c>
      <c r="F1445">
        <v>48.7</v>
      </c>
      <c r="K1445" t="s">
        <v>231</v>
      </c>
      <c r="L1445" t="s">
        <v>232</v>
      </c>
      <c r="M1445" t="s">
        <v>104</v>
      </c>
      <c r="N1445" t="s">
        <v>105</v>
      </c>
      <c r="P1445">
        <v>25</v>
      </c>
      <c r="U1445" t="s">
        <v>106</v>
      </c>
      <c r="V1445" t="s">
        <v>107</v>
      </c>
      <c r="W1445" t="s">
        <v>108</v>
      </c>
      <c r="X1445" t="s">
        <v>109</v>
      </c>
      <c r="Y1445">
        <v>6</v>
      </c>
      <c r="Z1445" t="s">
        <v>139</v>
      </c>
      <c r="AB1445">
        <v>1.1200000000000001</v>
      </c>
      <c r="AG1445" t="s">
        <v>140</v>
      </c>
      <c r="AX1445" t="s">
        <v>128</v>
      </c>
      <c r="AY1445" t="s">
        <v>128</v>
      </c>
      <c r="AZ1445" t="s">
        <v>227</v>
      </c>
      <c r="BC1445">
        <v>4</v>
      </c>
      <c r="BH1445" t="s">
        <v>118</v>
      </c>
      <c r="BJ1445">
        <v>96</v>
      </c>
      <c r="BO1445" t="s">
        <v>130</v>
      </c>
      <c r="BQ1445">
        <v>4</v>
      </c>
      <c r="BV1445" t="s">
        <v>118</v>
      </c>
      <c r="CC1445" t="s">
        <v>120</v>
      </c>
      <c r="CR1445" t="s">
        <v>700</v>
      </c>
      <c r="CS1445">
        <v>153679</v>
      </c>
      <c r="CT1445" t="s">
        <v>701</v>
      </c>
      <c r="CU1445" t="s">
        <v>702</v>
      </c>
      <c r="CV1445">
        <v>2009</v>
      </c>
    </row>
    <row r="1446" spans="1:100" x14ac:dyDescent="0.35">
      <c r="A1446">
        <v>39600425</v>
      </c>
      <c r="B1446" t="s">
        <v>689</v>
      </c>
      <c r="D1446" t="s">
        <v>135</v>
      </c>
      <c r="F1446">
        <v>48.7</v>
      </c>
      <c r="K1446" t="s">
        <v>165</v>
      </c>
      <c r="L1446" t="s">
        <v>166</v>
      </c>
      <c r="M1446" t="s">
        <v>104</v>
      </c>
      <c r="N1446" t="s">
        <v>105</v>
      </c>
      <c r="P1446">
        <v>25</v>
      </c>
      <c r="U1446" t="s">
        <v>206</v>
      </c>
      <c r="V1446" t="s">
        <v>233</v>
      </c>
      <c r="W1446" t="s">
        <v>108</v>
      </c>
      <c r="X1446" t="s">
        <v>234</v>
      </c>
      <c r="Y1446">
        <v>4</v>
      </c>
      <c r="Z1446" t="s">
        <v>139</v>
      </c>
      <c r="AB1446">
        <v>2.04</v>
      </c>
      <c r="AG1446" t="s">
        <v>140</v>
      </c>
      <c r="AX1446" t="s">
        <v>207</v>
      </c>
      <c r="AY1446" t="s">
        <v>217</v>
      </c>
      <c r="AZ1446" t="s">
        <v>227</v>
      </c>
      <c r="BA1446" t="s">
        <v>184</v>
      </c>
      <c r="BE1446">
        <v>15</v>
      </c>
      <c r="BG1446">
        <v>16</v>
      </c>
      <c r="BH1446" t="s">
        <v>118</v>
      </c>
      <c r="BL1446">
        <v>15</v>
      </c>
      <c r="BN1446">
        <v>16</v>
      </c>
      <c r="BO1446" t="s">
        <v>118</v>
      </c>
      <c r="BS1446">
        <v>15</v>
      </c>
      <c r="BU1446">
        <v>16</v>
      </c>
      <c r="BV1446" t="s">
        <v>118</v>
      </c>
      <c r="CC1446" t="s">
        <v>120</v>
      </c>
      <c r="CR1446" t="s">
        <v>697</v>
      </c>
      <c r="CS1446">
        <v>156497</v>
      </c>
      <c r="CT1446" t="s">
        <v>698</v>
      </c>
      <c r="CU1446" t="s">
        <v>699</v>
      </c>
      <c r="CV1446">
        <v>2011</v>
      </c>
    </row>
    <row r="1447" spans="1:100" x14ac:dyDescent="0.35">
      <c r="A1447">
        <v>39600425</v>
      </c>
      <c r="B1447" t="s">
        <v>689</v>
      </c>
      <c r="D1447" t="s">
        <v>101</v>
      </c>
      <c r="F1447">
        <v>48.8</v>
      </c>
      <c r="K1447" t="s">
        <v>528</v>
      </c>
      <c r="L1447" t="s">
        <v>529</v>
      </c>
      <c r="M1447" t="s">
        <v>104</v>
      </c>
      <c r="N1447" t="s">
        <v>105</v>
      </c>
      <c r="P1447">
        <v>25</v>
      </c>
      <c r="U1447" t="s">
        <v>106</v>
      </c>
      <c r="V1447" t="s">
        <v>107</v>
      </c>
      <c r="W1447" t="s">
        <v>108</v>
      </c>
      <c r="X1447" t="s">
        <v>109</v>
      </c>
      <c r="Y1447">
        <v>3</v>
      </c>
      <c r="Z1447" t="s">
        <v>139</v>
      </c>
      <c r="AB1447">
        <v>572</v>
      </c>
      <c r="AG1447" t="s">
        <v>530</v>
      </c>
      <c r="AX1447" t="s">
        <v>112</v>
      </c>
      <c r="AY1447" t="s">
        <v>235</v>
      </c>
      <c r="AZ1447" t="s">
        <v>227</v>
      </c>
      <c r="BC1447">
        <v>32</v>
      </c>
      <c r="BH1447" t="s">
        <v>118</v>
      </c>
      <c r="CC1447" t="s">
        <v>120</v>
      </c>
      <c r="CR1447" t="s">
        <v>531</v>
      </c>
      <c r="CS1447">
        <v>153825</v>
      </c>
      <c r="CT1447" t="s">
        <v>532</v>
      </c>
      <c r="CU1447" t="s">
        <v>533</v>
      </c>
      <c r="CV1447">
        <v>2010</v>
      </c>
    </row>
    <row r="1448" spans="1:100" x14ac:dyDescent="0.35">
      <c r="A1448">
        <v>39600425</v>
      </c>
      <c r="B1448" t="s">
        <v>689</v>
      </c>
      <c r="D1448" t="s">
        <v>135</v>
      </c>
      <c r="K1448" t="s">
        <v>578</v>
      </c>
      <c r="L1448" t="s">
        <v>579</v>
      </c>
      <c r="M1448" t="s">
        <v>104</v>
      </c>
      <c r="N1448" t="s">
        <v>198</v>
      </c>
      <c r="V1448" t="s">
        <v>233</v>
      </c>
      <c r="W1448" t="s">
        <v>108</v>
      </c>
      <c r="X1448" t="s">
        <v>524</v>
      </c>
      <c r="Y1448">
        <v>3</v>
      </c>
      <c r="Z1448" t="s">
        <v>139</v>
      </c>
      <c r="AD1448">
        <v>0.67083999999999999</v>
      </c>
      <c r="AF1448">
        <v>1.1766700000000001</v>
      </c>
      <c r="AG1448" t="s">
        <v>111</v>
      </c>
      <c r="AX1448" t="s">
        <v>282</v>
      </c>
      <c r="AY1448" t="s">
        <v>495</v>
      </c>
      <c r="AZ1448" t="s">
        <v>227</v>
      </c>
      <c r="BC1448">
        <v>71</v>
      </c>
      <c r="BH1448" t="s">
        <v>118</v>
      </c>
      <c r="BJ1448">
        <v>71</v>
      </c>
      <c r="BO1448" t="s">
        <v>118</v>
      </c>
      <c r="BQ1448">
        <v>71</v>
      </c>
      <c r="BV1448" t="s">
        <v>118</v>
      </c>
      <c r="CC1448" t="s">
        <v>120</v>
      </c>
      <c r="CR1448" t="s">
        <v>707</v>
      </c>
      <c r="CS1448">
        <v>173301</v>
      </c>
      <c r="CT1448" t="s">
        <v>708</v>
      </c>
      <c r="CU1448" t="s">
        <v>709</v>
      </c>
      <c r="CV1448">
        <v>2014</v>
      </c>
    </row>
    <row r="1449" spans="1:100" x14ac:dyDescent="0.35">
      <c r="A1449">
        <v>39600425</v>
      </c>
      <c r="B1449" t="s">
        <v>689</v>
      </c>
      <c r="D1449" t="s">
        <v>101</v>
      </c>
      <c r="F1449">
        <v>39.9</v>
      </c>
      <c r="K1449" t="s">
        <v>373</v>
      </c>
      <c r="L1449" t="s">
        <v>374</v>
      </c>
      <c r="M1449" t="s">
        <v>104</v>
      </c>
      <c r="N1449" t="s">
        <v>105</v>
      </c>
      <c r="P1449">
        <v>25</v>
      </c>
      <c r="U1449" t="s">
        <v>294</v>
      </c>
      <c r="V1449" t="s">
        <v>167</v>
      </c>
      <c r="W1449" t="s">
        <v>108</v>
      </c>
      <c r="X1449" t="s">
        <v>109</v>
      </c>
      <c r="Y1449" t="s">
        <v>383</v>
      </c>
      <c r="Z1449" t="s">
        <v>139</v>
      </c>
      <c r="AB1449">
        <v>0.68</v>
      </c>
      <c r="AG1449" t="s">
        <v>140</v>
      </c>
      <c r="AX1449" t="s">
        <v>128</v>
      </c>
      <c r="AY1449" t="s">
        <v>128</v>
      </c>
      <c r="AZ1449" t="s">
        <v>227</v>
      </c>
      <c r="BC1449">
        <v>4</v>
      </c>
      <c r="BH1449" t="s">
        <v>118</v>
      </c>
      <c r="BJ1449">
        <v>96</v>
      </c>
      <c r="BO1449" t="s">
        <v>130</v>
      </c>
      <c r="BQ1449">
        <v>4</v>
      </c>
      <c r="BV1449" t="s">
        <v>118</v>
      </c>
      <c r="CC1449" t="s">
        <v>120</v>
      </c>
      <c r="CR1449" t="s">
        <v>375</v>
      </c>
      <c r="CS1449">
        <v>161774</v>
      </c>
      <c r="CT1449" t="s">
        <v>384</v>
      </c>
      <c r="CU1449" t="s">
        <v>385</v>
      </c>
      <c r="CV1449">
        <v>2011</v>
      </c>
    </row>
    <row r="1450" spans="1:100" x14ac:dyDescent="0.35">
      <c r="A1450">
        <v>39600425</v>
      </c>
      <c r="B1450" t="s">
        <v>689</v>
      </c>
      <c r="D1450" t="s">
        <v>135</v>
      </c>
      <c r="F1450">
        <v>48.7</v>
      </c>
      <c r="K1450" t="s">
        <v>165</v>
      </c>
      <c r="L1450" t="s">
        <v>166</v>
      </c>
      <c r="M1450" t="s">
        <v>104</v>
      </c>
      <c r="N1450" t="s">
        <v>105</v>
      </c>
      <c r="P1450">
        <v>25</v>
      </c>
      <c r="U1450" t="s">
        <v>206</v>
      </c>
      <c r="V1450" t="s">
        <v>233</v>
      </c>
      <c r="W1450" t="s">
        <v>108</v>
      </c>
      <c r="X1450" t="s">
        <v>234</v>
      </c>
      <c r="Y1450">
        <v>4</v>
      </c>
      <c r="Z1450" t="s">
        <v>139</v>
      </c>
      <c r="AB1450">
        <v>2.04</v>
      </c>
      <c r="AG1450" t="s">
        <v>140</v>
      </c>
      <c r="AX1450" t="s">
        <v>207</v>
      </c>
      <c r="AY1450" t="s">
        <v>217</v>
      </c>
      <c r="AZ1450" t="s">
        <v>227</v>
      </c>
      <c r="BA1450" t="s">
        <v>184</v>
      </c>
      <c r="BE1450">
        <v>15</v>
      </c>
      <c r="BG1450">
        <v>16</v>
      </c>
      <c r="BH1450" t="s">
        <v>118</v>
      </c>
      <c r="BL1450">
        <v>15</v>
      </c>
      <c r="BN1450">
        <v>16</v>
      </c>
      <c r="BO1450" t="s">
        <v>118</v>
      </c>
      <c r="BS1450">
        <v>15</v>
      </c>
      <c r="BU1450">
        <v>16</v>
      </c>
      <c r="BV1450" t="s">
        <v>118</v>
      </c>
      <c r="CC1450" t="s">
        <v>120</v>
      </c>
      <c r="CR1450" t="s">
        <v>697</v>
      </c>
      <c r="CS1450">
        <v>156497</v>
      </c>
      <c r="CT1450" t="s">
        <v>698</v>
      </c>
      <c r="CU1450" t="s">
        <v>699</v>
      </c>
      <c r="CV1450">
        <v>2011</v>
      </c>
    </row>
    <row r="1451" spans="1:100" x14ac:dyDescent="0.35">
      <c r="A1451">
        <v>39600425</v>
      </c>
      <c r="B1451" t="s">
        <v>689</v>
      </c>
      <c r="D1451" t="s">
        <v>135</v>
      </c>
      <c r="F1451">
        <v>48.7</v>
      </c>
      <c r="K1451" t="s">
        <v>231</v>
      </c>
      <c r="L1451" t="s">
        <v>232</v>
      </c>
      <c r="M1451" t="s">
        <v>104</v>
      </c>
      <c r="N1451" t="s">
        <v>105</v>
      </c>
      <c r="P1451">
        <v>25</v>
      </c>
      <c r="U1451" t="s">
        <v>206</v>
      </c>
      <c r="V1451" t="s">
        <v>233</v>
      </c>
      <c r="W1451" t="s">
        <v>108</v>
      </c>
      <c r="X1451" t="s">
        <v>234</v>
      </c>
      <c r="Y1451">
        <v>4</v>
      </c>
      <c r="Z1451" t="s">
        <v>139</v>
      </c>
      <c r="AB1451">
        <v>2.04</v>
      </c>
      <c r="AG1451" t="s">
        <v>140</v>
      </c>
      <c r="AX1451" t="s">
        <v>207</v>
      </c>
      <c r="AY1451" t="s">
        <v>217</v>
      </c>
      <c r="AZ1451" t="s">
        <v>227</v>
      </c>
      <c r="BA1451" t="s">
        <v>184</v>
      </c>
      <c r="BE1451">
        <v>15</v>
      </c>
      <c r="BG1451">
        <v>16</v>
      </c>
      <c r="BH1451" t="s">
        <v>118</v>
      </c>
      <c r="BL1451">
        <v>15</v>
      </c>
      <c r="BN1451">
        <v>16</v>
      </c>
      <c r="BO1451" t="s">
        <v>118</v>
      </c>
      <c r="BS1451">
        <v>15</v>
      </c>
      <c r="BU1451">
        <v>16</v>
      </c>
      <c r="BV1451" t="s">
        <v>118</v>
      </c>
      <c r="CC1451" t="s">
        <v>120</v>
      </c>
      <c r="CR1451" t="s">
        <v>697</v>
      </c>
      <c r="CS1451">
        <v>156497</v>
      </c>
      <c r="CT1451" t="s">
        <v>698</v>
      </c>
      <c r="CU1451" t="s">
        <v>699</v>
      </c>
      <c r="CV1451">
        <v>2011</v>
      </c>
    </row>
    <row r="1452" spans="1:100" x14ac:dyDescent="0.35">
      <c r="A1452">
        <v>39600425</v>
      </c>
      <c r="B1452" t="s">
        <v>689</v>
      </c>
      <c r="D1452" t="s">
        <v>101</v>
      </c>
      <c r="F1452">
        <v>39.9</v>
      </c>
      <c r="K1452" t="s">
        <v>391</v>
      </c>
      <c r="L1452" t="s">
        <v>392</v>
      </c>
      <c r="M1452" t="s">
        <v>104</v>
      </c>
      <c r="N1452" t="s">
        <v>105</v>
      </c>
      <c r="P1452">
        <v>25</v>
      </c>
      <c r="U1452" t="s">
        <v>294</v>
      </c>
      <c r="V1452" t="s">
        <v>167</v>
      </c>
      <c r="W1452" t="s">
        <v>108</v>
      </c>
      <c r="X1452" t="s">
        <v>109</v>
      </c>
      <c r="Y1452" t="s">
        <v>383</v>
      </c>
      <c r="Z1452" t="s">
        <v>139</v>
      </c>
      <c r="AB1452">
        <v>1.54</v>
      </c>
      <c r="AD1452">
        <v>1.4</v>
      </c>
      <c r="AF1452">
        <v>1.64</v>
      </c>
      <c r="AG1452" t="s">
        <v>140</v>
      </c>
      <c r="AX1452" t="s">
        <v>128</v>
      </c>
      <c r="AY1452" t="s">
        <v>128</v>
      </c>
      <c r="AZ1452" t="s">
        <v>227</v>
      </c>
      <c r="BC1452">
        <v>4</v>
      </c>
      <c r="BH1452" t="s">
        <v>118</v>
      </c>
      <c r="BJ1452">
        <v>96</v>
      </c>
      <c r="BO1452" t="s">
        <v>130</v>
      </c>
      <c r="BQ1452">
        <v>4</v>
      </c>
      <c r="BV1452" t="s">
        <v>118</v>
      </c>
      <c r="CC1452" t="s">
        <v>120</v>
      </c>
      <c r="CR1452" t="s">
        <v>375</v>
      </c>
      <c r="CS1452">
        <v>161774</v>
      </c>
      <c r="CT1452" t="s">
        <v>384</v>
      </c>
      <c r="CU1452" t="s">
        <v>385</v>
      </c>
      <c r="CV1452">
        <v>2011</v>
      </c>
    </row>
    <row r="1453" spans="1:100" x14ac:dyDescent="0.35">
      <c r="A1453">
        <v>39600425</v>
      </c>
      <c r="B1453" t="s">
        <v>689</v>
      </c>
      <c r="D1453" t="s">
        <v>135</v>
      </c>
      <c r="K1453" t="s">
        <v>578</v>
      </c>
      <c r="L1453" t="s">
        <v>579</v>
      </c>
      <c r="M1453" t="s">
        <v>104</v>
      </c>
      <c r="N1453" t="s">
        <v>198</v>
      </c>
      <c r="V1453" t="s">
        <v>233</v>
      </c>
      <c r="W1453" t="s">
        <v>108</v>
      </c>
      <c r="X1453" t="s">
        <v>524</v>
      </c>
      <c r="Y1453">
        <v>3</v>
      </c>
      <c r="Z1453" t="s">
        <v>139</v>
      </c>
      <c r="AD1453">
        <v>0.83569000000000004</v>
      </c>
      <c r="AF1453">
        <v>0.90176000000000001</v>
      </c>
      <c r="AG1453" t="s">
        <v>111</v>
      </c>
      <c r="AX1453" t="s">
        <v>282</v>
      </c>
      <c r="AY1453" t="s">
        <v>495</v>
      </c>
      <c r="AZ1453" t="s">
        <v>227</v>
      </c>
      <c r="BC1453">
        <v>71</v>
      </c>
      <c r="BH1453" t="s">
        <v>118</v>
      </c>
      <c r="BJ1453">
        <v>71</v>
      </c>
      <c r="BO1453" t="s">
        <v>118</v>
      </c>
      <c r="BQ1453">
        <v>71</v>
      </c>
      <c r="BV1453" t="s">
        <v>118</v>
      </c>
      <c r="CC1453" t="s">
        <v>120</v>
      </c>
      <c r="CR1453" t="s">
        <v>707</v>
      </c>
      <c r="CS1453">
        <v>173301</v>
      </c>
      <c r="CT1453" t="s">
        <v>708</v>
      </c>
      <c r="CU1453" t="s">
        <v>709</v>
      </c>
      <c r="CV1453">
        <v>2014</v>
      </c>
    </row>
    <row r="1454" spans="1:100" x14ac:dyDescent="0.35">
      <c r="A1454">
        <v>39600425</v>
      </c>
      <c r="B1454" t="s">
        <v>689</v>
      </c>
      <c r="D1454" t="s">
        <v>101</v>
      </c>
      <c r="F1454">
        <v>48.8</v>
      </c>
      <c r="K1454" t="s">
        <v>528</v>
      </c>
      <c r="L1454" t="s">
        <v>529</v>
      </c>
      <c r="M1454" t="s">
        <v>104</v>
      </c>
      <c r="N1454" t="s">
        <v>105</v>
      </c>
      <c r="P1454">
        <v>25</v>
      </c>
      <c r="U1454" t="s">
        <v>106</v>
      </c>
      <c r="V1454" t="s">
        <v>107</v>
      </c>
      <c r="W1454" t="s">
        <v>108</v>
      </c>
      <c r="X1454" t="s">
        <v>109</v>
      </c>
      <c r="Y1454">
        <v>3</v>
      </c>
      <c r="Z1454" t="s">
        <v>139</v>
      </c>
      <c r="AB1454">
        <v>0.5</v>
      </c>
      <c r="AG1454" t="s">
        <v>530</v>
      </c>
      <c r="AX1454" t="s">
        <v>128</v>
      </c>
      <c r="AY1454" t="s">
        <v>241</v>
      </c>
      <c r="AZ1454" t="s">
        <v>227</v>
      </c>
      <c r="BC1454">
        <v>42</v>
      </c>
      <c r="BH1454" t="s">
        <v>106</v>
      </c>
      <c r="CC1454" t="s">
        <v>120</v>
      </c>
      <c r="CR1454" t="s">
        <v>531</v>
      </c>
      <c r="CS1454">
        <v>153825</v>
      </c>
      <c r="CT1454" t="s">
        <v>532</v>
      </c>
      <c r="CU1454" t="s">
        <v>533</v>
      </c>
      <c r="CV1454">
        <v>2010</v>
      </c>
    </row>
    <row r="1455" spans="1:100" x14ac:dyDescent="0.35">
      <c r="A1455">
        <v>39600425</v>
      </c>
      <c r="B1455" t="s">
        <v>689</v>
      </c>
      <c r="D1455" t="s">
        <v>135</v>
      </c>
      <c r="K1455" t="s">
        <v>165</v>
      </c>
      <c r="L1455" t="s">
        <v>166</v>
      </c>
      <c r="M1455" t="s">
        <v>104</v>
      </c>
      <c r="N1455" t="s">
        <v>105</v>
      </c>
      <c r="P1455">
        <v>25</v>
      </c>
      <c r="U1455" t="s">
        <v>106</v>
      </c>
      <c r="V1455" t="s">
        <v>167</v>
      </c>
      <c r="W1455" t="s">
        <v>108</v>
      </c>
      <c r="X1455" t="s">
        <v>109</v>
      </c>
      <c r="Y1455">
        <v>10</v>
      </c>
      <c r="Z1455" t="s">
        <v>139</v>
      </c>
      <c r="AB1455">
        <v>2.77</v>
      </c>
      <c r="AG1455" t="s">
        <v>140</v>
      </c>
      <c r="AX1455" t="s">
        <v>128</v>
      </c>
      <c r="AY1455" t="s">
        <v>128</v>
      </c>
      <c r="AZ1455" t="s">
        <v>227</v>
      </c>
      <c r="BC1455">
        <v>4</v>
      </c>
      <c r="BH1455" t="s">
        <v>118</v>
      </c>
      <c r="BJ1455">
        <v>96</v>
      </c>
      <c r="BO1455" t="s">
        <v>130</v>
      </c>
      <c r="BQ1455">
        <v>4</v>
      </c>
      <c r="BV1455" t="s">
        <v>118</v>
      </c>
      <c r="CC1455" t="s">
        <v>120</v>
      </c>
      <c r="CR1455" t="s">
        <v>375</v>
      </c>
      <c r="CS1455">
        <v>170766</v>
      </c>
      <c r="CT1455" t="s">
        <v>376</v>
      </c>
      <c r="CU1455" t="s">
        <v>377</v>
      </c>
      <c r="CV1455">
        <v>2014</v>
      </c>
    </row>
    <row r="1456" spans="1:100" x14ac:dyDescent="0.35">
      <c r="A1456">
        <v>39600425</v>
      </c>
      <c r="B1456" t="s">
        <v>689</v>
      </c>
      <c r="D1456" t="s">
        <v>135</v>
      </c>
      <c r="K1456" t="s">
        <v>406</v>
      </c>
      <c r="L1456" t="s">
        <v>407</v>
      </c>
      <c r="M1456" t="s">
        <v>104</v>
      </c>
      <c r="N1456" t="s">
        <v>105</v>
      </c>
      <c r="P1456">
        <v>25</v>
      </c>
      <c r="U1456" t="s">
        <v>106</v>
      </c>
      <c r="V1456" t="s">
        <v>167</v>
      </c>
      <c r="W1456" t="s">
        <v>108</v>
      </c>
      <c r="X1456" t="s">
        <v>109</v>
      </c>
      <c r="Y1456">
        <v>10</v>
      </c>
      <c r="Z1456" t="s">
        <v>139</v>
      </c>
      <c r="AB1456">
        <v>2.66</v>
      </c>
      <c r="AG1456" t="s">
        <v>140</v>
      </c>
      <c r="AX1456" t="s">
        <v>128</v>
      </c>
      <c r="AY1456" t="s">
        <v>128</v>
      </c>
      <c r="AZ1456" t="s">
        <v>227</v>
      </c>
      <c r="BC1456">
        <v>4</v>
      </c>
      <c r="BH1456" t="s">
        <v>118</v>
      </c>
      <c r="BJ1456">
        <v>96</v>
      </c>
      <c r="BO1456" t="s">
        <v>130</v>
      </c>
      <c r="BQ1456">
        <v>4</v>
      </c>
      <c r="BV1456" t="s">
        <v>118</v>
      </c>
      <c r="CC1456" t="s">
        <v>120</v>
      </c>
      <c r="CR1456" t="s">
        <v>375</v>
      </c>
      <c r="CS1456">
        <v>170766</v>
      </c>
      <c r="CT1456" t="s">
        <v>376</v>
      </c>
      <c r="CU1456" t="s">
        <v>377</v>
      </c>
      <c r="CV1456">
        <v>2014</v>
      </c>
    </row>
    <row r="1457" spans="1:100" x14ac:dyDescent="0.35">
      <c r="A1457">
        <v>39600425</v>
      </c>
      <c r="B1457" t="s">
        <v>689</v>
      </c>
      <c r="D1457" t="s">
        <v>135</v>
      </c>
      <c r="K1457" t="s">
        <v>373</v>
      </c>
      <c r="L1457" t="s">
        <v>374</v>
      </c>
      <c r="M1457" t="s">
        <v>104</v>
      </c>
      <c r="N1457" t="s">
        <v>105</v>
      </c>
      <c r="P1457">
        <v>25</v>
      </c>
      <c r="U1457" t="s">
        <v>106</v>
      </c>
      <c r="V1457" t="s">
        <v>167</v>
      </c>
      <c r="W1457" t="s">
        <v>108</v>
      </c>
      <c r="X1457" t="s">
        <v>109</v>
      </c>
      <c r="Y1457">
        <v>10</v>
      </c>
      <c r="Z1457" t="s">
        <v>139</v>
      </c>
      <c r="AB1457">
        <v>3.25</v>
      </c>
      <c r="AG1457" t="s">
        <v>140</v>
      </c>
      <c r="AX1457" t="s">
        <v>128</v>
      </c>
      <c r="AY1457" t="s">
        <v>128</v>
      </c>
      <c r="AZ1457" t="s">
        <v>227</v>
      </c>
      <c r="BC1457">
        <v>4</v>
      </c>
      <c r="BH1457" t="s">
        <v>118</v>
      </c>
      <c r="BJ1457">
        <v>96</v>
      </c>
      <c r="BO1457" t="s">
        <v>130</v>
      </c>
      <c r="BQ1457">
        <v>4</v>
      </c>
      <c r="BV1457" t="s">
        <v>118</v>
      </c>
      <c r="CC1457" t="s">
        <v>120</v>
      </c>
      <c r="CR1457" t="s">
        <v>375</v>
      </c>
      <c r="CS1457">
        <v>170766</v>
      </c>
      <c r="CT1457" t="s">
        <v>376</v>
      </c>
      <c r="CU1457" t="s">
        <v>377</v>
      </c>
      <c r="CV1457">
        <v>2014</v>
      </c>
    </row>
    <row r="1458" spans="1:100" x14ac:dyDescent="0.35">
      <c r="A1458">
        <v>39600425</v>
      </c>
      <c r="B1458" t="s">
        <v>689</v>
      </c>
      <c r="D1458" t="s">
        <v>135</v>
      </c>
      <c r="F1458">
        <v>48.7</v>
      </c>
      <c r="K1458" t="s">
        <v>378</v>
      </c>
      <c r="L1458" t="s">
        <v>379</v>
      </c>
      <c r="M1458" t="s">
        <v>104</v>
      </c>
      <c r="N1458" t="s">
        <v>105</v>
      </c>
      <c r="P1458">
        <v>25</v>
      </c>
      <c r="U1458" t="s">
        <v>106</v>
      </c>
      <c r="V1458" t="s">
        <v>107</v>
      </c>
      <c r="W1458" t="s">
        <v>108</v>
      </c>
      <c r="X1458" t="s">
        <v>109</v>
      </c>
      <c r="Y1458">
        <v>6</v>
      </c>
      <c r="Z1458" t="s">
        <v>139</v>
      </c>
      <c r="AB1458">
        <v>1.1200000000000001</v>
      </c>
      <c r="AG1458" t="s">
        <v>140</v>
      </c>
      <c r="AX1458" t="s">
        <v>128</v>
      </c>
      <c r="AY1458" t="s">
        <v>128</v>
      </c>
      <c r="AZ1458" t="s">
        <v>227</v>
      </c>
      <c r="BC1458">
        <v>4</v>
      </c>
      <c r="BH1458" t="s">
        <v>118</v>
      </c>
      <c r="BJ1458">
        <v>96</v>
      </c>
      <c r="BO1458" t="s">
        <v>130</v>
      </c>
      <c r="BQ1458">
        <v>4</v>
      </c>
      <c r="BV1458" t="s">
        <v>118</v>
      </c>
      <c r="CC1458" t="s">
        <v>120</v>
      </c>
      <c r="CR1458" t="s">
        <v>700</v>
      </c>
      <c r="CS1458">
        <v>153679</v>
      </c>
      <c r="CT1458" t="s">
        <v>701</v>
      </c>
      <c r="CU1458" t="s">
        <v>702</v>
      </c>
      <c r="CV1458">
        <v>2009</v>
      </c>
    </row>
    <row r="1459" spans="1:100" x14ac:dyDescent="0.35">
      <c r="A1459">
        <v>39600425</v>
      </c>
      <c r="B1459" t="s">
        <v>689</v>
      </c>
      <c r="D1459" t="s">
        <v>101</v>
      </c>
      <c r="F1459">
        <v>48.8</v>
      </c>
      <c r="K1459" t="s">
        <v>231</v>
      </c>
      <c r="L1459" t="s">
        <v>232</v>
      </c>
      <c r="M1459" t="s">
        <v>104</v>
      </c>
      <c r="N1459" t="s">
        <v>105</v>
      </c>
      <c r="P1459">
        <v>25</v>
      </c>
      <c r="U1459" t="s">
        <v>106</v>
      </c>
      <c r="V1459" t="s">
        <v>107</v>
      </c>
      <c r="W1459" t="s">
        <v>108</v>
      </c>
      <c r="X1459" t="s">
        <v>109</v>
      </c>
      <c r="Y1459">
        <v>3</v>
      </c>
      <c r="Z1459" t="s">
        <v>139</v>
      </c>
      <c r="AB1459">
        <v>572</v>
      </c>
      <c r="AG1459" t="s">
        <v>530</v>
      </c>
      <c r="AX1459" t="s">
        <v>207</v>
      </c>
      <c r="AY1459" t="s">
        <v>217</v>
      </c>
      <c r="AZ1459" t="s">
        <v>227</v>
      </c>
      <c r="BC1459">
        <v>42</v>
      </c>
      <c r="BH1459" t="s">
        <v>106</v>
      </c>
      <c r="CC1459" t="s">
        <v>120</v>
      </c>
      <c r="CR1459" t="s">
        <v>531</v>
      </c>
      <c r="CS1459">
        <v>153825</v>
      </c>
      <c r="CT1459" t="s">
        <v>532</v>
      </c>
      <c r="CU1459" t="s">
        <v>533</v>
      </c>
      <c r="CV1459">
        <v>2010</v>
      </c>
    </row>
    <row r="1460" spans="1:100" x14ac:dyDescent="0.35">
      <c r="A1460">
        <v>39600425</v>
      </c>
      <c r="B1460" t="s">
        <v>689</v>
      </c>
      <c r="D1460" t="s">
        <v>135</v>
      </c>
      <c r="K1460" t="s">
        <v>391</v>
      </c>
      <c r="L1460" t="s">
        <v>392</v>
      </c>
      <c r="M1460" t="s">
        <v>104</v>
      </c>
      <c r="N1460" t="s">
        <v>105</v>
      </c>
      <c r="P1460">
        <v>25</v>
      </c>
      <c r="U1460" t="s">
        <v>106</v>
      </c>
      <c r="V1460" t="s">
        <v>167</v>
      </c>
      <c r="W1460" t="s">
        <v>108</v>
      </c>
      <c r="X1460" t="s">
        <v>109</v>
      </c>
      <c r="Y1460">
        <v>10</v>
      </c>
      <c r="Z1460" t="s">
        <v>139</v>
      </c>
      <c r="AB1460">
        <v>2.73</v>
      </c>
      <c r="AD1460">
        <v>2.54</v>
      </c>
      <c r="AF1460">
        <v>2.88</v>
      </c>
      <c r="AG1460" t="s">
        <v>140</v>
      </c>
      <c r="AX1460" t="s">
        <v>128</v>
      </c>
      <c r="AY1460" t="s">
        <v>128</v>
      </c>
      <c r="AZ1460" t="s">
        <v>227</v>
      </c>
      <c r="BC1460">
        <v>4</v>
      </c>
      <c r="BH1460" t="s">
        <v>118</v>
      </c>
      <c r="BJ1460">
        <v>96</v>
      </c>
      <c r="BO1460" t="s">
        <v>130</v>
      </c>
      <c r="BQ1460">
        <v>4</v>
      </c>
      <c r="BV1460" t="s">
        <v>118</v>
      </c>
      <c r="CC1460" t="s">
        <v>120</v>
      </c>
      <c r="CR1460" t="s">
        <v>375</v>
      </c>
      <c r="CS1460">
        <v>170766</v>
      </c>
      <c r="CT1460" t="s">
        <v>376</v>
      </c>
      <c r="CU1460" t="s">
        <v>377</v>
      </c>
      <c r="CV1460">
        <v>2014</v>
      </c>
    </row>
    <row r="1461" spans="1:100" x14ac:dyDescent="0.35">
      <c r="A1461">
        <v>39600425</v>
      </c>
      <c r="B1461" t="s">
        <v>689</v>
      </c>
      <c r="D1461" t="s">
        <v>101</v>
      </c>
      <c r="F1461">
        <v>48.8</v>
      </c>
      <c r="K1461" t="s">
        <v>231</v>
      </c>
      <c r="L1461" t="s">
        <v>232</v>
      </c>
      <c r="M1461" t="s">
        <v>104</v>
      </c>
      <c r="N1461" t="s">
        <v>105</v>
      </c>
      <c r="P1461">
        <v>25</v>
      </c>
      <c r="U1461" t="s">
        <v>106</v>
      </c>
      <c r="V1461" t="s">
        <v>107</v>
      </c>
      <c r="W1461" t="s">
        <v>108</v>
      </c>
      <c r="X1461" t="s">
        <v>109</v>
      </c>
      <c r="Y1461">
        <v>3</v>
      </c>
      <c r="Z1461" t="s">
        <v>139</v>
      </c>
      <c r="AB1461">
        <v>572</v>
      </c>
      <c r="AG1461" t="s">
        <v>530</v>
      </c>
      <c r="AX1461" t="s">
        <v>112</v>
      </c>
      <c r="AY1461" t="s">
        <v>235</v>
      </c>
      <c r="AZ1461" t="s">
        <v>227</v>
      </c>
      <c r="BC1461">
        <v>42</v>
      </c>
      <c r="BH1461" t="s">
        <v>106</v>
      </c>
      <c r="CC1461" t="s">
        <v>120</v>
      </c>
      <c r="CR1461" t="s">
        <v>531</v>
      </c>
      <c r="CS1461">
        <v>153825</v>
      </c>
      <c r="CT1461" t="s">
        <v>532</v>
      </c>
      <c r="CU1461" t="s">
        <v>533</v>
      </c>
      <c r="CV1461">
        <v>2010</v>
      </c>
    </row>
    <row r="1462" spans="1:100" x14ac:dyDescent="0.35">
      <c r="A1462">
        <v>39600425</v>
      </c>
      <c r="B1462" t="s">
        <v>689</v>
      </c>
      <c r="D1462" t="s">
        <v>135</v>
      </c>
      <c r="F1462">
        <v>48.7</v>
      </c>
      <c r="K1462" t="s">
        <v>397</v>
      </c>
      <c r="L1462" t="s">
        <v>398</v>
      </c>
      <c r="M1462" t="s">
        <v>104</v>
      </c>
      <c r="N1462" t="s">
        <v>105</v>
      </c>
      <c r="P1462">
        <v>25</v>
      </c>
      <c r="U1462" t="s">
        <v>106</v>
      </c>
      <c r="V1462" t="s">
        <v>107</v>
      </c>
      <c r="W1462" t="s">
        <v>108</v>
      </c>
      <c r="X1462" t="s">
        <v>109</v>
      </c>
      <c r="Y1462">
        <v>6</v>
      </c>
      <c r="Z1462" t="s">
        <v>139</v>
      </c>
      <c r="AB1462">
        <v>1.1200000000000001</v>
      </c>
      <c r="AG1462" t="s">
        <v>140</v>
      </c>
      <c r="AX1462" t="s">
        <v>128</v>
      </c>
      <c r="AY1462" t="s">
        <v>128</v>
      </c>
      <c r="AZ1462" t="s">
        <v>227</v>
      </c>
      <c r="BC1462">
        <v>4</v>
      </c>
      <c r="BH1462" t="s">
        <v>118</v>
      </c>
      <c r="BJ1462">
        <v>96</v>
      </c>
      <c r="BO1462" t="s">
        <v>130</v>
      </c>
      <c r="BQ1462">
        <v>4</v>
      </c>
      <c r="BV1462" t="s">
        <v>118</v>
      </c>
      <c r="CC1462" t="s">
        <v>120</v>
      </c>
      <c r="CR1462" t="s">
        <v>700</v>
      </c>
      <c r="CS1462">
        <v>153679</v>
      </c>
      <c r="CT1462" t="s">
        <v>701</v>
      </c>
      <c r="CU1462" t="s">
        <v>702</v>
      </c>
      <c r="CV1462">
        <v>2009</v>
      </c>
    </row>
    <row r="1463" spans="1:100" x14ac:dyDescent="0.35">
      <c r="A1463">
        <v>39600425</v>
      </c>
      <c r="B1463" t="s">
        <v>689</v>
      </c>
      <c r="D1463" t="s">
        <v>101</v>
      </c>
      <c r="F1463">
        <v>48.8</v>
      </c>
      <c r="K1463" t="s">
        <v>231</v>
      </c>
      <c r="L1463" t="s">
        <v>232</v>
      </c>
      <c r="M1463" t="s">
        <v>104</v>
      </c>
      <c r="N1463" t="s">
        <v>105</v>
      </c>
      <c r="P1463">
        <v>25</v>
      </c>
      <c r="U1463" t="s">
        <v>106</v>
      </c>
      <c r="V1463" t="s">
        <v>107</v>
      </c>
      <c r="W1463" t="s">
        <v>108</v>
      </c>
      <c r="X1463" t="s">
        <v>109</v>
      </c>
      <c r="Y1463">
        <v>3</v>
      </c>
      <c r="Z1463" t="s">
        <v>139</v>
      </c>
      <c r="AB1463">
        <v>572</v>
      </c>
      <c r="AG1463" t="s">
        <v>530</v>
      </c>
      <c r="AX1463" t="s">
        <v>128</v>
      </c>
      <c r="AY1463" t="s">
        <v>241</v>
      </c>
      <c r="AZ1463" t="s">
        <v>227</v>
      </c>
      <c r="BC1463">
        <v>42</v>
      </c>
      <c r="BH1463" t="s">
        <v>106</v>
      </c>
      <c r="CC1463" t="s">
        <v>120</v>
      </c>
      <c r="CR1463" t="s">
        <v>531</v>
      </c>
      <c r="CS1463">
        <v>153825</v>
      </c>
      <c r="CT1463" t="s">
        <v>532</v>
      </c>
      <c r="CU1463" t="s">
        <v>533</v>
      </c>
      <c r="CV1463">
        <v>2010</v>
      </c>
    </row>
    <row r="1464" spans="1:100" x14ac:dyDescent="0.35">
      <c r="A1464">
        <v>39600425</v>
      </c>
      <c r="B1464" t="s">
        <v>689</v>
      </c>
      <c r="D1464" t="s">
        <v>101</v>
      </c>
      <c r="F1464">
        <v>48.8</v>
      </c>
      <c r="K1464" t="s">
        <v>690</v>
      </c>
      <c r="L1464" t="s">
        <v>691</v>
      </c>
      <c r="M1464" t="s">
        <v>104</v>
      </c>
      <c r="N1464" t="s">
        <v>198</v>
      </c>
      <c r="R1464">
        <v>29</v>
      </c>
      <c r="T1464">
        <v>30</v>
      </c>
      <c r="U1464" t="s">
        <v>106</v>
      </c>
      <c r="V1464" t="s">
        <v>107</v>
      </c>
      <c r="W1464" t="s">
        <v>108</v>
      </c>
      <c r="X1464" t="s">
        <v>109</v>
      </c>
      <c r="Y1464">
        <v>3</v>
      </c>
      <c r="Z1464" t="s">
        <v>139</v>
      </c>
      <c r="AB1464">
        <v>2</v>
      </c>
      <c r="AG1464" t="s">
        <v>140</v>
      </c>
      <c r="AX1464" t="s">
        <v>128</v>
      </c>
      <c r="AY1464" t="s">
        <v>128</v>
      </c>
      <c r="AZ1464" t="s">
        <v>243</v>
      </c>
      <c r="BC1464">
        <v>18</v>
      </c>
      <c r="BH1464" t="s">
        <v>118</v>
      </c>
      <c r="BJ1464">
        <v>30</v>
      </c>
      <c r="BO1464" t="s">
        <v>118</v>
      </c>
      <c r="BQ1464">
        <v>30</v>
      </c>
      <c r="BV1464" t="s">
        <v>118</v>
      </c>
      <c r="CC1464" t="s">
        <v>120</v>
      </c>
      <c r="CR1464" t="s">
        <v>692</v>
      </c>
      <c r="CS1464">
        <v>155517</v>
      </c>
      <c r="CT1464" t="s">
        <v>693</v>
      </c>
      <c r="CU1464" t="s">
        <v>694</v>
      </c>
      <c r="CV1464">
        <v>2010</v>
      </c>
    </row>
    <row r="1465" spans="1:100" x14ac:dyDescent="0.35">
      <c r="A1465">
        <v>39600425</v>
      </c>
      <c r="B1465" t="s">
        <v>689</v>
      </c>
      <c r="D1465" t="s">
        <v>101</v>
      </c>
      <c r="F1465">
        <v>48.8</v>
      </c>
      <c r="K1465" t="s">
        <v>695</v>
      </c>
      <c r="L1465" t="s">
        <v>696</v>
      </c>
      <c r="M1465" t="s">
        <v>104</v>
      </c>
      <c r="N1465" t="s">
        <v>198</v>
      </c>
      <c r="R1465">
        <v>29</v>
      </c>
      <c r="T1465">
        <v>30</v>
      </c>
      <c r="U1465" t="s">
        <v>106</v>
      </c>
      <c r="V1465" t="s">
        <v>107</v>
      </c>
      <c r="W1465" t="s">
        <v>108</v>
      </c>
      <c r="X1465" t="s">
        <v>109</v>
      </c>
      <c r="Y1465">
        <v>3</v>
      </c>
      <c r="Z1465" t="s">
        <v>139</v>
      </c>
      <c r="AB1465">
        <v>2</v>
      </c>
      <c r="AG1465" t="s">
        <v>140</v>
      </c>
      <c r="AX1465" t="s">
        <v>128</v>
      </c>
      <c r="AY1465" t="s">
        <v>128</v>
      </c>
      <c r="AZ1465" t="s">
        <v>243</v>
      </c>
      <c r="BC1465">
        <v>11</v>
      </c>
      <c r="BH1465" t="s">
        <v>118</v>
      </c>
      <c r="BJ1465">
        <v>30</v>
      </c>
      <c r="BO1465" t="s">
        <v>118</v>
      </c>
      <c r="BQ1465">
        <v>30</v>
      </c>
      <c r="BV1465" t="s">
        <v>118</v>
      </c>
      <c r="CC1465" t="s">
        <v>120</v>
      </c>
      <c r="CR1465" t="s">
        <v>692</v>
      </c>
      <c r="CS1465">
        <v>155517</v>
      </c>
      <c r="CT1465" t="s">
        <v>693</v>
      </c>
      <c r="CU1465" t="s">
        <v>694</v>
      </c>
      <c r="CV1465">
        <v>2010</v>
      </c>
    </row>
    <row r="1466" spans="1:100" x14ac:dyDescent="0.35">
      <c r="A1466">
        <v>39600425</v>
      </c>
      <c r="B1466" t="s">
        <v>689</v>
      </c>
      <c r="D1466" t="s">
        <v>101</v>
      </c>
      <c r="F1466">
        <v>48.8</v>
      </c>
      <c r="K1466" t="s">
        <v>690</v>
      </c>
      <c r="L1466" t="s">
        <v>691</v>
      </c>
      <c r="M1466" t="s">
        <v>104</v>
      </c>
      <c r="N1466" t="s">
        <v>198</v>
      </c>
      <c r="R1466">
        <v>29</v>
      </c>
      <c r="T1466">
        <v>30</v>
      </c>
      <c r="U1466" t="s">
        <v>106</v>
      </c>
      <c r="V1466" t="s">
        <v>107</v>
      </c>
      <c r="W1466" t="s">
        <v>108</v>
      </c>
      <c r="X1466" t="s">
        <v>109</v>
      </c>
      <c r="Y1466">
        <v>3</v>
      </c>
      <c r="Z1466" t="s">
        <v>139</v>
      </c>
      <c r="AB1466">
        <v>2.8</v>
      </c>
      <c r="AG1466" t="s">
        <v>140</v>
      </c>
      <c r="AX1466" t="s">
        <v>128</v>
      </c>
      <c r="AY1466" t="s">
        <v>128</v>
      </c>
      <c r="AZ1466" t="s">
        <v>243</v>
      </c>
      <c r="BC1466">
        <v>5</v>
      </c>
      <c r="BH1466" t="s">
        <v>118</v>
      </c>
      <c r="BJ1466">
        <v>30</v>
      </c>
      <c r="BO1466" t="s">
        <v>118</v>
      </c>
      <c r="BQ1466">
        <v>30</v>
      </c>
      <c r="BV1466" t="s">
        <v>118</v>
      </c>
      <c r="CC1466" t="s">
        <v>120</v>
      </c>
      <c r="CR1466" t="s">
        <v>692</v>
      </c>
      <c r="CS1466">
        <v>155517</v>
      </c>
      <c r="CT1466" t="s">
        <v>693</v>
      </c>
      <c r="CU1466" t="s">
        <v>694</v>
      </c>
      <c r="CV1466">
        <v>2010</v>
      </c>
    </row>
    <row r="1467" spans="1:100" x14ac:dyDescent="0.35">
      <c r="A1467">
        <v>39600425</v>
      </c>
      <c r="B1467" t="s">
        <v>689</v>
      </c>
      <c r="D1467" t="s">
        <v>101</v>
      </c>
      <c r="F1467">
        <v>48.8</v>
      </c>
      <c r="K1467" t="s">
        <v>695</v>
      </c>
      <c r="L1467" t="s">
        <v>696</v>
      </c>
      <c r="M1467" t="s">
        <v>104</v>
      </c>
      <c r="N1467" t="s">
        <v>198</v>
      </c>
      <c r="R1467">
        <v>29</v>
      </c>
      <c r="T1467">
        <v>30</v>
      </c>
      <c r="U1467" t="s">
        <v>106</v>
      </c>
      <c r="V1467" t="s">
        <v>107</v>
      </c>
      <c r="W1467" t="s">
        <v>108</v>
      </c>
      <c r="X1467" t="s">
        <v>109</v>
      </c>
      <c r="Y1467">
        <v>3</v>
      </c>
      <c r="Z1467" t="s">
        <v>139</v>
      </c>
      <c r="AB1467">
        <v>2</v>
      </c>
      <c r="AG1467" t="s">
        <v>140</v>
      </c>
      <c r="AX1467" t="s">
        <v>128</v>
      </c>
      <c r="AY1467" t="s">
        <v>128</v>
      </c>
      <c r="AZ1467" t="s">
        <v>243</v>
      </c>
      <c r="BC1467">
        <v>12</v>
      </c>
      <c r="BH1467" t="s">
        <v>118</v>
      </c>
      <c r="BJ1467">
        <v>30</v>
      </c>
      <c r="BO1467" t="s">
        <v>118</v>
      </c>
      <c r="BQ1467">
        <v>30</v>
      </c>
      <c r="BV1467" t="s">
        <v>118</v>
      </c>
      <c r="CC1467" t="s">
        <v>120</v>
      </c>
      <c r="CR1467" t="s">
        <v>692</v>
      </c>
      <c r="CS1467">
        <v>155517</v>
      </c>
      <c r="CT1467" t="s">
        <v>693</v>
      </c>
      <c r="CU1467" t="s">
        <v>694</v>
      </c>
      <c r="CV1467">
        <v>2010</v>
      </c>
    </row>
    <row r="1468" spans="1:100" x14ac:dyDescent="0.35">
      <c r="A1468">
        <v>39600425</v>
      </c>
      <c r="B1468" t="s">
        <v>689</v>
      </c>
      <c r="D1468" t="s">
        <v>101</v>
      </c>
      <c r="F1468">
        <v>48.8</v>
      </c>
      <c r="K1468" t="s">
        <v>695</v>
      </c>
      <c r="L1468" t="s">
        <v>696</v>
      </c>
      <c r="M1468" t="s">
        <v>104</v>
      </c>
      <c r="N1468" t="s">
        <v>198</v>
      </c>
      <c r="R1468">
        <v>29</v>
      </c>
      <c r="T1468">
        <v>30</v>
      </c>
      <c r="U1468" t="s">
        <v>106</v>
      </c>
      <c r="V1468" t="s">
        <v>167</v>
      </c>
      <c r="W1468" t="s">
        <v>108</v>
      </c>
      <c r="X1468" t="s">
        <v>109</v>
      </c>
      <c r="Y1468">
        <v>9</v>
      </c>
      <c r="Z1468" t="s">
        <v>139</v>
      </c>
      <c r="AB1468">
        <v>0.75</v>
      </c>
      <c r="AG1468" t="s">
        <v>140</v>
      </c>
      <c r="AX1468" t="s">
        <v>128</v>
      </c>
      <c r="AY1468" t="s">
        <v>128</v>
      </c>
      <c r="AZ1468" t="s">
        <v>246</v>
      </c>
      <c r="BC1468">
        <v>2</v>
      </c>
      <c r="BH1468" t="s">
        <v>118</v>
      </c>
      <c r="BJ1468">
        <v>48</v>
      </c>
      <c r="BO1468" t="s">
        <v>130</v>
      </c>
      <c r="BQ1468">
        <v>2</v>
      </c>
      <c r="BV1468" t="s">
        <v>118</v>
      </c>
      <c r="CC1468" t="s">
        <v>120</v>
      </c>
      <c r="CR1468" t="s">
        <v>692</v>
      </c>
      <c r="CS1468">
        <v>155517</v>
      </c>
      <c r="CT1468" t="s">
        <v>693</v>
      </c>
      <c r="CU1468" t="s">
        <v>694</v>
      </c>
      <c r="CV1468">
        <v>2010</v>
      </c>
    </row>
    <row r="1469" spans="1:100" x14ac:dyDescent="0.35">
      <c r="A1469">
        <v>39600425</v>
      </c>
      <c r="B1469" t="s">
        <v>689</v>
      </c>
      <c r="D1469" t="s">
        <v>101</v>
      </c>
      <c r="F1469">
        <v>48.8</v>
      </c>
      <c r="K1469" t="s">
        <v>695</v>
      </c>
      <c r="L1469" t="s">
        <v>696</v>
      </c>
      <c r="M1469" t="s">
        <v>104</v>
      </c>
      <c r="N1469" t="s">
        <v>198</v>
      </c>
      <c r="R1469">
        <v>29</v>
      </c>
      <c r="T1469">
        <v>30</v>
      </c>
      <c r="U1469" t="s">
        <v>106</v>
      </c>
      <c r="V1469" t="s">
        <v>167</v>
      </c>
      <c r="W1469" t="s">
        <v>108</v>
      </c>
      <c r="X1469" t="s">
        <v>109</v>
      </c>
      <c r="Y1469">
        <v>9</v>
      </c>
      <c r="Z1469" t="s">
        <v>139</v>
      </c>
      <c r="AB1469">
        <v>0.75</v>
      </c>
      <c r="AG1469" t="s">
        <v>140</v>
      </c>
      <c r="AX1469" t="s">
        <v>128</v>
      </c>
      <c r="AY1469" t="s">
        <v>128</v>
      </c>
      <c r="AZ1469" t="s">
        <v>246</v>
      </c>
      <c r="BC1469">
        <v>2</v>
      </c>
      <c r="BH1469" t="s">
        <v>118</v>
      </c>
      <c r="BJ1469">
        <v>48</v>
      </c>
      <c r="BO1469" t="s">
        <v>130</v>
      </c>
      <c r="BQ1469">
        <v>2</v>
      </c>
      <c r="BV1469" t="s">
        <v>118</v>
      </c>
      <c r="CC1469" t="s">
        <v>120</v>
      </c>
      <c r="CR1469" t="s">
        <v>692</v>
      </c>
      <c r="CS1469">
        <v>155517</v>
      </c>
      <c r="CT1469" t="s">
        <v>693</v>
      </c>
      <c r="CU1469" t="s">
        <v>694</v>
      </c>
      <c r="CV1469">
        <v>2010</v>
      </c>
    </row>
    <row r="1470" spans="1:100" x14ac:dyDescent="0.35">
      <c r="A1470">
        <v>39600425</v>
      </c>
      <c r="B1470" t="s">
        <v>689</v>
      </c>
      <c r="D1470" t="s">
        <v>101</v>
      </c>
      <c r="F1470">
        <v>48.8</v>
      </c>
      <c r="K1470" t="s">
        <v>690</v>
      </c>
      <c r="L1470" t="s">
        <v>691</v>
      </c>
      <c r="M1470" t="s">
        <v>104</v>
      </c>
      <c r="N1470" t="s">
        <v>198</v>
      </c>
      <c r="R1470">
        <v>29</v>
      </c>
      <c r="T1470">
        <v>30</v>
      </c>
      <c r="U1470" t="s">
        <v>106</v>
      </c>
      <c r="V1470" t="s">
        <v>167</v>
      </c>
      <c r="W1470" t="s">
        <v>108</v>
      </c>
      <c r="X1470" t="s">
        <v>109</v>
      </c>
      <c r="Y1470">
        <v>9</v>
      </c>
      <c r="Z1470" t="s">
        <v>139</v>
      </c>
      <c r="AB1470">
        <v>0.75</v>
      </c>
      <c r="AG1470" t="s">
        <v>140</v>
      </c>
      <c r="AX1470" t="s">
        <v>128</v>
      </c>
      <c r="AY1470" t="s">
        <v>128</v>
      </c>
      <c r="AZ1470" t="s">
        <v>246</v>
      </c>
      <c r="BC1470">
        <v>2</v>
      </c>
      <c r="BH1470" t="s">
        <v>118</v>
      </c>
      <c r="BJ1470">
        <v>48</v>
      </c>
      <c r="BO1470" t="s">
        <v>130</v>
      </c>
      <c r="BQ1470">
        <v>2</v>
      </c>
      <c r="BV1470" t="s">
        <v>118</v>
      </c>
      <c r="CC1470" t="s">
        <v>120</v>
      </c>
      <c r="CR1470" t="s">
        <v>692</v>
      </c>
      <c r="CS1470">
        <v>155517</v>
      </c>
      <c r="CT1470" t="s">
        <v>693</v>
      </c>
      <c r="CU1470" t="s">
        <v>694</v>
      </c>
      <c r="CV1470">
        <v>2010</v>
      </c>
    </row>
    <row r="1471" spans="1:100" x14ac:dyDescent="0.35">
      <c r="A1471">
        <v>39600425</v>
      </c>
      <c r="B1471" t="s">
        <v>689</v>
      </c>
      <c r="D1471" t="s">
        <v>101</v>
      </c>
      <c r="F1471">
        <v>48.8</v>
      </c>
      <c r="K1471" t="s">
        <v>690</v>
      </c>
      <c r="L1471" t="s">
        <v>691</v>
      </c>
      <c r="M1471" t="s">
        <v>104</v>
      </c>
      <c r="N1471" t="s">
        <v>198</v>
      </c>
      <c r="R1471">
        <v>29</v>
      </c>
      <c r="T1471">
        <v>30</v>
      </c>
      <c r="U1471" t="s">
        <v>106</v>
      </c>
      <c r="V1471" t="s">
        <v>167</v>
      </c>
      <c r="W1471" t="s">
        <v>108</v>
      </c>
      <c r="X1471" t="s">
        <v>109</v>
      </c>
      <c r="Y1471">
        <v>9</v>
      </c>
      <c r="Z1471" t="s">
        <v>139</v>
      </c>
      <c r="AB1471">
        <v>0.75</v>
      </c>
      <c r="AG1471" t="s">
        <v>140</v>
      </c>
      <c r="AX1471" t="s">
        <v>128</v>
      </c>
      <c r="AY1471" t="s">
        <v>128</v>
      </c>
      <c r="AZ1471" t="s">
        <v>246</v>
      </c>
      <c r="BC1471">
        <v>2</v>
      </c>
      <c r="BH1471" t="s">
        <v>118</v>
      </c>
      <c r="BJ1471">
        <v>48</v>
      </c>
      <c r="BO1471" t="s">
        <v>130</v>
      </c>
      <c r="BQ1471">
        <v>2</v>
      </c>
      <c r="BV1471" t="s">
        <v>118</v>
      </c>
      <c r="CC1471" t="s">
        <v>120</v>
      </c>
      <c r="CR1471" t="s">
        <v>692</v>
      </c>
      <c r="CS1471">
        <v>155517</v>
      </c>
      <c r="CT1471" t="s">
        <v>693</v>
      </c>
      <c r="CU1471" t="s">
        <v>694</v>
      </c>
      <c r="CV1471">
        <v>2010</v>
      </c>
    </row>
    <row r="1472" spans="1:100" x14ac:dyDescent="0.35">
      <c r="A1472">
        <v>39600425</v>
      </c>
      <c r="B1472" t="s">
        <v>689</v>
      </c>
      <c r="D1472" t="s">
        <v>101</v>
      </c>
      <c r="F1472">
        <v>48.8</v>
      </c>
      <c r="K1472" t="s">
        <v>690</v>
      </c>
      <c r="L1472" t="s">
        <v>691</v>
      </c>
      <c r="M1472" t="s">
        <v>104</v>
      </c>
      <c r="N1472" t="s">
        <v>198</v>
      </c>
      <c r="R1472">
        <v>29</v>
      </c>
      <c r="T1472">
        <v>30</v>
      </c>
      <c r="U1472" t="s">
        <v>106</v>
      </c>
      <c r="V1472" t="s">
        <v>107</v>
      </c>
      <c r="W1472" t="s">
        <v>108</v>
      </c>
      <c r="X1472" t="s">
        <v>109</v>
      </c>
      <c r="Y1472">
        <v>3</v>
      </c>
      <c r="Z1472" t="s">
        <v>139</v>
      </c>
      <c r="AD1472">
        <v>2</v>
      </c>
      <c r="AF1472">
        <v>2.8</v>
      </c>
      <c r="AG1472" t="s">
        <v>140</v>
      </c>
      <c r="AX1472" t="s">
        <v>128</v>
      </c>
      <c r="AY1472" t="s">
        <v>128</v>
      </c>
      <c r="BE1472">
        <v>0</v>
      </c>
      <c r="BG1472">
        <v>30</v>
      </c>
      <c r="BH1472" t="s">
        <v>118</v>
      </c>
      <c r="BJ1472">
        <v>30</v>
      </c>
      <c r="BO1472" t="s">
        <v>118</v>
      </c>
      <c r="BQ1472">
        <v>30</v>
      </c>
      <c r="BV1472" t="s">
        <v>118</v>
      </c>
      <c r="CC1472" t="s">
        <v>120</v>
      </c>
      <c r="CR1472" t="s">
        <v>692</v>
      </c>
      <c r="CS1472">
        <v>155517</v>
      </c>
      <c r="CT1472" t="s">
        <v>693</v>
      </c>
      <c r="CU1472" t="s">
        <v>694</v>
      </c>
      <c r="CV1472">
        <v>2010</v>
      </c>
    </row>
    <row r="1473" spans="1:100" x14ac:dyDescent="0.35">
      <c r="A1473">
        <v>39600425</v>
      </c>
      <c r="B1473" t="s">
        <v>689</v>
      </c>
      <c r="D1473" t="s">
        <v>101</v>
      </c>
      <c r="F1473">
        <v>48.8</v>
      </c>
      <c r="K1473" t="s">
        <v>690</v>
      </c>
      <c r="L1473" t="s">
        <v>691</v>
      </c>
      <c r="M1473" t="s">
        <v>104</v>
      </c>
      <c r="N1473" t="s">
        <v>198</v>
      </c>
      <c r="R1473">
        <v>29</v>
      </c>
      <c r="T1473">
        <v>30</v>
      </c>
      <c r="U1473" t="s">
        <v>106</v>
      </c>
      <c r="V1473" t="s">
        <v>107</v>
      </c>
      <c r="W1473" t="s">
        <v>108</v>
      </c>
      <c r="X1473" t="s">
        <v>109</v>
      </c>
      <c r="Y1473">
        <v>3</v>
      </c>
      <c r="Z1473" t="s">
        <v>139</v>
      </c>
      <c r="AD1473">
        <v>2</v>
      </c>
      <c r="AF1473">
        <v>2.8</v>
      </c>
      <c r="AG1473" t="s">
        <v>140</v>
      </c>
      <c r="AX1473" t="s">
        <v>128</v>
      </c>
      <c r="AY1473" t="s">
        <v>128</v>
      </c>
      <c r="BE1473">
        <v>0</v>
      </c>
      <c r="BG1473">
        <v>30</v>
      </c>
      <c r="BH1473" t="s">
        <v>118</v>
      </c>
      <c r="BJ1473">
        <v>30</v>
      </c>
      <c r="BO1473" t="s">
        <v>118</v>
      </c>
      <c r="BQ1473">
        <v>30</v>
      </c>
      <c r="BV1473" t="s">
        <v>118</v>
      </c>
      <c r="CC1473" t="s">
        <v>120</v>
      </c>
      <c r="CR1473" t="s">
        <v>692</v>
      </c>
      <c r="CS1473">
        <v>155517</v>
      </c>
      <c r="CT1473" t="s">
        <v>693</v>
      </c>
      <c r="CU1473" t="s">
        <v>694</v>
      </c>
      <c r="CV1473">
        <v>2010</v>
      </c>
    </row>
    <row r="1474" spans="1:100" x14ac:dyDescent="0.35">
      <c r="A1474">
        <v>39600425</v>
      </c>
      <c r="B1474" t="s">
        <v>689</v>
      </c>
      <c r="D1474" t="s">
        <v>101</v>
      </c>
      <c r="F1474">
        <v>48.8</v>
      </c>
      <c r="K1474" t="s">
        <v>695</v>
      </c>
      <c r="L1474" t="s">
        <v>696</v>
      </c>
      <c r="M1474" t="s">
        <v>104</v>
      </c>
      <c r="N1474" t="s">
        <v>198</v>
      </c>
      <c r="R1474">
        <v>29</v>
      </c>
      <c r="T1474">
        <v>30</v>
      </c>
      <c r="U1474" t="s">
        <v>106</v>
      </c>
      <c r="V1474" t="s">
        <v>107</v>
      </c>
      <c r="W1474" t="s">
        <v>108</v>
      </c>
      <c r="X1474" t="s">
        <v>109</v>
      </c>
      <c r="Y1474">
        <v>3</v>
      </c>
      <c r="Z1474" t="s">
        <v>139</v>
      </c>
      <c r="AD1474">
        <v>2</v>
      </c>
      <c r="AF1474">
        <v>2.8</v>
      </c>
      <c r="AG1474" t="s">
        <v>140</v>
      </c>
      <c r="AX1474" t="s">
        <v>128</v>
      </c>
      <c r="AY1474" t="s">
        <v>128</v>
      </c>
      <c r="BE1474">
        <v>0</v>
      </c>
      <c r="BG1474">
        <v>30</v>
      </c>
      <c r="BH1474" t="s">
        <v>118</v>
      </c>
      <c r="BJ1474">
        <v>30</v>
      </c>
      <c r="BO1474" t="s">
        <v>118</v>
      </c>
      <c r="BQ1474">
        <v>30</v>
      </c>
      <c r="BV1474" t="s">
        <v>118</v>
      </c>
      <c r="CC1474" t="s">
        <v>120</v>
      </c>
      <c r="CR1474" t="s">
        <v>692</v>
      </c>
      <c r="CS1474">
        <v>155517</v>
      </c>
      <c r="CT1474" t="s">
        <v>693</v>
      </c>
      <c r="CU1474" t="s">
        <v>694</v>
      </c>
      <c r="CV1474">
        <v>2010</v>
      </c>
    </row>
    <row r="1475" spans="1:100" x14ac:dyDescent="0.35">
      <c r="A1475">
        <v>39600425</v>
      </c>
      <c r="B1475" t="s">
        <v>689</v>
      </c>
      <c r="D1475" t="s">
        <v>101</v>
      </c>
      <c r="F1475">
        <v>48.8</v>
      </c>
      <c r="K1475" t="s">
        <v>695</v>
      </c>
      <c r="L1475" t="s">
        <v>696</v>
      </c>
      <c r="M1475" t="s">
        <v>104</v>
      </c>
      <c r="N1475" t="s">
        <v>198</v>
      </c>
      <c r="R1475">
        <v>29</v>
      </c>
      <c r="T1475">
        <v>30</v>
      </c>
      <c r="U1475" t="s">
        <v>106</v>
      </c>
      <c r="V1475" t="s">
        <v>107</v>
      </c>
      <c r="W1475" t="s">
        <v>108</v>
      </c>
      <c r="X1475" t="s">
        <v>109</v>
      </c>
      <c r="Y1475">
        <v>3</v>
      </c>
      <c r="Z1475" t="s">
        <v>139</v>
      </c>
      <c r="AD1475">
        <v>2</v>
      </c>
      <c r="AF1475">
        <v>2.8</v>
      </c>
      <c r="AG1475" t="s">
        <v>140</v>
      </c>
      <c r="AX1475" t="s">
        <v>128</v>
      </c>
      <c r="AY1475" t="s">
        <v>128</v>
      </c>
      <c r="BE1475">
        <v>0</v>
      </c>
      <c r="BG1475">
        <v>30</v>
      </c>
      <c r="BH1475" t="s">
        <v>118</v>
      </c>
      <c r="BJ1475">
        <v>30</v>
      </c>
      <c r="BO1475" t="s">
        <v>118</v>
      </c>
      <c r="BQ1475">
        <v>30</v>
      </c>
      <c r="BV1475" t="s">
        <v>118</v>
      </c>
      <c r="CC1475" t="s">
        <v>120</v>
      </c>
      <c r="CR1475" t="s">
        <v>692</v>
      </c>
      <c r="CS1475">
        <v>155517</v>
      </c>
      <c r="CT1475" t="s">
        <v>693</v>
      </c>
      <c r="CU1475" t="s">
        <v>694</v>
      </c>
      <c r="CV1475">
        <v>2010</v>
      </c>
    </row>
    <row r="1476" spans="1:100" x14ac:dyDescent="0.35">
      <c r="A1476">
        <v>39600425</v>
      </c>
      <c r="B1476" t="s">
        <v>689</v>
      </c>
      <c r="D1476" t="s">
        <v>101</v>
      </c>
      <c r="F1476">
        <v>48.7</v>
      </c>
      <c r="K1476" t="s">
        <v>613</v>
      </c>
      <c r="L1476" t="s">
        <v>614</v>
      </c>
      <c r="M1476" t="s">
        <v>251</v>
      </c>
      <c r="N1476" t="s">
        <v>105</v>
      </c>
      <c r="P1476">
        <v>26</v>
      </c>
      <c r="U1476" t="s">
        <v>206</v>
      </c>
      <c r="V1476" t="s">
        <v>167</v>
      </c>
      <c r="W1476" t="s">
        <v>108</v>
      </c>
      <c r="X1476" t="s">
        <v>234</v>
      </c>
      <c r="Y1476">
        <v>4</v>
      </c>
      <c r="Z1476" t="s">
        <v>139</v>
      </c>
      <c r="AB1476">
        <v>1.56</v>
      </c>
      <c r="AD1476">
        <v>1.07</v>
      </c>
      <c r="AF1476">
        <v>1.84</v>
      </c>
      <c r="AG1476" t="s">
        <v>140</v>
      </c>
      <c r="AX1476" t="s">
        <v>128</v>
      </c>
      <c r="AY1476" t="s">
        <v>128</v>
      </c>
      <c r="AZ1476" t="s">
        <v>328</v>
      </c>
      <c r="BC1476">
        <v>11</v>
      </c>
      <c r="BH1476" t="s">
        <v>118</v>
      </c>
      <c r="BJ1476">
        <v>11</v>
      </c>
      <c r="BO1476" t="s">
        <v>118</v>
      </c>
      <c r="BQ1476">
        <v>11</v>
      </c>
      <c r="BV1476" t="s">
        <v>118</v>
      </c>
      <c r="CC1476" t="s">
        <v>120</v>
      </c>
      <c r="CR1476" t="s">
        <v>697</v>
      </c>
      <c r="CS1476">
        <v>170772</v>
      </c>
      <c r="CT1476" t="s">
        <v>710</v>
      </c>
      <c r="CU1476" t="s">
        <v>711</v>
      </c>
      <c r="CV1476">
        <v>2010</v>
      </c>
    </row>
    <row r="1477" spans="1:100" x14ac:dyDescent="0.35">
      <c r="A1477">
        <v>39600425</v>
      </c>
      <c r="B1477" t="s">
        <v>689</v>
      </c>
      <c r="D1477" t="s">
        <v>135</v>
      </c>
      <c r="F1477">
        <v>48.7</v>
      </c>
      <c r="K1477" t="s">
        <v>613</v>
      </c>
      <c r="L1477" t="s">
        <v>614</v>
      </c>
      <c r="M1477" t="s">
        <v>251</v>
      </c>
      <c r="N1477" t="s">
        <v>105</v>
      </c>
      <c r="P1477">
        <v>26</v>
      </c>
      <c r="U1477" t="s">
        <v>206</v>
      </c>
      <c r="V1477" t="s">
        <v>167</v>
      </c>
      <c r="W1477" t="s">
        <v>108</v>
      </c>
      <c r="X1477" t="s">
        <v>234</v>
      </c>
      <c r="Y1477">
        <v>4</v>
      </c>
      <c r="Z1477" t="s">
        <v>139</v>
      </c>
      <c r="AB1477">
        <v>1.45</v>
      </c>
      <c r="AD1477">
        <v>1.29</v>
      </c>
      <c r="AF1477">
        <v>1.57</v>
      </c>
      <c r="AG1477" t="s">
        <v>140</v>
      </c>
      <c r="AX1477" t="s">
        <v>128</v>
      </c>
      <c r="AY1477" t="s">
        <v>128</v>
      </c>
      <c r="AZ1477" t="s">
        <v>328</v>
      </c>
      <c r="BC1477">
        <v>18</v>
      </c>
      <c r="BH1477" t="s">
        <v>118</v>
      </c>
      <c r="BJ1477">
        <v>18</v>
      </c>
      <c r="BO1477" t="s">
        <v>118</v>
      </c>
      <c r="BQ1477">
        <v>18</v>
      </c>
      <c r="BV1477" t="s">
        <v>118</v>
      </c>
      <c r="CC1477" t="s">
        <v>120</v>
      </c>
      <c r="CR1477" t="s">
        <v>697</v>
      </c>
      <c r="CS1477">
        <v>170772</v>
      </c>
      <c r="CT1477" t="s">
        <v>710</v>
      </c>
      <c r="CU1477" t="s">
        <v>711</v>
      </c>
      <c r="CV1477">
        <v>2010</v>
      </c>
    </row>
    <row r="1478" spans="1:100" x14ac:dyDescent="0.35">
      <c r="A1478">
        <v>39600425</v>
      </c>
      <c r="B1478" t="s">
        <v>689</v>
      </c>
      <c r="D1478" t="s">
        <v>135</v>
      </c>
      <c r="F1478">
        <v>48.7</v>
      </c>
      <c r="K1478" t="s">
        <v>618</v>
      </c>
      <c r="L1478" t="s">
        <v>619</v>
      </c>
      <c r="M1478" t="s">
        <v>251</v>
      </c>
      <c r="N1478" t="s">
        <v>105</v>
      </c>
      <c r="P1478">
        <v>25</v>
      </c>
      <c r="U1478" t="s">
        <v>106</v>
      </c>
      <c r="V1478" t="s">
        <v>107</v>
      </c>
      <c r="W1478" t="s">
        <v>108</v>
      </c>
      <c r="X1478" t="s">
        <v>109</v>
      </c>
      <c r="Y1478">
        <v>6</v>
      </c>
      <c r="Z1478" t="s">
        <v>139</v>
      </c>
      <c r="AB1478">
        <v>0.5</v>
      </c>
      <c r="AG1478" t="s">
        <v>140</v>
      </c>
      <c r="AX1478" t="s">
        <v>128</v>
      </c>
      <c r="AY1478" t="s">
        <v>128</v>
      </c>
      <c r="AZ1478" t="s">
        <v>328</v>
      </c>
      <c r="BC1478">
        <v>4</v>
      </c>
      <c r="BH1478" t="s">
        <v>118</v>
      </c>
      <c r="BJ1478">
        <v>96</v>
      </c>
      <c r="BO1478" t="s">
        <v>130</v>
      </c>
      <c r="BQ1478">
        <v>4</v>
      </c>
      <c r="BV1478" t="s">
        <v>118</v>
      </c>
      <c r="CC1478" t="s">
        <v>120</v>
      </c>
      <c r="CR1478" t="s">
        <v>700</v>
      </c>
      <c r="CS1478">
        <v>153679</v>
      </c>
      <c r="CT1478" t="s">
        <v>701</v>
      </c>
      <c r="CU1478" t="s">
        <v>702</v>
      </c>
      <c r="CV1478">
        <v>2009</v>
      </c>
    </row>
    <row r="1479" spans="1:100" x14ac:dyDescent="0.35">
      <c r="A1479">
        <v>39600425</v>
      </c>
      <c r="B1479" t="s">
        <v>689</v>
      </c>
      <c r="D1479" t="s">
        <v>135</v>
      </c>
      <c r="F1479">
        <v>48.7</v>
      </c>
      <c r="K1479" t="s">
        <v>613</v>
      </c>
      <c r="L1479" t="s">
        <v>614</v>
      </c>
      <c r="M1479" t="s">
        <v>251</v>
      </c>
      <c r="N1479" t="s">
        <v>105</v>
      </c>
      <c r="P1479">
        <v>25</v>
      </c>
      <c r="U1479" t="s">
        <v>106</v>
      </c>
      <c r="V1479" t="s">
        <v>107</v>
      </c>
      <c r="W1479" t="s">
        <v>108</v>
      </c>
      <c r="X1479" t="s">
        <v>109</v>
      </c>
      <c r="Y1479">
        <v>6</v>
      </c>
      <c r="Z1479" t="s">
        <v>139</v>
      </c>
      <c r="AB1479">
        <v>1.3</v>
      </c>
      <c r="AD1479">
        <v>1</v>
      </c>
      <c r="AF1479">
        <v>1.5</v>
      </c>
      <c r="AG1479" t="s">
        <v>140</v>
      </c>
      <c r="AX1479" t="s">
        <v>128</v>
      </c>
      <c r="AY1479" t="s">
        <v>128</v>
      </c>
      <c r="AZ1479" t="s">
        <v>328</v>
      </c>
      <c r="BC1479">
        <v>4</v>
      </c>
      <c r="BH1479" t="s">
        <v>118</v>
      </c>
      <c r="BJ1479">
        <v>96</v>
      </c>
      <c r="BO1479" t="s">
        <v>130</v>
      </c>
      <c r="BQ1479">
        <v>4</v>
      </c>
      <c r="BV1479" t="s">
        <v>118</v>
      </c>
      <c r="CC1479" t="s">
        <v>120</v>
      </c>
      <c r="CR1479" t="s">
        <v>700</v>
      </c>
      <c r="CS1479">
        <v>153679</v>
      </c>
      <c r="CT1479" t="s">
        <v>701</v>
      </c>
      <c r="CU1479" t="s">
        <v>702</v>
      </c>
      <c r="CV1479">
        <v>2009</v>
      </c>
    </row>
    <row r="1480" spans="1:100" x14ac:dyDescent="0.35">
      <c r="A1480">
        <v>39600425</v>
      </c>
      <c r="B1480" t="s">
        <v>689</v>
      </c>
      <c r="D1480" t="s">
        <v>135</v>
      </c>
      <c r="F1480">
        <v>48.7</v>
      </c>
      <c r="K1480" t="s">
        <v>618</v>
      </c>
      <c r="L1480" t="s">
        <v>619</v>
      </c>
      <c r="M1480" t="s">
        <v>251</v>
      </c>
      <c r="N1480" t="s">
        <v>105</v>
      </c>
      <c r="P1480">
        <v>25</v>
      </c>
      <c r="U1480" t="s">
        <v>206</v>
      </c>
      <c r="V1480" t="s">
        <v>233</v>
      </c>
      <c r="W1480" t="s">
        <v>108</v>
      </c>
      <c r="X1480" t="s">
        <v>234</v>
      </c>
      <c r="Y1480">
        <v>4</v>
      </c>
      <c r="Z1480" t="s">
        <v>139</v>
      </c>
      <c r="AB1480">
        <v>1.63</v>
      </c>
      <c r="AD1480">
        <v>0.59</v>
      </c>
      <c r="AF1480">
        <v>1.91</v>
      </c>
      <c r="AG1480" t="s">
        <v>140</v>
      </c>
      <c r="AX1480" t="s">
        <v>128</v>
      </c>
      <c r="AY1480" t="s">
        <v>128</v>
      </c>
      <c r="AZ1480" t="s">
        <v>328</v>
      </c>
      <c r="BE1480">
        <v>15</v>
      </c>
      <c r="BG1480">
        <v>16</v>
      </c>
      <c r="BH1480" t="s">
        <v>118</v>
      </c>
      <c r="BL1480">
        <v>15</v>
      </c>
      <c r="BN1480">
        <v>16</v>
      </c>
      <c r="BO1480" t="s">
        <v>118</v>
      </c>
      <c r="BS1480">
        <v>15</v>
      </c>
      <c r="BU1480">
        <v>16</v>
      </c>
      <c r="BV1480" t="s">
        <v>118</v>
      </c>
      <c r="CC1480" t="s">
        <v>120</v>
      </c>
      <c r="CR1480" t="s">
        <v>697</v>
      </c>
      <c r="CS1480">
        <v>156497</v>
      </c>
      <c r="CT1480" t="s">
        <v>698</v>
      </c>
      <c r="CU1480" t="s">
        <v>699</v>
      </c>
      <c r="CV1480">
        <v>2011</v>
      </c>
    </row>
    <row r="1481" spans="1:100" x14ac:dyDescent="0.35">
      <c r="A1481">
        <v>39600425</v>
      </c>
      <c r="B1481" t="s">
        <v>689</v>
      </c>
      <c r="D1481" t="s">
        <v>135</v>
      </c>
      <c r="F1481">
        <v>48.7</v>
      </c>
      <c r="K1481" t="s">
        <v>618</v>
      </c>
      <c r="L1481" t="s">
        <v>619</v>
      </c>
      <c r="M1481" t="s">
        <v>251</v>
      </c>
      <c r="N1481" t="s">
        <v>105</v>
      </c>
      <c r="P1481">
        <v>25</v>
      </c>
      <c r="U1481" t="s">
        <v>206</v>
      </c>
      <c r="V1481" t="s">
        <v>233</v>
      </c>
      <c r="W1481" t="s">
        <v>108</v>
      </c>
      <c r="X1481" t="s">
        <v>234</v>
      </c>
      <c r="Y1481">
        <v>4</v>
      </c>
      <c r="Z1481" t="s">
        <v>139</v>
      </c>
      <c r="AB1481">
        <v>1.18</v>
      </c>
      <c r="AD1481">
        <v>1.06</v>
      </c>
      <c r="AF1481">
        <v>1.28</v>
      </c>
      <c r="AG1481" t="s">
        <v>140</v>
      </c>
      <c r="AX1481" t="s">
        <v>128</v>
      </c>
      <c r="AY1481" t="s">
        <v>128</v>
      </c>
      <c r="AZ1481" t="s">
        <v>328</v>
      </c>
      <c r="BE1481">
        <v>15</v>
      </c>
      <c r="BG1481">
        <v>16</v>
      </c>
      <c r="BH1481" t="s">
        <v>118</v>
      </c>
      <c r="BL1481">
        <v>15</v>
      </c>
      <c r="BN1481">
        <v>16</v>
      </c>
      <c r="BO1481" t="s">
        <v>118</v>
      </c>
      <c r="BS1481">
        <v>15</v>
      </c>
      <c r="BU1481">
        <v>16</v>
      </c>
      <c r="BV1481" t="s">
        <v>118</v>
      </c>
      <c r="CC1481" t="s">
        <v>120</v>
      </c>
      <c r="CR1481" t="s">
        <v>697</v>
      </c>
      <c r="CS1481">
        <v>156497</v>
      </c>
      <c r="CT1481" t="s">
        <v>698</v>
      </c>
      <c r="CU1481" t="s">
        <v>699</v>
      </c>
      <c r="CV1481">
        <v>2011</v>
      </c>
    </row>
    <row r="1482" spans="1:100" x14ac:dyDescent="0.35">
      <c r="A1482">
        <v>39600425</v>
      </c>
      <c r="B1482" t="s">
        <v>689</v>
      </c>
      <c r="D1482" t="s">
        <v>164</v>
      </c>
      <c r="K1482" t="s">
        <v>613</v>
      </c>
      <c r="L1482" t="s">
        <v>614</v>
      </c>
      <c r="M1482" t="s">
        <v>251</v>
      </c>
      <c r="N1482" t="s">
        <v>105</v>
      </c>
      <c r="V1482" t="s">
        <v>167</v>
      </c>
      <c r="W1482" t="s">
        <v>108</v>
      </c>
      <c r="X1482" t="s">
        <v>109</v>
      </c>
      <c r="Y1482">
        <v>9</v>
      </c>
      <c r="Z1482" t="s">
        <v>139</v>
      </c>
      <c r="AB1482">
        <v>1.06</v>
      </c>
      <c r="AD1482">
        <v>0.67</v>
      </c>
      <c r="AF1482">
        <v>1.69</v>
      </c>
      <c r="AG1482" t="s">
        <v>140</v>
      </c>
      <c r="AX1482" t="s">
        <v>128</v>
      </c>
      <c r="AY1482" t="s">
        <v>128</v>
      </c>
      <c r="AZ1482" t="s">
        <v>328</v>
      </c>
      <c r="BC1482">
        <v>4</v>
      </c>
      <c r="BH1482" t="s">
        <v>118</v>
      </c>
      <c r="BJ1482">
        <v>96</v>
      </c>
      <c r="BO1482" t="s">
        <v>130</v>
      </c>
      <c r="BQ1482">
        <v>4</v>
      </c>
      <c r="BV1482" t="s">
        <v>118</v>
      </c>
      <c r="CC1482" t="s">
        <v>120</v>
      </c>
      <c r="CR1482" t="s">
        <v>615</v>
      </c>
      <c r="CS1482">
        <v>173391</v>
      </c>
      <c r="CT1482" t="s">
        <v>616</v>
      </c>
      <c r="CU1482" t="s">
        <v>617</v>
      </c>
      <c r="CV1482">
        <v>2014</v>
      </c>
    </row>
    <row r="1483" spans="1:100" x14ac:dyDescent="0.35">
      <c r="A1483">
        <v>39600425</v>
      </c>
      <c r="B1483" t="s">
        <v>689</v>
      </c>
      <c r="D1483" t="s">
        <v>101</v>
      </c>
      <c r="F1483">
        <v>48.7</v>
      </c>
      <c r="K1483" t="s">
        <v>613</v>
      </c>
      <c r="L1483" t="s">
        <v>614</v>
      </c>
      <c r="M1483" t="s">
        <v>251</v>
      </c>
      <c r="N1483" t="s">
        <v>105</v>
      </c>
      <c r="P1483">
        <v>26</v>
      </c>
      <c r="U1483" t="s">
        <v>206</v>
      </c>
      <c r="V1483" t="s">
        <v>167</v>
      </c>
      <c r="W1483" t="s">
        <v>108</v>
      </c>
      <c r="X1483" t="s">
        <v>234</v>
      </c>
      <c r="Y1483">
        <v>4</v>
      </c>
      <c r="Z1483" t="s">
        <v>139</v>
      </c>
      <c r="AB1483">
        <v>2.02</v>
      </c>
      <c r="AD1483">
        <v>1.47</v>
      </c>
      <c r="AF1483">
        <v>2.34</v>
      </c>
      <c r="AG1483" t="s">
        <v>140</v>
      </c>
      <c r="AX1483" t="s">
        <v>128</v>
      </c>
      <c r="AY1483" t="s">
        <v>128</v>
      </c>
      <c r="AZ1483" t="s">
        <v>328</v>
      </c>
      <c r="BC1483">
        <v>4</v>
      </c>
      <c r="BH1483" t="s">
        <v>118</v>
      </c>
      <c r="BJ1483">
        <v>4</v>
      </c>
      <c r="BO1483" t="s">
        <v>118</v>
      </c>
      <c r="BQ1483">
        <v>4</v>
      </c>
      <c r="BV1483" t="s">
        <v>118</v>
      </c>
      <c r="CC1483" t="s">
        <v>120</v>
      </c>
      <c r="CR1483" t="s">
        <v>697</v>
      </c>
      <c r="CS1483">
        <v>170772</v>
      </c>
      <c r="CT1483" t="s">
        <v>710</v>
      </c>
      <c r="CU1483" t="s">
        <v>711</v>
      </c>
      <c r="CV1483">
        <v>2010</v>
      </c>
    </row>
    <row r="1484" spans="1:100" x14ac:dyDescent="0.35">
      <c r="A1484">
        <v>39600425</v>
      </c>
      <c r="B1484" t="s">
        <v>689</v>
      </c>
      <c r="D1484" t="s">
        <v>101</v>
      </c>
      <c r="F1484">
        <v>48.7</v>
      </c>
      <c r="K1484" t="s">
        <v>611</v>
      </c>
      <c r="L1484" t="s">
        <v>612</v>
      </c>
      <c r="M1484" t="s">
        <v>251</v>
      </c>
      <c r="N1484" t="s">
        <v>105</v>
      </c>
      <c r="P1484">
        <v>25</v>
      </c>
      <c r="U1484" t="s">
        <v>206</v>
      </c>
      <c r="V1484" t="s">
        <v>167</v>
      </c>
      <c r="W1484" t="s">
        <v>108</v>
      </c>
      <c r="X1484" t="s">
        <v>234</v>
      </c>
      <c r="Y1484">
        <v>4</v>
      </c>
      <c r="Z1484" t="s">
        <v>139</v>
      </c>
      <c r="AB1484">
        <v>1.98</v>
      </c>
      <c r="AD1484">
        <v>1.49</v>
      </c>
      <c r="AF1484">
        <v>2.2799999999999998</v>
      </c>
      <c r="AG1484" t="s">
        <v>140</v>
      </c>
      <c r="AX1484" t="s">
        <v>128</v>
      </c>
      <c r="AY1484" t="s">
        <v>128</v>
      </c>
      <c r="AZ1484" t="s">
        <v>328</v>
      </c>
      <c r="BC1484">
        <v>4</v>
      </c>
      <c r="BH1484" t="s">
        <v>118</v>
      </c>
      <c r="BJ1484">
        <v>4</v>
      </c>
      <c r="BO1484" t="s">
        <v>118</v>
      </c>
      <c r="BQ1484">
        <v>4</v>
      </c>
      <c r="BV1484" t="s">
        <v>118</v>
      </c>
      <c r="CC1484" t="s">
        <v>120</v>
      </c>
      <c r="CR1484" t="s">
        <v>697</v>
      </c>
      <c r="CS1484">
        <v>170772</v>
      </c>
      <c r="CT1484" t="s">
        <v>710</v>
      </c>
      <c r="CU1484" t="s">
        <v>711</v>
      </c>
      <c r="CV1484">
        <v>2010</v>
      </c>
    </row>
    <row r="1485" spans="1:100" x14ac:dyDescent="0.35">
      <c r="A1485">
        <v>39600425</v>
      </c>
      <c r="B1485" t="s">
        <v>689</v>
      </c>
      <c r="D1485" t="s">
        <v>135</v>
      </c>
      <c r="F1485">
        <v>48.7</v>
      </c>
      <c r="K1485" t="s">
        <v>611</v>
      </c>
      <c r="L1485" t="s">
        <v>612</v>
      </c>
      <c r="M1485" t="s">
        <v>251</v>
      </c>
      <c r="N1485" t="s">
        <v>105</v>
      </c>
      <c r="P1485">
        <v>25</v>
      </c>
      <c r="U1485" t="s">
        <v>106</v>
      </c>
      <c r="V1485" t="s">
        <v>107</v>
      </c>
      <c r="W1485" t="s">
        <v>108</v>
      </c>
      <c r="X1485" t="s">
        <v>109</v>
      </c>
      <c r="Y1485">
        <v>6</v>
      </c>
      <c r="Z1485" t="s">
        <v>139</v>
      </c>
      <c r="AB1485">
        <v>1.2</v>
      </c>
      <c r="AD1485">
        <v>0.9</v>
      </c>
      <c r="AF1485">
        <v>1.3</v>
      </c>
      <c r="AG1485" t="s">
        <v>140</v>
      </c>
      <c r="AX1485" t="s">
        <v>128</v>
      </c>
      <c r="AY1485" t="s">
        <v>128</v>
      </c>
      <c r="AZ1485" t="s">
        <v>328</v>
      </c>
      <c r="BC1485">
        <v>4</v>
      </c>
      <c r="BH1485" t="s">
        <v>118</v>
      </c>
      <c r="BJ1485">
        <v>96</v>
      </c>
      <c r="BO1485" t="s">
        <v>130</v>
      </c>
      <c r="BQ1485">
        <v>4</v>
      </c>
      <c r="BV1485" t="s">
        <v>118</v>
      </c>
      <c r="CC1485" t="s">
        <v>120</v>
      </c>
      <c r="CR1485" t="s">
        <v>700</v>
      </c>
      <c r="CS1485">
        <v>153679</v>
      </c>
      <c r="CT1485" t="s">
        <v>701</v>
      </c>
      <c r="CU1485" t="s">
        <v>702</v>
      </c>
      <c r="CV1485">
        <v>2009</v>
      </c>
    </row>
    <row r="1486" spans="1:100" x14ac:dyDescent="0.35">
      <c r="A1486">
        <v>39600425</v>
      </c>
      <c r="B1486" t="s">
        <v>689</v>
      </c>
      <c r="D1486" t="s">
        <v>135</v>
      </c>
      <c r="F1486">
        <v>48.7</v>
      </c>
      <c r="K1486" t="s">
        <v>611</v>
      </c>
      <c r="L1486" t="s">
        <v>612</v>
      </c>
      <c r="M1486" t="s">
        <v>251</v>
      </c>
      <c r="N1486" t="s">
        <v>105</v>
      </c>
      <c r="P1486">
        <v>25</v>
      </c>
      <c r="U1486" t="s">
        <v>206</v>
      </c>
      <c r="V1486" t="s">
        <v>167</v>
      </c>
      <c r="W1486" t="s">
        <v>108</v>
      </c>
      <c r="X1486" t="s">
        <v>234</v>
      </c>
      <c r="Y1486">
        <v>4</v>
      </c>
      <c r="Z1486" t="s">
        <v>139</v>
      </c>
      <c r="AB1486">
        <v>0.99</v>
      </c>
      <c r="AD1486">
        <v>0.42</v>
      </c>
      <c r="AF1486">
        <v>1.35</v>
      </c>
      <c r="AG1486" t="s">
        <v>140</v>
      </c>
      <c r="AX1486" t="s">
        <v>128</v>
      </c>
      <c r="AY1486" t="s">
        <v>128</v>
      </c>
      <c r="AZ1486" t="s">
        <v>328</v>
      </c>
      <c r="BC1486">
        <v>18</v>
      </c>
      <c r="BH1486" t="s">
        <v>118</v>
      </c>
      <c r="BJ1486">
        <v>18</v>
      </c>
      <c r="BO1486" t="s">
        <v>118</v>
      </c>
      <c r="BQ1486">
        <v>18</v>
      </c>
      <c r="BV1486" t="s">
        <v>118</v>
      </c>
      <c r="CC1486" t="s">
        <v>120</v>
      </c>
      <c r="CR1486" t="s">
        <v>697</v>
      </c>
      <c r="CS1486">
        <v>170772</v>
      </c>
      <c r="CT1486" t="s">
        <v>710</v>
      </c>
      <c r="CU1486" t="s">
        <v>711</v>
      </c>
      <c r="CV1486">
        <v>2010</v>
      </c>
    </row>
    <row r="1487" spans="1:100" x14ac:dyDescent="0.35">
      <c r="A1487">
        <v>39600425</v>
      </c>
      <c r="B1487" t="s">
        <v>689</v>
      </c>
      <c r="D1487" t="s">
        <v>135</v>
      </c>
      <c r="F1487">
        <v>48.7</v>
      </c>
      <c r="K1487" t="s">
        <v>261</v>
      </c>
      <c r="L1487" t="s">
        <v>262</v>
      </c>
      <c r="M1487" t="s">
        <v>251</v>
      </c>
      <c r="N1487" t="s">
        <v>105</v>
      </c>
      <c r="P1487">
        <v>25</v>
      </c>
      <c r="U1487" t="s">
        <v>106</v>
      </c>
      <c r="V1487" t="s">
        <v>107</v>
      </c>
      <c r="W1487" t="s">
        <v>108</v>
      </c>
      <c r="X1487" t="s">
        <v>109</v>
      </c>
      <c r="Y1487">
        <v>6</v>
      </c>
      <c r="Z1487" t="s">
        <v>139</v>
      </c>
      <c r="AB1487">
        <v>1.2</v>
      </c>
      <c r="AD1487">
        <v>1.1000000000000001</v>
      </c>
      <c r="AF1487">
        <v>1.4</v>
      </c>
      <c r="AG1487" t="s">
        <v>140</v>
      </c>
      <c r="AX1487" t="s">
        <v>128</v>
      </c>
      <c r="AY1487" t="s">
        <v>128</v>
      </c>
      <c r="AZ1487" t="s">
        <v>328</v>
      </c>
      <c r="BC1487">
        <v>4</v>
      </c>
      <c r="BH1487" t="s">
        <v>118</v>
      </c>
      <c r="BJ1487">
        <v>96</v>
      </c>
      <c r="BO1487" t="s">
        <v>130</v>
      </c>
      <c r="BQ1487">
        <v>4</v>
      </c>
      <c r="BV1487" t="s">
        <v>118</v>
      </c>
      <c r="CC1487" t="s">
        <v>120</v>
      </c>
      <c r="CR1487" t="s">
        <v>700</v>
      </c>
      <c r="CS1487">
        <v>153679</v>
      </c>
      <c r="CT1487" t="s">
        <v>701</v>
      </c>
      <c r="CU1487" t="s">
        <v>702</v>
      </c>
      <c r="CV1487">
        <v>2009</v>
      </c>
    </row>
    <row r="1488" spans="1:100" x14ac:dyDescent="0.35">
      <c r="A1488">
        <v>39600425</v>
      </c>
      <c r="B1488" t="s">
        <v>689</v>
      </c>
      <c r="D1488" t="s">
        <v>135</v>
      </c>
      <c r="F1488">
        <v>48.7</v>
      </c>
      <c r="K1488" t="s">
        <v>618</v>
      </c>
      <c r="L1488" t="s">
        <v>619</v>
      </c>
      <c r="M1488" t="s">
        <v>251</v>
      </c>
      <c r="N1488" t="s">
        <v>105</v>
      </c>
      <c r="P1488">
        <v>25</v>
      </c>
      <c r="U1488" t="s">
        <v>206</v>
      </c>
      <c r="V1488" t="s">
        <v>233</v>
      </c>
      <c r="W1488" t="s">
        <v>108</v>
      </c>
      <c r="X1488" t="s">
        <v>234</v>
      </c>
      <c r="Y1488">
        <v>4</v>
      </c>
      <c r="Z1488" t="s">
        <v>139</v>
      </c>
      <c r="AB1488">
        <v>1.38</v>
      </c>
      <c r="AD1488">
        <v>0.69</v>
      </c>
      <c r="AF1488">
        <v>1.72</v>
      </c>
      <c r="AG1488" t="s">
        <v>140</v>
      </c>
      <c r="AX1488" t="s">
        <v>128</v>
      </c>
      <c r="AY1488" t="s">
        <v>128</v>
      </c>
      <c r="AZ1488" t="s">
        <v>328</v>
      </c>
      <c r="BE1488">
        <v>15</v>
      </c>
      <c r="BG1488">
        <v>16</v>
      </c>
      <c r="BH1488" t="s">
        <v>118</v>
      </c>
      <c r="BL1488">
        <v>15</v>
      </c>
      <c r="BN1488">
        <v>16</v>
      </c>
      <c r="BO1488" t="s">
        <v>118</v>
      </c>
      <c r="BS1488">
        <v>15</v>
      </c>
      <c r="BU1488">
        <v>16</v>
      </c>
      <c r="BV1488" t="s">
        <v>118</v>
      </c>
      <c r="CC1488" t="s">
        <v>120</v>
      </c>
      <c r="CR1488" t="s">
        <v>697</v>
      </c>
      <c r="CS1488">
        <v>156497</v>
      </c>
      <c r="CT1488" t="s">
        <v>698</v>
      </c>
      <c r="CU1488" t="s">
        <v>699</v>
      </c>
      <c r="CV1488">
        <v>2011</v>
      </c>
    </row>
    <row r="1489" spans="1:100" x14ac:dyDescent="0.35">
      <c r="A1489">
        <v>39600425</v>
      </c>
      <c r="B1489" t="s">
        <v>689</v>
      </c>
      <c r="D1489" t="s">
        <v>101</v>
      </c>
      <c r="F1489">
        <v>48.7</v>
      </c>
      <c r="K1489" t="s">
        <v>611</v>
      </c>
      <c r="L1489" t="s">
        <v>612</v>
      </c>
      <c r="M1489" t="s">
        <v>251</v>
      </c>
      <c r="N1489" t="s">
        <v>105</v>
      </c>
      <c r="P1489">
        <v>25</v>
      </c>
      <c r="U1489" t="s">
        <v>206</v>
      </c>
      <c r="V1489" t="s">
        <v>167</v>
      </c>
      <c r="W1489" t="s">
        <v>108</v>
      </c>
      <c r="X1489" t="s">
        <v>234</v>
      </c>
      <c r="Y1489">
        <v>4</v>
      </c>
      <c r="Z1489" t="s">
        <v>139</v>
      </c>
      <c r="AB1489">
        <v>1.67</v>
      </c>
      <c r="AD1489">
        <v>0.72</v>
      </c>
      <c r="AF1489">
        <v>2.0099999999999998</v>
      </c>
      <c r="AG1489" t="s">
        <v>140</v>
      </c>
      <c r="AX1489" t="s">
        <v>128</v>
      </c>
      <c r="AY1489" t="s">
        <v>128</v>
      </c>
      <c r="AZ1489" t="s">
        <v>328</v>
      </c>
      <c r="BC1489">
        <v>11</v>
      </c>
      <c r="BH1489" t="s">
        <v>118</v>
      </c>
      <c r="BJ1489">
        <v>11</v>
      </c>
      <c r="BO1489" t="s">
        <v>118</v>
      </c>
      <c r="BQ1489">
        <v>11</v>
      </c>
      <c r="BV1489" t="s">
        <v>118</v>
      </c>
      <c r="CC1489" t="s">
        <v>120</v>
      </c>
      <c r="CR1489" t="s">
        <v>697</v>
      </c>
      <c r="CS1489">
        <v>170772</v>
      </c>
      <c r="CT1489" t="s">
        <v>710</v>
      </c>
      <c r="CU1489" t="s">
        <v>711</v>
      </c>
      <c r="CV1489">
        <v>2010</v>
      </c>
    </row>
    <row r="1490" spans="1:100" x14ac:dyDescent="0.35">
      <c r="A1490">
        <v>39600425</v>
      </c>
      <c r="B1490" t="s">
        <v>689</v>
      </c>
      <c r="D1490" t="s">
        <v>164</v>
      </c>
      <c r="K1490" t="s">
        <v>613</v>
      </c>
      <c r="L1490" t="s">
        <v>614</v>
      </c>
      <c r="M1490" t="s">
        <v>251</v>
      </c>
      <c r="N1490" t="s">
        <v>105</v>
      </c>
      <c r="V1490" t="s">
        <v>167</v>
      </c>
      <c r="W1490" t="s">
        <v>108</v>
      </c>
      <c r="X1490" t="s">
        <v>109</v>
      </c>
      <c r="Y1490">
        <v>9</v>
      </c>
      <c r="Z1490" t="s">
        <v>139</v>
      </c>
      <c r="AB1490">
        <v>5.98</v>
      </c>
      <c r="AD1490">
        <v>5.28</v>
      </c>
      <c r="AF1490">
        <v>6.77</v>
      </c>
      <c r="AG1490" t="s">
        <v>140</v>
      </c>
      <c r="AX1490" t="s">
        <v>128</v>
      </c>
      <c r="AY1490" t="s">
        <v>128</v>
      </c>
      <c r="AZ1490" t="s">
        <v>328</v>
      </c>
      <c r="BC1490">
        <v>4</v>
      </c>
      <c r="BH1490" t="s">
        <v>118</v>
      </c>
      <c r="BJ1490">
        <v>96</v>
      </c>
      <c r="BO1490" t="s">
        <v>130</v>
      </c>
      <c r="BQ1490">
        <v>4</v>
      </c>
      <c r="BV1490" t="s">
        <v>118</v>
      </c>
      <c r="CC1490" t="s">
        <v>120</v>
      </c>
      <c r="CR1490" t="s">
        <v>615</v>
      </c>
      <c r="CS1490">
        <v>173391</v>
      </c>
      <c r="CT1490" t="s">
        <v>616</v>
      </c>
      <c r="CU1490" t="s">
        <v>617</v>
      </c>
      <c r="CV1490">
        <v>2014</v>
      </c>
    </row>
    <row r="1491" spans="1:100" x14ac:dyDescent="0.35">
      <c r="A1491">
        <v>39600425</v>
      </c>
      <c r="B1491" t="s">
        <v>689</v>
      </c>
      <c r="D1491" t="s">
        <v>164</v>
      </c>
      <c r="K1491" t="s">
        <v>613</v>
      </c>
      <c r="L1491" t="s">
        <v>614</v>
      </c>
      <c r="M1491" t="s">
        <v>251</v>
      </c>
      <c r="N1491" t="s">
        <v>105</v>
      </c>
      <c r="V1491" t="s">
        <v>167</v>
      </c>
      <c r="W1491" t="s">
        <v>108</v>
      </c>
      <c r="X1491" t="s">
        <v>109</v>
      </c>
      <c r="Y1491">
        <v>9</v>
      </c>
      <c r="Z1491" t="s">
        <v>139</v>
      </c>
      <c r="AB1491">
        <v>4.9400000000000004</v>
      </c>
      <c r="AD1491">
        <v>4.18</v>
      </c>
      <c r="AF1491">
        <v>5.83</v>
      </c>
      <c r="AG1491" t="s">
        <v>140</v>
      </c>
      <c r="AX1491" t="s">
        <v>128</v>
      </c>
      <c r="AY1491" t="s">
        <v>128</v>
      </c>
      <c r="AZ1491" t="s">
        <v>129</v>
      </c>
      <c r="BC1491">
        <v>4</v>
      </c>
      <c r="BH1491" t="s">
        <v>118</v>
      </c>
      <c r="BJ1491">
        <v>96</v>
      </c>
      <c r="BO1491" t="s">
        <v>130</v>
      </c>
      <c r="BQ1491">
        <v>4</v>
      </c>
      <c r="BV1491" t="s">
        <v>118</v>
      </c>
      <c r="CC1491" t="s">
        <v>120</v>
      </c>
      <c r="CR1491" t="s">
        <v>615</v>
      </c>
      <c r="CS1491">
        <v>173391</v>
      </c>
      <c r="CT1491" t="s">
        <v>616</v>
      </c>
      <c r="CU1491" t="s">
        <v>617</v>
      </c>
      <c r="CV1491">
        <v>2014</v>
      </c>
    </row>
    <row r="1492" spans="1:100" x14ac:dyDescent="0.35">
      <c r="A1492">
        <v>39600425</v>
      </c>
      <c r="B1492" t="s">
        <v>689</v>
      </c>
      <c r="D1492" t="s">
        <v>101</v>
      </c>
      <c r="K1492" t="s">
        <v>611</v>
      </c>
      <c r="L1492" t="s">
        <v>612</v>
      </c>
      <c r="M1492" t="s">
        <v>251</v>
      </c>
      <c r="N1492" t="s">
        <v>105</v>
      </c>
      <c r="P1492">
        <v>25</v>
      </c>
      <c r="U1492" t="s">
        <v>106</v>
      </c>
      <c r="V1492" t="s">
        <v>167</v>
      </c>
      <c r="W1492" t="s">
        <v>108</v>
      </c>
      <c r="X1492" t="s">
        <v>234</v>
      </c>
      <c r="Y1492">
        <v>4</v>
      </c>
      <c r="Z1492" t="s">
        <v>139</v>
      </c>
      <c r="AB1492">
        <v>2.46</v>
      </c>
      <c r="AD1492">
        <v>2.27</v>
      </c>
      <c r="AF1492">
        <v>2.69</v>
      </c>
      <c r="AG1492" t="s">
        <v>140</v>
      </c>
      <c r="AX1492" t="s">
        <v>128</v>
      </c>
      <c r="AY1492" t="s">
        <v>128</v>
      </c>
      <c r="AZ1492" t="s">
        <v>129</v>
      </c>
      <c r="BC1492">
        <v>20</v>
      </c>
      <c r="BH1492" t="s">
        <v>118</v>
      </c>
      <c r="BJ1492">
        <v>20</v>
      </c>
      <c r="BO1492" t="s">
        <v>118</v>
      </c>
      <c r="BQ1492">
        <v>20</v>
      </c>
      <c r="BV1492" t="s">
        <v>118</v>
      </c>
      <c r="CC1492" t="s">
        <v>120</v>
      </c>
      <c r="CR1492" t="s">
        <v>237</v>
      </c>
      <c r="CS1492">
        <v>159327</v>
      </c>
      <c r="CT1492" t="s">
        <v>712</v>
      </c>
      <c r="CU1492" t="s">
        <v>713</v>
      </c>
      <c r="CV1492">
        <v>2012</v>
      </c>
    </row>
    <row r="1493" spans="1:100" x14ac:dyDescent="0.35">
      <c r="A1493">
        <v>39600425</v>
      </c>
      <c r="B1493" t="s">
        <v>689</v>
      </c>
      <c r="D1493" t="s">
        <v>135</v>
      </c>
      <c r="K1493" t="s">
        <v>261</v>
      </c>
      <c r="L1493" t="s">
        <v>262</v>
      </c>
      <c r="M1493" t="s">
        <v>251</v>
      </c>
      <c r="N1493" t="s">
        <v>105</v>
      </c>
      <c r="P1493">
        <v>25</v>
      </c>
      <c r="U1493" t="s">
        <v>106</v>
      </c>
      <c r="V1493" t="s">
        <v>167</v>
      </c>
      <c r="W1493" t="s">
        <v>108</v>
      </c>
      <c r="X1493" t="s">
        <v>109</v>
      </c>
      <c r="Y1493">
        <v>10</v>
      </c>
      <c r="Z1493" t="s">
        <v>139</v>
      </c>
      <c r="AB1493">
        <v>2.94</v>
      </c>
      <c r="AD1493">
        <v>2.82</v>
      </c>
      <c r="AF1493">
        <v>3.07</v>
      </c>
      <c r="AG1493" t="s">
        <v>140</v>
      </c>
      <c r="AX1493" t="s">
        <v>128</v>
      </c>
      <c r="AY1493" t="s">
        <v>128</v>
      </c>
      <c r="AZ1493" t="s">
        <v>129</v>
      </c>
      <c r="BC1493">
        <v>4</v>
      </c>
      <c r="BH1493" t="s">
        <v>118</v>
      </c>
      <c r="BJ1493">
        <v>96</v>
      </c>
      <c r="BO1493" t="s">
        <v>130</v>
      </c>
      <c r="BQ1493">
        <v>4</v>
      </c>
      <c r="BV1493" t="s">
        <v>118</v>
      </c>
      <c r="CC1493" t="s">
        <v>120</v>
      </c>
      <c r="CR1493" t="s">
        <v>375</v>
      </c>
      <c r="CS1493">
        <v>170766</v>
      </c>
      <c r="CT1493" t="s">
        <v>376</v>
      </c>
      <c r="CU1493" t="s">
        <v>377</v>
      </c>
      <c r="CV1493">
        <v>2014</v>
      </c>
    </row>
    <row r="1494" spans="1:100" x14ac:dyDescent="0.35">
      <c r="A1494">
        <v>39600425</v>
      </c>
      <c r="B1494" t="s">
        <v>689</v>
      </c>
      <c r="D1494" t="s">
        <v>101</v>
      </c>
      <c r="K1494" t="s">
        <v>611</v>
      </c>
      <c r="L1494" t="s">
        <v>612</v>
      </c>
      <c r="M1494" t="s">
        <v>251</v>
      </c>
      <c r="N1494" t="s">
        <v>105</v>
      </c>
      <c r="P1494">
        <v>25</v>
      </c>
      <c r="U1494" t="s">
        <v>106</v>
      </c>
      <c r="V1494" t="s">
        <v>167</v>
      </c>
      <c r="W1494" t="s">
        <v>108</v>
      </c>
      <c r="X1494" t="s">
        <v>234</v>
      </c>
      <c r="Y1494">
        <v>4</v>
      </c>
      <c r="Z1494" t="s">
        <v>139</v>
      </c>
      <c r="AB1494">
        <v>2.44</v>
      </c>
      <c r="AD1494">
        <v>2.2599999999999998</v>
      </c>
      <c r="AF1494">
        <v>2.64</v>
      </c>
      <c r="AG1494" t="s">
        <v>140</v>
      </c>
      <c r="AX1494" t="s">
        <v>128</v>
      </c>
      <c r="AY1494" t="s">
        <v>128</v>
      </c>
      <c r="AZ1494" t="s">
        <v>129</v>
      </c>
      <c r="BC1494">
        <v>20</v>
      </c>
      <c r="BH1494" t="s">
        <v>118</v>
      </c>
      <c r="BJ1494">
        <v>20</v>
      </c>
      <c r="BO1494" t="s">
        <v>118</v>
      </c>
      <c r="BQ1494">
        <v>20</v>
      </c>
      <c r="BV1494" t="s">
        <v>118</v>
      </c>
      <c r="CC1494" t="s">
        <v>120</v>
      </c>
      <c r="CR1494" t="s">
        <v>237</v>
      </c>
      <c r="CS1494">
        <v>159327</v>
      </c>
      <c r="CT1494" t="s">
        <v>712</v>
      </c>
      <c r="CU1494" t="s">
        <v>713</v>
      </c>
      <c r="CV1494">
        <v>2012</v>
      </c>
    </row>
    <row r="1495" spans="1:100" x14ac:dyDescent="0.35">
      <c r="A1495">
        <v>39600425</v>
      </c>
      <c r="B1495" t="s">
        <v>689</v>
      </c>
      <c r="D1495" t="s">
        <v>101</v>
      </c>
      <c r="K1495" t="s">
        <v>261</v>
      </c>
      <c r="L1495" t="s">
        <v>262</v>
      </c>
      <c r="M1495" t="s">
        <v>251</v>
      </c>
      <c r="N1495" t="s">
        <v>105</v>
      </c>
      <c r="P1495">
        <v>25</v>
      </c>
      <c r="U1495" t="s">
        <v>106</v>
      </c>
      <c r="V1495" t="s">
        <v>167</v>
      </c>
      <c r="W1495" t="s">
        <v>108</v>
      </c>
      <c r="X1495" t="s">
        <v>234</v>
      </c>
      <c r="Y1495">
        <v>4</v>
      </c>
      <c r="Z1495" t="s">
        <v>139</v>
      </c>
      <c r="AB1495">
        <v>2.91</v>
      </c>
      <c r="AD1495">
        <v>2.74</v>
      </c>
      <c r="AF1495">
        <v>3.03</v>
      </c>
      <c r="AG1495" t="s">
        <v>140</v>
      </c>
      <c r="AX1495" t="s">
        <v>128</v>
      </c>
      <c r="AY1495" t="s">
        <v>128</v>
      </c>
      <c r="AZ1495" t="s">
        <v>129</v>
      </c>
      <c r="BC1495">
        <v>20</v>
      </c>
      <c r="BH1495" t="s">
        <v>118</v>
      </c>
      <c r="BJ1495">
        <v>20</v>
      </c>
      <c r="BO1495" t="s">
        <v>118</v>
      </c>
      <c r="BQ1495">
        <v>20</v>
      </c>
      <c r="BV1495" t="s">
        <v>118</v>
      </c>
      <c r="CC1495" t="s">
        <v>120</v>
      </c>
      <c r="CR1495" t="s">
        <v>237</v>
      </c>
      <c r="CS1495">
        <v>159327</v>
      </c>
      <c r="CT1495" t="s">
        <v>712</v>
      </c>
      <c r="CU1495" t="s">
        <v>713</v>
      </c>
      <c r="CV1495">
        <v>2012</v>
      </c>
    </row>
    <row r="1496" spans="1:100" x14ac:dyDescent="0.35">
      <c r="A1496">
        <v>39600425</v>
      </c>
      <c r="B1496" t="s">
        <v>689</v>
      </c>
      <c r="D1496" t="s">
        <v>135</v>
      </c>
      <c r="K1496" t="s">
        <v>618</v>
      </c>
      <c r="L1496" t="s">
        <v>619</v>
      </c>
      <c r="M1496" t="s">
        <v>251</v>
      </c>
      <c r="N1496" t="s">
        <v>105</v>
      </c>
      <c r="P1496">
        <v>25</v>
      </c>
      <c r="U1496" t="s">
        <v>106</v>
      </c>
      <c r="V1496" t="s">
        <v>167</v>
      </c>
      <c r="W1496" t="s">
        <v>108</v>
      </c>
      <c r="X1496" t="s">
        <v>109</v>
      </c>
      <c r="Y1496">
        <v>10</v>
      </c>
      <c r="Z1496" t="s">
        <v>139</v>
      </c>
      <c r="AB1496">
        <v>3.08</v>
      </c>
      <c r="AD1496">
        <v>2.95</v>
      </c>
      <c r="AF1496">
        <v>3.22</v>
      </c>
      <c r="AG1496" t="s">
        <v>140</v>
      </c>
      <c r="AX1496" t="s">
        <v>128</v>
      </c>
      <c r="AY1496" t="s">
        <v>128</v>
      </c>
      <c r="AZ1496" t="s">
        <v>129</v>
      </c>
      <c r="BC1496">
        <v>4</v>
      </c>
      <c r="BH1496" t="s">
        <v>118</v>
      </c>
      <c r="BJ1496">
        <v>96</v>
      </c>
      <c r="BO1496" t="s">
        <v>130</v>
      </c>
      <c r="BQ1496">
        <v>4</v>
      </c>
      <c r="BV1496" t="s">
        <v>118</v>
      </c>
      <c r="CC1496" t="s">
        <v>120</v>
      </c>
      <c r="CR1496" t="s">
        <v>375</v>
      </c>
      <c r="CS1496">
        <v>170766</v>
      </c>
      <c r="CT1496" t="s">
        <v>376</v>
      </c>
      <c r="CU1496" t="s">
        <v>377</v>
      </c>
      <c r="CV1496">
        <v>2014</v>
      </c>
    </row>
    <row r="1497" spans="1:100" x14ac:dyDescent="0.35">
      <c r="A1497">
        <v>39600425</v>
      </c>
      <c r="B1497" t="s">
        <v>689</v>
      </c>
      <c r="D1497" t="s">
        <v>101</v>
      </c>
      <c r="F1497">
        <v>48.7</v>
      </c>
      <c r="K1497" t="s">
        <v>613</v>
      </c>
      <c r="L1497" t="s">
        <v>614</v>
      </c>
      <c r="M1497" t="s">
        <v>251</v>
      </c>
      <c r="N1497" t="s">
        <v>105</v>
      </c>
      <c r="P1497">
        <v>26</v>
      </c>
      <c r="U1497" t="s">
        <v>206</v>
      </c>
      <c r="V1497" t="s">
        <v>167</v>
      </c>
      <c r="W1497" t="s">
        <v>108</v>
      </c>
      <c r="X1497" t="s">
        <v>234</v>
      </c>
      <c r="Y1497">
        <v>4</v>
      </c>
      <c r="Z1497" t="s">
        <v>139</v>
      </c>
      <c r="AB1497">
        <v>2.44</v>
      </c>
      <c r="AD1497">
        <v>2.15</v>
      </c>
      <c r="AF1497">
        <v>2.79</v>
      </c>
      <c r="AG1497" t="s">
        <v>140</v>
      </c>
      <c r="AX1497" t="s">
        <v>128</v>
      </c>
      <c r="AY1497" t="s">
        <v>128</v>
      </c>
      <c r="AZ1497" t="s">
        <v>129</v>
      </c>
      <c r="BC1497">
        <v>11</v>
      </c>
      <c r="BH1497" t="s">
        <v>118</v>
      </c>
      <c r="BJ1497">
        <v>11</v>
      </c>
      <c r="BO1497" t="s">
        <v>118</v>
      </c>
      <c r="BQ1497">
        <v>11</v>
      </c>
      <c r="BV1497" t="s">
        <v>118</v>
      </c>
      <c r="CC1497" t="s">
        <v>120</v>
      </c>
      <c r="CR1497" t="s">
        <v>697</v>
      </c>
      <c r="CS1497">
        <v>170772</v>
      </c>
      <c r="CT1497" t="s">
        <v>710</v>
      </c>
      <c r="CU1497" t="s">
        <v>711</v>
      </c>
      <c r="CV1497">
        <v>2010</v>
      </c>
    </row>
    <row r="1498" spans="1:100" x14ac:dyDescent="0.35">
      <c r="A1498">
        <v>39600425</v>
      </c>
      <c r="B1498" t="s">
        <v>689</v>
      </c>
      <c r="D1498" t="s">
        <v>135</v>
      </c>
      <c r="F1498">
        <v>48.7</v>
      </c>
      <c r="K1498" t="s">
        <v>618</v>
      </c>
      <c r="L1498" t="s">
        <v>619</v>
      </c>
      <c r="M1498" t="s">
        <v>251</v>
      </c>
      <c r="N1498" t="s">
        <v>105</v>
      </c>
      <c r="P1498">
        <v>25</v>
      </c>
      <c r="U1498" t="s">
        <v>206</v>
      </c>
      <c r="V1498" t="s">
        <v>233</v>
      </c>
      <c r="W1498" t="s">
        <v>108</v>
      </c>
      <c r="X1498" t="s">
        <v>234</v>
      </c>
      <c r="Y1498">
        <v>4</v>
      </c>
      <c r="Z1498" t="s">
        <v>139</v>
      </c>
      <c r="AB1498">
        <v>2.12</v>
      </c>
      <c r="AD1498">
        <v>1.7</v>
      </c>
      <c r="AF1498">
        <v>2.58</v>
      </c>
      <c r="AG1498" t="s">
        <v>140</v>
      </c>
      <c r="AX1498" t="s">
        <v>128</v>
      </c>
      <c r="AY1498" t="s">
        <v>128</v>
      </c>
      <c r="AZ1498" t="s">
        <v>129</v>
      </c>
      <c r="BE1498">
        <v>15</v>
      </c>
      <c r="BG1498">
        <v>16</v>
      </c>
      <c r="BH1498" t="s">
        <v>118</v>
      </c>
      <c r="BL1498">
        <v>15</v>
      </c>
      <c r="BN1498">
        <v>16</v>
      </c>
      <c r="BO1498" t="s">
        <v>118</v>
      </c>
      <c r="BS1498">
        <v>15</v>
      </c>
      <c r="BU1498">
        <v>16</v>
      </c>
      <c r="BV1498" t="s">
        <v>118</v>
      </c>
      <c r="CC1498" t="s">
        <v>120</v>
      </c>
      <c r="CR1498" t="s">
        <v>697</v>
      </c>
      <c r="CS1498">
        <v>156497</v>
      </c>
      <c r="CT1498" t="s">
        <v>698</v>
      </c>
      <c r="CU1498" t="s">
        <v>699</v>
      </c>
      <c r="CV1498">
        <v>2011</v>
      </c>
    </row>
    <row r="1499" spans="1:100" x14ac:dyDescent="0.35">
      <c r="A1499">
        <v>39600425</v>
      </c>
      <c r="B1499" t="s">
        <v>689</v>
      </c>
      <c r="D1499" t="s">
        <v>101</v>
      </c>
      <c r="K1499" t="s">
        <v>261</v>
      </c>
      <c r="L1499" t="s">
        <v>262</v>
      </c>
      <c r="M1499" t="s">
        <v>251</v>
      </c>
      <c r="N1499" t="s">
        <v>105</v>
      </c>
      <c r="P1499">
        <v>25</v>
      </c>
      <c r="U1499" t="s">
        <v>106</v>
      </c>
      <c r="V1499" t="s">
        <v>167</v>
      </c>
      <c r="W1499" t="s">
        <v>108</v>
      </c>
      <c r="X1499" t="s">
        <v>234</v>
      </c>
      <c r="Y1499">
        <v>4</v>
      </c>
      <c r="Z1499" t="s">
        <v>139</v>
      </c>
      <c r="AB1499">
        <v>3.26</v>
      </c>
      <c r="AD1499">
        <v>3.02</v>
      </c>
      <c r="AF1499">
        <v>3.9</v>
      </c>
      <c r="AG1499" t="s">
        <v>140</v>
      </c>
      <c r="AX1499" t="s">
        <v>128</v>
      </c>
      <c r="AY1499" t="s">
        <v>128</v>
      </c>
      <c r="AZ1499" t="s">
        <v>129</v>
      </c>
      <c r="BC1499">
        <v>20</v>
      </c>
      <c r="BH1499" t="s">
        <v>118</v>
      </c>
      <c r="BJ1499">
        <v>20</v>
      </c>
      <c r="BO1499" t="s">
        <v>118</v>
      </c>
      <c r="BQ1499">
        <v>20</v>
      </c>
      <c r="BV1499" t="s">
        <v>118</v>
      </c>
      <c r="CC1499" t="s">
        <v>120</v>
      </c>
      <c r="CR1499" t="s">
        <v>237</v>
      </c>
      <c r="CS1499">
        <v>159327</v>
      </c>
      <c r="CT1499" t="s">
        <v>712</v>
      </c>
      <c r="CU1499" t="s">
        <v>713</v>
      </c>
      <c r="CV1499">
        <v>2012</v>
      </c>
    </row>
    <row r="1500" spans="1:100" x14ac:dyDescent="0.35">
      <c r="A1500">
        <v>39600425</v>
      </c>
      <c r="B1500" t="s">
        <v>689</v>
      </c>
      <c r="D1500" t="s">
        <v>135</v>
      </c>
      <c r="F1500">
        <v>48.7</v>
      </c>
      <c r="K1500" t="s">
        <v>618</v>
      </c>
      <c r="L1500" t="s">
        <v>619</v>
      </c>
      <c r="M1500" t="s">
        <v>251</v>
      </c>
      <c r="N1500" t="s">
        <v>105</v>
      </c>
      <c r="P1500">
        <v>25</v>
      </c>
      <c r="U1500" t="s">
        <v>206</v>
      </c>
      <c r="V1500" t="s">
        <v>233</v>
      </c>
      <c r="W1500" t="s">
        <v>108</v>
      </c>
      <c r="X1500" t="s">
        <v>234</v>
      </c>
      <c r="Y1500">
        <v>4</v>
      </c>
      <c r="Z1500" t="s">
        <v>139</v>
      </c>
      <c r="AB1500">
        <v>1.61</v>
      </c>
      <c r="AD1500">
        <v>1.52</v>
      </c>
      <c r="AF1500">
        <v>1.7</v>
      </c>
      <c r="AG1500" t="s">
        <v>140</v>
      </c>
      <c r="AX1500" t="s">
        <v>128</v>
      </c>
      <c r="AY1500" t="s">
        <v>128</v>
      </c>
      <c r="AZ1500" t="s">
        <v>129</v>
      </c>
      <c r="BE1500">
        <v>15</v>
      </c>
      <c r="BG1500">
        <v>16</v>
      </c>
      <c r="BH1500" t="s">
        <v>118</v>
      </c>
      <c r="BL1500">
        <v>15</v>
      </c>
      <c r="BN1500">
        <v>16</v>
      </c>
      <c r="BO1500" t="s">
        <v>118</v>
      </c>
      <c r="BS1500">
        <v>15</v>
      </c>
      <c r="BU1500">
        <v>16</v>
      </c>
      <c r="BV1500" t="s">
        <v>118</v>
      </c>
      <c r="CC1500" t="s">
        <v>120</v>
      </c>
      <c r="CR1500" t="s">
        <v>697</v>
      </c>
      <c r="CS1500">
        <v>156497</v>
      </c>
      <c r="CT1500" t="s">
        <v>698</v>
      </c>
      <c r="CU1500" t="s">
        <v>699</v>
      </c>
      <c r="CV1500">
        <v>2011</v>
      </c>
    </row>
    <row r="1501" spans="1:100" x14ac:dyDescent="0.35">
      <c r="A1501">
        <v>39600425</v>
      </c>
      <c r="B1501" t="s">
        <v>689</v>
      </c>
      <c r="D1501" t="s">
        <v>135</v>
      </c>
      <c r="F1501">
        <v>48.7</v>
      </c>
      <c r="K1501" t="s">
        <v>613</v>
      </c>
      <c r="L1501" t="s">
        <v>614</v>
      </c>
      <c r="M1501" t="s">
        <v>251</v>
      </c>
      <c r="N1501" t="s">
        <v>105</v>
      </c>
      <c r="P1501">
        <v>25</v>
      </c>
      <c r="U1501" t="s">
        <v>106</v>
      </c>
      <c r="V1501" t="s">
        <v>107</v>
      </c>
      <c r="W1501" t="s">
        <v>108</v>
      </c>
      <c r="X1501" t="s">
        <v>109</v>
      </c>
      <c r="Y1501">
        <v>6</v>
      </c>
      <c r="Z1501" t="s">
        <v>139</v>
      </c>
      <c r="AB1501">
        <v>1.9</v>
      </c>
      <c r="AD1501">
        <v>1.7</v>
      </c>
      <c r="AF1501">
        <v>2.1</v>
      </c>
      <c r="AG1501" t="s">
        <v>140</v>
      </c>
      <c r="AX1501" t="s">
        <v>128</v>
      </c>
      <c r="AY1501" t="s">
        <v>128</v>
      </c>
      <c r="AZ1501" t="s">
        <v>129</v>
      </c>
      <c r="BC1501">
        <v>4</v>
      </c>
      <c r="BH1501" t="s">
        <v>118</v>
      </c>
      <c r="BJ1501">
        <v>96</v>
      </c>
      <c r="BO1501" t="s">
        <v>130</v>
      </c>
      <c r="BQ1501">
        <v>4</v>
      </c>
      <c r="BV1501" t="s">
        <v>118</v>
      </c>
      <c r="CC1501" t="s">
        <v>120</v>
      </c>
      <c r="CR1501" t="s">
        <v>700</v>
      </c>
      <c r="CS1501">
        <v>153679</v>
      </c>
      <c r="CT1501" t="s">
        <v>701</v>
      </c>
      <c r="CU1501" t="s">
        <v>702</v>
      </c>
      <c r="CV1501">
        <v>2009</v>
      </c>
    </row>
    <row r="1502" spans="1:100" x14ac:dyDescent="0.35">
      <c r="A1502">
        <v>39600425</v>
      </c>
      <c r="B1502" t="s">
        <v>689</v>
      </c>
      <c r="D1502" t="s">
        <v>164</v>
      </c>
      <c r="K1502" t="s">
        <v>613</v>
      </c>
      <c r="L1502" t="s">
        <v>614</v>
      </c>
      <c r="M1502" t="s">
        <v>251</v>
      </c>
      <c r="N1502" t="s">
        <v>105</v>
      </c>
      <c r="V1502" t="s">
        <v>167</v>
      </c>
      <c r="W1502" t="s">
        <v>108</v>
      </c>
      <c r="X1502" t="s">
        <v>109</v>
      </c>
      <c r="Y1502">
        <v>9</v>
      </c>
      <c r="Z1502" t="s">
        <v>139</v>
      </c>
      <c r="AA1502" t="s">
        <v>116</v>
      </c>
      <c r="AB1502">
        <v>4</v>
      </c>
      <c r="AG1502" t="s">
        <v>140</v>
      </c>
      <c r="AX1502" t="s">
        <v>128</v>
      </c>
      <c r="AY1502" t="s">
        <v>128</v>
      </c>
      <c r="AZ1502" t="s">
        <v>129</v>
      </c>
      <c r="BC1502">
        <v>4</v>
      </c>
      <c r="BH1502" t="s">
        <v>118</v>
      </c>
      <c r="BJ1502">
        <v>96</v>
      </c>
      <c r="BO1502" t="s">
        <v>130</v>
      </c>
      <c r="BQ1502">
        <v>4</v>
      </c>
      <c r="BV1502" t="s">
        <v>118</v>
      </c>
      <c r="CC1502" t="s">
        <v>120</v>
      </c>
      <c r="CR1502" t="s">
        <v>615</v>
      </c>
      <c r="CS1502">
        <v>173391</v>
      </c>
      <c r="CT1502" t="s">
        <v>616</v>
      </c>
      <c r="CU1502" t="s">
        <v>617</v>
      </c>
      <c r="CV1502">
        <v>2014</v>
      </c>
    </row>
    <row r="1503" spans="1:100" x14ac:dyDescent="0.35">
      <c r="A1503">
        <v>39600425</v>
      </c>
      <c r="B1503" t="s">
        <v>689</v>
      </c>
      <c r="D1503" t="s">
        <v>101</v>
      </c>
      <c r="K1503" t="s">
        <v>611</v>
      </c>
      <c r="L1503" t="s">
        <v>612</v>
      </c>
      <c r="M1503" t="s">
        <v>251</v>
      </c>
      <c r="N1503" t="s">
        <v>105</v>
      </c>
      <c r="P1503">
        <v>25</v>
      </c>
      <c r="U1503" t="s">
        <v>106</v>
      </c>
      <c r="V1503" t="s">
        <v>167</v>
      </c>
      <c r="W1503" t="s">
        <v>108</v>
      </c>
      <c r="X1503" t="s">
        <v>234</v>
      </c>
      <c r="Y1503">
        <v>4</v>
      </c>
      <c r="Z1503" t="s">
        <v>139</v>
      </c>
      <c r="AB1503">
        <v>2.82</v>
      </c>
      <c r="AD1503">
        <v>2.66</v>
      </c>
      <c r="AF1503">
        <v>2.96</v>
      </c>
      <c r="AG1503" t="s">
        <v>140</v>
      </c>
      <c r="AX1503" t="s">
        <v>128</v>
      </c>
      <c r="AY1503" t="s">
        <v>128</v>
      </c>
      <c r="AZ1503" t="s">
        <v>129</v>
      </c>
      <c r="BC1503">
        <v>20</v>
      </c>
      <c r="BH1503" t="s">
        <v>118</v>
      </c>
      <c r="BJ1503">
        <v>20</v>
      </c>
      <c r="BO1503" t="s">
        <v>118</v>
      </c>
      <c r="BQ1503">
        <v>20</v>
      </c>
      <c r="BV1503" t="s">
        <v>118</v>
      </c>
      <c r="CC1503" t="s">
        <v>120</v>
      </c>
      <c r="CR1503" t="s">
        <v>237</v>
      </c>
      <c r="CS1503">
        <v>159327</v>
      </c>
      <c r="CT1503" t="s">
        <v>712</v>
      </c>
      <c r="CU1503" t="s">
        <v>713</v>
      </c>
      <c r="CV1503">
        <v>2012</v>
      </c>
    </row>
    <row r="1504" spans="1:100" x14ac:dyDescent="0.35">
      <c r="A1504">
        <v>39600425</v>
      </c>
      <c r="B1504" t="s">
        <v>689</v>
      </c>
      <c r="D1504" t="s">
        <v>101</v>
      </c>
      <c r="F1504">
        <v>48.7</v>
      </c>
      <c r="K1504" t="s">
        <v>613</v>
      </c>
      <c r="L1504" t="s">
        <v>614</v>
      </c>
      <c r="M1504" t="s">
        <v>251</v>
      </c>
      <c r="N1504" t="s">
        <v>105</v>
      </c>
      <c r="P1504">
        <v>26</v>
      </c>
      <c r="U1504" t="s">
        <v>206</v>
      </c>
      <c r="V1504" t="s">
        <v>167</v>
      </c>
      <c r="W1504" t="s">
        <v>108</v>
      </c>
      <c r="X1504" t="s">
        <v>234</v>
      </c>
      <c r="Y1504">
        <v>4</v>
      </c>
      <c r="Z1504" t="s">
        <v>139</v>
      </c>
      <c r="AB1504">
        <v>4.2699999999999996</v>
      </c>
      <c r="AD1504">
        <v>3.47</v>
      </c>
      <c r="AF1504">
        <v>7.42</v>
      </c>
      <c r="AG1504" t="s">
        <v>140</v>
      </c>
      <c r="AX1504" t="s">
        <v>128</v>
      </c>
      <c r="AY1504" t="s">
        <v>128</v>
      </c>
      <c r="AZ1504" t="s">
        <v>129</v>
      </c>
      <c r="BC1504">
        <v>4</v>
      </c>
      <c r="BH1504" t="s">
        <v>118</v>
      </c>
      <c r="BJ1504">
        <v>4</v>
      </c>
      <c r="BO1504" t="s">
        <v>118</v>
      </c>
      <c r="BQ1504">
        <v>4</v>
      </c>
      <c r="BV1504" t="s">
        <v>118</v>
      </c>
      <c r="CC1504" t="s">
        <v>120</v>
      </c>
      <c r="CR1504" t="s">
        <v>697</v>
      </c>
      <c r="CS1504">
        <v>170772</v>
      </c>
      <c r="CT1504" t="s">
        <v>710</v>
      </c>
      <c r="CU1504" t="s">
        <v>711</v>
      </c>
      <c r="CV1504">
        <v>2010</v>
      </c>
    </row>
    <row r="1505" spans="1:100" x14ac:dyDescent="0.35">
      <c r="A1505">
        <v>39600425</v>
      </c>
      <c r="B1505" t="s">
        <v>689</v>
      </c>
      <c r="D1505" t="s">
        <v>101</v>
      </c>
      <c r="K1505" t="s">
        <v>613</v>
      </c>
      <c r="L1505" t="s">
        <v>614</v>
      </c>
      <c r="M1505" t="s">
        <v>251</v>
      </c>
      <c r="N1505" t="s">
        <v>105</v>
      </c>
      <c r="P1505">
        <v>25</v>
      </c>
      <c r="U1505" t="s">
        <v>106</v>
      </c>
      <c r="V1505" t="s">
        <v>167</v>
      </c>
      <c r="W1505" t="s">
        <v>108</v>
      </c>
      <c r="X1505" t="s">
        <v>234</v>
      </c>
      <c r="Y1505">
        <v>4</v>
      </c>
      <c r="Z1505" t="s">
        <v>139</v>
      </c>
      <c r="AB1505">
        <v>3.09</v>
      </c>
      <c r="AD1505">
        <v>2.75</v>
      </c>
      <c r="AF1505">
        <v>3.8</v>
      </c>
      <c r="AG1505" t="s">
        <v>140</v>
      </c>
      <c r="AX1505" t="s">
        <v>128</v>
      </c>
      <c r="AY1505" t="s">
        <v>128</v>
      </c>
      <c r="AZ1505" t="s">
        <v>129</v>
      </c>
      <c r="BC1505">
        <v>20</v>
      </c>
      <c r="BH1505" t="s">
        <v>118</v>
      </c>
      <c r="BJ1505">
        <v>20</v>
      </c>
      <c r="BO1505" t="s">
        <v>118</v>
      </c>
      <c r="BQ1505">
        <v>20</v>
      </c>
      <c r="BV1505" t="s">
        <v>118</v>
      </c>
      <c r="CC1505" t="s">
        <v>120</v>
      </c>
      <c r="CR1505" t="s">
        <v>237</v>
      </c>
      <c r="CS1505">
        <v>159327</v>
      </c>
      <c r="CT1505" t="s">
        <v>712</v>
      </c>
      <c r="CU1505" t="s">
        <v>713</v>
      </c>
      <c r="CV1505">
        <v>2012</v>
      </c>
    </row>
    <row r="1506" spans="1:100" x14ac:dyDescent="0.35">
      <c r="A1506">
        <v>39600425</v>
      </c>
      <c r="B1506" t="s">
        <v>689</v>
      </c>
      <c r="D1506" t="s">
        <v>135</v>
      </c>
      <c r="F1506">
        <v>48.7</v>
      </c>
      <c r="K1506" t="s">
        <v>618</v>
      </c>
      <c r="L1506" t="s">
        <v>619</v>
      </c>
      <c r="M1506" t="s">
        <v>251</v>
      </c>
      <c r="N1506" t="s">
        <v>105</v>
      </c>
      <c r="P1506">
        <v>25</v>
      </c>
      <c r="U1506" t="s">
        <v>106</v>
      </c>
      <c r="V1506" t="s">
        <v>107</v>
      </c>
      <c r="W1506" t="s">
        <v>108</v>
      </c>
      <c r="X1506" t="s">
        <v>109</v>
      </c>
      <c r="Y1506">
        <v>6</v>
      </c>
      <c r="Z1506" t="s">
        <v>139</v>
      </c>
      <c r="AB1506">
        <v>0.8</v>
      </c>
      <c r="AD1506">
        <v>0.3</v>
      </c>
      <c r="AF1506">
        <v>1</v>
      </c>
      <c r="AG1506" t="s">
        <v>140</v>
      </c>
      <c r="AX1506" t="s">
        <v>128</v>
      </c>
      <c r="AY1506" t="s">
        <v>128</v>
      </c>
      <c r="AZ1506" t="s">
        <v>129</v>
      </c>
      <c r="BC1506">
        <v>4</v>
      </c>
      <c r="BH1506" t="s">
        <v>118</v>
      </c>
      <c r="BJ1506">
        <v>96</v>
      </c>
      <c r="BO1506" t="s">
        <v>130</v>
      </c>
      <c r="BQ1506">
        <v>4</v>
      </c>
      <c r="BV1506" t="s">
        <v>118</v>
      </c>
      <c r="CC1506" t="s">
        <v>120</v>
      </c>
      <c r="CR1506" t="s">
        <v>700</v>
      </c>
      <c r="CS1506">
        <v>153679</v>
      </c>
      <c r="CT1506" t="s">
        <v>701</v>
      </c>
      <c r="CU1506" t="s">
        <v>702</v>
      </c>
      <c r="CV1506">
        <v>2009</v>
      </c>
    </row>
    <row r="1507" spans="1:100" x14ac:dyDescent="0.35">
      <c r="A1507">
        <v>39600425</v>
      </c>
      <c r="B1507" t="s">
        <v>689</v>
      </c>
      <c r="D1507" t="s">
        <v>101</v>
      </c>
      <c r="F1507">
        <v>39.9</v>
      </c>
      <c r="K1507" t="s">
        <v>618</v>
      </c>
      <c r="L1507" t="s">
        <v>619</v>
      </c>
      <c r="M1507" t="s">
        <v>251</v>
      </c>
      <c r="N1507" t="s">
        <v>105</v>
      </c>
      <c r="P1507">
        <v>25</v>
      </c>
      <c r="U1507" t="s">
        <v>294</v>
      </c>
      <c r="V1507" t="s">
        <v>167</v>
      </c>
      <c r="W1507" t="s">
        <v>108</v>
      </c>
      <c r="X1507" t="s">
        <v>109</v>
      </c>
      <c r="Y1507" t="s">
        <v>383</v>
      </c>
      <c r="Z1507" t="s">
        <v>139</v>
      </c>
      <c r="AB1507">
        <v>1.97</v>
      </c>
      <c r="AD1507">
        <v>1.89</v>
      </c>
      <c r="AF1507">
        <v>2.06</v>
      </c>
      <c r="AG1507" t="s">
        <v>140</v>
      </c>
      <c r="AX1507" t="s">
        <v>128</v>
      </c>
      <c r="AY1507" t="s">
        <v>128</v>
      </c>
      <c r="AZ1507" t="s">
        <v>129</v>
      </c>
      <c r="BC1507">
        <v>4</v>
      </c>
      <c r="BH1507" t="s">
        <v>118</v>
      </c>
      <c r="BJ1507">
        <v>96</v>
      </c>
      <c r="BO1507" t="s">
        <v>130</v>
      </c>
      <c r="BQ1507">
        <v>4</v>
      </c>
      <c r="BV1507" t="s">
        <v>118</v>
      </c>
      <c r="CC1507" t="s">
        <v>120</v>
      </c>
      <c r="CR1507" t="s">
        <v>375</v>
      </c>
      <c r="CS1507">
        <v>161774</v>
      </c>
      <c r="CT1507" t="s">
        <v>384</v>
      </c>
      <c r="CU1507" t="s">
        <v>385</v>
      </c>
      <c r="CV1507">
        <v>2011</v>
      </c>
    </row>
    <row r="1508" spans="1:100" x14ac:dyDescent="0.35">
      <c r="A1508">
        <v>39600425</v>
      </c>
      <c r="B1508" t="s">
        <v>689</v>
      </c>
      <c r="D1508" t="s">
        <v>101</v>
      </c>
      <c r="K1508" t="s">
        <v>613</v>
      </c>
      <c r="L1508" t="s">
        <v>614</v>
      </c>
      <c r="M1508" t="s">
        <v>251</v>
      </c>
      <c r="N1508" t="s">
        <v>105</v>
      </c>
      <c r="P1508">
        <v>25</v>
      </c>
      <c r="U1508" t="s">
        <v>106</v>
      </c>
      <c r="V1508" t="s">
        <v>167</v>
      </c>
      <c r="W1508" t="s">
        <v>108</v>
      </c>
      <c r="X1508" t="s">
        <v>234</v>
      </c>
      <c r="Y1508">
        <v>4</v>
      </c>
      <c r="Z1508" t="s">
        <v>139</v>
      </c>
      <c r="AB1508">
        <v>2.63</v>
      </c>
      <c r="AD1508">
        <v>2.4500000000000002</v>
      </c>
      <c r="AF1508">
        <v>2.84</v>
      </c>
      <c r="AG1508" t="s">
        <v>140</v>
      </c>
      <c r="AX1508" t="s">
        <v>128</v>
      </c>
      <c r="AY1508" t="s">
        <v>128</v>
      </c>
      <c r="AZ1508" t="s">
        <v>129</v>
      </c>
      <c r="BC1508">
        <v>20</v>
      </c>
      <c r="BH1508" t="s">
        <v>118</v>
      </c>
      <c r="BJ1508">
        <v>20</v>
      </c>
      <c r="BO1508" t="s">
        <v>118</v>
      </c>
      <c r="BQ1508">
        <v>20</v>
      </c>
      <c r="BV1508" t="s">
        <v>118</v>
      </c>
      <c r="CC1508" t="s">
        <v>120</v>
      </c>
      <c r="CR1508" t="s">
        <v>237</v>
      </c>
      <c r="CS1508">
        <v>159327</v>
      </c>
      <c r="CT1508" t="s">
        <v>712</v>
      </c>
      <c r="CU1508" t="s">
        <v>713</v>
      </c>
      <c r="CV1508">
        <v>2012</v>
      </c>
    </row>
    <row r="1509" spans="1:100" x14ac:dyDescent="0.35">
      <c r="A1509">
        <v>39600425</v>
      </c>
      <c r="B1509" t="s">
        <v>689</v>
      </c>
      <c r="D1509" t="s">
        <v>101</v>
      </c>
      <c r="K1509" t="s">
        <v>613</v>
      </c>
      <c r="L1509" t="s">
        <v>614</v>
      </c>
      <c r="M1509" t="s">
        <v>251</v>
      </c>
      <c r="N1509" t="s">
        <v>105</v>
      </c>
      <c r="P1509">
        <v>25</v>
      </c>
      <c r="U1509" t="s">
        <v>106</v>
      </c>
      <c r="V1509" t="s">
        <v>167</v>
      </c>
      <c r="W1509" t="s">
        <v>108</v>
      </c>
      <c r="X1509" t="s">
        <v>234</v>
      </c>
      <c r="Y1509">
        <v>4</v>
      </c>
      <c r="Z1509" t="s">
        <v>139</v>
      </c>
      <c r="AB1509">
        <v>2.95</v>
      </c>
      <c r="AG1509" t="s">
        <v>140</v>
      </c>
      <c r="AX1509" t="s">
        <v>128</v>
      </c>
      <c r="AY1509" t="s">
        <v>128</v>
      </c>
      <c r="AZ1509" t="s">
        <v>129</v>
      </c>
      <c r="BC1509">
        <v>20</v>
      </c>
      <c r="BH1509" t="s">
        <v>118</v>
      </c>
      <c r="BJ1509">
        <v>20</v>
      </c>
      <c r="BO1509" t="s">
        <v>118</v>
      </c>
      <c r="BQ1509">
        <v>20</v>
      </c>
      <c r="BV1509" t="s">
        <v>118</v>
      </c>
      <c r="CC1509" t="s">
        <v>120</v>
      </c>
      <c r="CR1509" t="s">
        <v>237</v>
      </c>
      <c r="CS1509">
        <v>159327</v>
      </c>
      <c r="CT1509" t="s">
        <v>712</v>
      </c>
      <c r="CU1509" t="s">
        <v>713</v>
      </c>
      <c r="CV1509">
        <v>2012</v>
      </c>
    </row>
    <row r="1510" spans="1:100" x14ac:dyDescent="0.35">
      <c r="A1510">
        <v>39600425</v>
      </c>
      <c r="B1510" t="s">
        <v>689</v>
      </c>
      <c r="D1510" t="s">
        <v>135</v>
      </c>
      <c r="F1510">
        <v>48.7</v>
      </c>
      <c r="K1510" t="s">
        <v>613</v>
      </c>
      <c r="L1510" t="s">
        <v>614</v>
      </c>
      <c r="M1510" t="s">
        <v>251</v>
      </c>
      <c r="N1510" t="s">
        <v>105</v>
      </c>
      <c r="P1510">
        <v>26</v>
      </c>
      <c r="U1510" t="s">
        <v>206</v>
      </c>
      <c r="V1510" t="s">
        <v>167</v>
      </c>
      <c r="W1510" t="s">
        <v>108</v>
      </c>
      <c r="X1510" t="s">
        <v>234</v>
      </c>
      <c r="Y1510">
        <v>4</v>
      </c>
      <c r="Z1510" t="s">
        <v>139</v>
      </c>
      <c r="AB1510">
        <v>2.1</v>
      </c>
      <c r="AD1510">
        <v>2</v>
      </c>
      <c r="AF1510">
        <v>2.19</v>
      </c>
      <c r="AG1510" t="s">
        <v>140</v>
      </c>
      <c r="AX1510" t="s">
        <v>128</v>
      </c>
      <c r="AY1510" t="s">
        <v>128</v>
      </c>
      <c r="AZ1510" t="s">
        <v>129</v>
      </c>
      <c r="BC1510">
        <v>18</v>
      </c>
      <c r="BH1510" t="s">
        <v>118</v>
      </c>
      <c r="BJ1510">
        <v>18</v>
      </c>
      <c r="BO1510" t="s">
        <v>118</v>
      </c>
      <c r="BQ1510">
        <v>18</v>
      </c>
      <c r="BV1510" t="s">
        <v>118</v>
      </c>
      <c r="CC1510" t="s">
        <v>120</v>
      </c>
      <c r="CR1510" t="s">
        <v>697</v>
      </c>
      <c r="CS1510">
        <v>170772</v>
      </c>
      <c r="CT1510" t="s">
        <v>710</v>
      </c>
      <c r="CU1510" t="s">
        <v>711</v>
      </c>
      <c r="CV1510">
        <v>2010</v>
      </c>
    </row>
    <row r="1511" spans="1:100" x14ac:dyDescent="0.35">
      <c r="A1511">
        <v>39600425</v>
      </c>
      <c r="B1511" t="s">
        <v>689</v>
      </c>
      <c r="D1511" t="s">
        <v>101</v>
      </c>
      <c r="K1511" t="s">
        <v>613</v>
      </c>
      <c r="L1511" t="s">
        <v>614</v>
      </c>
      <c r="M1511" t="s">
        <v>251</v>
      </c>
      <c r="N1511" t="s">
        <v>105</v>
      </c>
      <c r="V1511" t="s">
        <v>167</v>
      </c>
      <c r="W1511" t="s">
        <v>108</v>
      </c>
      <c r="X1511" t="s">
        <v>109</v>
      </c>
      <c r="Y1511">
        <v>9</v>
      </c>
      <c r="Z1511" t="s">
        <v>139</v>
      </c>
      <c r="AA1511" t="s">
        <v>116</v>
      </c>
      <c r="AB1511">
        <v>8</v>
      </c>
      <c r="AG1511" t="s">
        <v>140</v>
      </c>
      <c r="AX1511" t="s">
        <v>128</v>
      </c>
      <c r="AY1511" t="s">
        <v>128</v>
      </c>
      <c r="AZ1511" t="s">
        <v>129</v>
      </c>
      <c r="BC1511">
        <v>4</v>
      </c>
      <c r="BH1511" t="s">
        <v>118</v>
      </c>
      <c r="BJ1511">
        <v>96</v>
      </c>
      <c r="BO1511" t="s">
        <v>130</v>
      </c>
      <c r="BQ1511">
        <v>4</v>
      </c>
      <c r="BV1511" t="s">
        <v>118</v>
      </c>
      <c r="CC1511" t="s">
        <v>120</v>
      </c>
      <c r="CR1511" t="s">
        <v>615</v>
      </c>
      <c r="CS1511">
        <v>173391</v>
      </c>
      <c r="CT1511" t="s">
        <v>616</v>
      </c>
      <c r="CU1511" t="s">
        <v>617</v>
      </c>
      <c r="CV1511">
        <v>2014</v>
      </c>
    </row>
    <row r="1512" spans="1:100" x14ac:dyDescent="0.35">
      <c r="A1512">
        <v>39600425</v>
      </c>
      <c r="B1512" t="s">
        <v>689</v>
      </c>
      <c r="D1512" t="s">
        <v>164</v>
      </c>
      <c r="K1512" t="s">
        <v>613</v>
      </c>
      <c r="L1512" t="s">
        <v>614</v>
      </c>
      <c r="M1512" t="s">
        <v>251</v>
      </c>
      <c r="N1512" t="s">
        <v>105</v>
      </c>
      <c r="V1512" t="s">
        <v>167</v>
      </c>
      <c r="W1512" t="s">
        <v>108</v>
      </c>
      <c r="X1512" t="s">
        <v>109</v>
      </c>
      <c r="Y1512">
        <v>9</v>
      </c>
      <c r="Z1512" t="s">
        <v>139</v>
      </c>
      <c r="AB1512">
        <v>8.26</v>
      </c>
      <c r="AD1512">
        <v>7.71</v>
      </c>
      <c r="AF1512">
        <v>8.83</v>
      </c>
      <c r="AG1512" t="s">
        <v>140</v>
      </c>
      <c r="AX1512" t="s">
        <v>128</v>
      </c>
      <c r="AY1512" t="s">
        <v>128</v>
      </c>
      <c r="AZ1512" t="s">
        <v>129</v>
      </c>
      <c r="BC1512">
        <v>4</v>
      </c>
      <c r="BH1512" t="s">
        <v>118</v>
      </c>
      <c r="BJ1512">
        <v>96</v>
      </c>
      <c r="BO1512" t="s">
        <v>130</v>
      </c>
      <c r="BQ1512">
        <v>4</v>
      </c>
      <c r="BV1512" t="s">
        <v>118</v>
      </c>
      <c r="CC1512" t="s">
        <v>120</v>
      </c>
      <c r="CR1512" t="s">
        <v>615</v>
      </c>
      <c r="CS1512">
        <v>173391</v>
      </c>
      <c r="CT1512" t="s">
        <v>616</v>
      </c>
      <c r="CU1512" t="s">
        <v>617</v>
      </c>
      <c r="CV1512">
        <v>2014</v>
      </c>
    </row>
    <row r="1513" spans="1:100" x14ac:dyDescent="0.35">
      <c r="A1513">
        <v>39600425</v>
      </c>
      <c r="B1513" t="s">
        <v>689</v>
      </c>
      <c r="D1513" t="s">
        <v>101</v>
      </c>
      <c r="F1513">
        <v>39.9</v>
      </c>
      <c r="K1513" t="s">
        <v>261</v>
      </c>
      <c r="L1513" t="s">
        <v>262</v>
      </c>
      <c r="M1513" t="s">
        <v>251</v>
      </c>
      <c r="N1513" t="s">
        <v>105</v>
      </c>
      <c r="P1513">
        <v>25</v>
      </c>
      <c r="U1513" t="s">
        <v>294</v>
      </c>
      <c r="V1513" t="s">
        <v>167</v>
      </c>
      <c r="W1513" t="s">
        <v>108</v>
      </c>
      <c r="X1513" t="s">
        <v>109</v>
      </c>
      <c r="Y1513" t="s">
        <v>383</v>
      </c>
      <c r="Z1513" t="s">
        <v>139</v>
      </c>
      <c r="AB1513">
        <v>2.27</v>
      </c>
      <c r="AD1513">
        <v>2.1800000000000002</v>
      </c>
      <c r="AF1513">
        <v>2.36</v>
      </c>
      <c r="AG1513" t="s">
        <v>140</v>
      </c>
      <c r="AX1513" t="s">
        <v>128</v>
      </c>
      <c r="AY1513" t="s">
        <v>128</v>
      </c>
      <c r="AZ1513" t="s">
        <v>129</v>
      </c>
      <c r="BC1513">
        <v>4</v>
      </c>
      <c r="BH1513" t="s">
        <v>118</v>
      </c>
      <c r="BJ1513">
        <v>96</v>
      </c>
      <c r="BO1513" t="s">
        <v>130</v>
      </c>
      <c r="BQ1513">
        <v>4</v>
      </c>
      <c r="BV1513" t="s">
        <v>118</v>
      </c>
      <c r="CC1513" t="s">
        <v>120</v>
      </c>
      <c r="CR1513" t="s">
        <v>375</v>
      </c>
      <c r="CS1513">
        <v>161774</v>
      </c>
      <c r="CT1513" t="s">
        <v>384</v>
      </c>
      <c r="CU1513" t="s">
        <v>385</v>
      </c>
      <c r="CV1513">
        <v>2011</v>
      </c>
    </row>
    <row r="1514" spans="1:100" x14ac:dyDescent="0.35">
      <c r="A1514">
        <v>39600425</v>
      </c>
      <c r="B1514" t="s">
        <v>689</v>
      </c>
      <c r="D1514" t="s">
        <v>135</v>
      </c>
      <c r="F1514">
        <v>48.7</v>
      </c>
      <c r="K1514" t="s">
        <v>618</v>
      </c>
      <c r="L1514" t="s">
        <v>619</v>
      </c>
      <c r="M1514" t="s">
        <v>251</v>
      </c>
      <c r="N1514" t="s">
        <v>105</v>
      </c>
      <c r="P1514">
        <v>25</v>
      </c>
      <c r="U1514" t="s">
        <v>206</v>
      </c>
      <c r="V1514" t="s">
        <v>233</v>
      </c>
      <c r="W1514" t="s">
        <v>108</v>
      </c>
      <c r="X1514" t="s">
        <v>234</v>
      </c>
      <c r="Y1514">
        <v>4</v>
      </c>
      <c r="Z1514" t="s">
        <v>139</v>
      </c>
      <c r="AB1514">
        <v>2.1800000000000002</v>
      </c>
      <c r="AD1514">
        <v>1.77</v>
      </c>
      <c r="AF1514">
        <v>2.63</v>
      </c>
      <c r="AG1514" t="s">
        <v>140</v>
      </c>
      <c r="AX1514" t="s">
        <v>128</v>
      </c>
      <c r="AY1514" t="s">
        <v>128</v>
      </c>
      <c r="AZ1514" t="s">
        <v>129</v>
      </c>
      <c r="BE1514">
        <v>15</v>
      </c>
      <c r="BG1514">
        <v>16</v>
      </c>
      <c r="BH1514" t="s">
        <v>118</v>
      </c>
      <c r="BL1514">
        <v>15</v>
      </c>
      <c r="BN1514">
        <v>16</v>
      </c>
      <c r="BO1514" t="s">
        <v>118</v>
      </c>
      <c r="BS1514">
        <v>15</v>
      </c>
      <c r="BU1514">
        <v>16</v>
      </c>
      <c r="BV1514" t="s">
        <v>118</v>
      </c>
      <c r="CC1514" t="s">
        <v>120</v>
      </c>
      <c r="CR1514" t="s">
        <v>697</v>
      </c>
      <c r="CS1514">
        <v>156497</v>
      </c>
      <c r="CT1514" t="s">
        <v>698</v>
      </c>
      <c r="CU1514" t="s">
        <v>699</v>
      </c>
      <c r="CV1514">
        <v>2011</v>
      </c>
    </row>
    <row r="1515" spans="1:100" x14ac:dyDescent="0.35">
      <c r="A1515">
        <v>39600425</v>
      </c>
      <c r="B1515" t="s">
        <v>689</v>
      </c>
      <c r="D1515" t="s">
        <v>135</v>
      </c>
      <c r="F1515">
        <v>48.7</v>
      </c>
      <c r="K1515" t="s">
        <v>261</v>
      </c>
      <c r="L1515" t="s">
        <v>262</v>
      </c>
      <c r="M1515" t="s">
        <v>251</v>
      </c>
      <c r="N1515" t="s">
        <v>105</v>
      </c>
      <c r="P1515">
        <v>25</v>
      </c>
      <c r="U1515" t="s">
        <v>106</v>
      </c>
      <c r="V1515" t="s">
        <v>107</v>
      </c>
      <c r="W1515" t="s">
        <v>108</v>
      </c>
      <c r="X1515" t="s">
        <v>109</v>
      </c>
      <c r="Y1515">
        <v>6</v>
      </c>
      <c r="Z1515" t="s">
        <v>139</v>
      </c>
      <c r="AB1515">
        <v>1.5</v>
      </c>
      <c r="AD1515">
        <v>1.3</v>
      </c>
      <c r="AF1515">
        <v>1.8</v>
      </c>
      <c r="AG1515" t="s">
        <v>140</v>
      </c>
      <c r="AX1515" t="s">
        <v>128</v>
      </c>
      <c r="AY1515" t="s">
        <v>128</v>
      </c>
      <c r="AZ1515" t="s">
        <v>129</v>
      </c>
      <c r="BC1515">
        <v>4</v>
      </c>
      <c r="BH1515" t="s">
        <v>118</v>
      </c>
      <c r="BJ1515">
        <v>96</v>
      </c>
      <c r="BO1515" t="s">
        <v>130</v>
      </c>
      <c r="BQ1515">
        <v>4</v>
      </c>
      <c r="BV1515" t="s">
        <v>118</v>
      </c>
      <c r="CC1515" t="s">
        <v>120</v>
      </c>
      <c r="CR1515" t="s">
        <v>700</v>
      </c>
      <c r="CS1515">
        <v>153679</v>
      </c>
      <c r="CT1515" t="s">
        <v>701</v>
      </c>
      <c r="CU1515" t="s">
        <v>702</v>
      </c>
      <c r="CV1515">
        <v>2009</v>
      </c>
    </row>
    <row r="1516" spans="1:100" x14ac:dyDescent="0.35">
      <c r="A1516">
        <v>39600425</v>
      </c>
      <c r="B1516" t="s">
        <v>689</v>
      </c>
      <c r="D1516" t="s">
        <v>135</v>
      </c>
      <c r="F1516">
        <v>48.7</v>
      </c>
      <c r="K1516" t="s">
        <v>611</v>
      </c>
      <c r="L1516" t="s">
        <v>612</v>
      </c>
      <c r="M1516" t="s">
        <v>251</v>
      </c>
      <c r="N1516" t="s">
        <v>105</v>
      </c>
      <c r="P1516">
        <v>25</v>
      </c>
      <c r="U1516" t="s">
        <v>206</v>
      </c>
      <c r="V1516" t="s">
        <v>167</v>
      </c>
      <c r="W1516" t="s">
        <v>108</v>
      </c>
      <c r="X1516" t="s">
        <v>234</v>
      </c>
      <c r="Y1516">
        <v>4</v>
      </c>
      <c r="Z1516" t="s">
        <v>139</v>
      </c>
      <c r="AB1516">
        <v>2.31</v>
      </c>
      <c r="AD1516">
        <v>1.86</v>
      </c>
      <c r="AF1516">
        <v>3.06</v>
      </c>
      <c r="AG1516" t="s">
        <v>140</v>
      </c>
      <c r="AX1516" t="s">
        <v>128</v>
      </c>
      <c r="AY1516" t="s">
        <v>128</v>
      </c>
      <c r="AZ1516" t="s">
        <v>129</v>
      </c>
      <c r="BC1516">
        <v>18</v>
      </c>
      <c r="BH1516" t="s">
        <v>118</v>
      </c>
      <c r="BJ1516">
        <v>18</v>
      </c>
      <c r="BO1516" t="s">
        <v>118</v>
      </c>
      <c r="BQ1516">
        <v>18</v>
      </c>
      <c r="BV1516" t="s">
        <v>118</v>
      </c>
      <c r="CC1516" t="s">
        <v>120</v>
      </c>
      <c r="CR1516" t="s">
        <v>697</v>
      </c>
      <c r="CS1516">
        <v>170772</v>
      </c>
      <c r="CT1516" t="s">
        <v>710</v>
      </c>
      <c r="CU1516" t="s">
        <v>711</v>
      </c>
      <c r="CV1516">
        <v>2010</v>
      </c>
    </row>
    <row r="1517" spans="1:100" x14ac:dyDescent="0.35">
      <c r="A1517">
        <v>39600425</v>
      </c>
      <c r="B1517" t="s">
        <v>689</v>
      </c>
      <c r="D1517" t="s">
        <v>135</v>
      </c>
      <c r="F1517">
        <v>48.7</v>
      </c>
      <c r="K1517" t="s">
        <v>611</v>
      </c>
      <c r="L1517" t="s">
        <v>612</v>
      </c>
      <c r="M1517" t="s">
        <v>251</v>
      </c>
      <c r="N1517" t="s">
        <v>105</v>
      </c>
      <c r="P1517">
        <v>25</v>
      </c>
      <c r="U1517" t="s">
        <v>106</v>
      </c>
      <c r="V1517" t="s">
        <v>107</v>
      </c>
      <c r="W1517" t="s">
        <v>108</v>
      </c>
      <c r="X1517" t="s">
        <v>109</v>
      </c>
      <c r="Y1517">
        <v>6</v>
      </c>
      <c r="Z1517" t="s">
        <v>139</v>
      </c>
      <c r="AB1517">
        <v>1.6</v>
      </c>
      <c r="AD1517">
        <v>1.5</v>
      </c>
      <c r="AF1517">
        <v>1.8</v>
      </c>
      <c r="AG1517" t="s">
        <v>140</v>
      </c>
      <c r="AX1517" t="s">
        <v>128</v>
      </c>
      <c r="AY1517" t="s">
        <v>128</v>
      </c>
      <c r="AZ1517" t="s">
        <v>129</v>
      </c>
      <c r="BC1517">
        <v>4</v>
      </c>
      <c r="BH1517" t="s">
        <v>118</v>
      </c>
      <c r="BJ1517">
        <v>96</v>
      </c>
      <c r="BO1517" t="s">
        <v>130</v>
      </c>
      <c r="BQ1517">
        <v>4</v>
      </c>
      <c r="BV1517" t="s">
        <v>118</v>
      </c>
      <c r="CC1517" t="s">
        <v>120</v>
      </c>
      <c r="CR1517" t="s">
        <v>700</v>
      </c>
      <c r="CS1517">
        <v>153679</v>
      </c>
      <c r="CT1517" t="s">
        <v>701</v>
      </c>
      <c r="CU1517" t="s">
        <v>702</v>
      </c>
      <c r="CV1517">
        <v>2009</v>
      </c>
    </row>
    <row r="1518" spans="1:100" x14ac:dyDescent="0.35">
      <c r="A1518">
        <v>39600425</v>
      </c>
      <c r="B1518" t="s">
        <v>689</v>
      </c>
      <c r="D1518" t="s">
        <v>101</v>
      </c>
      <c r="F1518">
        <v>48.7</v>
      </c>
      <c r="K1518" t="s">
        <v>611</v>
      </c>
      <c r="L1518" t="s">
        <v>612</v>
      </c>
      <c r="M1518" t="s">
        <v>251</v>
      </c>
      <c r="N1518" t="s">
        <v>105</v>
      </c>
      <c r="P1518">
        <v>25</v>
      </c>
      <c r="U1518" t="s">
        <v>206</v>
      </c>
      <c r="V1518" t="s">
        <v>167</v>
      </c>
      <c r="W1518" t="s">
        <v>108</v>
      </c>
      <c r="X1518" t="s">
        <v>234</v>
      </c>
      <c r="Y1518">
        <v>4</v>
      </c>
      <c r="Z1518" t="s">
        <v>139</v>
      </c>
      <c r="AB1518">
        <v>3.93</v>
      </c>
      <c r="AD1518">
        <v>3.33</v>
      </c>
      <c r="AF1518">
        <v>5.83</v>
      </c>
      <c r="AG1518" t="s">
        <v>140</v>
      </c>
      <c r="AX1518" t="s">
        <v>128</v>
      </c>
      <c r="AY1518" t="s">
        <v>128</v>
      </c>
      <c r="AZ1518" t="s">
        <v>129</v>
      </c>
      <c r="BC1518">
        <v>4</v>
      </c>
      <c r="BH1518" t="s">
        <v>118</v>
      </c>
      <c r="BJ1518">
        <v>4</v>
      </c>
      <c r="BO1518" t="s">
        <v>118</v>
      </c>
      <c r="BQ1518">
        <v>4</v>
      </c>
      <c r="BV1518" t="s">
        <v>118</v>
      </c>
      <c r="CC1518" t="s">
        <v>120</v>
      </c>
      <c r="CR1518" t="s">
        <v>697</v>
      </c>
      <c r="CS1518">
        <v>170772</v>
      </c>
      <c r="CT1518" t="s">
        <v>710</v>
      </c>
      <c r="CU1518" t="s">
        <v>711</v>
      </c>
      <c r="CV1518">
        <v>2010</v>
      </c>
    </row>
    <row r="1519" spans="1:100" x14ac:dyDescent="0.35">
      <c r="A1519">
        <v>39600425</v>
      </c>
      <c r="B1519" t="s">
        <v>689</v>
      </c>
      <c r="D1519" t="s">
        <v>101</v>
      </c>
      <c r="K1519" t="s">
        <v>261</v>
      </c>
      <c r="L1519" t="s">
        <v>262</v>
      </c>
      <c r="M1519" t="s">
        <v>251</v>
      </c>
      <c r="N1519" t="s">
        <v>105</v>
      </c>
      <c r="P1519">
        <v>25</v>
      </c>
      <c r="U1519" t="s">
        <v>106</v>
      </c>
      <c r="V1519" t="s">
        <v>167</v>
      </c>
      <c r="W1519" t="s">
        <v>108</v>
      </c>
      <c r="X1519" t="s">
        <v>234</v>
      </c>
      <c r="Y1519">
        <v>4</v>
      </c>
      <c r="Z1519" t="s">
        <v>139</v>
      </c>
      <c r="AB1519">
        <v>3.02</v>
      </c>
      <c r="AG1519" t="s">
        <v>140</v>
      </c>
      <c r="AX1519" t="s">
        <v>128</v>
      </c>
      <c r="AY1519" t="s">
        <v>128</v>
      </c>
      <c r="AZ1519" t="s">
        <v>129</v>
      </c>
      <c r="BC1519">
        <v>20</v>
      </c>
      <c r="BH1519" t="s">
        <v>118</v>
      </c>
      <c r="BJ1519">
        <v>20</v>
      </c>
      <c r="BO1519" t="s">
        <v>118</v>
      </c>
      <c r="BQ1519">
        <v>20</v>
      </c>
      <c r="BV1519" t="s">
        <v>118</v>
      </c>
      <c r="CC1519" t="s">
        <v>120</v>
      </c>
      <c r="CR1519" t="s">
        <v>237</v>
      </c>
      <c r="CS1519">
        <v>159327</v>
      </c>
      <c r="CT1519" t="s">
        <v>712</v>
      </c>
      <c r="CU1519" t="s">
        <v>713</v>
      </c>
      <c r="CV1519">
        <v>2012</v>
      </c>
    </row>
    <row r="1520" spans="1:100" x14ac:dyDescent="0.35">
      <c r="A1520">
        <v>39600425</v>
      </c>
      <c r="B1520" t="s">
        <v>689</v>
      </c>
      <c r="D1520" t="s">
        <v>101</v>
      </c>
      <c r="F1520">
        <v>48.7</v>
      </c>
      <c r="K1520" t="s">
        <v>611</v>
      </c>
      <c r="L1520" t="s">
        <v>612</v>
      </c>
      <c r="M1520" t="s">
        <v>251</v>
      </c>
      <c r="N1520" t="s">
        <v>105</v>
      </c>
      <c r="P1520">
        <v>25</v>
      </c>
      <c r="U1520" t="s">
        <v>206</v>
      </c>
      <c r="V1520" t="s">
        <v>167</v>
      </c>
      <c r="W1520" t="s">
        <v>108</v>
      </c>
      <c r="X1520" t="s">
        <v>234</v>
      </c>
      <c r="Y1520">
        <v>4</v>
      </c>
      <c r="Z1520" t="s">
        <v>139</v>
      </c>
      <c r="AB1520">
        <v>2.2999999999999998</v>
      </c>
      <c r="AD1520">
        <v>1.84</v>
      </c>
      <c r="AF1520">
        <v>2.89</v>
      </c>
      <c r="AG1520" t="s">
        <v>140</v>
      </c>
      <c r="AX1520" t="s">
        <v>128</v>
      </c>
      <c r="AY1520" t="s">
        <v>128</v>
      </c>
      <c r="AZ1520" t="s">
        <v>129</v>
      </c>
      <c r="BC1520">
        <v>11</v>
      </c>
      <c r="BH1520" t="s">
        <v>118</v>
      </c>
      <c r="BJ1520">
        <v>11</v>
      </c>
      <c r="BO1520" t="s">
        <v>118</v>
      </c>
      <c r="BQ1520">
        <v>11</v>
      </c>
      <c r="BV1520" t="s">
        <v>118</v>
      </c>
      <c r="CC1520" t="s">
        <v>120</v>
      </c>
      <c r="CR1520" t="s">
        <v>697</v>
      </c>
      <c r="CS1520">
        <v>170772</v>
      </c>
      <c r="CT1520" t="s">
        <v>710</v>
      </c>
      <c r="CU1520" t="s">
        <v>711</v>
      </c>
      <c r="CV1520">
        <v>2010</v>
      </c>
    </row>
    <row r="1521" spans="1:100" x14ac:dyDescent="0.35">
      <c r="A1521">
        <v>39600425</v>
      </c>
      <c r="B1521" t="s">
        <v>689</v>
      </c>
      <c r="D1521" t="s">
        <v>101</v>
      </c>
      <c r="F1521">
        <v>48.7</v>
      </c>
      <c r="K1521" t="s">
        <v>613</v>
      </c>
      <c r="L1521" t="s">
        <v>614</v>
      </c>
      <c r="M1521" t="s">
        <v>251</v>
      </c>
      <c r="N1521" t="s">
        <v>105</v>
      </c>
      <c r="P1521">
        <v>26</v>
      </c>
      <c r="U1521" t="s">
        <v>206</v>
      </c>
      <c r="V1521" t="s">
        <v>167</v>
      </c>
      <c r="W1521" t="s">
        <v>108</v>
      </c>
      <c r="X1521" t="s">
        <v>234</v>
      </c>
      <c r="Y1521">
        <v>4</v>
      </c>
      <c r="Z1521" t="s">
        <v>139</v>
      </c>
      <c r="AB1521">
        <v>9.0299999999999994</v>
      </c>
      <c r="AD1521">
        <v>5.83</v>
      </c>
      <c r="AF1521">
        <v>32.9</v>
      </c>
      <c r="AG1521" t="s">
        <v>140</v>
      </c>
      <c r="AX1521" t="s">
        <v>128</v>
      </c>
      <c r="AY1521" t="s">
        <v>128</v>
      </c>
      <c r="AZ1521" t="s">
        <v>419</v>
      </c>
      <c r="BC1521">
        <v>4</v>
      </c>
      <c r="BH1521" t="s">
        <v>118</v>
      </c>
      <c r="BJ1521">
        <v>4</v>
      </c>
      <c r="BO1521" t="s">
        <v>118</v>
      </c>
      <c r="BQ1521">
        <v>4</v>
      </c>
      <c r="BV1521" t="s">
        <v>118</v>
      </c>
      <c r="CC1521" t="s">
        <v>120</v>
      </c>
      <c r="CR1521" t="s">
        <v>697</v>
      </c>
      <c r="CS1521">
        <v>170772</v>
      </c>
      <c r="CT1521" t="s">
        <v>710</v>
      </c>
      <c r="CU1521" t="s">
        <v>711</v>
      </c>
      <c r="CV1521">
        <v>2010</v>
      </c>
    </row>
    <row r="1522" spans="1:100" x14ac:dyDescent="0.35">
      <c r="A1522">
        <v>39600425</v>
      </c>
      <c r="B1522" t="s">
        <v>689</v>
      </c>
      <c r="D1522" t="s">
        <v>101</v>
      </c>
      <c r="F1522">
        <v>48.7</v>
      </c>
      <c r="K1522" t="s">
        <v>613</v>
      </c>
      <c r="L1522" t="s">
        <v>614</v>
      </c>
      <c r="M1522" t="s">
        <v>251</v>
      </c>
      <c r="N1522" t="s">
        <v>105</v>
      </c>
      <c r="P1522">
        <v>26</v>
      </c>
      <c r="U1522" t="s">
        <v>206</v>
      </c>
      <c r="V1522" t="s">
        <v>167</v>
      </c>
      <c r="W1522" t="s">
        <v>108</v>
      </c>
      <c r="X1522" t="s">
        <v>234</v>
      </c>
      <c r="Y1522">
        <v>4</v>
      </c>
      <c r="Z1522" t="s">
        <v>139</v>
      </c>
      <c r="AB1522">
        <v>3.8</v>
      </c>
      <c r="AD1522">
        <v>3.2</v>
      </c>
      <c r="AF1522">
        <v>5.7</v>
      </c>
      <c r="AG1522" t="s">
        <v>140</v>
      </c>
      <c r="AX1522" t="s">
        <v>128</v>
      </c>
      <c r="AY1522" t="s">
        <v>128</v>
      </c>
      <c r="AZ1522" t="s">
        <v>419</v>
      </c>
      <c r="BC1522">
        <v>11</v>
      </c>
      <c r="BH1522" t="s">
        <v>118</v>
      </c>
      <c r="BJ1522">
        <v>11</v>
      </c>
      <c r="BO1522" t="s">
        <v>118</v>
      </c>
      <c r="BQ1522">
        <v>11</v>
      </c>
      <c r="BV1522" t="s">
        <v>118</v>
      </c>
      <c r="CC1522" t="s">
        <v>120</v>
      </c>
      <c r="CR1522" t="s">
        <v>697</v>
      </c>
      <c r="CS1522">
        <v>170772</v>
      </c>
      <c r="CT1522" t="s">
        <v>710</v>
      </c>
      <c r="CU1522" t="s">
        <v>711</v>
      </c>
      <c r="CV1522">
        <v>2010</v>
      </c>
    </row>
    <row r="1523" spans="1:100" x14ac:dyDescent="0.35">
      <c r="A1523">
        <v>39600425</v>
      </c>
      <c r="B1523" t="s">
        <v>689</v>
      </c>
      <c r="D1523" t="s">
        <v>135</v>
      </c>
      <c r="F1523">
        <v>48.7</v>
      </c>
      <c r="K1523" t="s">
        <v>618</v>
      </c>
      <c r="L1523" t="s">
        <v>619</v>
      </c>
      <c r="M1523" t="s">
        <v>251</v>
      </c>
      <c r="N1523" t="s">
        <v>105</v>
      </c>
      <c r="P1523">
        <v>25</v>
      </c>
      <c r="U1523" t="s">
        <v>206</v>
      </c>
      <c r="V1523" t="s">
        <v>233</v>
      </c>
      <c r="W1523" t="s">
        <v>108</v>
      </c>
      <c r="X1523" t="s">
        <v>234</v>
      </c>
      <c r="Y1523">
        <v>4</v>
      </c>
      <c r="Z1523" t="s">
        <v>139</v>
      </c>
      <c r="AB1523">
        <v>2.76</v>
      </c>
      <c r="AD1523">
        <v>2.36</v>
      </c>
      <c r="AF1523">
        <v>7.2</v>
      </c>
      <c r="AG1523" t="s">
        <v>140</v>
      </c>
      <c r="AX1523" t="s">
        <v>128</v>
      </c>
      <c r="AY1523" t="s">
        <v>128</v>
      </c>
      <c r="AZ1523" t="s">
        <v>419</v>
      </c>
      <c r="BE1523">
        <v>15</v>
      </c>
      <c r="BG1523">
        <v>16</v>
      </c>
      <c r="BH1523" t="s">
        <v>118</v>
      </c>
      <c r="BL1523">
        <v>15</v>
      </c>
      <c r="BN1523">
        <v>16</v>
      </c>
      <c r="BO1523" t="s">
        <v>118</v>
      </c>
      <c r="BS1523">
        <v>15</v>
      </c>
      <c r="BU1523">
        <v>16</v>
      </c>
      <c r="BV1523" t="s">
        <v>118</v>
      </c>
      <c r="CC1523" t="s">
        <v>120</v>
      </c>
      <c r="CR1523" t="s">
        <v>697</v>
      </c>
      <c r="CS1523">
        <v>156497</v>
      </c>
      <c r="CT1523" t="s">
        <v>698</v>
      </c>
      <c r="CU1523" t="s">
        <v>699</v>
      </c>
      <c r="CV1523">
        <v>2011</v>
      </c>
    </row>
    <row r="1524" spans="1:100" x14ac:dyDescent="0.35">
      <c r="A1524">
        <v>39600425</v>
      </c>
      <c r="B1524" t="s">
        <v>689</v>
      </c>
      <c r="D1524" t="s">
        <v>135</v>
      </c>
      <c r="F1524">
        <v>48.7</v>
      </c>
      <c r="K1524" t="s">
        <v>618</v>
      </c>
      <c r="L1524" t="s">
        <v>619</v>
      </c>
      <c r="M1524" t="s">
        <v>251</v>
      </c>
      <c r="N1524" t="s">
        <v>105</v>
      </c>
      <c r="P1524">
        <v>25</v>
      </c>
      <c r="U1524" t="s">
        <v>206</v>
      </c>
      <c r="V1524" t="s">
        <v>233</v>
      </c>
      <c r="W1524" t="s">
        <v>108</v>
      </c>
      <c r="X1524" t="s">
        <v>234</v>
      </c>
      <c r="Y1524">
        <v>4</v>
      </c>
      <c r="Z1524" t="s">
        <v>139</v>
      </c>
      <c r="AB1524">
        <v>2.21</v>
      </c>
      <c r="AD1524">
        <v>2.09</v>
      </c>
      <c r="AF1524">
        <v>2.36</v>
      </c>
      <c r="AG1524" t="s">
        <v>140</v>
      </c>
      <c r="AX1524" t="s">
        <v>128</v>
      </c>
      <c r="AY1524" t="s">
        <v>128</v>
      </c>
      <c r="AZ1524" t="s">
        <v>419</v>
      </c>
      <c r="BE1524">
        <v>15</v>
      </c>
      <c r="BG1524">
        <v>16</v>
      </c>
      <c r="BH1524" t="s">
        <v>118</v>
      </c>
      <c r="BL1524">
        <v>15</v>
      </c>
      <c r="BN1524">
        <v>16</v>
      </c>
      <c r="BO1524" t="s">
        <v>118</v>
      </c>
      <c r="BS1524">
        <v>15</v>
      </c>
      <c r="BU1524">
        <v>16</v>
      </c>
      <c r="BV1524" t="s">
        <v>118</v>
      </c>
      <c r="CC1524" t="s">
        <v>120</v>
      </c>
      <c r="CR1524" t="s">
        <v>697</v>
      </c>
      <c r="CS1524">
        <v>156497</v>
      </c>
      <c r="CT1524" t="s">
        <v>698</v>
      </c>
      <c r="CU1524" t="s">
        <v>699</v>
      </c>
      <c r="CV1524">
        <v>2011</v>
      </c>
    </row>
    <row r="1525" spans="1:100" x14ac:dyDescent="0.35">
      <c r="A1525">
        <v>39600425</v>
      </c>
      <c r="B1525" t="s">
        <v>689</v>
      </c>
      <c r="D1525" t="s">
        <v>135</v>
      </c>
      <c r="F1525">
        <v>48.7</v>
      </c>
      <c r="K1525" t="s">
        <v>613</v>
      </c>
      <c r="L1525" t="s">
        <v>614</v>
      </c>
      <c r="M1525" t="s">
        <v>251</v>
      </c>
      <c r="N1525" t="s">
        <v>105</v>
      </c>
      <c r="P1525">
        <v>25</v>
      </c>
      <c r="U1525" t="s">
        <v>106</v>
      </c>
      <c r="V1525" t="s">
        <v>107</v>
      </c>
      <c r="W1525" t="s">
        <v>108</v>
      </c>
      <c r="X1525" t="s">
        <v>109</v>
      </c>
      <c r="Y1525">
        <v>6</v>
      </c>
      <c r="Z1525" t="s">
        <v>139</v>
      </c>
      <c r="AB1525">
        <v>2.8</v>
      </c>
      <c r="AD1525">
        <v>2.5</v>
      </c>
      <c r="AF1525">
        <v>3.2</v>
      </c>
      <c r="AG1525" t="s">
        <v>140</v>
      </c>
      <c r="AX1525" t="s">
        <v>128</v>
      </c>
      <c r="AY1525" t="s">
        <v>128</v>
      </c>
      <c r="AZ1525" t="s">
        <v>419</v>
      </c>
      <c r="BC1525">
        <v>4</v>
      </c>
      <c r="BH1525" t="s">
        <v>118</v>
      </c>
      <c r="BJ1525">
        <v>96</v>
      </c>
      <c r="BO1525" t="s">
        <v>130</v>
      </c>
      <c r="BQ1525">
        <v>4</v>
      </c>
      <c r="BV1525" t="s">
        <v>118</v>
      </c>
      <c r="CC1525" t="s">
        <v>120</v>
      </c>
      <c r="CR1525" t="s">
        <v>700</v>
      </c>
      <c r="CS1525">
        <v>153679</v>
      </c>
      <c r="CT1525" t="s">
        <v>701</v>
      </c>
      <c r="CU1525" t="s">
        <v>702</v>
      </c>
      <c r="CV1525">
        <v>2009</v>
      </c>
    </row>
    <row r="1526" spans="1:100" x14ac:dyDescent="0.35">
      <c r="A1526">
        <v>39600425</v>
      </c>
      <c r="B1526" t="s">
        <v>689</v>
      </c>
      <c r="D1526" t="s">
        <v>101</v>
      </c>
      <c r="F1526">
        <v>48.7</v>
      </c>
      <c r="K1526" t="s">
        <v>611</v>
      </c>
      <c r="L1526" t="s">
        <v>612</v>
      </c>
      <c r="M1526" t="s">
        <v>251</v>
      </c>
      <c r="N1526" t="s">
        <v>105</v>
      </c>
      <c r="P1526">
        <v>25</v>
      </c>
      <c r="U1526" t="s">
        <v>206</v>
      </c>
      <c r="V1526" t="s">
        <v>167</v>
      </c>
      <c r="W1526" t="s">
        <v>108</v>
      </c>
      <c r="X1526" t="s">
        <v>234</v>
      </c>
      <c r="Y1526">
        <v>4</v>
      </c>
      <c r="Z1526" t="s">
        <v>139</v>
      </c>
      <c r="AB1526">
        <v>7.81</v>
      </c>
      <c r="AD1526">
        <v>5.44</v>
      </c>
      <c r="AF1526">
        <v>20.3</v>
      </c>
      <c r="AG1526" t="s">
        <v>140</v>
      </c>
      <c r="AX1526" t="s">
        <v>128</v>
      </c>
      <c r="AY1526" t="s">
        <v>128</v>
      </c>
      <c r="AZ1526" t="s">
        <v>419</v>
      </c>
      <c r="BC1526">
        <v>4</v>
      </c>
      <c r="BH1526" t="s">
        <v>118</v>
      </c>
      <c r="BJ1526">
        <v>4</v>
      </c>
      <c r="BO1526" t="s">
        <v>118</v>
      </c>
      <c r="BQ1526">
        <v>4</v>
      </c>
      <c r="BV1526" t="s">
        <v>118</v>
      </c>
      <c r="CC1526" t="s">
        <v>120</v>
      </c>
      <c r="CR1526" t="s">
        <v>697</v>
      </c>
      <c r="CS1526">
        <v>170772</v>
      </c>
      <c r="CT1526" t="s">
        <v>710</v>
      </c>
      <c r="CU1526" t="s">
        <v>711</v>
      </c>
      <c r="CV1526">
        <v>2010</v>
      </c>
    </row>
    <row r="1527" spans="1:100" x14ac:dyDescent="0.35">
      <c r="A1527">
        <v>39600425</v>
      </c>
      <c r="B1527" t="s">
        <v>689</v>
      </c>
      <c r="D1527" t="s">
        <v>135</v>
      </c>
      <c r="F1527">
        <v>48.7</v>
      </c>
      <c r="K1527" t="s">
        <v>618</v>
      </c>
      <c r="L1527" t="s">
        <v>619</v>
      </c>
      <c r="M1527" t="s">
        <v>251</v>
      </c>
      <c r="N1527" t="s">
        <v>105</v>
      </c>
      <c r="P1527">
        <v>25</v>
      </c>
      <c r="U1527" t="s">
        <v>106</v>
      </c>
      <c r="V1527" t="s">
        <v>107</v>
      </c>
      <c r="W1527" t="s">
        <v>108</v>
      </c>
      <c r="X1527" t="s">
        <v>109</v>
      </c>
      <c r="Y1527">
        <v>6</v>
      </c>
      <c r="Z1527" t="s">
        <v>139</v>
      </c>
      <c r="AB1527">
        <v>1.2</v>
      </c>
      <c r="AD1527">
        <v>1</v>
      </c>
      <c r="AF1527">
        <v>1.4</v>
      </c>
      <c r="AG1527" t="s">
        <v>140</v>
      </c>
      <c r="AX1527" t="s">
        <v>128</v>
      </c>
      <c r="AY1527" t="s">
        <v>128</v>
      </c>
      <c r="AZ1527" t="s">
        <v>419</v>
      </c>
      <c r="BC1527">
        <v>4</v>
      </c>
      <c r="BH1527" t="s">
        <v>118</v>
      </c>
      <c r="BJ1527">
        <v>96</v>
      </c>
      <c r="BO1527" t="s">
        <v>130</v>
      </c>
      <c r="BQ1527">
        <v>4</v>
      </c>
      <c r="BV1527" t="s">
        <v>118</v>
      </c>
      <c r="CC1527" t="s">
        <v>120</v>
      </c>
      <c r="CR1527" t="s">
        <v>700</v>
      </c>
      <c r="CS1527">
        <v>153679</v>
      </c>
      <c r="CT1527" t="s">
        <v>701</v>
      </c>
      <c r="CU1527" t="s">
        <v>702</v>
      </c>
      <c r="CV1527">
        <v>2009</v>
      </c>
    </row>
    <row r="1528" spans="1:100" x14ac:dyDescent="0.35">
      <c r="A1528">
        <v>39600425</v>
      </c>
      <c r="B1528" t="s">
        <v>689</v>
      </c>
      <c r="D1528" t="s">
        <v>101</v>
      </c>
      <c r="F1528">
        <v>48.7</v>
      </c>
      <c r="K1528" t="s">
        <v>611</v>
      </c>
      <c r="L1528" t="s">
        <v>612</v>
      </c>
      <c r="M1528" t="s">
        <v>251</v>
      </c>
      <c r="N1528" t="s">
        <v>105</v>
      </c>
      <c r="P1528">
        <v>25</v>
      </c>
      <c r="U1528" t="s">
        <v>206</v>
      </c>
      <c r="V1528" t="s">
        <v>167</v>
      </c>
      <c r="W1528" t="s">
        <v>108</v>
      </c>
      <c r="X1528" t="s">
        <v>234</v>
      </c>
      <c r="Y1528">
        <v>4</v>
      </c>
      <c r="Z1528" t="s">
        <v>139</v>
      </c>
      <c r="AB1528">
        <v>3.18</v>
      </c>
      <c r="AD1528">
        <v>2.63</v>
      </c>
      <c r="AF1528">
        <v>7.39</v>
      </c>
      <c r="AG1528" t="s">
        <v>140</v>
      </c>
      <c r="AX1528" t="s">
        <v>128</v>
      </c>
      <c r="AY1528" t="s">
        <v>128</v>
      </c>
      <c r="AZ1528" t="s">
        <v>419</v>
      </c>
      <c r="BC1528">
        <v>11</v>
      </c>
      <c r="BH1528" t="s">
        <v>118</v>
      </c>
      <c r="BJ1528">
        <v>11</v>
      </c>
      <c r="BO1528" t="s">
        <v>118</v>
      </c>
      <c r="BQ1528">
        <v>11</v>
      </c>
      <c r="BV1528" t="s">
        <v>118</v>
      </c>
      <c r="CC1528" t="s">
        <v>120</v>
      </c>
      <c r="CR1528" t="s">
        <v>697</v>
      </c>
      <c r="CS1528">
        <v>170772</v>
      </c>
      <c r="CT1528" t="s">
        <v>710</v>
      </c>
      <c r="CU1528" t="s">
        <v>711</v>
      </c>
      <c r="CV1528">
        <v>2010</v>
      </c>
    </row>
    <row r="1529" spans="1:100" x14ac:dyDescent="0.35">
      <c r="A1529">
        <v>39600425</v>
      </c>
      <c r="B1529" t="s">
        <v>689</v>
      </c>
      <c r="D1529" t="s">
        <v>135</v>
      </c>
      <c r="F1529">
        <v>48.7</v>
      </c>
      <c r="K1529" t="s">
        <v>611</v>
      </c>
      <c r="L1529" t="s">
        <v>612</v>
      </c>
      <c r="M1529" t="s">
        <v>251</v>
      </c>
      <c r="N1529" t="s">
        <v>105</v>
      </c>
      <c r="P1529">
        <v>25</v>
      </c>
      <c r="U1529" t="s">
        <v>106</v>
      </c>
      <c r="V1529" t="s">
        <v>107</v>
      </c>
      <c r="W1529" t="s">
        <v>108</v>
      </c>
      <c r="X1529" t="s">
        <v>109</v>
      </c>
      <c r="Y1529">
        <v>6</v>
      </c>
      <c r="Z1529" t="s">
        <v>139</v>
      </c>
      <c r="AB1529">
        <v>2.1</v>
      </c>
      <c r="AD1529">
        <v>1.9</v>
      </c>
      <c r="AF1529">
        <v>2.4</v>
      </c>
      <c r="AG1529" t="s">
        <v>140</v>
      </c>
      <c r="AX1529" t="s">
        <v>128</v>
      </c>
      <c r="AY1529" t="s">
        <v>128</v>
      </c>
      <c r="AZ1529" t="s">
        <v>419</v>
      </c>
      <c r="BC1529">
        <v>4</v>
      </c>
      <c r="BH1529" t="s">
        <v>118</v>
      </c>
      <c r="BJ1529">
        <v>96</v>
      </c>
      <c r="BO1529" t="s">
        <v>130</v>
      </c>
      <c r="BQ1529">
        <v>4</v>
      </c>
      <c r="BV1529" t="s">
        <v>118</v>
      </c>
      <c r="CC1529" t="s">
        <v>120</v>
      </c>
      <c r="CR1529" t="s">
        <v>700</v>
      </c>
      <c r="CS1529">
        <v>153679</v>
      </c>
      <c r="CT1529" t="s">
        <v>701</v>
      </c>
      <c r="CU1529" t="s">
        <v>702</v>
      </c>
      <c r="CV1529">
        <v>2009</v>
      </c>
    </row>
    <row r="1530" spans="1:100" x14ac:dyDescent="0.35">
      <c r="A1530">
        <v>39600425</v>
      </c>
      <c r="B1530" t="s">
        <v>689</v>
      </c>
      <c r="D1530" t="s">
        <v>135</v>
      </c>
      <c r="F1530">
        <v>48.7</v>
      </c>
      <c r="K1530" t="s">
        <v>613</v>
      </c>
      <c r="L1530" t="s">
        <v>614</v>
      </c>
      <c r="M1530" t="s">
        <v>251</v>
      </c>
      <c r="N1530" t="s">
        <v>105</v>
      </c>
      <c r="P1530">
        <v>26</v>
      </c>
      <c r="U1530" t="s">
        <v>206</v>
      </c>
      <c r="V1530" t="s">
        <v>167</v>
      </c>
      <c r="W1530" t="s">
        <v>108</v>
      </c>
      <c r="X1530" t="s">
        <v>234</v>
      </c>
      <c r="Y1530">
        <v>4</v>
      </c>
      <c r="Z1530" t="s">
        <v>139</v>
      </c>
      <c r="AB1530">
        <v>3.03</v>
      </c>
      <c r="AD1530">
        <v>2.83</v>
      </c>
      <c r="AF1530">
        <v>3.34</v>
      </c>
      <c r="AG1530" t="s">
        <v>140</v>
      </c>
      <c r="AX1530" t="s">
        <v>128</v>
      </c>
      <c r="AY1530" t="s">
        <v>128</v>
      </c>
      <c r="AZ1530" t="s">
        <v>419</v>
      </c>
      <c r="BC1530">
        <v>18</v>
      </c>
      <c r="BH1530" t="s">
        <v>118</v>
      </c>
      <c r="BJ1530">
        <v>18</v>
      </c>
      <c r="BO1530" t="s">
        <v>118</v>
      </c>
      <c r="BQ1530">
        <v>18</v>
      </c>
      <c r="BV1530" t="s">
        <v>118</v>
      </c>
      <c r="CC1530" t="s">
        <v>120</v>
      </c>
      <c r="CR1530" t="s">
        <v>697</v>
      </c>
      <c r="CS1530">
        <v>170772</v>
      </c>
      <c r="CT1530" t="s">
        <v>710</v>
      </c>
      <c r="CU1530" t="s">
        <v>711</v>
      </c>
      <c r="CV1530">
        <v>2010</v>
      </c>
    </row>
    <row r="1531" spans="1:100" x14ac:dyDescent="0.35">
      <c r="A1531">
        <v>39600425</v>
      </c>
      <c r="B1531" t="s">
        <v>689</v>
      </c>
      <c r="D1531" t="s">
        <v>135</v>
      </c>
      <c r="F1531">
        <v>48.7</v>
      </c>
      <c r="K1531" t="s">
        <v>618</v>
      </c>
      <c r="L1531" t="s">
        <v>619</v>
      </c>
      <c r="M1531" t="s">
        <v>251</v>
      </c>
      <c r="N1531" t="s">
        <v>105</v>
      </c>
      <c r="P1531">
        <v>25</v>
      </c>
      <c r="U1531" t="s">
        <v>206</v>
      </c>
      <c r="V1531" t="s">
        <v>233</v>
      </c>
      <c r="W1531" t="s">
        <v>108</v>
      </c>
      <c r="X1531" t="s">
        <v>234</v>
      </c>
      <c r="Y1531">
        <v>4</v>
      </c>
      <c r="Z1531" t="s">
        <v>139</v>
      </c>
      <c r="AB1531">
        <v>3.46</v>
      </c>
      <c r="AD1531">
        <v>2.81</v>
      </c>
      <c r="AF1531">
        <v>6.76</v>
      </c>
      <c r="AG1531" t="s">
        <v>140</v>
      </c>
      <c r="AX1531" t="s">
        <v>128</v>
      </c>
      <c r="AY1531" t="s">
        <v>128</v>
      </c>
      <c r="AZ1531" t="s">
        <v>419</v>
      </c>
      <c r="BE1531">
        <v>15</v>
      </c>
      <c r="BG1531">
        <v>16</v>
      </c>
      <c r="BH1531" t="s">
        <v>118</v>
      </c>
      <c r="BL1531">
        <v>15</v>
      </c>
      <c r="BN1531">
        <v>16</v>
      </c>
      <c r="BO1531" t="s">
        <v>118</v>
      </c>
      <c r="BS1531">
        <v>15</v>
      </c>
      <c r="BU1531">
        <v>16</v>
      </c>
      <c r="BV1531" t="s">
        <v>118</v>
      </c>
      <c r="CC1531" t="s">
        <v>120</v>
      </c>
      <c r="CR1531" t="s">
        <v>697</v>
      </c>
      <c r="CS1531">
        <v>156497</v>
      </c>
      <c r="CT1531" t="s">
        <v>698</v>
      </c>
      <c r="CU1531" t="s">
        <v>699</v>
      </c>
      <c r="CV1531">
        <v>2011</v>
      </c>
    </row>
    <row r="1532" spans="1:100" x14ac:dyDescent="0.35">
      <c r="A1532">
        <v>39600425</v>
      </c>
      <c r="B1532" t="s">
        <v>689</v>
      </c>
      <c r="D1532" t="s">
        <v>135</v>
      </c>
      <c r="F1532">
        <v>48.7</v>
      </c>
      <c r="K1532" t="s">
        <v>261</v>
      </c>
      <c r="L1532" t="s">
        <v>262</v>
      </c>
      <c r="M1532" t="s">
        <v>251</v>
      </c>
      <c r="N1532" t="s">
        <v>105</v>
      </c>
      <c r="P1532">
        <v>25</v>
      </c>
      <c r="U1532" t="s">
        <v>106</v>
      </c>
      <c r="V1532" t="s">
        <v>107</v>
      </c>
      <c r="W1532" t="s">
        <v>108</v>
      </c>
      <c r="X1532" t="s">
        <v>109</v>
      </c>
      <c r="Y1532">
        <v>6</v>
      </c>
      <c r="Z1532" t="s">
        <v>139</v>
      </c>
      <c r="AB1532">
        <v>1.8</v>
      </c>
      <c r="AD1532">
        <v>1.5</v>
      </c>
      <c r="AF1532">
        <v>2.2999999999999998</v>
      </c>
      <c r="AG1532" t="s">
        <v>140</v>
      </c>
      <c r="AX1532" t="s">
        <v>128</v>
      </c>
      <c r="AY1532" t="s">
        <v>128</v>
      </c>
      <c r="AZ1532" t="s">
        <v>419</v>
      </c>
      <c r="BC1532">
        <v>4</v>
      </c>
      <c r="BH1532" t="s">
        <v>118</v>
      </c>
      <c r="BJ1532">
        <v>96</v>
      </c>
      <c r="BO1532" t="s">
        <v>130</v>
      </c>
      <c r="BQ1532">
        <v>4</v>
      </c>
      <c r="BV1532" t="s">
        <v>118</v>
      </c>
      <c r="CC1532" t="s">
        <v>120</v>
      </c>
      <c r="CR1532" t="s">
        <v>700</v>
      </c>
      <c r="CS1532">
        <v>153679</v>
      </c>
      <c r="CT1532" t="s">
        <v>701</v>
      </c>
      <c r="CU1532" t="s">
        <v>702</v>
      </c>
      <c r="CV1532">
        <v>2009</v>
      </c>
    </row>
    <row r="1533" spans="1:100" x14ac:dyDescent="0.35">
      <c r="A1533">
        <v>39600425</v>
      </c>
      <c r="B1533" t="s">
        <v>689</v>
      </c>
      <c r="D1533" t="s">
        <v>135</v>
      </c>
      <c r="F1533">
        <v>48.7</v>
      </c>
      <c r="K1533" t="s">
        <v>611</v>
      </c>
      <c r="L1533" t="s">
        <v>612</v>
      </c>
      <c r="M1533" t="s">
        <v>251</v>
      </c>
      <c r="N1533" t="s">
        <v>105</v>
      </c>
      <c r="P1533">
        <v>25</v>
      </c>
      <c r="U1533" t="s">
        <v>206</v>
      </c>
      <c r="V1533" t="s">
        <v>167</v>
      </c>
      <c r="W1533" t="s">
        <v>108</v>
      </c>
      <c r="X1533" t="s">
        <v>234</v>
      </c>
      <c r="Y1533">
        <v>4</v>
      </c>
      <c r="Z1533" t="s">
        <v>139</v>
      </c>
      <c r="AB1533">
        <v>5.36</v>
      </c>
      <c r="AD1533">
        <v>3.74</v>
      </c>
      <c r="AF1533">
        <v>15.2</v>
      </c>
      <c r="AG1533" t="s">
        <v>140</v>
      </c>
      <c r="AX1533" t="s">
        <v>128</v>
      </c>
      <c r="AY1533" t="s">
        <v>128</v>
      </c>
      <c r="AZ1533" t="s">
        <v>419</v>
      </c>
      <c r="BC1533">
        <v>18</v>
      </c>
      <c r="BH1533" t="s">
        <v>118</v>
      </c>
      <c r="BJ1533">
        <v>18</v>
      </c>
      <c r="BO1533" t="s">
        <v>118</v>
      </c>
      <c r="BQ1533">
        <v>18</v>
      </c>
      <c r="BV1533" t="s">
        <v>118</v>
      </c>
      <c r="CC1533" t="s">
        <v>120</v>
      </c>
      <c r="CR1533" t="s">
        <v>697</v>
      </c>
      <c r="CS1533">
        <v>170772</v>
      </c>
      <c r="CT1533" t="s">
        <v>710</v>
      </c>
      <c r="CU1533" t="s">
        <v>711</v>
      </c>
      <c r="CV1533">
        <v>2010</v>
      </c>
    </row>
    <row r="1534" spans="1:100" x14ac:dyDescent="0.35">
      <c r="A1534">
        <v>39600425</v>
      </c>
      <c r="B1534" t="s">
        <v>689</v>
      </c>
      <c r="D1534" t="s">
        <v>135</v>
      </c>
      <c r="K1534" t="s">
        <v>613</v>
      </c>
      <c r="L1534" t="s">
        <v>614</v>
      </c>
      <c r="M1534" t="s">
        <v>251</v>
      </c>
      <c r="N1534" t="s">
        <v>105</v>
      </c>
      <c r="P1534">
        <v>25</v>
      </c>
      <c r="U1534" t="s">
        <v>106</v>
      </c>
      <c r="V1534" t="s">
        <v>233</v>
      </c>
      <c r="W1534" t="s">
        <v>108</v>
      </c>
      <c r="X1534" t="s">
        <v>524</v>
      </c>
      <c r="Y1534">
        <v>2</v>
      </c>
      <c r="Z1534" t="s">
        <v>139</v>
      </c>
      <c r="AD1534">
        <v>1E-3</v>
      </c>
      <c r="AF1534">
        <v>3.22</v>
      </c>
      <c r="AG1534" t="s">
        <v>140</v>
      </c>
      <c r="AX1534" t="s">
        <v>273</v>
      </c>
      <c r="AY1534" t="s">
        <v>625</v>
      </c>
      <c r="AZ1534" t="s">
        <v>183</v>
      </c>
      <c r="BA1534" t="s">
        <v>275</v>
      </c>
      <c r="BE1534">
        <v>36</v>
      </c>
      <c r="BG1534">
        <v>37</v>
      </c>
      <c r="BH1534" t="s">
        <v>106</v>
      </c>
      <c r="BO1534" t="s">
        <v>119</v>
      </c>
      <c r="BV1534" t="s">
        <v>119</v>
      </c>
      <c r="CC1534" t="s">
        <v>120</v>
      </c>
      <c r="CR1534" t="s">
        <v>714</v>
      </c>
      <c r="CS1534">
        <v>170774</v>
      </c>
      <c r="CT1534" t="s">
        <v>715</v>
      </c>
      <c r="CU1534" t="s">
        <v>716</v>
      </c>
      <c r="CV1534">
        <v>2013</v>
      </c>
    </row>
    <row r="1535" spans="1:100" x14ac:dyDescent="0.35">
      <c r="A1535">
        <v>39600425</v>
      </c>
      <c r="B1535" t="s">
        <v>689</v>
      </c>
      <c r="D1535" t="s">
        <v>101</v>
      </c>
      <c r="F1535">
        <v>48.7</v>
      </c>
      <c r="K1535" t="s">
        <v>613</v>
      </c>
      <c r="L1535" t="s">
        <v>614</v>
      </c>
      <c r="M1535" t="s">
        <v>251</v>
      </c>
      <c r="N1535" t="s">
        <v>105</v>
      </c>
      <c r="P1535">
        <v>26</v>
      </c>
      <c r="U1535" t="s">
        <v>206</v>
      </c>
      <c r="V1535" t="s">
        <v>167</v>
      </c>
      <c r="W1535" t="s">
        <v>108</v>
      </c>
      <c r="X1535" t="s">
        <v>234</v>
      </c>
      <c r="Y1535">
        <v>4</v>
      </c>
      <c r="Z1535" t="s">
        <v>139</v>
      </c>
      <c r="AB1535">
        <v>2</v>
      </c>
      <c r="AG1535" t="s">
        <v>140</v>
      </c>
      <c r="AX1535" t="s">
        <v>207</v>
      </c>
      <c r="AY1535" t="s">
        <v>440</v>
      </c>
      <c r="AZ1535" t="s">
        <v>183</v>
      </c>
      <c r="BA1535" t="s">
        <v>184</v>
      </c>
      <c r="BC1535">
        <v>4</v>
      </c>
      <c r="BH1535" t="s">
        <v>118</v>
      </c>
      <c r="BJ1535">
        <v>4</v>
      </c>
      <c r="BO1535" t="s">
        <v>118</v>
      </c>
      <c r="BQ1535">
        <v>4</v>
      </c>
      <c r="BV1535" t="s">
        <v>118</v>
      </c>
      <c r="CC1535" t="s">
        <v>120</v>
      </c>
      <c r="CR1535" t="s">
        <v>697</v>
      </c>
      <c r="CS1535">
        <v>170772</v>
      </c>
      <c r="CT1535" t="s">
        <v>710</v>
      </c>
      <c r="CU1535" t="s">
        <v>711</v>
      </c>
      <c r="CV1535">
        <v>2010</v>
      </c>
    </row>
    <row r="1536" spans="1:100" x14ac:dyDescent="0.35">
      <c r="A1536">
        <v>39600425</v>
      </c>
      <c r="B1536" t="s">
        <v>689</v>
      </c>
      <c r="D1536" t="s">
        <v>135</v>
      </c>
      <c r="K1536" t="s">
        <v>613</v>
      </c>
      <c r="L1536" t="s">
        <v>614</v>
      </c>
      <c r="M1536" t="s">
        <v>251</v>
      </c>
      <c r="N1536" t="s">
        <v>105</v>
      </c>
      <c r="P1536">
        <v>25</v>
      </c>
      <c r="U1536" t="s">
        <v>106</v>
      </c>
      <c r="V1536" t="s">
        <v>167</v>
      </c>
      <c r="W1536" t="s">
        <v>108</v>
      </c>
      <c r="X1536" t="s">
        <v>109</v>
      </c>
      <c r="Y1536">
        <v>2</v>
      </c>
      <c r="Z1536" t="s">
        <v>139</v>
      </c>
      <c r="AB1536">
        <v>0.51300000000000001</v>
      </c>
      <c r="AG1536" t="s">
        <v>111</v>
      </c>
      <c r="AX1536" t="s">
        <v>228</v>
      </c>
      <c r="AY1536" t="s">
        <v>490</v>
      </c>
      <c r="AZ1536" t="s">
        <v>183</v>
      </c>
      <c r="BB1536" t="s">
        <v>717</v>
      </c>
      <c r="BC1536">
        <v>4.7600000000000003E-2</v>
      </c>
      <c r="BH1536" t="s">
        <v>118</v>
      </c>
      <c r="BI1536" t="s">
        <v>717</v>
      </c>
      <c r="BJ1536">
        <v>68.5</v>
      </c>
      <c r="BO1536" t="s">
        <v>718</v>
      </c>
      <c r="BP1536" t="s">
        <v>717</v>
      </c>
      <c r="BQ1536">
        <v>4.7600000000000003E-2</v>
      </c>
      <c r="BV1536" t="s">
        <v>118</v>
      </c>
      <c r="CC1536" t="s">
        <v>120</v>
      </c>
      <c r="CR1536" t="s">
        <v>719</v>
      </c>
      <c r="CS1536">
        <v>173446</v>
      </c>
      <c r="CT1536" t="s">
        <v>720</v>
      </c>
      <c r="CU1536" t="s">
        <v>721</v>
      </c>
      <c r="CV1536">
        <v>2015</v>
      </c>
    </row>
    <row r="1537" spans="1:100" x14ac:dyDescent="0.35">
      <c r="A1537">
        <v>39600425</v>
      </c>
      <c r="B1537" t="s">
        <v>689</v>
      </c>
      <c r="D1537" t="s">
        <v>101</v>
      </c>
      <c r="F1537">
        <v>49</v>
      </c>
      <c r="K1537" t="s">
        <v>613</v>
      </c>
      <c r="L1537" t="s">
        <v>614</v>
      </c>
      <c r="M1537" t="s">
        <v>251</v>
      </c>
      <c r="N1537" t="s">
        <v>105</v>
      </c>
      <c r="P1537">
        <v>31</v>
      </c>
      <c r="U1537" t="s">
        <v>294</v>
      </c>
      <c r="V1537" t="s">
        <v>508</v>
      </c>
      <c r="W1537" t="s">
        <v>108</v>
      </c>
      <c r="X1537" t="s">
        <v>234</v>
      </c>
      <c r="Y1537">
        <v>3</v>
      </c>
      <c r="Z1537" t="s">
        <v>139</v>
      </c>
      <c r="AB1537">
        <v>2.88</v>
      </c>
      <c r="AG1537" t="s">
        <v>140</v>
      </c>
      <c r="AX1537" t="s">
        <v>282</v>
      </c>
      <c r="AY1537" t="s">
        <v>283</v>
      </c>
      <c r="AZ1537" t="s">
        <v>183</v>
      </c>
      <c r="BC1537">
        <v>93.6</v>
      </c>
      <c r="BH1537" t="s">
        <v>118</v>
      </c>
      <c r="BJ1537">
        <v>93.6</v>
      </c>
      <c r="BO1537" t="s">
        <v>118</v>
      </c>
      <c r="BQ1537">
        <v>93.6</v>
      </c>
      <c r="BV1537" t="s">
        <v>118</v>
      </c>
      <c r="CC1537" t="s">
        <v>120</v>
      </c>
      <c r="CR1537" t="s">
        <v>658</v>
      </c>
      <c r="CS1537">
        <v>173392</v>
      </c>
      <c r="CT1537" t="s">
        <v>659</v>
      </c>
      <c r="CU1537" t="s">
        <v>660</v>
      </c>
      <c r="CV1537">
        <v>2013</v>
      </c>
    </row>
    <row r="1538" spans="1:100" x14ac:dyDescent="0.35">
      <c r="A1538">
        <v>39600425</v>
      </c>
      <c r="B1538" t="s">
        <v>689</v>
      </c>
      <c r="D1538" t="s">
        <v>101</v>
      </c>
      <c r="F1538">
        <v>49</v>
      </c>
      <c r="K1538" t="s">
        <v>613</v>
      </c>
      <c r="L1538" t="s">
        <v>614</v>
      </c>
      <c r="M1538" t="s">
        <v>251</v>
      </c>
      <c r="N1538" t="s">
        <v>105</v>
      </c>
      <c r="P1538">
        <v>31</v>
      </c>
      <c r="U1538" t="s">
        <v>294</v>
      </c>
      <c r="V1538" t="s">
        <v>508</v>
      </c>
      <c r="W1538" t="s">
        <v>108</v>
      </c>
      <c r="X1538" t="s">
        <v>234</v>
      </c>
      <c r="Y1538">
        <v>3</v>
      </c>
      <c r="Z1538" t="s">
        <v>139</v>
      </c>
      <c r="AB1538">
        <v>2.88</v>
      </c>
      <c r="AG1538" t="s">
        <v>140</v>
      </c>
      <c r="AX1538" t="s">
        <v>207</v>
      </c>
      <c r="AY1538" t="s">
        <v>440</v>
      </c>
      <c r="AZ1538" t="s">
        <v>183</v>
      </c>
      <c r="BA1538" t="s">
        <v>184</v>
      </c>
      <c r="BE1538">
        <v>36</v>
      </c>
      <c r="BG1538">
        <v>38</v>
      </c>
      <c r="BH1538" t="s">
        <v>106</v>
      </c>
      <c r="BJ1538">
        <v>93.6</v>
      </c>
      <c r="BO1538" t="s">
        <v>118</v>
      </c>
      <c r="BQ1538">
        <v>93.6</v>
      </c>
      <c r="BV1538" t="s">
        <v>118</v>
      </c>
      <c r="CC1538" t="s">
        <v>120</v>
      </c>
      <c r="CR1538" t="s">
        <v>658</v>
      </c>
      <c r="CS1538">
        <v>173392</v>
      </c>
      <c r="CT1538" t="s">
        <v>659</v>
      </c>
      <c r="CU1538" t="s">
        <v>660</v>
      </c>
      <c r="CV1538">
        <v>2013</v>
      </c>
    </row>
    <row r="1539" spans="1:100" x14ac:dyDescent="0.35">
      <c r="A1539">
        <v>39600425</v>
      </c>
      <c r="B1539" t="s">
        <v>689</v>
      </c>
      <c r="D1539" t="s">
        <v>135</v>
      </c>
      <c r="K1539" t="s">
        <v>261</v>
      </c>
      <c r="L1539" t="s">
        <v>262</v>
      </c>
      <c r="M1539" t="s">
        <v>251</v>
      </c>
      <c r="N1539" t="s">
        <v>105</v>
      </c>
      <c r="P1539">
        <v>25</v>
      </c>
      <c r="U1539" t="s">
        <v>106</v>
      </c>
      <c r="V1539" t="s">
        <v>167</v>
      </c>
      <c r="W1539" t="s">
        <v>108</v>
      </c>
      <c r="X1539" t="s">
        <v>109</v>
      </c>
      <c r="Y1539">
        <v>10</v>
      </c>
      <c r="Z1539" t="s">
        <v>139</v>
      </c>
      <c r="AB1539">
        <v>2.6</v>
      </c>
      <c r="AG1539" t="s">
        <v>140</v>
      </c>
      <c r="AX1539" t="s">
        <v>128</v>
      </c>
      <c r="AY1539" t="s">
        <v>128</v>
      </c>
      <c r="AZ1539" t="s">
        <v>183</v>
      </c>
      <c r="BC1539">
        <v>4</v>
      </c>
      <c r="BH1539" t="s">
        <v>118</v>
      </c>
      <c r="BJ1539">
        <v>96</v>
      </c>
      <c r="BO1539" t="s">
        <v>130</v>
      </c>
      <c r="BQ1539">
        <v>4</v>
      </c>
      <c r="BV1539" t="s">
        <v>118</v>
      </c>
      <c r="CC1539" t="s">
        <v>120</v>
      </c>
      <c r="CR1539" t="s">
        <v>375</v>
      </c>
      <c r="CS1539">
        <v>170766</v>
      </c>
      <c r="CT1539" t="s">
        <v>376</v>
      </c>
      <c r="CU1539" t="s">
        <v>377</v>
      </c>
      <c r="CV1539">
        <v>2014</v>
      </c>
    </row>
    <row r="1540" spans="1:100" x14ac:dyDescent="0.35">
      <c r="A1540">
        <v>39600425</v>
      </c>
      <c r="B1540" t="s">
        <v>689</v>
      </c>
      <c r="D1540" t="s">
        <v>135</v>
      </c>
      <c r="K1540" t="s">
        <v>261</v>
      </c>
      <c r="L1540" t="s">
        <v>262</v>
      </c>
      <c r="M1540" t="s">
        <v>251</v>
      </c>
      <c r="N1540" t="s">
        <v>105</v>
      </c>
      <c r="P1540">
        <v>25</v>
      </c>
      <c r="U1540" t="s">
        <v>106</v>
      </c>
      <c r="V1540" t="s">
        <v>167</v>
      </c>
      <c r="W1540" t="s">
        <v>108</v>
      </c>
      <c r="X1540" t="s">
        <v>234</v>
      </c>
      <c r="Y1540">
        <v>4</v>
      </c>
      <c r="Z1540" t="s">
        <v>139</v>
      </c>
      <c r="AB1540">
        <v>3.4</v>
      </c>
      <c r="AG1540" t="s">
        <v>140</v>
      </c>
      <c r="AX1540" t="s">
        <v>128</v>
      </c>
      <c r="AY1540" t="s">
        <v>128</v>
      </c>
      <c r="AZ1540" t="s">
        <v>183</v>
      </c>
      <c r="BC1540">
        <v>20</v>
      </c>
      <c r="BH1540" t="s">
        <v>118</v>
      </c>
      <c r="BJ1540">
        <v>20</v>
      </c>
      <c r="BO1540" t="s">
        <v>118</v>
      </c>
      <c r="BQ1540">
        <v>20</v>
      </c>
      <c r="BV1540" t="s">
        <v>118</v>
      </c>
      <c r="CC1540" t="s">
        <v>120</v>
      </c>
      <c r="CR1540" t="s">
        <v>237</v>
      </c>
      <c r="CS1540">
        <v>159327</v>
      </c>
      <c r="CT1540" t="s">
        <v>712</v>
      </c>
      <c r="CU1540" t="s">
        <v>713</v>
      </c>
      <c r="CV1540">
        <v>2012</v>
      </c>
    </row>
    <row r="1541" spans="1:100" x14ac:dyDescent="0.35">
      <c r="A1541">
        <v>39600425</v>
      </c>
      <c r="B1541" t="s">
        <v>689</v>
      </c>
      <c r="D1541" t="s">
        <v>135</v>
      </c>
      <c r="K1541" t="s">
        <v>618</v>
      </c>
      <c r="L1541" t="s">
        <v>619</v>
      </c>
      <c r="M1541" t="s">
        <v>251</v>
      </c>
      <c r="N1541" t="s">
        <v>105</v>
      </c>
      <c r="P1541">
        <v>25</v>
      </c>
      <c r="U1541" t="s">
        <v>106</v>
      </c>
      <c r="V1541" t="s">
        <v>167</v>
      </c>
      <c r="W1541" t="s">
        <v>108</v>
      </c>
      <c r="X1541" t="s">
        <v>109</v>
      </c>
      <c r="Y1541">
        <v>10</v>
      </c>
      <c r="Z1541" t="s">
        <v>139</v>
      </c>
      <c r="AB1541">
        <v>3</v>
      </c>
      <c r="AG1541" t="s">
        <v>140</v>
      </c>
      <c r="AX1541" t="s">
        <v>128</v>
      </c>
      <c r="AY1541" t="s">
        <v>128</v>
      </c>
      <c r="AZ1541" t="s">
        <v>183</v>
      </c>
      <c r="BC1541">
        <v>4</v>
      </c>
      <c r="BH1541" t="s">
        <v>118</v>
      </c>
      <c r="BJ1541">
        <v>96</v>
      </c>
      <c r="BO1541" t="s">
        <v>130</v>
      </c>
      <c r="BQ1541">
        <v>4</v>
      </c>
      <c r="BV1541" t="s">
        <v>118</v>
      </c>
      <c r="CC1541" t="s">
        <v>120</v>
      </c>
      <c r="CR1541" t="s">
        <v>375</v>
      </c>
      <c r="CS1541">
        <v>170766</v>
      </c>
      <c r="CT1541" t="s">
        <v>376</v>
      </c>
      <c r="CU1541" t="s">
        <v>377</v>
      </c>
      <c r="CV1541">
        <v>2014</v>
      </c>
    </row>
    <row r="1542" spans="1:100" x14ac:dyDescent="0.35">
      <c r="A1542">
        <v>39600425</v>
      </c>
      <c r="B1542" t="s">
        <v>689</v>
      </c>
      <c r="D1542" t="s">
        <v>135</v>
      </c>
      <c r="K1542" t="s">
        <v>613</v>
      </c>
      <c r="L1542" t="s">
        <v>614</v>
      </c>
      <c r="M1542" t="s">
        <v>251</v>
      </c>
      <c r="N1542" t="s">
        <v>105</v>
      </c>
      <c r="P1542">
        <v>25</v>
      </c>
      <c r="U1542" t="s">
        <v>106</v>
      </c>
      <c r="V1542" t="s">
        <v>167</v>
      </c>
      <c r="W1542" t="s">
        <v>108</v>
      </c>
      <c r="X1542" t="s">
        <v>234</v>
      </c>
      <c r="Y1542">
        <v>4</v>
      </c>
      <c r="Z1542" t="s">
        <v>139</v>
      </c>
      <c r="AB1542">
        <v>3.4</v>
      </c>
      <c r="AG1542" t="s">
        <v>140</v>
      </c>
      <c r="AX1542" t="s">
        <v>128</v>
      </c>
      <c r="AY1542" t="s">
        <v>128</v>
      </c>
      <c r="AZ1542" t="s">
        <v>183</v>
      </c>
      <c r="BC1542">
        <v>20</v>
      </c>
      <c r="BH1542" t="s">
        <v>118</v>
      </c>
      <c r="BJ1542">
        <v>20</v>
      </c>
      <c r="BO1542" t="s">
        <v>118</v>
      </c>
      <c r="BQ1542">
        <v>20</v>
      </c>
      <c r="BV1542" t="s">
        <v>118</v>
      </c>
      <c r="CC1542" t="s">
        <v>120</v>
      </c>
      <c r="CR1542" t="s">
        <v>237</v>
      </c>
      <c r="CS1542">
        <v>159327</v>
      </c>
      <c r="CT1542" t="s">
        <v>712</v>
      </c>
      <c r="CU1542" t="s">
        <v>713</v>
      </c>
      <c r="CV1542">
        <v>2012</v>
      </c>
    </row>
    <row r="1543" spans="1:100" x14ac:dyDescent="0.35">
      <c r="A1543">
        <v>39600425</v>
      </c>
      <c r="B1543" t="s">
        <v>689</v>
      </c>
      <c r="D1543" t="s">
        <v>135</v>
      </c>
      <c r="K1543" t="s">
        <v>261</v>
      </c>
      <c r="L1543" t="s">
        <v>262</v>
      </c>
      <c r="M1543" t="s">
        <v>251</v>
      </c>
      <c r="N1543" t="s">
        <v>105</v>
      </c>
      <c r="P1543">
        <v>25</v>
      </c>
      <c r="U1543" t="s">
        <v>106</v>
      </c>
      <c r="V1543" t="s">
        <v>167</v>
      </c>
      <c r="W1543" t="s">
        <v>108</v>
      </c>
      <c r="X1543" t="s">
        <v>234</v>
      </c>
      <c r="Y1543">
        <v>4</v>
      </c>
      <c r="Z1543" t="s">
        <v>139</v>
      </c>
      <c r="AB1543">
        <v>3.4</v>
      </c>
      <c r="AG1543" t="s">
        <v>140</v>
      </c>
      <c r="AX1543" t="s">
        <v>207</v>
      </c>
      <c r="AY1543" t="s">
        <v>217</v>
      </c>
      <c r="AZ1543" t="s">
        <v>183</v>
      </c>
      <c r="BA1543" t="s">
        <v>184</v>
      </c>
      <c r="BC1543">
        <v>20</v>
      </c>
      <c r="BH1543" t="s">
        <v>118</v>
      </c>
      <c r="BJ1543">
        <v>20</v>
      </c>
      <c r="BO1543" t="s">
        <v>118</v>
      </c>
      <c r="BQ1543">
        <v>20</v>
      </c>
      <c r="BV1543" t="s">
        <v>118</v>
      </c>
      <c r="CC1543" t="s">
        <v>120</v>
      </c>
      <c r="CR1543" t="s">
        <v>237</v>
      </c>
      <c r="CS1543">
        <v>159327</v>
      </c>
      <c r="CT1543" t="s">
        <v>712</v>
      </c>
      <c r="CU1543" t="s">
        <v>713</v>
      </c>
      <c r="CV1543">
        <v>2012</v>
      </c>
    </row>
    <row r="1544" spans="1:100" x14ac:dyDescent="0.35">
      <c r="A1544">
        <v>39600425</v>
      </c>
      <c r="B1544" t="s">
        <v>689</v>
      </c>
      <c r="D1544" t="s">
        <v>135</v>
      </c>
      <c r="K1544" t="s">
        <v>261</v>
      </c>
      <c r="L1544" t="s">
        <v>262</v>
      </c>
      <c r="M1544" t="s">
        <v>251</v>
      </c>
      <c r="N1544" t="s">
        <v>105</v>
      </c>
      <c r="P1544">
        <v>25</v>
      </c>
      <c r="U1544" t="s">
        <v>106</v>
      </c>
      <c r="V1544" t="s">
        <v>167</v>
      </c>
      <c r="W1544" t="s">
        <v>108</v>
      </c>
      <c r="X1544" t="s">
        <v>234</v>
      </c>
      <c r="Y1544">
        <v>4</v>
      </c>
      <c r="Z1544" t="s">
        <v>139</v>
      </c>
      <c r="AB1544">
        <v>3.4</v>
      </c>
      <c r="AG1544" t="s">
        <v>140</v>
      </c>
      <c r="AX1544" t="s">
        <v>128</v>
      </c>
      <c r="AY1544" t="s">
        <v>128</v>
      </c>
      <c r="AZ1544" t="s">
        <v>183</v>
      </c>
      <c r="BC1544">
        <v>20</v>
      </c>
      <c r="BH1544" t="s">
        <v>118</v>
      </c>
      <c r="BJ1544">
        <v>20</v>
      </c>
      <c r="BO1544" t="s">
        <v>118</v>
      </c>
      <c r="BQ1544">
        <v>20</v>
      </c>
      <c r="BV1544" t="s">
        <v>118</v>
      </c>
      <c r="CC1544" t="s">
        <v>120</v>
      </c>
      <c r="CR1544" t="s">
        <v>237</v>
      </c>
      <c r="CS1544">
        <v>159327</v>
      </c>
      <c r="CT1544" t="s">
        <v>712</v>
      </c>
      <c r="CU1544" t="s">
        <v>713</v>
      </c>
      <c r="CV1544">
        <v>2012</v>
      </c>
    </row>
    <row r="1545" spans="1:100" x14ac:dyDescent="0.35">
      <c r="A1545">
        <v>39600425</v>
      </c>
      <c r="B1545" t="s">
        <v>689</v>
      </c>
      <c r="D1545" t="s">
        <v>135</v>
      </c>
      <c r="F1545">
        <v>48.7</v>
      </c>
      <c r="K1545" t="s">
        <v>613</v>
      </c>
      <c r="L1545" t="s">
        <v>614</v>
      </c>
      <c r="M1545" t="s">
        <v>251</v>
      </c>
      <c r="N1545" t="s">
        <v>105</v>
      </c>
      <c r="P1545">
        <v>25</v>
      </c>
      <c r="U1545" t="s">
        <v>106</v>
      </c>
      <c r="V1545" t="s">
        <v>107</v>
      </c>
      <c r="W1545" t="s">
        <v>108</v>
      </c>
      <c r="X1545" t="s">
        <v>109</v>
      </c>
      <c r="Y1545">
        <v>6</v>
      </c>
      <c r="Z1545" t="s">
        <v>139</v>
      </c>
      <c r="AB1545">
        <v>2.11</v>
      </c>
      <c r="AG1545" t="s">
        <v>140</v>
      </c>
      <c r="AX1545" t="s">
        <v>128</v>
      </c>
      <c r="AY1545" t="s">
        <v>128</v>
      </c>
      <c r="AZ1545" t="s">
        <v>183</v>
      </c>
      <c r="BC1545">
        <v>4</v>
      </c>
      <c r="BH1545" t="s">
        <v>118</v>
      </c>
      <c r="BJ1545">
        <v>96</v>
      </c>
      <c r="BO1545" t="s">
        <v>130</v>
      </c>
      <c r="BQ1545">
        <v>4</v>
      </c>
      <c r="BV1545" t="s">
        <v>118</v>
      </c>
      <c r="CC1545" t="s">
        <v>120</v>
      </c>
      <c r="CR1545" t="s">
        <v>700</v>
      </c>
      <c r="CS1545">
        <v>153679</v>
      </c>
      <c r="CT1545" t="s">
        <v>701</v>
      </c>
      <c r="CU1545" t="s">
        <v>702</v>
      </c>
      <c r="CV1545">
        <v>2009</v>
      </c>
    </row>
    <row r="1546" spans="1:100" x14ac:dyDescent="0.35">
      <c r="A1546">
        <v>39600425</v>
      </c>
      <c r="B1546" t="s">
        <v>689</v>
      </c>
      <c r="D1546" t="s">
        <v>135</v>
      </c>
      <c r="K1546" t="s">
        <v>613</v>
      </c>
      <c r="L1546" t="s">
        <v>614</v>
      </c>
      <c r="M1546" t="s">
        <v>251</v>
      </c>
      <c r="N1546" t="s">
        <v>105</v>
      </c>
      <c r="P1546">
        <v>25</v>
      </c>
      <c r="U1546" t="s">
        <v>106</v>
      </c>
      <c r="V1546" t="s">
        <v>233</v>
      </c>
      <c r="W1546" t="s">
        <v>108</v>
      </c>
      <c r="X1546" t="s">
        <v>524</v>
      </c>
      <c r="Y1546">
        <v>2</v>
      </c>
      <c r="Z1546" t="s">
        <v>139</v>
      </c>
      <c r="AD1546">
        <v>4.0000000000000001E-3</v>
      </c>
      <c r="AF1546">
        <v>8.2899999999999991</v>
      </c>
      <c r="AG1546" t="s">
        <v>140</v>
      </c>
      <c r="AX1546" t="s">
        <v>273</v>
      </c>
      <c r="AY1546" t="s">
        <v>653</v>
      </c>
      <c r="AZ1546" t="s">
        <v>183</v>
      </c>
      <c r="BA1546" t="s">
        <v>640</v>
      </c>
      <c r="BE1546">
        <v>36</v>
      </c>
      <c r="BG1546">
        <v>37</v>
      </c>
      <c r="BH1546" t="s">
        <v>106</v>
      </c>
      <c r="BO1546" t="s">
        <v>119</v>
      </c>
      <c r="BV1546" t="s">
        <v>119</v>
      </c>
      <c r="CC1546" t="s">
        <v>120</v>
      </c>
      <c r="CR1546" t="s">
        <v>714</v>
      </c>
      <c r="CS1546">
        <v>170774</v>
      </c>
      <c r="CT1546" t="s">
        <v>715</v>
      </c>
      <c r="CU1546" t="s">
        <v>716</v>
      </c>
      <c r="CV1546">
        <v>2013</v>
      </c>
    </row>
    <row r="1547" spans="1:100" x14ac:dyDescent="0.35">
      <c r="A1547">
        <v>39600425</v>
      </c>
      <c r="B1547" t="s">
        <v>689</v>
      </c>
      <c r="D1547" t="s">
        <v>135</v>
      </c>
      <c r="K1547" t="s">
        <v>613</v>
      </c>
      <c r="L1547" t="s">
        <v>614</v>
      </c>
      <c r="M1547" t="s">
        <v>251</v>
      </c>
      <c r="N1547" t="s">
        <v>534</v>
      </c>
      <c r="V1547" t="s">
        <v>107</v>
      </c>
      <c r="W1547" t="s">
        <v>108</v>
      </c>
      <c r="X1547" t="s">
        <v>109</v>
      </c>
      <c r="Y1547">
        <v>2</v>
      </c>
      <c r="Z1547" t="s">
        <v>139</v>
      </c>
      <c r="AB1547">
        <v>0.51300000000000001</v>
      </c>
      <c r="AG1547" t="s">
        <v>111</v>
      </c>
      <c r="AX1547" t="s">
        <v>228</v>
      </c>
      <c r="AY1547" t="s">
        <v>490</v>
      </c>
      <c r="AZ1547" t="s">
        <v>183</v>
      </c>
      <c r="BC1547">
        <v>0.5</v>
      </c>
      <c r="BH1547" t="s">
        <v>118</v>
      </c>
      <c r="BJ1547">
        <v>3</v>
      </c>
      <c r="BO1547" t="s">
        <v>566</v>
      </c>
      <c r="BQ1547">
        <v>21</v>
      </c>
      <c r="BV1547" t="s">
        <v>118</v>
      </c>
      <c r="CC1547" t="s">
        <v>120</v>
      </c>
      <c r="CR1547" t="s">
        <v>719</v>
      </c>
      <c r="CS1547">
        <v>173446</v>
      </c>
      <c r="CT1547" t="s">
        <v>720</v>
      </c>
      <c r="CU1547" t="s">
        <v>721</v>
      </c>
      <c r="CV1547">
        <v>2015</v>
      </c>
    </row>
    <row r="1548" spans="1:100" x14ac:dyDescent="0.35">
      <c r="A1548">
        <v>39600425</v>
      </c>
      <c r="B1548" t="s">
        <v>689</v>
      </c>
      <c r="D1548" t="s">
        <v>101</v>
      </c>
      <c r="F1548">
        <v>48.8</v>
      </c>
      <c r="K1548" t="s">
        <v>611</v>
      </c>
      <c r="L1548" t="s">
        <v>612</v>
      </c>
      <c r="M1548" t="s">
        <v>251</v>
      </c>
      <c r="N1548" t="s">
        <v>105</v>
      </c>
      <c r="P1548">
        <v>25</v>
      </c>
      <c r="U1548" t="s">
        <v>106</v>
      </c>
      <c r="V1548" t="s">
        <v>107</v>
      </c>
      <c r="W1548" t="s">
        <v>108</v>
      </c>
      <c r="X1548" t="s">
        <v>109</v>
      </c>
      <c r="Y1548">
        <v>3</v>
      </c>
      <c r="Z1548" t="s">
        <v>139</v>
      </c>
      <c r="AB1548">
        <v>572</v>
      </c>
      <c r="AG1548" t="s">
        <v>530</v>
      </c>
      <c r="AX1548" t="s">
        <v>112</v>
      </c>
      <c r="AY1548" t="s">
        <v>235</v>
      </c>
      <c r="AZ1548" t="s">
        <v>183</v>
      </c>
      <c r="BD1548" t="s">
        <v>236</v>
      </c>
      <c r="BE1548">
        <v>25</v>
      </c>
      <c r="BG1548">
        <v>27.8</v>
      </c>
      <c r="BH1548" t="s">
        <v>118</v>
      </c>
      <c r="CC1548" t="s">
        <v>120</v>
      </c>
      <c r="CR1548" t="s">
        <v>531</v>
      </c>
      <c r="CS1548">
        <v>153825</v>
      </c>
      <c r="CT1548" t="s">
        <v>532</v>
      </c>
      <c r="CU1548" t="s">
        <v>533</v>
      </c>
      <c r="CV1548">
        <v>2010</v>
      </c>
    </row>
    <row r="1549" spans="1:100" x14ac:dyDescent="0.35">
      <c r="A1549">
        <v>39600425</v>
      </c>
      <c r="B1549" t="s">
        <v>689</v>
      </c>
      <c r="D1549" t="s">
        <v>135</v>
      </c>
      <c r="K1549" t="s">
        <v>613</v>
      </c>
      <c r="L1549" t="s">
        <v>614</v>
      </c>
      <c r="M1549" t="s">
        <v>251</v>
      </c>
      <c r="N1549" t="s">
        <v>105</v>
      </c>
      <c r="P1549">
        <v>25</v>
      </c>
      <c r="U1549" t="s">
        <v>106</v>
      </c>
      <c r="V1549" t="s">
        <v>233</v>
      </c>
      <c r="W1549" t="s">
        <v>108</v>
      </c>
      <c r="X1549" t="s">
        <v>524</v>
      </c>
      <c r="Y1549">
        <v>2</v>
      </c>
      <c r="Z1549" t="s">
        <v>139</v>
      </c>
      <c r="AD1549">
        <v>8.6999999999999994E-2</v>
      </c>
      <c r="AF1549">
        <v>4.6189999999999998</v>
      </c>
      <c r="AG1549" t="s">
        <v>140</v>
      </c>
      <c r="AX1549" t="s">
        <v>207</v>
      </c>
      <c r="AY1549" t="s">
        <v>278</v>
      </c>
      <c r="AZ1549" t="s">
        <v>183</v>
      </c>
      <c r="BA1549" t="s">
        <v>184</v>
      </c>
      <c r="BE1549">
        <v>25</v>
      </c>
      <c r="BG1549">
        <v>42</v>
      </c>
      <c r="BH1549" t="s">
        <v>106</v>
      </c>
      <c r="BO1549" t="s">
        <v>119</v>
      </c>
      <c r="BV1549" t="s">
        <v>119</v>
      </c>
      <c r="CC1549" t="s">
        <v>120</v>
      </c>
      <c r="CR1549" t="s">
        <v>714</v>
      </c>
      <c r="CS1549">
        <v>170774</v>
      </c>
      <c r="CT1549" t="s">
        <v>715</v>
      </c>
      <c r="CU1549" t="s">
        <v>716</v>
      </c>
      <c r="CV1549">
        <v>2013</v>
      </c>
    </row>
    <row r="1550" spans="1:100" x14ac:dyDescent="0.35">
      <c r="A1550">
        <v>39600425</v>
      </c>
      <c r="B1550" t="s">
        <v>689</v>
      </c>
      <c r="D1550" t="s">
        <v>135</v>
      </c>
      <c r="K1550" t="s">
        <v>613</v>
      </c>
      <c r="L1550" t="s">
        <v>614</v>
      </c>
      <c r="M1550" t="s">
        <v>251</v>
      </c>
      <c r="N1550" t="s">
        <v>105</v>
      </c>
      <c r="P1550">
        <v>25</v>
      </c>
      <c r="U1550" t="s">
        <v>106</v>
      </c>
      <c r="V1550" t="s">
        <v>233</v>
      </c>
      <c r="W1550" t="s">
        <v>108</v>
      </c>
      <c r="X1550" t="s">
        <v>524</v>
      </c>
      <c r="Y1550">
        <v>2</v>
      </c>
      <c r="Z1550" t="s">
        <v>139</v>
      </c>
      <c r="AD1550">
        <v>8.6999999999999994E-2</v>
      </c>
      <c r="AF1550">
        <v>4.6189999999999998</v>
      </c>
      <c r="AG1550" t="s">
        <v>140</v>
      </c>
      <c r="AX1550" t="s">
        <v>273</v>
      </c>
      <c r="AY1550" t="s">
        <v>274</v>
      </c>
      <c r="AZ1550" t="s">
        <v>183</v>
      </c>
      <c r="BA1550" t="s">
        <v>275</v>
      </c>
      <c r="BE1550">
        <v>36</v>
      </c>
      <c r="BG1550">
        <v>37</v>
      </c>
      <c r="BH1550" t="s">
        <v>106</v>
      </c>
      <c r="BO1550" t="s">
        <v>119</v>
      </c>
      <c r="BV1550" t="s">
        <v>119</v>
      </c>
      <c r="CC1550" t="s">
        <v>120</v>
      </c>
      <c r="CR1550" t="s">
        <v>714</v>
      </c>
      <c r="CS1550">
        <v>170774</v>
      </c>
      <c r="CT1550" t="s">
        <v>715</v>
      </c>
      <c r="CU1550" t="s">
        <v>716</v>
      </c>
      <c r="CV1550">
        <v>2013</v>
      </c>
    </row>
    <row r="1551" spans="1:100" x14ac:dyDescent="0.35">
      <c r="A1551">
        <v>39600425</v>
      </c>
      <c r="B1551" t="s">
        <v>689</v>
      </c>
      <c r="D1551" t="s">
        <v>135</v>
      </c>
      <c r="K1551" t="s">
        <v>613</v>
      </c>
      <c r="L1551" t="s">
        <v>614</v>
      </c>
      <c r="M1551" t="s">
        <v>251</v>
      </c>
      <c r="N1551" t="s">
        <v>105</v>
      </c>
      <c r="P1551">
        <v>25</v>
      </c>
      <c r="U1551" t="s">
        <v>106</v>
      </c>
      <c r="V1551" t="s">
        <v>233</v>
      </c>
      <c r="W1551" t="s">
        <v>108</v>
      </c>
      <c r="X1551" t="s">
        <v>524</v>
      </c>
      <c r="Y1551">
        <v>2</v>
      </c>
      <c r="Z1551" t="s">
        <v>139</v>
      </c>
      <c r="AD1551">
        <v>8.6999999999999994E-2</v>
      </c>
      <c r="AF1551">
        <v>4.6189999999999998</v>
      </c>
      <c r="AG1551" t="s">
        <v>140</v>
      </c>
      <c r="AX1551" t="s">
        <v>112</v>
      </c>
      <c r="AY1551" t="s">
        <v>113</v>
      </c>
      <c r="AZ1551" t="s">
        <v>183</v>
      </c>
      <c r="BB1551" t="s">
        <v>117</v>
      </c>
      <c r="BC1551">
        <v>40</v>
      </c>
      <c r="BH1551" t="s">
        <v>118</v>
      </c>
      <c r="BO1551" t="s">
        <v>119</v>
      </c>
      <c r="BV1551" t="s">
        <v>119</v>
      </c>
      <c r="CC1551" t="s">
        <v>120</v>
      </c>
      <c r="CR1551" t="s">
        <v>714</v>
      </c>
      <c r="CS1551">
        <v>170774</v>
      </c>
      <c r="CT1551" t="s">
        <v>715</v>
      </c>
      <c r="CU1551" t="s">
        <v>716</v>
      </c>
      <c r="CV1551">
        <v>2013</v>
      </c>
    </row>
    <row r="1552" spans="1:100" x14ac:dyDescent="0.35">
      <c r="A1552">
        <v>39600425</v>
      </c>
      <c r="B1552" t="s">
        <v>689</v>
      </c>
      <c r="D1552" t="s">
        <v>135</v>
      </c>
      <c r="K1552" t="s">
        <v>261</v>
      </c>
      <c r="L1552" t="s">
        <v>262</v>
      </c>
      <c r="M1552" t="s">
        <v>251</v>
      </c>
      <c r="N1552" t="s">
        <v>105</v>
      </c>
      <c r="P1552">
        <v>25</v>
      </c>
      <c r="U1552" t="s">
        <v>106</v>
      </c>
      <c r="V1552" t="s">
        <v>167</v>
      </c>
      <c r="W1552" t="s">
        <v>108</v>
      </c>
      <c r="X1552" t="s">
        <v>234</v>
      </c>
      <c r="Y1552">
        <v>4</v>
      </c>
      <c r="Z1552" t="s">
        <v>139</v>
      </c>
      <c r="AB1552">
        <v>3.4</v>
      </c>
      <c r="AG1552" t="s">
        <v>140</v>
      </c>
      <c r="AX1552" t="s">
        <v>128</v>
      </c>
      <c r="AY1552" t="s">
        <v>128</v>
      </c>
      <c r="AZ1552" t="s">
        <v>183</v>
      </c>
      <c r="BC1552">
        <v>20</v>
      </c>
      <c r="BH1552" t="s">
        <v>118</v>
      </c>
      <c r="BJ1552">
        <v>20</v>
      </c>
      <c r="BO1552" t="s">
        <v>118</v>
      </c>
      <c r="BQ1552">
        <v>20</v>
      </c>
      <c r="BV1552" t="s">
        <v>118</v>
      </c>
      <c r="CC1552" t="s">
        <v>120</v>
      </c>
      <c r="CR1552" t="s">
        <v>237</v>
      </c>
      <c r="CS1552">
        <v>159327</v>
      </c>
      <c r="CT1552" t="s">
        <v>712</v>
      </c>
      <c r="CU1552" t="s">
        <v>713</v>
      </c>
      <c r="CV1552">
        <v>2012</v>
      </c>
    </row>
    <row r="1553" spans="1:100" x14ac:dyDescent="0.35">
      <c r="A1553">
        <v>39600425</v>
      </c>
      <c r="B1553" t="s">
        <v>689</v>
      </c>
      <c r="D1553" t="s">
        <v>101</v>
      </c>
      <c r="F1553">
        <v>48.7</v>
      </c>
      <c r="K1553" t="s">
        <v>611</v>
      </c>
      <c r="L1553" t="s">
        <v>612</v>
      </c>
      <c r="M1553" t="s">
        <v>251</v>
      </c>
      <c r="N1553" t="s">
        <v>105</v>
      </c>
      <c r="P1553">
        <v>25</v>
      </c>
      <c r="U1553" t="s">
        <v>206</v>
      </c>
      <c r="V1553" t="s">
        <v>167</v>
      </c>
      <c r="W1553" t="s">
        <v>108</v>
      </c>
      <c r="X1553" t="s">
        <v>234</v>
      </c>
      <c r="Y1553">
        <v>4</v>
      </c>
      <c r="Z1553" t="s">
        <v>139</v>
      </c>
      <c r="AB1553">
        <v>2</v>
      </c>
      <c r="AG1553" t="s">
        <v>140</v>
      </c>
      <c r="AX1553" t="s">
        <v>207</v>
      </c>
      <c r="AY1553" t="s">
        <v>440</v>
      </c>
      <c r="AZ1553" t="s">
        <v>183</v>
      </c>
      <c r="BA1553" t="s">
        <v>184</v>
      </c>
      <c r="BC1553">
        <v>11</v>
      </c>
      <c r="BH1553" t="s">
        <v>118</v>
      </c>
      <c r="BJ1553">
        <v>11</v>
      </c>
      <c r="BO1553" t="s">
        <v>118</v>
      </c>
      <c r="BQ1553">
        <v>11</v>
      </c>
      <c r="BV1553" t="s">
        <v>118</v>
      </c>
      <c r="CC1553" t="s">
        <v>120</v>
      </c>
      <c r="CR1553" t="s">
        <v>697</v>
      </c>
      <c r="CS1553">
        <v>170772</v>
      </c>
      <c r="CT1553" t="s">
        <v>710</v>
      </c>
      <c r="CU1553" t="s">
        <v>711</v>
      </c>
      <c r="CV1553">
        <v>2010</v>
      </c>
    </row>
    <row r="1554" spans="1:100" x14ac:dyDescent="0.35">
      <c r="A1554">
        <v>39600425</v>
      </c>
      <c r="B1554" t="s">
        <v>689</v>
      </c>
      <c r="D1554" t="s">
        <v>135</v>
      </c>
      <c r="K1554" t="s">
        <v>613</v>
      </c>
      <c r="L1554" t="s">
        <v>614</v>
      </c>
      <c r="M1554" t="s">
        <v>251</v>
      </c>
      <c r="N1554" t="s">
        <v>198</v>
      </c>
      <c r="R1554">
        <v>23</v>
      </c>
      <c r="T1554">
        <v>25</v>
      </c>
      <c r="U1554" t="s">
        <v>106</v>
      </c>
      <c r="V1554" t="s">
        <v>233</v>
      </c>
      <c r="W1554" t="s">
        <v>108</v>
      </c>
      <c r="X1554" t="s">
        <v>524</v>
      </c>
      <c r="Y1554">
        <v>3</v>
      </c>
      <c r="Z1554" t="s">
        <v>139</v>
      </c>
      <c r="AD1554">
        <v>0.86229</v>
      </c>
      <c r="AF1554">
        <v>1.04172</v>
      </c>
      <c r="AG1554" t="s">
        <v>111</v>
      </c>
      <c r="AX1554" t="s">
        <v>128</v>
      </c>
      <c r="AY1554" t="s">
        <v>241</v>
      </c>
      <c r="AZ1554" t="s">
        <v>183</v>
      </c>
      <c r="BC1554">
        <v>40</v>
      </c>
      <c r="BH1554" t="s">
        <v>118</v>
      </c>
      <c r="BJ1554">
        <v>69</v>
      </c>
      <c r="BO1554" t="s">
        <v>118</v>
      </c>
      <c r="BQ1554">
        <v>69</v>
      </c>
      <c r="BV1554" t="s">
        <v>118</v>
      </c>
      <c r="CC1554" t="s">
        <v>120</v>
      </c>
      <c r="CR1554" t="s">
        <v>707</v>
      </c>
      <c r="CS1554">
        <v>173301</v>
      </c>
      <c r="CT1554" t="s">
        <v>708</v>
      </c>
      <c r="CU1554" t="s">
        <v>709</v>
      </c>
      <c r="CV1554">
        <v>2014</v>
      </c>
    </row>
    <row r="1555" spans="1:100" x14ac:dyDescent="0.35">
      <c r="A1555">
        <v>39600425</v>
      </c>
      <c r="B1555" t="s">
        <v>689</v>
      </c>
      <c r="D1555" t="s">
        <v>135</v>
      </c>
      <c r="K1555" t="s">
        <v>613</v>
      </c>
      <c r="L1555" t="s">
        <v>614</v>
      </c>
      <c r="M1555" t="s">
        <v>251</v>
      </c>
      <c r="N1555" t="s">
        <v>198</v>
      </c>
      <c r="R1555">
        <v>23</v>
      </c>
      <c r="T1555">
        <v>25</v>
      </c>
      <c r="U1555" t="s">
        <v>106</v>
      </c>
      <c r="V1555" t="s">
        <v>233</v>
      </c>
      <c r="W1555" t="s">
        <v>108</v>
      </c>
      <c r="X1555" t="s">
        <v>524</v>
      </c>
      <c r="Y1555">
        <v>3</v>
      </c>
      <c r="Z1555" t="s">
        <v>139</v>
      </c>
      <c r="AD1555">
        <v>0.86229</v>
      </c>
      <c r="AF1555">
        <v>1.04172</v>
      </c>
      <c r="AG1555" t="s">
        <v>111</v>
      </c>
      <c r="AX1555" t="s">
        <v>128</v>
      </c>
      <c r="AY1555" t="s">
        <v>241</v>
      </c>
      <c r="AZ1555" t="s">
        <v>183</v>
      </c>
      <c r="BC1555">
        <v>69</v>
      </c>
      <c r="BH1555" t="s">
        <v>118</v>
      </c>
      <c r="BJ1555">
        <v>69</v>
      </c>
      <c r="BO1555" t="s">
        <v>118</v>
      </c>
      <c r="BQ1555">
        <v>69</v>
      </c>
      <c r="BV1555" t="s">
        <v>118</v>
      </c>
      <c r="CC1555" t="s">
        <v>120</v>
      </c>
      <c r="CR1555" t="s">
        <v>707</v>
      </c>
      <c r="CS1555">
        <v>173301</v>
      </c>
      <c r="CT1555" t="s">
        <v>708</v>
      </c>
      <c r="CU1555" t="s">
        <v>709</v>
      </c>
      <c r="CV1555">
        <v>2014</v>
      </c>
    </row>
    <row r="1556" spans="1:100" x14ac:dyDescent="0.35">
      <c r="A1556">
        <v>39600425</v>
      </c>
      <c r="B1556" t="s">
        <v>689</v>
      </c>
      <c r="D1556" t="s">
        <v>101</v>
      </c>
      <c r="F1556">
        <v>48.7</v>
      </c>
      <c r="K1556" t="s">
        <v>611</v>
      </c>
      <c r="L1556" t="s">
        <v>612</v>
      </c>
      <c r="M1556" t="s">
        <v>251</v>
      </c>
      <c r="N1556" t="s">
        <v>105</v>
      </c>
      <c r="P1556">
        <v>25</v>
      </c>
      <c r="U1556" t="s">
        <v>206</v>
      </c>
      <c r="V1556" t="s">
        <v>167</v>
      </c>
      <c r="W1556" t="s">
        <v>108</v>
      </c>
      <c r="X1556" t="s">
        <v>234</v>
      </c>
      <c r="Y1556">
        <v>4</v>
      </c>
      <c r="Z1556" t="s">
        <v>139</v>
      </c>
      <c r="AB1556">
        <v>3</v>
      </c>
      <c r="AG1556" t="s">
        <v>140</v>
      </c>
      <c r="AX1556" t="s">
        <v>128</v>
      </c>
      <c r="AY1556" t="s">
        <v>241</v>
      </c>
      <c r="AZ1556" t="s">
        <v>183</v>
      </c>
      <c r="BC1556">
        <v>11</v>
      </c>
      <c r="BH1556" t="s">
        <v>118</v>
      </c>
      <c r="BJ1556">
        <v>11</v>
      </c>
      <c r="BO1556" t="s">
        <v>118</v>
      </c>
      <c r="BQ1556">
        <v>11</v>
      </c>
      <c r="BV1556" t="s">
        <v>118</v>
      </c>
      <c r="CC1556" t="s">
        <v>120</v>
      </c>
      <c r="CR1556" t="s">
        <v>697</v>
      </c>
      <c r="CS1556">
        <v>170772</v>
      </c>
      <c r="CT1556" t="s">
        <v>710</v>
      </c>
      <c r="CU1556" t="s">
        <v>711</v>
      </c>
      <c r="CV1556">
        <v>2010</v>
      </c>
    </row>
    <row r="1557" spans="1:100" x14ac:dyDescent="0.35">
      <c r="A1557">
        <v>39600425</v>
      </c>
      <c r="B1557" t="s">
        <v>689</v>
      </c>
      <c r="D1557" t="s">
        <v>135</v>
      </c>
      <c r="K1557" t="s">
        <v>613</v>
      </c>
      <c r="L1557" t="s">
        <v>614</v>
      </c>
      <c r="M1557" t="s">
        <v>251</v>
      </c>
      <c r="N1557" t="s">
        <v>105</v>
      </c>
      <c r="P1557">
        <v>25</v>
      </c>
      <c r="U1557" t="s">
        <v>106</v>
      </c>
      <c r="V1557" t="s">
        <v>508</v>
      </c>
      <c r="W1557" t="s">
        <v>108</v>
      </c>
      <c r="X1557" t="s">
        <v>109</v>
      </c>
      <c r="Y1557">
        <v>3</v>
      </c>
      <c r="Z1557" t="s">
        <v>139</v>
      </c>
      <c r="AD1557">
        <v>0.01</v>
      </c>
      <c r="AF1557">
        <v>0.34</v>
      </c>
      <c r="AG1557" t="s">
        <v>140</v>
      </c>
      <c r="AX1557" t="s">
        <v>273</v>
      </c>
      <c r="AY1557" t="s">
        <v>625</v>
      </c>
      <c r="AZ1557" t="s">
        <v>183</v>
      </c>
      <c r="BA1557" t="s">
        <v>275</v>
      </c>
      <c r="BB1557" t="s">
        <v>236</v>
      </c>
      <c r="BC1557">
        <v>38</v>
      </c>
      <c r="BH1557" t="s">
        <v>118</v>
      </c>
      <c r="BI1557" t="s">
        <v>236</v>
      </c>
      <c r="BJ1557">
        <v>38</v>
      </c>
      <c r="BO1557" t="s">
        <v>118</v>
      </c>
      <c r="BP1557" t="s">
        <v>236</v>
      </c>
      <c r="BQ1557">
        <v>38</v>
      </c>
      <c r="BV1557" t="s">
        <v>118</v>
      </c>
      <c r="CC1557" t="s">
        <v>120</v>
      </c>
      <c r="CR1557" t="s">
        <v>622</v>
      </c>
      <c r="CS1557">
        <v>170673</v>
      </c>
      <c r="CT1557" t="s">
        <v>623</v>
      </c>
      <c r="CU1557" t="s">
        <v>624</v>
      </c>
      <c r="CV1557">
        <v>2014</v>
      </c>
    </row>
    <row r="1558" spans="1:100" x14ac:dyDescent="0.35">
      <c r="A1558">
        <v>39600425</v>
      </c>
      <c r="B1558" t="s">
        <v>689</v>
      </c>
      <c r="D1558" t="s">
        <v>135</v>
      </c>
      <c r="K1558" t="s">
        <v>613</v>
      </c>
      <c r="L1558" t="s">
        <v>614</v>
      </c>
      <c r="M1558" t="s">
        <v>251</v>
      </c>
      <c r="N1558" t="s">
        <v>105</v>
      </c>
      <c r="P1558">
        <v>25</v>
      </c>
      <c r="U1558" t="s">
        <v>106</v>
      </c>
      <c r="V1558" t="s">
        <v>508</v>
      </c>
      <c r="W1558" t="s">
        <v>108</v>
      </c>
      <c r="X1558" t="s">
        <v>109</v>
      </c>
      <c r="Y1558">
        <v>3</v>
      </c>
      <c r="Z1558" t="s">
        <v>139</v>
      </c>
      <c r="AD1558">
        <v>0.01</v>
      </c>
      <c r="AF1558">
        <v>0.34</v>
      </c>
      <c r="AG1558" t="s">
        <v>140</v>
      </c>
      <c r="AX1558" t="s">
        <v>199</v>
      </c>
      <c r="AY1558" t="s">
        <v>546</v>
      </c>
      <c r="AZ1558" t="s">
        <v>183</v>
      </c>
      <c r="BB1558" t="s">
        <v>236</v>
      </c>
      <c r="BC1558">
        <v>38</v>
      </c>
      <c r="BH1558" t="s">
        <v>118</v>
      </c>
      <c r="BI1558" t="s">
        <v>236</v>
      </c>
      <c r="BJ1558">
        <v>38</v>
      </c>
      <c r="BO1558" t="s">
        <v>118</v>
      </c>
      <c r="BP1558" t="s">
        <v>236</v>
      </c>
      <c r="BQ1558">
        <v>38</v>
      </c>
      <c r="BV1558" t="s">
        <v>118</v>
      </c>
      <c r="CC1558" t="s">
        <v>120</v>
      </c>
      <c r="CR1558" t="s">
        <v>622</v>
      </c>
      <c r="CS1558">
        <v>170673</v>
      </c>
      <c r="CT1558" t="s">
        <v>623</v>
      </c>
      <c r="CU1558" t="s">
        <v>624</v>
      </c>
      <c r="CV1558">
        <v>2014</v>
      </c>
    </row>
    <row r="1559" spans="1:100" x14ac:dyDescent="0.35">
      <c r="A1559">
        <v>39600425</v>
      </c>
      <c r="B1559" t="s">
        <v>689</v>
      </c>
      <c r="D1559" t="s">
        <v>135</v>
      </c>
      <c r="K1559" t="s">
        <v>613</v>
      </c>
      <c r="L1559" t="s">
        <v>614</v>
      </c>
      <c r="M1559" t="s">
        <v>251</v>
      </c>
      <c r="N1559" t="s">
        <v>105</v>
      </c>
      <c r="P1559">
        <v>25</v>
      </c>
      <c r="U1559" t="s">
        <v>106</v>
      </c>
      <c r="V1559" t="s">
        <v>508</v>
      </c>
      <c r="W1559" t="s">
        <v>108</v>
      </c>
      <c r="X1559" t="s">
        <v>109</v>
      </c>
      <c r="Y1559">
        <v>3</v>
      </c>
      <c r="Z1559" t="s">
        <v>139</v>
      </c>
      <c r="AD1559">
        <v>0.01</v>
      </c>
      <c r="AF1559">
        <v>0.34</v>
      </c>
      <c r="AG1559" t="s">
        <v>140</v>
      </c>
      <c r="AX1559" t="s">
        <v>273</v>
      </c>
      <c r="AY1559" t="s">
        <v>274</v>
      </c>
      <c r="AZ1559" t="s">
        <v>183</v>
      </c>
      <c r="BA1559" t="s">
        <v>275</v>
      </c>
      <c r="BB1559" t="s">
        <v>236</v>
      </c>
      <c r="BC1559">
        <v>38</v>
      </c>
      <c r="BH1559" t="s">
        <v>118</v>
      </c>
      <c r="BI1559" t="s">
        <v>236</v>
      </c>
      <c r="BJ1559">
        <v>38</v>
      </c>
      <c r="BO1559" t="s">
        <v>118</v>
      </c>
      <c r="BP1559" t="s">
        <v>236</v>
      </c>
      <c r="BQ1559">
        <v>38</v>
      </c>
      <c r="BV1559" t="s">
        <v>118</v>
      </c>
      <c r="CC1559" t="s">
        <v>120</v>
      </c>
      <c r="CR1559" t="s">
        <v>622</v>
      </c>
      <c r="CS1559">
        <v>170673</v>
      </c>
      <c r="CT1559" t="s">
        <v>623</v>
      </c>
      <c r="CU1559" t="s">
        <v>624</v>
      </c>
      <c r="CV1559">
        <v>2014</v>
      </c>
    </row>
    <row r="1560" spans="1:100" x14ac:dyDescent="0.35">
      <c r="A1560">
        <v>39600425</v>
      </c>
      <c r="B1560" t="s">
        <v>689</v>
      </c>
      <c r="D1560" t="s">
        <v>135</v>
      </c>
      <c r="K1560" t="s">
        <v>613</v>
      </c>
      <c r="L1560" t="s">
        <v>614</v>
      </c>
      <c r="M1560" t="s">
        <v>251</v>
      </c>
      <c r="N1560" t="s">
        <v>105</v>
      </c>
      <c r="P1560">
        <v>25</v>
      </c>
      <c r="U1560" t="s">
        <v>106</v>
      </c>
      <c r="V1560" t="s">
        <v>508</v>
      </c>
      <c r="W1560" t="s">
        <v>108</v>
      </c>
      <c r="X1560" t="s">
        <v>109</v>
      </c>
      <c r="Y1560">
        <v>3</v>
      </c>
      <c r="Z1560" t="s">
        <v>139</v>
      </c>
      <c r="AD1560">
        <v>0.01</v>
      </c>
      <c r="AF1560">
        <v>0.34</v>
      </c>
      <c r="AG1560" t="s">
        <v>140</v>
      </c>
      <c r="AX1560" t="s">
        <v>273</v>
      </c>
      <c r="AY1560" t="s">
        <v>639</v>
      </c>
      <c r="AZ1560" t="s">
        <v>183</v>
      </c>
      <c r="BA1560" t="s">
        <v>640</v>
      </c>
      <c r="BB1560" t="s">
        <v>236</v>
      </c>
      <c r="BC1560">
        <v>38</v>
      </c>
      <c r="BH1560" t="s">
        <v>118</v>
      </c>
      <c r="BI1560" t="s">
        <v>236</v>
      </c>
      <c r="BJ1560">
        <v>38</v>
      </c>
      <c r="BO1560" t="s">
        <v>118</v>
      </c>
      <c r="BP1560" t="s">
        <v>236</v>
      </c>
      <c r="BQ1560">
        <v>38</v>
      </c>
      <c r="BV1560" t="s">
        <v>118</v>
      </c>
      <c r="CC1560" t="s">
        <v>120</v>
      </c>
      <c r="CR1560" t="s">
        <v>622</v>
      </c>
      <c r="CS1560">
        <v>170673</v>
      </c>
      <c r="CT1560" t="s">
        <v>623</v>
      </c>
      <c r="CU1560" t="s">
        <v>624</v>
      </c>
      <c r="CV1560">
        <v>2014</v>
      </c>
    </row>
    <row r="1561" spans="1:100" x14ac:dyDescent="0.35">
      <c r="A1561">
        <v>39600425</v>
      </c>
      <c r="B1561" t="s">
        <v>689</v>
      </c>
      <c r="D1561" t="s">
        <v>135</v>
      </c>
      <c r="K1561" t="s">
        <v>613</v>
      </c>
      <c r="L1561" t="s">
        <v>614</v>
      </c>
      <c r="M1561" t="s">
        <v>251</v>
      </c>
      <c r="N1561" t="s">
        <v>105</v>
      </c>
      <c r="P1561">
        <v>25</v>
      </c>
      <c r="U1561" t="s">
        <v>106</v>
      </c>
      <c r="V1561" t="s">
        <v>508</v>
      </c>
      <c r="W1561" t="s">
        <v>108</v>
      </c>
      <c r="X1561" t="s">
        <v>109</v>
      </c>
      <c r="Y1561">
        <v>3</v>
      </c>
      <c r="Z1561" t="s">
        <v>139</v>
      </c>
      <c r="AD1561">
        <v>0.01</v>
      </c>
      <c r="AF1561">
        <v>0.34</v>
      </c>
      <c r="AG1561" t="s">
        <v>140</v>
      </c>
      <c r="AX1561" t="s">
        <v>207</v>
      </c>
      <c r="AY1561" t="s">
        <v>208</v>
      </c>
      <c r="AZ1561" t="s">
        <v>183</v>
      </c>
      <c r="BA1561" t="s">
        <v>184</v>
      </c>
      <c r="BB1561" t="s">
        <v>117</v>
      </c>
      <c r="BC1561">
        <v>38</v>
      </c>
      <c r="BH1561" t="s">
        <v>118</v>
      </c>
      <c r="BI1561" t="s">
        <v>236</v>
      </c>
      <c r="BJ1561">
        <v>38</v>
      </c>
      <c r="BO1561" t="s">
        <v>118</v>
      </c>
      <c r="BP1561" t="s">
        <v>236</v>
      </c>
      <c r="BQ1561">
        <v>38</v>
      </c>
      <c r="BV1561" t="s">
        <v>118</v>
      </c>
      <c r="CC1561" t="s">
        <v>120</v>
      </c>
      <c r="CR1561" t="s">
        <v>622</v>
      </c>
      <c r="CS1561">
        <v>170673</v>
      </c>
      <c r="CT1561" t="s">
        <v>623</v>
      </c>
      <c r="CU1561" t="s">
        <v>624</v>
      </c>
      <c r="CV1561">
        <v>2014</v>
      </c>
    </row>
    <row r="1562" spans="1:100" x14ac:dyDescent="0.35">
      <c r="A1562">
        <v>39600425</v>
      </c>
      <c r="B1562" t="s">
        <v>689</v>
      </c>
      <c r="D1562" t="s">
        <v>135</v>
      </c>
      <c r="F1562">
        <v>48.7</v>
      </c>
      <c r="K1562" t="s">
        <v>611</v>
      </c>
      <c r="L1562" t="s">
        <v>612</v>
      </c>
      <c r="M1562" t="s">
        <v>251</v>
      </c>
      <c r="N1562" t="s">
        <v>105</v>
      </c>
      <c r="P1562">
        <v>25</v>
      </c>
      <c r="U1562" t="s">
        <v>106</v>
      </c>
      <c r="V1562" t="s">
        <v>107</v>
      </c>
      <c r="W1562" t="s">
        <v>108</v>
      </c>
      <c r="X1562" t="s">
        <v>109</v>
      </c>
      <c r="Y1562">
        <v>6</v>
      </c>
      <c r="Z1562" t="s">
        <v>139</v>
      </c>
      <c r="AB1562">
        <v>2.11</v>
      </c>
      <c r="AG1562" t="s">
        <v>140</v>
      </c>
      <c r="AX1562" t="s">
        <v>128</v>
      </c>
      <c r="AY1562" t="s">
        <v>128</v>
      </c>
      <c r="AZ1562" t="s">
        <v>183</v>
      </c>
      <c r="BC1562">
        <v>4</v>
      </c>
      <c r="BH1562" t="s">
        <v>118</v>
      </c>
      <c r="BJ1562">
        <v>96</v>
      </c>
      <c r="BO1562" t="s">
        <v>130</v>
      </c>
      <c r="BQ1562">
        <v>4</v>
      </c>
      <c r="BV1562" t="s">
        <v>118</v>
      </c>
      <c r="CC1562" t="s">
        <v>120</v>
      </c>
      <c r="CR1562" t="s">
        <v>700</v>
      </c>
      <c r="CS1562">
        <v>153679</v>
      </c>
      <c r="CT1562" t="s">
        <v>701</v>
      </c>
      <c r="CU1562" t="s">
        <v>702</v>
      </c>
      <c r="CV1562">
        <v>2009</v>
      </c>
    </row>
    <row r="1563" spans="1:100" x14ac:dyDescent="0.35">
      <c r="A1563">
        <v>39600425</v>
      </c>
      <c r="B1563" t="s">
        <v>689</v>
      </c>
      <c r="D1563" t="s">
        <v>135</v>
      </c>
      <c r="K1563" t="s">
        <v>611</v>
      </c>
      <c r="L1563" t="s">
        <v>612</v>
      </c>
      <c r="M1563" t="s">
        <v>251</v>
      </c>
      <c r="N1563" t="s">
        <v>105</v>
      </c>
      <c r="P1563">
        <v>25</v>
      </c>
      <c r="U1563" t="s">
        <v>106</v>
      </c>
      <c r="V1563" t="s">
        <v>167</v>
      </c>
      <c r="W1563" t="s">
        <v>108</v>
      </c>
      <c r="X1563" t="s">
        <v>234</v>
      </c>
      <c r="Y1563">
        <v>4</v>
      </c>
      <c r="Z1563" t="s">
        <v>139</v>
      </c>
      <c r="AB1563">
        <v>1.8</v>
      </c>
      <c r="AG1563" t="s">
        <v>140</v>
      </c>
      <c r="AX1563" t="s">
        <v>128</v>
      </c>
      <c r="AY1563" t="s">
        <v>241</v>
      </c>
      <c r="AZ1563" t="s">
        <v>183</v>
      </c>
      <c r="BC1563">
        <v>20</v>
      </c>
      <c r="BH1563" t="s">
        <v>118</v>
      </c>
      <c r="BJ1563">
        <v>20</v>
      </c>
      <c r="BO1563" t="s">
        <v>118</v>
      </c>
      <c r="BQ1563">
        <v>20</v>
      </c>
      <c r="BV1563" t="s">
        <v>118</v>
      </c>
      <c r="CC1563" t="s">
        <v>120</v>
      </c>
      <c r="CR1563" t="s">
        <v>237</v>
      </c>
      <c r="CS1563">
        <v>159327</v>
      </c>
      <c r="CT1563" t="s">
        <v>712</v>
      </c>
      <c r="CU1563" t="s">
        <v>713</v>
      </c>
      <c r="CV1563">
        <v>2012</v>
      </c>
    </row>
    <row r="1564" spans="1:100" x14ac:dyDescent="0.35">
      <c r="A1564">
        <v>39600425</v>
      </c>
      <c r="B1564" t="s">
        <v>689</v>
      </c>
      <c r="D1564" t="s">
        <v>101</v>
      </c>
      <c r="F1564">
        <v>48.7</v>
      </c>
      <c r="K1564" t="s">
        <v>611</v>
      </c>
      <c r="L1564" t="s">
        <v>612</v>
      </c>
      <c r="M1564" t="s">
        <v>251</v>
      </c>
      <c r="N1564" t="s">
        <v>105</v>
      </c>
      <c r="P1564">
        <v>25</v>
      </c>
      <c r="U1564" t="s">
        <v>206</v>
      </c>
      <c r="V1564" t="s">
        <v>167</v>
      </c>
      <c r="W1564" t="s">
        <v>108</v>
      </c>
      <c r="X1564" t="s">
        <v>234</v>
      </c>
      <c r="Y1564">
        <v>4</v>
      </c>
      <c r="Z1564" t="s">
        <v>139</v>
      </c>
      <c r="AB1564">
        <v>3</v>
      </c>
      <c r="AG1564" t="s">
        <v>140</v>
      </c>
      <c r="AX1564" t="s">
        <v>128</v>
      </c>
      <c r="AY1564" t="s">
        <v>241</v>
      </c>
      <c r="AZ1564" t="s">
        <v>183</v>
      </c>
      <c r="BC1564">
        <v>4</v>
      </c>
      <c r="BH1564" t="s">
        <v>118</v>
      </c>
      <c r="BJ1564">
        <v>4</v>
      </c>
      <c r="BO1564" t="s">
        <v>118</v>
      </c>
      <c r="BQ1564">
        <v>4</v>
      </c>
      <c r="BV1564" t="s">
        <v>118</v>
      </c>
      <c r="CC1564" t="s">
        <v>120</v>
      </c>
      <c r="CR1564" t="s">
        <v>697</v>
      </c>
      <c r="CS1564">
        <v>170772</v>
      </c>
      <c r="CT1564" t="s">
        <v>710</v>
      </c>
      <c r="CU1564" t="s">
        <v>711</v>
      </c>
      <c r="CV1564">
        <v>2010</v>
      </c>
    </row>
    <row r="1565" spans="1:100" x14ac:dyDescent="0.35">
      <c r="A1565">
        <v>39600425</v>
      </c>
      <c r="B1565" t="s">
        <v>689</v>
      </c>
      <c r="D1565" t="s">
        <v>101</v>
      </c>
      <c r="F1565">
        <v>48.7</v>
      </c>
      <c r="K1565" t="s">
        <v>611</v>
      </c>
      <c r="L1565" t="s">
        <v>612</v>
      </c>
      <c r="M1565" t="s">
        <v>251</v>
      </c>
      <c r="N1565" t="s">
        <v>105</v>
      </c>
      <c r="P1565">
        <v>25</v>
      </c>
      <c r="U1565" t="s">
        <v>206</v>
      </c>
      <c r="V1565" t="s">
        <v>167</v>
      </c>
      <c r="W1565" t="s">
        <v>108</v>
      </c>
      <c r="X1565" t="s">
        <v>234</v>
      </c>
      <c r="Y1565">
        <v>4</v>
      </c>
      <c r="Z1565" t="s">
        <v>139</v>
      </c>
      <c r="AB1565">
        <v>2</v>
      </c>
      <c r="AG1565" t="s">
        <v>140</v>
      </c>
      <c r="AX1565" t="s">
        <v>207</v>
      </c>
      <c r="AY1565" t="s">
        <v>440</v>
      </c>
      <c r="AZ1565" t="s">
        <v>183</v>
      </c>
      <c r="BA1565" t="s">
        <v>184</v>
      </c>
      <c r="BC1565">
        <v>4</v>
      </c>
      <c r="BH1565" t="s">
        <v>118</v>
      </c>
      <c r="BJ1565">
        <v>4</v>
      </c>
      <c r="BO1565" t="s">
        <v>118</v>
      </c>
      <c r="BQ1565">
        <v>4</v>
      </c>
      <c r="BV1565" t="s">
        <v>118</v>
      </c>
      <c r="CC1565" t="s">
        <v>120</v>
      </c>
      <c r="CR1565" t="s">
        <v>697</v>
      </c>
      <c r="CS1565">
        <v>170772</v>
      </c>
      <c r="CT1565" t="s">
        <v>710</v>
      </c>
      <c r="CU1565" t="s">
        <v>711</v>
      </c>
      <c r="CV1565">
        <v>2010</v>
      </c>
    </row>
    <row r="1566" spans="1:100" x14ac:dyDescent="0.35">
      <c r="A1566">
        <v>39600425</v>
      </c>
      <c r="B1566" t="s">
        <v>689</v>
      </c>
      <c r="D1566" t="s">
        <v>135</v>
      </c>
      <c r="K1566" t="s">
        <v>613</v>
      </c>
      <c r="L1566" t="s">
        <v>614</v>
      </c>
      <c r="M1566" t="s">
        <v>251</v>
      </c>
      <c r="N1566" t="s">
        <v>105</v>
      </c>
      <c r="P1566">
        <v>25</v>
      </c>
      <c r="U1566" t="s">
        <v>106</v>
      </c>
      <c r="V1566" t="s">
        <v>233</v>
      </c>
      <c r="W1566" t="s">
        <v>108</v>
      </c>
      <c r="X1566" t="s">
        <v>524</v>
      </c>
      <c r="Y1566">
        <v>2</v>
      </c>
      <c r="Z1566" t="s">
        <v>139</v>
      </c>
      <c r="AD1566">
        <v>1E-3</v>
      </c>
      <c r="AF1566">
        <v>3.22</v>
      </c>
      <c r="AG1566" t="s">
        <v>140</v>
      </c>
      <c r="AX1566" t="s">
        <v>207</v>
      </c>
      <c r="AY1566" t="s">
        <v>278</v>
      </c>
      <c r="AZ1566" t="s">
        <v>183</v>
      </c>
      <c r="BA1566" t="s">
        <v>184</v>
      </c>
      <c r="BB1566" t="s">
        <v>117</v>
      </c>
      <c r="BC1566">
        <v>40</v>
      </c>
      <c r="BH1566" t="s">
        <v>118</v>
      </c>
      <c r="BO1566" t="s">
        <v>119</v>
      </c>
      <c r="BV1566" t="s">
        <v>119</v>
      </c>
      <c r="CC1566" t="s">
        <v>120</v>
      </c>
      <c r="CR1566" t="s">
        <v>714</v>
      </c>
      <c r="CS1566">
        <v>170774</v>
      </c>
      <c r="CT1566" t="s">
        <v>715</v>
      </c>
      <c r="CU1566" t="s">
        <v>716</v>
      </c>
      <c r="CV1566">
        <v>2013</v>
      </c>
    </row>
    <row r="1567" spans="1:100" x14ac:dyDescent="0.35">
      <c r="A1567">
        <v>39600425</v>
      </c>
      <c r="B1567" t="s">
        <v>689</v>
      </c>
      <c r="D1567" t="s">
        <v>135</v>
      </c>
      <c r="K1567" t="s">
        <v>613</v>
      </c>
      <c r="L1567" t="s">
        <v>614</v>
      </c>
      <c r="M1567" t="s">
        <v>251</v>
      </c>
      <c r="N1567" t="s">
        <v>105</v>
      </c>
      <c r="P1567">
        <v>25</v>
      </c>
      <c r="U1567" t="s">
        <v>106</v>
      </c>
      <c r="V1567" t="s">
        <v>233</v>
      </c>
      <c r="W1567" t="s">
        <v>108</v>
      </c>
      <c r="X1567" t="s">
        <v>524</v>
      </c>
      <c r="Y1567">
        <v>2</v>
      </c>
      <c r="Z1567" t="s">
        <v>139</v>
      </c>
      <c r="AD1567">
        <v>1E-3</v>
      </c>
      <c r="AF1567">
        <v>3.22</v>
      </c>
      <c r="AG1567" t="s">
        <v>140</v>
      </c>
      <c r="AX1567" t="s">
        <v>273</v>
      </c>
      <c r="AY1567" t="s">
        <v>274</v>
      </c>
      <c r="AZ1567" t="s">
        <v>183</v>
      </c>
      <c r="BA1567" t="s">
        <v>640</v>
      </c>
      <c r="BE1567">
        <v>36</v>
      </c>
      <c r="BG1567">
        <v>37</v>
      </c>
      <c r="BH1567" t="s">
        <v>106</v>
      </c>
      <c r="BO1567" t="s">
        <v>119</v>
      </c>
      <c r="BV1567" t="s">
        <v>119</v>
      </c>
      <c r="CC1567" t="s">
        <v>120</v>
      </c>
      <c r="CR1567" t="s">
        <v>714</v>
      </c>
      <c r="CS1567">
        <v>170774</v>
      </c>
      <c r="CT1567" t="s">
        <v>715</v>
      </c>
      <c r="CU1567" t="s">
        <v>716</v>
      </c>
      <c r="CV1567">
        <v>2013</v>
      </c>
    </row>
    <row r="1568" spans="1:100" x14ac:dyDescent="0.35">
      <c r="A1568">
        <v>39600425</v>
      </c>
      <c r="B1568" t="s">
        <v>689</v>
      </c>
      <c r="D1568" t="s">
        <v>135</v>
      </c>
      <c r="K1568" t="s">
        <v>613</v>
      </c>
      <c r="L1568" t="s">
        <v>614</v>
      </c>
      <c r="M1568" t="s">
        <v>251</v>
      </c>
      <c r="N1568" t="s">
        <v>105</v>
      </c>
      <c r="P1568">
        <v>25</v>
      </c>
      <c r="U1568" t="s">
        <v>106</v>
      </c>
      <c r="V1568" t="s">
        <v>233</v>
      </c>
      <c r="W1568" t="s">
        <v>108</v>
      </c>
      <c r="X1568" t="s">
        <v>524</v>
      </c>
      <c r="Y1568">
        <v>2</v>
      </c>
      <c r="Z1568" t="s">
        <v>139</v>
      </c>
      <c r="AD1568">
        <v>1E-3</v>
      </c>
      <c r="AF1568">
        <v>3.22</v>
      </c>
      <c r="AG1568" t="s">
        <v>140</v>
      </c>
      <c r="AX1568" t="s">
        <v>112</v>
      </c>
      <c r="AY1568" t="s">
        <v>113</v>
      </c>
      <c r="AZ1568" t="s">
        <v>183</v>
      </c>
      <c r="BB1568" t="s">
        <v>117</v>
      </c>
      <c r="BC1568">
        <v>40</v>
      </c>
      <c r="BH1568" t="s">
        <v>118</v>
      </c>
      <c r="BO1568" t="s">
        <v>119</v>
      </c>
      <c r="BV1568" t="s">
        <v>119</v>
      </c>
      <c r="CC1568" t="s">
        <v>120</v>
      </c>
      <c r="CR1568" t="s">
        <v>714</v>
      </c>
      <c r="CS1568">
        <v>170774</v>
      </c>
      <c r="CT1568" t="s">
        <v>715</v>
      </c>
      <c r="CU1568" t="s">
        <v>716</v>
      </c>
      <c r="CV1568">
        <v>2013</v>
      </c>
    </row>
    <row r="1569" spans="1:100" x14ac:dyDescent="0.35">
      <c r="A1569">
        <v>39600425</v>
      </c>
      <c r="B1569" t="s">
        <v>689</v>
      </c>
      <c r="D1569" t="s">
        <v>135</v>
      </c>
      <c r="K1569" t="s">
        <v>613</v>
      </c>
      <c r="L1569" t="s">
        <v>614</v>
      </c>
      <c r="M1569" t="s">
        <v>251</v>
      </c>
      <c r="N1569" t="s">
        <v>105</v>
      </c>
      <c r="P1569">
        <v>25</v>
      </c>
      <c r="U1569" t="s">
        <v>106</v>
      </c>
      <c r="V1569" t="s">
        <v>233</v>
      </c>
      <c r="W1569" t="s">
        <v>108</v>
      </c>
      <c r="X1569" t="s">
        <v>524</v>
      </c>
      <c r="Y1569">
        <v>2</v>
      </c>
      <c r="Z1569" t="s">
        <v>139</v>
      </c>
      <c r="AD1569">
        <v>1E-3</v>
      </c>
      <c r="AF1569">
        <v>3.22</v>
      </c>
      <c r="AG1569" t="s">
        <v>140</v>
      </c>
      <c r="AX1569" t="s">
        <v>273</v>
      </c>
      <c r="AY1569" t="s">
        <v>722</v>
      </c>
      <c r="AZ1569" t="s">
        <v>183</v>
      </c>
      <c r="BA1569" t="s">
        <v>640</v>
      </c>
      <c r="BE1569">
        <v>36</v>
      </c>
      <c r="BG1569">
        <v>37</v>
      </c>
      <c r="BH1569" t="s">
        <v>106</v>
      </c>
      <c r="BO1569" t="s">
        <v>119</v>
      </c>
      <c r="BV1569" t="s">
        <v>119</v>
      </c>
      <c r="CC1569" t="s">
        <v>120</v>
      </c>
      <c r="CR1569" t="s">
        <v>714</v>
      </c>
      <c r="CS1569">
        <v>170774</v>
      </c>
      <c r="CT1569" t="s">
        <v>715</v>
      </c>
      <c r="CU1569" t="s">
        <v>716</v>
      </c>
      <c r="CV1569">
        <v>2013</v>
      </c>
    </row>
    <row r="1570" spans="1:100" x14ac:dyDescent="0.35">
      <c r="A1570">
        <v>39600425</v>
      </c>
      <c r="B1570" t="s">
        <v>689</v>
      </c>
      <c r="D1570" t="s">
        <v>135</v>
      </c>
      <c r="K1570" t="s">
        <v>613</v>
      </c>
      <c r="L1570" t="s">
        <v>614</v>
      </c>
      <c r="M1570" t="s">
        <v>251</v>
      </c>
      <c r="N1570" t="s">
        <v>105</v>
      </c>
      <c r="P1570">
        <v>25</v>
      </c>
      <c r="U1570" t="s">
        <v>106</v>
      </c>
      <c r="V1570" t="s">
        <v>167</v>
      </c>
      <c r="W1570" t="s">
        <v>108</v>
      </c>
      <c r="X1570" t="s">
        <v>234</v>
      </c>
      <c r="Y1570">
        <v>4</v>
      </c>
      <c r="Z1570" t="s">
        <v>139</v>
      </c>
      <c r="AB1570">
        <v>3.4</v>
      </c>
      <c r="AG1570" t="s">
        <v>140</v>
      </c>
      <c r="AX1570" t="s">
        <v>207</v>
      </c>
      <c r="AY1570" t="s">
        <v>217</v>
      </c>
      <c r="AZ1570" t="s">
        <v>183</v>
      </c>
      <c r="BA1570" t="s">
        <v>184</v>
      </c>
      <c r="BC1570">
        <v>20</v>
      </c>
      <c r="BH1570" t="s">
        <v>118</v>
      </c>
      <c r="BJ1570">
        <v>20</v>
      </c>
      <c r="BO1570" t="s">
        <v>118</v>
      </c>
      <c r="BQ1570">
        <v>20</v>
      </c>
      <c r="BV1570" t="s">
        <v>118</v>
      </c>
      <c r="CC1570" t="s">
        <v>120</v>
      </c>
      <c r="CR1570" t="s">
        <v>237</v>
      </c>
      <c r="CS1570">
        <v>159327</v>
      </c>
      <c r="CT1570" t="s">
        <v>712</v>
      </c>
      <c r="CU1570" t="s">
        <v>713</v>
      </c>
      <c r="CV1570">
        <v>2012</v>
      </c>
    </row>
    <row r="1571" spans="1:100" x14ac:dyDescent="0.35">
      <c r="A1571">
        <v>39600425</v>
      </c>
      <c r="B1571" t="s">
        <v>689</v>
      </c>
      <c r="D1571" t="s">
        <v>135</v>
      </c>
      <c r="K1571" t="s">
        <v>613</v>
      </c>
      <c r="L1571" t="s">
        <v>614</v>
      </c>
      <c r="M1571" t="s">
        <v>251</v>
      </c>
      <c r="N1571" t="s">
        <v>105</v>
      </c>
      <c r="P1571">
        <v>25</v>
      </c>
      <c r="U1571" t="s">
        <v>106</v>
      </c>
      <c r="V1571" t="s">
        <v>167</v>
      </c>
      <c r="W1571" t="s">
        <v>108</v>
      </c>
      <c r="X1571" t="s">
        <v>234</v>
      </c>
      <c r="Y1571">
        <v>4</v>
      </c>
      <c r="Z1571" t="s">
        <v>139</v>
      </c>
      <c r="AB1571">
        <v>3.4</v>
      </c>
      <c r="AG1571" t="s">
        <v>140</v>
      </c>
      <c r="AX1571" t="s">
        <v>128</v>
      </c>
      <c r="AY1571" t="s">
        <v>128</v>
      </c>
      <c r="AZ1571" t="s">
        <v>183</v>
      </c>
      <c r="BC1571">
        <v>20</v>
      </c>
      <c r="BH1571" t="s">
        <v>118</v>
      </c>
      <c r="BJ1571">
        <v>20</v>
      </c>
      <c r="BO1571" t="s">
        <v>118</v>
      </c>
      <c r="BQ1571">
        <v>20</v>
      </c>
      <c r="BV1571" t="s">
        <v>118</v>
      </c>
      <c r="CC1571" t="s">
        <v>120</v>
      </c>
      <c r="CR1571" t="s">
        <v>237</v>
      </c>
      <c r="CS1571">
        <v>159327</v>
      </c>
      <c r="CT1571" t="s">
        <v>712</v>
      </c>
      <c r="CU1571" t="s">
        <v>713</v>
      </c>
      <c r="CV1571">
        <v>2012</v>
      </c>
    </row>
    <row r="1572" spans="1:100" x14ac:dyDescent="0.35">
      <c r="A1572">
        <v>39600425</v>
      </c>
      <c r="B1572" t="s">
        <v>689</v>
      </c>
      <c r="D1572" t="s">
        <v>135</v>
      </c>
      <c r="K1572" t="s">
        <v>613</v>
      </c>
      <c r="L1572" t="s">
        <v>614</v>
      </c>
      <c r="M1572" t="s">
        <v>251</v>
      </c>
      <c r="N1572" t="s">
        <v>105</v>
      </c>
      <c r="P1572">
        <v>25</v>
      </c>
      <c r="U1572" t="s">
        <v>106</v>
      </c>
      <c r="V1572" t="s">
        <v>233</v>
      </c>
      <c r="W1572" t="s">
        <v>108</v>
      </c>
      <c r="X1572" t="s">
        <v>524</v>
      </c>
      <c r="Y1572">
        <v>2</v>
      </c>
      <c r="Z1572" t="s">
        <v>139</v>
      </c>
      <c r="AB1572">
        <v>3.7170000000000001</v>
      </c>
      <c r="AG1572" t="s">
        <v>140</v>
      </c>
      <c r="AX1572" t="s">
        <v>273</v>
      </c>
      <c r="AY1572" t="s">
        <v>722</v>
      </c>
      <c r="AZ1572" t="s">
        <v>183</v>
      </c>
      <c r="BA1572" t="s">
        <v>275</v>
      </c>
      <c r="BE1572">
        <v>36</v>
      </c>
      <c r="BG1572">
        <v>37</v>
      </c>
      <c r="BH1572" t="s">
        <v>106</v>
      </c>
      <c r="BO1572" t="s">
        <v>119</v>
      </c>
      <c r="BV1572" t="s">
        <v>119</v>
      </c>
      <c r="CC1572" t="s">
        <v>120</v>
      </c>
      <c r="CR1572" t="s">
        <v>714</v>
      </c>
      <c r="CS1572">
        <v>170774</v>
      </c>
      <c r="CT1572" t="s">
        <v>715</v>
      </c>
      <c r="CU1572" t="s">
        <v>716</v>
      </c>
      <c r="CV1572">
        <v>2013</v>
      </c>
    </row>
    <row r="1573" spans="1:100" x14ac:dyDescent="0.35">
      <c r="A1573">
        <v>39600425</v>
      </c>
      <c r="B1573" t="s">
        <v>689</v>
      </c>
      <c r="D1573" t="s">
        <v>135</v>
      </c>
      <c r="F1573">
        <v>48.7</v>
      </c>
      <c r="K1573" t="s">
        <v>613</v>
      </c>
      <c r="L1573" t="s">
        <v>614</v>
      </c>
      <c r="M1573" t="s">
        <v>251</v>
      </c>
      <c r="N1573" t="s">
        <v>105</v>
      </c>
      <c r="P1573">
        <v>26</v>
      </c>
      <c r="U1573" t="s">
        <v>206</v>
      </c>
      <c r="V1573" t="s">
        <v>167</v>
      </c>
      <c r="W1573" t="s">
        <v>108</v>
      </c>
      <c r="X1573" t="s">
        <v>234</v>
      </c>
      <c r="Y1573">
        <v>4</v>
      </c>
      <c r="Z1573" t="s">
        <v>139</v>
      </c>
      <c r="AB1573">
        <v>1.96</v>
      </c>
      <c r="AD1573">
        <v>0.81</v>
      </c>
      <c r="AF1573">
        <v>3.1</v>
      </c>
      <c r="AG1573" t="s">
        <v>140</v>
      </c>
      <c r="AX1573" t="s">
        <v>128</v>
      </c>
      <c r="AY1573" t="s">
        <v>241</v>
      </c>
      <c r="AZ1573" t="s">
        <v>183</v>
      </c>
      <c r="BC1573">
        <v>18</v>
      </c>
      <c r="BH1573" t="s">
        <v>118</v>
      </c>
      <c r="BJ1573">
        <v>18</v>
      </c>
      <c r="BO1573" t="s">
        <v>118</v>
      </c>
      <c r="BQ1573">
        <v>18</v>
      </c>
      <c r="BV1573" t="s">
        <v>118</v>
      </c>
      <c r="CC1573" t="s">
        <v>120</v>
      </c>
      <c r="CR1573" t="s">
        <v>697</v>
      </c>
      <c r="CS1573">
        <v>170772</v>
      </c>
      <c r="CT1573" t="s">
        <v>710</v>
      </c>
      <c r="CU1573" t="s">
        <v>711</v>
      </c>
      <c r="CV1573">
        <v>2010</v>
      </c>
    </row>
    <row r="1574" spans="1:100" x14ac:dyDescent="0.35">
      <c r="A1574">
        <v>39600425</v>
      </c>
      <c r="B1574" t="s">
        <v>689</v>
      </c>
      <c r="D1574" t="s">
        <v>135</v>
      </c>
      <c r="K1574" t="s">
        <v>613</v>
      </c>
      <c r="L1574" t="s">
        <v>614</v>
      </c>
      <c r="M1574" t="s">
        <v>251</v>
      </c>
      <c r="N1574" t="s">
        <v>105</v>
      </c>
      <c r="P1574">
        <v>25</v>
      </c>
      <c r="U1574" t="s">
        <v>106</v>
      </c>
      <c r="V1574" t="s">
        <v>233</v>
      </c>
      <c r="W1574" t="s">
        <v>108</v>
      </c>
      <c r="X1574" t="s">
        <v>524</v>
      </c>
      <c r="Y1574">
        <v>2</v>
      </c>
      <c r="Z1574" t="s">
        <v>139</v>
      </c>
      <c r="AB1574">
        <v>3.7170000000000001</v>
      </c>
      <c r="AG1574" t="s">
        <v>140</v>
      </c>
      <c r="AX1574" t="s">
        <v>207</v>
      </c>
      <c r="AY1574" t="s">
        <v>278</v>
      </c>
      <c r="AZ1574" t="s">
        <v>183</v>
      </c>
      <c r="BA1574" t="s">
        <v>184</v>
      </c>
      <c r="BE1574">
        <v>25</v>
      </c>
      <c r="BG1574">
        <v>42</v>
      </c>
      <c r="BH1574" t="s">
        <v>106</v>
      </c>
      <c r="BO1574" t="s">
        <v>119</v>
      </c>
      <c r="BV1574" t="s">
        <v>119</v>
      </c>
      <c r="CC1574" t="s">
        <v>120</v>
      </c>
      <c r="CR1574" t="s">
        <v>714</v>
      </c>
      <c r="CS1574">
        <v>170774</v>
      </c>
      <c r="CT1574" t="s">
        <v>715</v>
      </c>
      <c r="CU1574" t="s">
        <v>716</v>
      </c>
      <c r="CV1574">
        <v>2013</v>
      </c>
    </row>
    <row r="1575" spans="1:100" x14ac:dyDescent="0.35">
      <c r="A1575">
        <v>39600425</v>
      </c>
      <c r="B1575" t="s">
        <v>689</v>
      </c>
      <c r="D1575" t="s">
        <v>135</v>
      </c>
      <c r="K1575" t="s">
        <v>613</v>
      </c>
      <c r="L1575" t="s">
        <v>614</v>
      </c>
      <c r="M1575" t="s">
        <v>251</v>
      </c>
      <c r="N1575" t="s">
        <v>105</v>
      </c>
      <c r="P1575">
        <v>25</v>
      </c>
      <c r="U1575" t="s">
        <v>106</v>
      </c>
      <c r="V1575" t="s">
        <v>233</v>
      </c>
      <c r="W1575" t="s">
        <v>108</v>
      </c>
      <c r="X1575" t="s">
        <v>524</v>
      </c>
      <c r="Y1575">
        <v>2</v>
      </c>
      <c r="Z1575" t="s">
        <v>139</v>
      </c>
      <c r="AB1575">
        <v>3.7170000000000001</v>
      </c>
      <c r="AG1575" t="s">
        <v>140</v>
      </c>
      <c r="AX1575" t="s">
        <v>273</v>
      </c>
      <c r="AY1575" t="s">
        <v>652</v>
      </c>
      <c r="AZ1575" t="s">
        <v>183</v>
      </c>
      <c r="BA1575" t="s">
        <v>275</v>
      </c>
      <c r="BE1575">
        <v>36</v>
      </c>
      <c r="BG1575">
        <v>37</v>
      </c>
      <c r="BH1575" t="s">
        <v>106</v>
      </c>
      <c r="BO1575" t="s">
        <v>119</v>
      </c>
      <c r="BV1575" t="s">
        <v>119</v>
      </c>
      <c r="CC1575" t="s">
        <v>120</v>
      </c>
      <c r="CR1575" t="s">
        <v>714</v>
      </c>
      <c r="CS1575">
        <v>170774</v>
      </c>
      <c r="CT1575" t="s">
        <v>715</v>
      </c>
      <c r="CU1575" t="s">
        <v>716</v>
      </c>
      <c r="CV1575">
        <v>2013</v>
      </c>
    </row>
    <row r="1576" spans="1:100" x14ac:dyDescent="0.35">
      <c r="A1576">
        <v>39600425</v>
      </c>
      <c r="B1576" t="s">
        <v>689</v>
      </c>
      <c r="D1576" t="s">
        <v>135</v>
      </c>
      <c r="K1576" t="s">
        <v>613</v>
      </c>
      <c r="L1576" t="s">
        <v>614</v>
      </c>
      <c r="M1576" t="s">
        <v>251</v>
      </c>
      <c r="N1576" t="s">
        <v>105</v>
      </c>
      <c r="P1576">
        <v>25</v>
      </c>
      <c r="U1576" t="s">
        <v>106</v>
      </c>
      <c r="V1576" t="s">
        <v>233</v>
      </c>
      <c r="W1576" t="s">
        <v>108</v>
      </c>
      <c r="X1576" t="s">
        <v>524</v>
      </c>
      <c r="Y1576">
        <v>2</v>
      </c>
      <c r="Z1576" t="s">
        <v>139</v>
      </c>
      <c r="AB1576">
        <v>3.7170000000000001</v>
      </c>
      <c r="AG1576" t="s">
        <v>140</v>
      </c>
      <c r="AX1576" t="s">
        <v>273</v>
      </c>
      <c r="AY1576" t="s">
        <v>722</v>
      </c>
      <c r="AZ1576" t="s">
        <v>183</v>
      </c>
      <c r="BA1576" t="s">
        <v>640</v>
      </c>
      <c r="BE1576">
        <v>36</v>
      </c>
      <c r="BG1576">
        <v>37</v>
      </c>
      <c r="BH1576" t="s">
        <v>106</v>
      </c>
      <c r="BO1576" t="s">
        <v>119</v>
      </c>
      <c r="BV1576" t="s">
        <v>119</v>
      </c>
      <c r="CC1576" t="s">
        <v>120</v>
      </c>
      <c r="CR1576" t="s">
        <v>714</v>
      </c>
      <c r="CS1576">
        <v>170774</v>
      </c>
      <c r="CT1576" t="s">
        <v>715</v>
      </c>
      <c r="CU1576" t="s">
        <v>716</v>
      </c>
      <c r="CV1576">
        <v>2013</v>
      </c>
    </row>
    <row r="1577" spans="1:100" x14ac:dyDescent="0.35">
      <c r="A1577">
        <v>39600425</v>
      </c>
      <c r="B1577" t="s">
        <v>689</v>
      </c>
      <c r="D1577" t="s">
        <v>101</v>
      </c>
      <c r="F1577">
        <v>39.9</v>
      </c>
      <c r="K1577" t="s">
        <v>261</v>
      </c>
      <c r="L1577" t="s">
        <v>262</v>
      </c>
      <c r="M1577" t="s">
        <v>251</v>
      </c>
      <c r="N1577" t="s">
        <v>105</v>
      </c>
      <c r="P1577">
        <v>25</v>
      </c>
      <c r="U1577" t="s">
        <v>294</v>
      </c>
      <c r="V1577" t="s">
        <v>167</v>
      </c>
      <c r="W1577" t="s">
        <v>108</v>
      </c>
      <c r="X1577" t="s">
        <v>109</v>
      </c>
      <c r="Y1577" t="s">
        <v>383</v>
      </c>
      <c r="Z1577" t="s">
        <v>139</v>
      </c>
      <c r="AB1577">
        <v>1.68</v>
      </c>
      <c r="AD1577">
        <v>1.52</v>
      </c>
      <c r="AF1577">
        <v>1.8</v>
      </c>
      <c r="AG1577" t="s">
        <v>140</v>
      </c>
      <c r="AX1577" t="s">
        <v>128</v>
      </c>
      <c r="AY1577" t="s">
        <v>128</v>
      </c>
      <c r="AZ1577" t="s">
        <v>183</v>
      </c>
      <c r="BC1577">
        <v>4</v>
      </c>
      <c r="BH1577" t="s">
        <v>118</v>
      </c>
      <c r="BJ1577">
        <v>96</v>
      </c>
      <c r="BO1577" t="s">
        <v>130</v>
      </c>
      <c r="BQ1577">
        <v>4</v>
      </c>
      <c r="BV1577" t="s">
        <v>118</v>
      </c>
      <c r="CC1577" t="s">
        <v>120</v>
      </c>
      <c r="CR1577" t="s">
        <v>375</v>
      </c>
      <c r="CS1577">
        <v>161774</v>
      </c>
      <c r="CT1577" t="s">
        <v>384</v>
      </c>
      <c r="CU1577" t="s">
        <v>385</v>
      </c>
      <c r="CV1577">
        <v>2011</v>
      </c>
    </row>
    <row r="1578" spans="1:100" x14ac:dyDescent="0.35">
      <c r="A1578">
        <v>39600425</v>
      </c>
      <c r="B1578" t="s">
        <v>689</v>
      </c>
      <c r="D1578" t="s">
        <v>135</v>
      </c>
      <c r="K1578" t="s">
        <v>613</v>
      </c>
      <c r="L1578" t="s">
        <v>614</v>
      </c>
      <c r="M1578" t="s">
        <v>251</v>
      </c>
      <c r="N1578" t="s">
        <v>105</v>
      </c>
      <c r="V1578" t="s">
        <v>167</v>
      </c>
      <c r="W1578" t="s">
        <v>108</v>
      </c>
      <c r="X1578" t="s">
        <v>109</v>
      </c>
      <c r="Y1578">
        <v>2</v>
      </c>
      <c r="Z1578" t="s">
        <v>139</v>
      </c>
      <c r="AB1578">
        <v>0.51300000000000001</v>
      </c>
      <c r="AG1578" t="s">
        <v>111</v>
      </c>
      <c r="AX1578" t="s">
        <v>228</v>
      </c>
      <c r="AY1578" t="s">
        <v>490</v>
      </c>
      <c r="AZ1578" t="s">
        <v>183</v>
      </c>
      <c r="BC1578">
        <v>25</v>
      </c>
      <c r="BH1578" t="s">
        <v>106</v>
      </c>
      <c r="BJ1578">
        <v>12</v>
      </c>
      <c r="BO1578" t="s">
        <v>130</v>
      </c>
      <c r="BQ1578">
        <v>0.5</v>
      </c>
      <c r="BV1578" t="s">
        <v>118</v>
      </c>
      <c r="CC1578" t="s">
        <v>120</v>
      </c>
      <c r="CR1578" t="s">
        <v>719</v>
      </c>
      <c r="CS1578">
        <v>173446</v>
      </c>
      <c r="CT1578" t="s">
        <v>720</v>
      </c>
      <c r="CU1578" t="s">
        <v>721</v>
      </c>
      <c r="CV1578">
        <v>2015</v>
      </c>
    </row>
    <row r="1579" spans="1:100" x14ac:dyDescent="0.35">
      <c r="A1579">
        <v>39600425</v>
      </c>
      <c r="B1579" t="s">
        <v>689</v>
      </c>
      <c r="D1579" t="s">
        <v>135</v>
      </c>
      <c r="K1579" t="s">
        <v>261</v>
      </c>
      <c r="L1579" t="s">
        <v>262</v>
      </c>
      <c r="M1579" t="s">
        <v>251</v>
      </c>
      <c r="N1579" t="s">
        <v>105</v>
      </c>
      <c r="P1579">
        <v>25</v>
      </c>
      <c r="U1579" t="s">
        <v>106</v>
      </c>
      <c r="V1579" t="s">
        <v>167</v>
      </c>
      <c r="W1579" t="s">
        <v>108</v>
      </c>
      <c r="X1579" t="s">
        <v>234</v>
      </c>
      <c r="Y1579">
        <v>4</v>
      </c>
      <c r="Z1579" t="s">
        <v>139</v>
      </c>
      <c r="AB1579">
        <v>1.8</v>
      </c>
      <c r="AG1579" t="s">
        <v>140</v>
      </c>
      <c r="AX1579" t="s">
        <v>207</v>
      </c>
      <c r="AY1579" t="s">
        <v>288</v>
      </c>
      <c r="AZ1579" t="s">
        <v>183</v>
      </c>
      <c r="BA1579" t="s">
        <v>184</v>
      </c>
      <c r="BC1579">
        <v>20</v>
      </c>
      <c r="BH1579" t="s">
        <v>118</v>
      </c>
      <c r="BJ1579">
        <v>20</v>
      </c>
      <c r="BO1579" t="s">
        <v>118</v>
      </c>
      <c r="BQ1579">
        <v>20</v>
      </c>
      <c r="BV1579" t="s">
        <v>118</v>
      </c>
      <c r="CC1579" t="s">
        <v>120</v>
      </c>
      <c r="CR1579" t="s">
        <v>237</v>
      </c>
      <c r="CS1579">
        <v>159327</v>
      </c>
      <c r="CT1579" t="s">
        <v>712</v>
      </c>
      <c r="CU1579" t="s">
        <v>713</v>
      </c>
      <c r="CV1579">
        <v>2012</v>
      </c>
    </row>
    <row r="1580" spans="1:100" x14ac:dyDescent="0.35">
      <c r="A1580">
        <v>39600425</v>
      </c>
      <c r="B1580" t="s">
        <v>689</v>
      </c>
      <c r="D1580" t="s">
        <v>135</v>
      </c>
      <c r="K1580" t="s">
        <v>261</v>
      </c>
      <c r="L1580" t="s">
        <v>262</v>
      </c>
      <c r="M1580" t="s">
        <v>251</v>
      </c>
      <c r="N1580" t="s">
        <v>105</v>
      </c>
      <c r="P1580">
        <v>25</v>
      </c>
      <c r="U1580" t="s">
        <v>106</v>
      </c>
      <c r="V1580" t="s">
        <v>167</v>
      </c>
      <c r="W1580" t="s">
        <v>108</v>
      </c>
      <c r="X1580" t="s">
        <v>234</v>
      </c>
      <c r="Y1580">
        <v>4</v>
      </c>
      <c r="Z1580" t="s">
        <v>139</v>
      </c>
      <c r="AB1580">
        <v>1.8</v>
      </c>
      <c r="AG1580" t="s">
        <v>140</v>
      </c>
      <c r="AX1580" t="s">
        <v>207</v>
      </c>
      <c r="AY1580" t="s">
        <v>288</v>
      </c>
      <c r="AZ1580" t="s">
        <v>183</v>
      </c>
      <c r="BA1580" t="s">
        <v>275</v>
      </c>
      <c r="BC1580">
        <v>20</v>
      </c>
      <c r="BH1580" t="s">
        <v>118</v>
      </c>
      <c r="BJ1580">
        <v>20</v>
      </c>
      <c r="BO1580" t="s">
        <v>118</v>
      </c>
      <c r="BQ1580">
        <v>20</v>
      </c>
      <c r="BV1580" t="s">
        <v>118</v>
      </c>
      <c r="CC1580" t="s">
        <v>120</v>
      </c>
      <c r="CR1580" t="s">
        <v>237</v>
      </c>
      <c r="CS1580">
        <v>159327</v>
      </c>
      <c r="CT1580" t="s">
        <v>712</v>
      </c>
      <c r="CU1580" t="s">
        <v>713</v>
      </c>
      <c r="CV1580">
        <v>2012</v>
      </c>
    </row>
    <row r="1581" spans="1:100" x14ac:dyDescent="0.35">
      <c r="A1581">
        <v>39600425</v>
      </c>
      <c r="B1581" t="s">
        <v>689</v>
      </c>
      <c r="D1581" t="s">
        <v>135</v>
      </c>
      <c r="F1581">
        <v>48.7</v>
      </c>
      <c r="K1581" t="s">
        <v>261</v>
      </c>
      <c r="L1581" t="s">
        <v>262</v>
      </c>
      <c r="M1581" t="s">
        <v>251</v>
      </c>
      <c r="N1581" t="s">
        <v>105</v>
      </c>
      <c r="P1581">
        <v>25</v>
      </c>
      <c r="U1581" t="s">
        <v>106</v>
      </c>
      <c r="V1581" t="s">
        <v>107</v>
      </c>
      <c r="W1581" t="s">
        <v>108</v>
      </c>
      <c r="X1581" t="s">
        <v>109</v>
      </c>
      <c r="Y1581">
        <v>6</v>
      </c>
      <c r="Z1581" t="s">
        <v>139</v>
      </c>
      <c r="AB1581">
        <v>2.11</v>
      </c>
      <c r="AG1581" t="s">
        <v>140</v>
      </c>
      <c r="AX1581" t="s">
        <v>128</v>
      </c>
      <c r="AY1581" t="s">
        <v>128</v>
      </c>
      <c r="AZ1581" t="s">
        <v>183</v>
      </c>
      <c r="BC1581">
        <v>4</v>
      </c>
      <c r="BH1581" t="s">
        <v>118</v>
      </c>
      <c r="BJ1581">
        <v>96</v>
      </c>
      <c r="BO1581" t="s">
        <v>130</v>
      </c>
      <c r="BQ1581">
        <v>4</v>
      </c>
      <c r="BV1581" t="s">
        <v>118</v>
      </c>
      <c r="CC1581" t="s">
        <v>120</v>
      </c>
      <c r="CR1581" t="s">
        <v>700</v>
      </c>
      <c r="CS1581">
        <v>153679</v>
      </c>
      <c r="CT1581" t="s">
        <v>701</v>
      </c>
      <c r="CU1581" t="s">
        <v>702</v>
      </c>
      <c r="CV1581">
        <v>2009</v>
      </c>
    </row>
    <row r="1582" spans="1:100" x14ac:dyDescent="0.35">
      <c r="A1582">
        <v>39600425</v>
      </c>
      <c r="B1582" t="s">
        <v>689</v>
      </c>
      <c r="D1582" t="s">
        <v>135</v>
      </c>
      <c r="K1582" t="s">
        <v>613</v>
      </c>
      <c r="L1582" t="s">
        <v>614</v>
      </c>
      <c r="M1582" t="s">
        <v>251</v>
      </c>
      <c r="N1582" t="s">
        <v>198</v>
      </c>
      <c r="R1582">
        <v>23</v>
      </c>
      <c r="T1582">
        <v>25</v>
      </c>
      <c r="U1582" t="s">
        <v>106</v>
      </c>
      <c r="V1582" t="s">
        <v>233</v>
      </c>
      <c r="W1582" t="s">
        <v>108</v>
      </c>
      <c r="X1582" t="s">
        <v>524</v>
      </c>
      <c r="Y1582">
        <v>3</v>
      </c>
      <c r="Z1582" t="s">
        <v>139</v>
      </c>
      <c r="AD1582">
        <v>0.86229</v>
      </c>
      <c r="AF1582">
        <v>1.04172</v>
      </c>
      <c r="AG1582" t="s">
        <v>111</v>
      </c>
      <c r="AX1582" t="s">
        <v>128</v>
      </c>
      <c r="AY1582" t="s">
        <v>241</v>
      </c>
      <c r="AZ1582" t="s">
        <v>183</v>
      </c>
      <c r="BC1582">
        <v>28</v>
      </c>
      <c r="BH1582" t="s">
        <v>118</v>
      </c>
      <c r="BJ1582">
        <v>69</v>
      </c>
      <c r="BO1582" t="s">
        <v>118</v>
      </c>
      <c r="BQ1582">
        <v>69</v>
      </c>
      <c r="BV1582" t="s">
        <v>118</v>
      </c>
      <c r="CC1582" t="s">
        <v>120</v>
      </c>
      <c r="CR1582" t="s">
        <v>707</v>
      </c>
      <c r="CS1582">
        <v>173301</v>
      </c>
      <c r="CT1582" t="s">
        <v>708</v>
      </c>
      <c r="CU1582" t="s">
        <v>709</v>
      </c>
      <c r="CV1582">
        <v>2014</v>
      </c>
    </row>
    <row r="1583" spans="1:100" x14ac:dyDescent="0.35">
      <c r="A1583">
        <v>39600425</v>
      </c>
      <c r="B1583" t="s">
        <v>689</v>
      </c>
      <c r="D1583" t="s">
        <v>135</v>
      </c>
      <c r="F1583">
        <v>48.7</v>
      </c>
      <c r="K1583" t="s">
        <v>611</v>
      </c>
      <c r="L1583" t="s">
        <v>612</v>
      </c>
      <c r="M1583" t="s">
        <v>251</v>
      </c>
      <c r="N1583" t="s">
        <v>105</v>
      </c>
      <c r="P1583">
        <v>25</v>
      </c>
      <c r="U1583" t="s">
        <v>206</v>
      </c>
      <c r="V1583" t="s">
        <v>167</v>
      </c>
      <c r="W1583" t="s">
        <v>108</v>
      </c>
      <c r="X1583" t="s">
        <v>234</v>
      </c>
      <c r="Y1583">
        <v>4</v>
      </c>
      <c r="Z1583" t="s">
        <v>139</v>
      </c>
      <c r="AB1583">
        <v>1.96</v>
      </c>
      <c r="AD1583">
        <v>0.81</v>
      </c>
      <c r="AF1583">
        <v>3.1</v>
      </c>
      <c r="AG1583" t="s">
        <v>140</v>
      </c>
      <c r="AX1583" t="s">
        <v>128</v>
      </c>
      <c r="AY1583" t="s">
        <v>241</v>
      </c>
      <c r="AZ1583" t="s">
        <v>183</v>
      </c>
      <c r="BC1583">
        <v>18</v>
      </c>
      <c r="BH1583" t="s">
        <v>118</v>
      </c>
      <c r="BJ1583">
        <v>18</v>
      </c>
      <c r="BO1583" t="s">
        <v>118</v>
      </c>
      <c r="BQ1583">
        <v>18</v>
      </c>
      <c r="BV1583" t="s">
        <v>118</v>
      </c>
      <c r="CC1583" t="s">
        <v>120</v>
      </c>
      <c r="CR1583" t="s">
        <v>697</v>
      </c>
      <c r="CS1583">
        <v>170772</v>
      </c>
      <c r="CT1583" t="s">
        <v>710</v>
      </c>
      <c r="CU1583" t="s">
        <v>711</v>
      </c>
      <c r="CV1583">
        <v>2010</v>
      </c>
    </row>
    <row r="1584" spans="1:100" x14ac:dyDescent="0.35">
      <c r="A1584">
        <v>39600425</v>
      </c>
      <c r="B1584" t="s">
        <v>689</v>
      </c>
      <c r="D1584" t="s">
        <v>135</v>
      </c>
      <c r="K1584" t="s">
        <v>613</v>
      </c>
      <c r="L1584" t="s">
        <v>614</v>
      </c>
      <c r="M1584" t="s">
        <v>251</v>
      </c>
      <c r="N1584" t="s">
        <v>198</v>
      </c>
      <c r="R1584">
        <v>23</v>
      </c>
      <c r="T1584">
        <v>25</v>
      </c>
      <c r="U1584" t="s">
        <v>106</v>
      </c>
      <c r="V1584" t="s">
        <v>233</v>
      </c>
      <c r="W1584" t="s">
        <v>108</v>
      </c>
      <c r="X1584" t="s">
        <v>524</v>
      </c>
      <c r="Y1584">
        <v>3</v>
      </c>
      <c r="Z1584" t="s">
        <v>139</v>
      </c>
      <c r="AD1584">
        <v>0.86229</v>
      </c>
      <c r="AF1584">
        <v>1.04172</v>
      </c>
      <c r="AG1584" t="s">
        <v>111</v>
      </c>
      <c r="AX1584" t="s">
        <v>128</v>
      </c>
      <c r="AY1584" t="s">
        <v>241</v>
      </c>
      <c r="AZ1584" t="s">
        <v>183</v>
      </c>
      <c r="BC1584">
        <v>61</v>
      </c>
      <c r="BH1584" t="s">
        <v>118</v>
      </c>
      <c r="BJ1584">
        <v>69</v>
      </c>
      <c r="BO1584" t="s">
        <v>118</v>
      </c>
      <c r="BQ1584">
        <v>69</v>
      </c>
      <c r="BV1584" t="s">
        <v>118</v>
      </c>
      <c r="CC1584" t="s">
        <v>120</v>
      </c>
      <c r="CR1584" t="s">
        <v>707</v>
      </c>
      <c r="CS1584">
        <v>173301</v>
      </c>
      <c r="CT1584" t="s">
        <v>708</v>
      </c>
      <c r="CU1584" t="s">
        <v>709</v>
      </c>
      <c r="CV1584">
        <v>2014</v>
      </c>
    </row>
    <row r="1585" spans="1:100" x14ac:dyDescent="0.35">
      <c r="A1585">
        <v>39600425</v>
      </c>
      <c r="B1585" t="s">
        <v>689</v>
      </c>
      <c r="D1585" t="s">
        <v>135</v>
      </c>
      <c r="K1585" t="s">
        <v>613</v>
      </c>
      <c r="L1585" t="s">
        <v>614</v>
      </c>
      <c r="M1585" t="s">
        <v>251</v>
      </c>
      <c r="N1585" t="s">
        <v>198</v>
      </c>
      <c r="R1585">
        <v>23</v>
      </c>
      <c r="T1585">
        <v>25</v>
      </c>
      <c r="U1585" t="s">
        <v>106</v>
      </c>
      <c r="V1585" t="s">
        <v>233</v>
      </c>
      <c r="W1585" t="s">
        <v>108</v>
      </c>
      <c r="X1585" t="s">
        <v>524</v>
      </c>
      <c r="Y1585">
        <v>3</v>
      </c>
      <c r="Z1585" t="s">
        <v>139</v>
      </c>
      <c r="AD1585">
        <v>0.86229</v>
      </c>
      <c r="AF1585">
        <v>1.04172</v>
      </c>
      <c r="AG1585" t="s">
        <v>111</v>
      </c>
      <c r="AX1585" t="s">
        <v>128</v>
      </c>
      <c r="AY1585" t="s">
        <v>241</v>
      </c>
      <c r="AZ1585" t="s">
        <v>183</v>
      </c>
      <c r="BC1585">
        <v>52</v>
      </c>
      <c r="BH1585" t="s">
        <v>118</v>
      </c>
      <c r="BJ1585">
        <v>69</v>
      </c>
      <c r="BO1585" t="s">
        <v>118</v>
      </c>
      <c r="BQ1585">
        <v>69</v>
      </c>
      <c r="BV1585" t="s">
        <v>118</v>
      </c>
      <c r="CC1585" t="s">
        <v>120</v>
      </c>
      <c r="CR1585" t="s">
        <v>707</v>
      </c>
      <c r="CS1585">
        <v>173301</v>
      </c>
      <c r="CT1585" t="s">
        <v>708</v>
      </c>
      <c r="CU1585" t="s">
        <v>709</v>
      </c>
      <c r="CV1585">
        <v>2014</v>
      </c>
    </row>
    <row r="1586" spans="1:100" x14ac:dyDescent="0.35">
      <c r="A1586">
        <v>39600425</v>
      </c>
      <c r="B1586" t="s">
        <v>689</v>
      </c>
      <c r="D1586" t="s">
        <v>135</v>
      </c>
      <c r="K1586" t="s">
        <v>613</v>
      </c>
      <c r="L1586" t="s">
        <v>614</v>
      </c>
      <c r="M1586" t="s">
        <v>251</v>
      </c>
      <c r="N1586" t="s">
        <v>198</v>
      </c>
      <c r="R1586">
        <v>23</v>
      </c>
      <c r="T1586">
        <v>25</v>
      </c>
      <c r="U1586" t="s">
        <v>106</v>
      </c>
      <c r="V1586" t="s">
        <v>233</v>
      </c>
      <c r="W1586" t="s">
        <v>108</v>
      </c>
      <c r="X1586" t="s">
        <v>524</v>
      </c>
      <c r="Y1586">
        <v>3</v>
      </c>
      <c r="Z1586" t="s">
        <v>139</v>
      </c>
      <c r="AD1586">
        <v>0.86229</v>
      </c>
      <c r="AF1586">
        <v>1.04172</v>
      </c>
      <c r="AG1586" t="s">
        <v>111</v>
      </c>
      <c r="AX1586" t="s">
        <v>128</v>
      </c>
      <c r="AY1586" t="s">
        <v>241</v>
      </c>
      <c r="AZ1586" t="s">
        <v>183</v>
      </c>
      <c r="BC1586">
        <v>47</v>
      </c>
      <c r="BH1586" t="s">
        <v>118</v>
      </c>
      <c r="BJ1586">
        <v>69</v>
      </c>
      <c r="BO1586" t="s">
        <v>118</v>
      </c>
      <c r="BQ1586">
        <v>69</v>
      </c>
      <c r="BV1586" t="s">
        <v>118</v>
      </c>
      <c r="CC1586" t="s">
        <v>120</v>
      </c>
      <c r="CR1586" t="s">
        <v>707</v>
      </c>
      <c r="CS1586">
        <v>173301</v>
      </c>
      <c r="CT1586" t="s">
        <v>708</v>
      </c>
      <c r="CU1586" t="s">
        <v>709</v>
      </c>
      <c r="CV1586">
        <v>2014</v>
      </c>
    </row>
    <row r="1587" spans="1:100" x14ac:dyDescent="0.35">
      <c r="A1587">
        <v>39600425</v>
      </c>
      <c r="B1587" t="s">
        <v>689</v>
      </c>
      <c r="D1587" t="s">
        <v>135</v>
      </c>
      <c r="K1587" t="s">
        <v>613</v>
      </c>
      <c r="L1587" t="s">
        <v>614</v>
      </c>
      <c r="M1587" t="s">
        <v>251</v>
      </c>
      <c r="N1587" t="s">
        <v>105</v>
      </c>
      <c r="P1587">
        <v>25</v>
      </c>
      <c r="U1587" t="s">
        <v>106</v>
      </c>
      <c r="V1587" t="s">
        <v>233</v>
      </c>
      <c r="W1587" t="s">
        <v>108</v>
      </c>
      <c r="X1587" t="s">
        <v>524</v>
      </c>
      <c r="Y1587">
        <v>2</v>
      </c>
      <c r="Z1587" t="s">
        <v>139</v>
      </c>
      <c r="AD1587">
        <v>4.0000000000000001E-3</v>
      </c>
      <c r="AF1587">
        <v>8.2899999999999991</v>
      </c>
      <c r="AG1587" t="s">
        <v>140</v>
      </c>
      <c r="AX1587" t="s">
        <v>273</v>
      </c>
      <c r="AY1587" t="s">
        <v>274</v>
      </c>
      <c r="AZ1587" t="s">
        <v>183</v>
      </c>
      <c r="BA1587" t="s">
        <v>640</v>
      </c>
      <c r="BE1587">
        <v>36</v>
      </c>
      <c r="BG1587">
        <v>37</v>
      </c>
      <c r="BH1587" t="s">
        <v>106</v>
      </c>
      <c r="BO1587" t="s">
        <v>119</v>
      </c>
      <c r="BV1587" t="s">
        <v>119</v>
      </c>
      <c r="CC1587" t="s">
        <v>120</v>
      </c>
      <c r="CR1587" t="s">
        <v>714</v>
      </c>
      <c r="CS1587">
        <v>170774</v>
      </c>
      <c r="CT1587" t="s">
        <v>715</v>
      </c>
      <c r="CU1587" t="s">
        <v>716</v>
      </c>
      <c r="CV1587">
        <v>2013</v>
      </c>
    </row>
    <row r="1588" spans="1:100" x14ac:dyDescent="0.35">
      <c r="A1588">
        <v>39600425</v>
      </c>
      <c r="B1588" t="s">
        <v>689</v>
      </c>
      <c r="D1588" t="s">
        <v>135</v>
      </c>
      <c r="K1588" t="s">
        <v>613</v>
      </c>
      <c r="L1588" t="s">
        <v>614</v>
      </c>
      <c r="M1588" t="s">
        <v>251</v>
      </c>
      <c r="N1588" t="s">
        <v>105</v>
      </c>
      <c r="P1588">
        <v>25</v>
      </c>
      <c r="U1588" t="s">
        <v>106</v>
      </c>
      <c r="V1588" t="s">
        <v>233</v>
      </c>
      <c r="W1588" t="s">
        <v>108</v>
      </c>
      <c r="X1588" t="s">
        <v>524</v>
      </c>
      <c r="Y1588">
        <v>2</v>
      </c>
      <c r="Z1588" t="s">
        <v>139</v>
      </c>
      <c r="AD1588">
        <v>4.0000000000000001E-3</v>
      </c>
      <c r="AF1588">
        <v>8.2899999999999991</v>
      </c>
      <c r="AG1588" t="s">
        <v>140</v>
      </c>
      <c r="AX1588" t="s">
        <v>273</v>
      </c>
      <c r="AY1588" t="s">
        <v>722</v>
      </c>
      <c r="AZ1588" t="s">
        <v>183</v>
      </c>
      <c r="BA1588" t="s">
        <v>640</v>
      </c>
      <c r="BE1588">
        <v>36</v>
      </c>
      <c r="BG1588">
        <v>37</v>
      </c>
      <c r="BH1588" t="s">
        <v>106</v>
      </c>
      <c r="BO1588" t="s">
        <v>119</v>
      </c>
      <c r="BV1588" t="s">
        <v>119</v>
      </c>
      <c r="CC1588" t="s">
        <v>120</v>
      </c>
      <c r="CR1588" t="s">
        <v>714</v>
      </c>
      <c r="CS1588">
        <v>170774</v>
      </c>
      <c r="CT1588" t="s">
        <v>715</v>
      </c>
      <c r="CU1588" t="s">
        <v>716</v>
      </c>
      <c r="CV1588">
        <v>2013</v>
      </c>
    </row>
    <row r="1589" spans="1:100" x14ac:dyDescent="0.35">
      <c r="A1589">
        <v>39600425</v>
      </c>
      <c r="B1589" t="s">
        <v>689</v>
      </c>
      <c r="D1589" t="s">
        <v>101</v>
      </c>
      <c r="F1589">
        <v>48.7</v>
      </c>
      <c r="K1589" t="s">
        <v>613</v>
      </c>
      <c r="L1589" t="s">
        <v>614</v>
      </c>
      <c r="M1589" t="s">
        <v>251</v>
      </c>
      <c r="N1589" t="s">
        <v>105</v>
      </c>
      <c r="P1589">
        <v>26</v>
      </c>
      <c r="U1589" t="s">
        <v>206</v>
      </c>
      <c r="V1589" t="s">
        <v>167</v>
      </c>
      <c r="W1589" t="s">
        <v>108</v>
      </c>
      <c r="X1589" t="s">
        <v>234</v>
      </c>
      <c r="Y1589">
        <v>4</v>
      </c>
      <c r="Z1589" t="s">
        <v>139</v>
      </c>
      <c r="AB1589">
        <v>3</v>
      </c>
      <c r="AG1589" t="s">
        <v>140</v>
      </c>
      <c r="AX1589" t="s">
        <v>128</v>
      </c>
      <c r="AY1589" t="s">
        <v>241</v>
      </c>
      <c r="AZ1589" t="s">
        <v>183</v>
      </c>
      <c r="BC1589">
        <v>4</v>
      </c>
      <c r="BH1589" t="s">
        <v>118</v>
      </c>
      <c r="BJ1589">
        <v>4</v>
      </c>
      <c r="BO1589" t="s">
        <v>118</v>
      </c>
      <c r="BQ1589">
        <v>4</v>
      </c>
      <c r="BV1589" t="s">
        <v>118</v>
      </c>
      <c r="CC1589" t="s">
        <v>120</v>
      </c>
      <c r="CR1589" t="s">
        <v>697</v>
      </c>
      <c r="CS1589">
        <v>170772</v>
      </c>
      <c r="CT1589" t="s">
        <v>710</v>
      </c>
      <c r="CU1589" t="s">
        <v>711</v>
      </c>
      <c r="CV1589">
        <v>2010</v>
      </c>
    </row>
    <row r="1590" spans="1:100" x14ac:dyDescent="0.35">
      <c r="A1590">
        <v>39600425</v>
      </c>
      <c r="B1590" t="s">
        <v>689</v>
      </c>
      <c r="D1590" t="s">
        <v>135</v>
      </c>
      <c r="F1590">
        <v>49</v>
      </c>
      <c r="K1590" t="s">
        <v>613</v>
      </c>
      <c r="L1590" t="s">
        <v>614</v>
      </c>
      <c r="M1590" t="s">
        <v>251</v>
      </c>
      <c r="N1590" t="s">
        <v>105</v>
      </c>
      <c r="P1590">
        <v>25</v>
      </c>
      <c r="U1590" t="s">
        <v>294</v>
      </c>
      <c r="V1590" t="s">
        <v>167</v>
      </c>
      <c r="W1590" t="s">
        <v>108</v>
      </c>
      <c r="X1590" t="s">
        <v>234</v>
      </c>
      <c r="Y1590">
        <v>2</v>
      </c>
      <c r="Z1590" t="s">
        <v>139</v>
      </c>
      <c r="AD1590">
        <v>3.77</v>
      </c>
      <c r="AF1590">
        <v>7.2</v>
      </c>
      <c r="AG1590" t="s">
        <v>140</v>
      </c>
      <c r="AX1590" t="s">
        <v>282</v>
      </c>
      <c r="AY1590" t="s">
        <v>283</v>
      </c>
      <c r="AZ1590" t="s">
        <v>183</v>
      </c>
      <c r="BC1590">
        <v>60</v>
      </c>
      <c r="BH1590" t="s">
        <v>118</v>
      </c>
      <c r="BJ1590">
        <v>60</v>
      </c>
      <c r="BO1590" t="s">
        <v>118</v>
      </c>
      <c r="BQ1590">
        <v>60</v>
      </c>
      <c r="BV1590" t="s">
        <v>118</v>
      </c>
      <c r="CC1590" t="s">
        <v>120</v>
      </c>
      <c r="CR1590" t="s">
        <v>658</v>
      </c>
      <c r="CS1590">
        <v>173392</v>
      </c>
      <c r="CT1590" t="s">
        <v>659</v>
      </c>
      <c r="CU1590" t="s">
        <v>660</v>
      </c>
      <c r="CV1590">
        <v>2013</v>
      </c>
    </row>
    <row r="1591" spans="1:100" x14ac:dyDescent="0.35">
      <c r="A1591">
        <v>39600425</v>
      </c>
      <c r="B1591" t="s">
        <v>689</v>
      </c>
      <c r="D1591" t="s">
        <v>135</v>
      </c>
      <c r="K1591" t="s">
        <v>613</v>
      </c>
      <c r="L1591" t="s">
        <v>614</v>
      </c>
      <c r="M1591" t="s">
        <v>251</v>
      </c>
      <c r="N1591" t="s">
        <v>105</v>
      </c>
      <c r="P1591">
        <v>25</v>
      </c>
      <c r="U1591" t="s">
        <v>106</v>
      </c>
      <c r="V1591" t="s">
        <v>167</v>
      </c>
      <c r="W1591" t="s">
        <v>108</v>
      </c>
      <c r="X1591" t="s">
        <v>234</v>
      </c>
      <c r="Y1591">
        <v>4</v>
      </c>
      <c r="Z1591" t="s">
        <v>139</v>
      </c>
      <c r="AB1591">
        <v>3.4</v>
      </c>
      <c r="AG1591" t="s">
        <v>140</v>
      </c>
      <c r="AX1591" t="s">
        <v>128</v>
      </c>
      <c r="AY1591" t="s">
        <v>128</v>
      </c>
      <c r="AZ1591" t="s">
        <v>183</v>
      </c>
      <c r="BC1591">
        <v>20</v>
      </c>
      <c r="BH1591" t="s">
        <v>118</v>
      </c>
      <c r="BJ1591">
        <v>20</v>
      </c>
      <c r="BO1591" t="s">
        <v>118</v>
      </c>
      <c r="BQ1591">
        <v>20</v>
      </c>
      <c r="BV1591" t="s">
        <v>118</v>
      </c>
      <c r="CC1591" t="s">
        <v>120</v>
      </c>
      <c r="CR1591" t="s">
        <v>237</v>
      </c>
      <c r="CS1591">
        <v>159327</v>
      </c>
      <c r="CT1591" t="s">
        <v>712</v>
      </c>
      <c r="CU1591" t="s">
        <v>713</v>
      </c>
      <c r="CV1591">
        <v>2012</v>
      </c>
    </row>
    <row r="1592" spans="1:100" x14ac:dyDescent="0.35">
      <c r="A1592">
        <v>39600425</v>
      </c>
      <c r="B1592" t="s">
        <v>689</v>
      </c>
      <c r="D1592" t="s">
        <v>135</v>
      </c>
      <c r="K1592" t="s">
        <v>613</v>
      </c>
      <c r="L1592" t="s">
        <v>614</v>
      </c>
      <c r="M1592" t="s">
        <v>251</v>
      </c>
      <c r="N1592" t="s">
        <v>105</v>
      </c>
      <c r="P1592">
        <v>25</v>
      </c>
      <c r="U1592" t="s">
        <v>106</v>
      </c>
      <c r="V1592" t="s">
        <v>167</v>
      </c>
      <c r="W1592" t="s">
        <v>108</v>
      </c>
      <c r="X1592" t="s">
        <v>234</v>
      </c>
      <c r="Y1592">
        <v>4</v>
      </c>
      <c r="Z1592" t="s">
        <v>139</v>
      </c>
      <c r="AB1592">
        <v>3.4</v>
      </c>
      <c r="AG1592" t="s">
        <v>140</v>
      </c>
      <c r="AX1592" t="s">
        <v>207</v>
      </c>
      <c r="AY1592" t="s">
        <v>217</v>
      </c>
      <c r="AZ1592" t="s">
        <v>183</v>
      </c>
      <c r="BA1592" t="s">
        <v>184</v>
      </c>
      <c r="BC1592">
        <v>20</v>
      </c>
      <c r="BH1592" t="s">
        <v>118</v>
      </c>
      <c r="BJ1592">
        <v>20</v>
      </c>
      <c r="BO1592" t="s">
        <v>118</v>
      </c>
      <c r="BQ1592">
        <v>20</v>
      </c>
      <c r="BV1592" t="s">
        <v>118</v>
      </c>
      <c r="CC1592" t="s">
        <v>120</v>
      </c>
      <c r="CR1592" t="s">
        <v>237</v>
      </c>
      <c r="CS1592">
        <v>159327</v>
      </c>
      <c r="CT1592" t="s">
        <v>712</v>
      </c>
      <c r="CU1592" t="s">
        <v>713</v>
      </c>
      <c r="CV1592">
        <v>2012</v>
      </c>
    </row>
    <row r="1593" spans="1:100" x14ac:dyDescent="0.35">
      <c r="A1593">
        <v>39600425</v>
      </c>
      <c r="B1593" t="s">
        <v>689</v>
      </c>
      <c r="D1593" t="s">
        <v>135</v>
      </c>
      <c r="K1593" t="s">
        <v>613</v>
      </c>
      <c r="L1593" t="s">
        <v>614</v>
      </c>
      <c r="M1593" t="s">
        <v>251</v>
      </c>
      <c r="N1593" t="s">
        <v>105</v>
      </c>
      <c r="P1593">
        <v>25</v>
      </c>
      <c r="U1593" t="s">
        <v>106</v>
      </c>
      <c r="V1593" t="s">
        <v>167</v>
      </c>
      <c r="W1593" t="s">
        <v>108</v>
      </c>
      <c r="X1593" t="s">
        <v>234</v>
      </c>
      <c r="Y1593">
        <v>4</v>
      </c>
      <c r="Z1593" t="s">
        <v>139</v>
      </c>
      <c r="AB1593">
        <v>1.8</v>
      </c>
      <c r="AG1593" t="s">
        <v>140</v>
      </c>
      <c r="AX1593" t="s">
        <v>207</v>
      </c>
      <c r="AY1593" t="s">
        <v>288</v>
      </c>
      <c r="AZ1593" t="s">
        <v>183</v>
      </c>
      <c r="BA1593" t="s">
        <v>683</v>
      </c>
      <c r="BC1593">
        <v>20</v>
      </c>
      <c r="BH1593" t="s">
        <v>118</v>
      </c>
      <c r="BJ1593">
        <v>20</v>
      </c>
      <c r="BO1593" t="s">
        <v>118</v>
      </c>
      <c r="BQ1593">
        <v>20</v>
      </c>
      <c r="BV1593" t="s">
        <v>118</v>
      </c>
      <c r="CC1593" t="s">
        <v>120</v>
      </c>
      <c r="CR1593" t="s">
        <v>237</v>
      </c>
      <c r="CS1593">
        <v>159327</v>
      </c>
      <c r="CT1593" t="s">
        <v>712</v>
      </c>
      <c r="CU1593" t="s">
        <v>713</v>
      </c>
      <c r="CV1593">
        <v>2012</v>
      </c>
    </row>
    <row r="1594" spans="1:100" x14ac:dyDescent="0.35">
      <c r="A1594">
        <v>39600425</v>
      </c>
      <c r="B1594" t="s">
        <v>689</v>
      </c>
      <c r="D1594" t="s">
        <v>135</v>
      </c>
      <c r="K1594" t="s">
        <v>613</v>
      </c>
      <c r="L1594" t="s">
        <v>614</v>
      </c>
      <c r="M1594" t="s">
        <v>251</v>
      </c>
      <c r="N1594" t="s">
        <v>105</v>
      </c>
      <c r="P1594">
        <v>25</v>
      </c>
      <c r="U1594" t="s">
        <v>106</v>
      </c>
      <c r="V1594" t="s">
        <v>167</v>
      </c>
      <c r="W1594" t="s">
        <v>108</v>
      </c>
      <c r="X1594" t="s">
        <v>234</v>
      </c>
      <c r="Y1594">
        <v>4</v>
      </c>
      <c r="Z1594" t="s">
        <v>139</v>
      </c>
      <c r="AB1594">
        <v>1.8</v>
      </c>
      <c r="AG1594" t="s">
        <v>140</v>
      </c>
      <c r="AX1594" t="s">
        <v>207</v>
      </c>
      <c r="AY1594" t="s">
        <v>288</v>
      </c>
      <c r="AZ1594" t="s">
        <v>183</v>
      </c>
      <c r="BA1594" t="s">
        <v>275</v>
      </c>
      <c r="BC1594">
        <v>20</v>
      </c>
      <c r="BH1594" t="s">
        <v>118</v>
      </c>
      <c r="BJ1594">
        <v>20</v>
      </c>
      <c r="BO1594" t="s">
        <v>118</v>
      </c>
      <c r="BQ1594">
        <v>20</v>
      </c>
      <c r="BV1594" t="s">
        <v>118</v>
      </c>
      <c r="CC1594" t="s">
        <v>120</v>
      </c>
      <c r="CR1594" t="s">
        <v>237</v>
      </c>
      <c r="CS1594">
        <v>159327</v>
      </c>
      <c r="CT1594" t="s">
        <v>712</v>
      </c>
      <c r="CU1594" t="s">
        <v>713</v>
      </c>
      <c r="CV1594">
        <v>2012</v>
      </c>
    </row>
    <row r="1595" spans="1:100" x14ac:dyDescent="0.35">
      <c r="A1595">
        <v>39600425</v>
      </c>
      <c r="B1595" t="s">
        <v>689</v>
      </c>
      <c r="D1595" t="s">
        <v>135</v>
      </c>
      <c r="K1595" t="s">
        <v>613</v>
      </c>
      <c r="L1595" t="s">
        <v>614</v>
      </c>
      <c r="M1595" t="s">
        <v>251</v>
      </c>
      <c r="N1595" t="s">
        <v>105</v>
      </c>
      <c r="P1595">
        <v>25</v>
      </c>
      <c r="U1595" t="s">
        <v>106</v>
      </c>
      <c r="V1595" t="s">
        <v>233</v>
      </c>
      <c r="W1595" t="s">
        <v>108</v>
      </c>
      <c r="X1595" t="s">
        <v>524</v>
      </c>
      <c r="Y1595">
        <v>2</v>
      </c>
      <c r="Z1595" t="s">
        <v>139</v>
      </c>
      <c r="AD1595">
        <v>2.5000000000000001E-2</v>
      </c>
      <c r="AF1595">
        <v>2.302</v>
      </c>
      <c r="AG1595" t="s">
        <v>140</v>
      </c>
      <c r="AX1595" t="s">
        <v>273</v>
      </c>
      <c r="AY1595" t="s">
        <v>652</v>
      </c>
      <c r="AZ1595" t="s">
        <v>183</v>
      </c>
      <c r="BA1595" t="s">
        <v>275</v>
      </c>
      <c r="BE1595">
        <v>36</v>
      </c>
      <c r="BG1595">
        <v>37</v>
      </c>
      <c r="BH1595" t="s">
        <v>106</v>
      </c>
      <c r="BO1595" t="s">
        <v>119</v>
      </c>
      <c r="BV1595" t="s">
        <v>119</v>
      </c>
      <c r="CC1595" t="s">
        <v>120</v>
      </c>
      <c r="CR1595" t="s">
        <v>714</v>
      </c>
      <c r="CS1595">
        <v>170774</v>
      </c>
      <c r="CT1595" t="s">
        <v>715</v>
      </c>
      <c r="CU1595" t="s">
        <v>716</v>
      </c>
      <c r="CV1595">
        <v>2013</v>
      </c>
    </row>
    <row r="1596" spans="1:100" x14ac:dyDescent="0.35">
      <c r="A1596">
        <v>39600425</v>
      </c>
      <c r="B1596" t="s">
        <v>689</v>
      </c>
      <c r="D1596" t="s">
        <v>135</v>
      </c>
      <c r="K1596" t="s">
        <v>613</v>
      </c>
      <c r="L1596" t="s">
        <v>614</v>
      </c>
      <c r="M1596" t="s">
        <v>251</v>
      </c>
      <c r="N1596" t="s">
        <v>105</v>
      </c>
      <c r="P1596">
        <v>25</v>
      </c>
      <c r="U1596" t="s">
        <v>106</v>
      </c>
      <c r="V1596" t="s">
        <v>233</v>
      </c>
      <c r="W1596" t="s">
        <v>108</v>
      </c>
      <c r="X1596" t="s">
        <v>524</v>
      </c>
      <c r="Y1596">
        <v>2</v>
      </c>
      <c r="Z1596" t="s">
        <v>139</v>
      </c>
      <c r="AD1596">
        <v>2.5000000000000001E-2</v>
      </c>
      <c r="AF1596">
        <v>2.302</v>
      </c>
      <c r="AG1596" t="s">
        <v>140</v>
      </c>
      <c r="AX1596" t="s">
        <v>112</v>
      </c>
      <c r="AY1596" t="s">
        <v>113</v>
      </c>
      <c r="AZ1596" t="s">
        <v>183</v>
      </c>
      <c r="BB1596" t="s">
        <v>236</v>
      </c>
      <c r="BC1596">
        <v>30</v>
      </c>
      <c r="BH1596" t="s">
        <v>118</v>
      </c>
      <c r="BO1596" t="s">
        <v>119</v>
      </c>
      <c r="BV1596" t="s">
        <v>119</v>
      </c>
      <c r="CC1596" t="s">
        <v>120</v>
      </c>
      <c r="CR1596" t="s">
        <v>714</v>
      </c>
      <c r="CS1596">
        <v>170774</v>
      </c>
      <c r="CT1596" t="s">
        <v>715</v>
      </c>
      <c r="CU1596" t="s">
        <v>716</v>
      </c>
      <c r="CV1596">
        <v>2013</v>
      </c>
    </row>
    <row r="1597" spans="1:100" x14ac:dyDescent="0.35">
      <c r="A1597">
        <v>39600425</v>
      </c>
      <c r="B1597" t="s">
        <v>689</v>
      </c>
      <c r="D1597" t="s">
        <v>135</v>
      </c>
      <c r="K1597" t="s">
        <v>613</v>
      </c>
      <c r="L1597" t="s">
        <v>614</v>
      </c>
      <c r="M1597" t="s">
        <v>251</v>
      </c>
      <c r="N1597" t="s">
        <v>105</v>
      </c>
      <c r="P1597">
        <v>25</v>
      </c>
      <c r="U1597" t="s">
        <v>106</v>
      </c>
      <c r="V1597" t="s">
        <v>233</v>
      </c>
      <c r="W1597" t="s">
        <v>108</v>
      </c>
      <c r="X1597" t="s">
        <v>524</v>
      </c>
      <c r="Y1597">
        <v>2</v>
      </c>
      <c r="Z1597" t="s">
        <v>139</v>
      </c>
      <c r="AD1597">
        <v>2.5000000000000001E-2</v>
      </c>
      <c r="AF1597">
        <v>2.302</v>
      </c>
      <c r="AG1597" t="s">
        <v>140</v>
      </c>
      <c r="AX1597" t="s">
        <v>273</v>
      </c>
      <c r="AY1597" t="s">
        <v>625</v>
      </c>
      <c r="AZ1597" t="s">
        <v>183</v>
      </c>
      <c r="BA1597" t="s">
        <v>275</v>
      </c>
      <c r="BE1597">
        <v>36</v>
      </c>
      <c r="BG1597">
        <v>37</v>
      </c>
      <c r="BH1597" t="s">
        <v>106</v>
      </c>
      <c r="BO1597" t="s">
        <v>119</v>
      </c>
      <c r="BV1597" t="s">
        <v>119</v>
      </c>
      <c r="CC1597" t="s">
        <v>120</v>
      </c>
      <c r="CR1597" t="s">
        <v>714</v>
      </c>
      <c r="CS1597">
        <v>170774</v>
      </c>
      <c r="CT1597" t="s">
        <v>715</v>
      </c>
      <c r="CU1597" t="s">
        <v>716</v>
      </c>
      <c r="CV1597">
        <v>2013</v>
      </c>
    </row>
    <row r="1598" spans="1:100" x14ac:dyDescent="0.35">
      <c r="A1598">
        <v>39600425</v>
      </c>
      <c r="B1598" t="s">
        <v>689</v>
      </c>
      <c r="D1598" t="s">
        <v>135</v>
      </c>
      <c r="F1598">
        <v>48.7</v>
      </c>
      <c r="K1598" t="s">
        <v>618</v>
      </c>
      <c r="L1598" t="s">
        <v>619</v>
      </c>
      <c r="M1598" t="s">
        <v>251</v>
      </c>
      <c r="N1598" t="s">
        <v>105</v>
      </c>
      <c r="P1598">
        <v>25</v>
      </c>
      <c r="U1598" t="s">
        <v>106</v>
      </c>
      <c r="V1598" t="s">
        <v>107</v>
      </c>
      <c r="W1598" t="s">
        <v>108</v>
      </c>
      <c r="X1598" t="s">
        <v>109</v>
      </c>
      <c r="Y1598">
        <v>6</v>
      </c>
      <c r="Z1598" t="s">
        <v>139</v>
      </c>
      <c r="AB1598">
        <v>1.1200000000000001</v>
      </c>
      <c r="AG1598" t="s">
        <v>140</v>
      </c>
      <c r="AX1598" t="s">
        <v>128</v>
      </c>
      <c r="AY1598" t="s">
        <v>128</v>
      </c>
      <c r="AZ1598" t="s">
        <v>183</v>
      </c>
      <c r="BC1598">
        <v>4</v>
      </c>
      <c r="BH1598" t="s">
        <v>118</v>
      </c>
      <c r="BJ1598">
        <v>96</v>
      </c>
      <c r="BO1598" t="s">
        <v>130</v>
      </c>
      <c r="BQ1598">
        <v>4</v>
      </c>
      <c r="BV1598" t="s">
        <v>118</v>
      </c>
      <c r="CC1598" t="s">
        <v>120</v>
      </c>
      <c r="CR1598" t="s">
        <v>700</v>
      </c>
      <c r="CS1598">
        <v>153679</v>
      </c>
      <c r="CT1598" t="s">
        <v>701</v>
      </c>
      <c r="CU1598" t="s">
        <v>702</v>
      </c>
      <c r="CV1598">
        <v>2009</v>
      </c>
    </row>
    <row r="1599" spans="1:100" x14ac:dyDescent="0.35">
      <c r="A1599">
        <v>39600425</v>
      </c>
      <c r="B1599" t="s">
        <v>689</v>
      </c>
      <c r="D1599" t="s">
        <v>101</v>
      </c>
      <c r="F1599">
        <v>39.9</v>
      </c>
      <c r="K1599" t="s">
        <v>618</v>
      </c>
      <c r="L1599" t="s">
        <v>619</v>
      </c>
      <c r="M1599" t="s">
        <v>251</v>
      </c>
      <c r="N1599" t="s">
        <v>105</v>
      </c>
      <c r="P1599">
        <v>25</v>
      </c>
      <c r="U1599" t="s">
        <v>294</v>
      </c>
      <c r="V1599" t="s">
        <v>167</v>
      </c>
      <c r="W1599" t="s">
        <v>108</v>
      </c>
      <c r="X1599" t="s">
        <v>109</v>
      </c>
      <c r="Y1599" t="s">
        <v>383</v>
      </c>
      <c r="Z1599" t="s">
        <v>139</v>
      </c>
      <c r="AB1599">
        <v>1.37</v>
      </c>
      <c r="AD1599">
        <v>1.2</v>
      </c>
      <c r="AF1599">
        <v>1.49</v>
      </c>
      <c r="AG1599" t="s">
        <v>140</v>
      </c>
      <c r="AX1599" t="s">
        <v>128</v>
      </c>
      <c r="AY1599" t="s">
        <v>128</v>
      </c>
      <c r="AZ1599" t="s">
        <v>183</v>
      </c>
      <c r="BC1599">
        <v>4</v>
      </c>
      <c r="BH1599" t="s">
        <v>118</v>
      </c>
      <c r="BJ1599">
        <v>96</v>
      </c>
      <c r="BO1599" t="s">
        <v>130</v>
      </c>
      <c r="BQ1599">
        <v>4</v>
      </c>
      <c r="BV1599" t="s">
        <v>118</v>
      </c>
      <c r="CC1599" t="s">
        <v>120</v>
      </c>
      <c r="CR1599" t="s">
        <v>375</v>
      </c>
      <c r="CS1599">
        <v>161774</v>
      </c>
      <c r="CT1599" t="s">
        <v>384</v>
      </c>
      <c r="CU1599" t="s">
        <v>385</v>
      </c>
      <c r="CV1599">
        <v>2011</v>
      </c>
    </row>
    <row r="1600" spans="1:100" x14ac:dyDescent="0.35">
      <c r="A1600">
        <v>39600425</v>
      </c>
      <c r="B1600" t="s">
        <v>689</v>
      </c>
      <c r="D1600" t="s">
        <v>101</v>
      </c>
      <c r="F1600">
        <v>48.7</v>
      </c>
      <c r="K1600" t="s">
        <v>613</v>
      </c>
      <c r="L1600" t="s">
        <v>614</v>
      </c>
      <c r="M1600" t="s">
        <v>251</v>
      </c>
      <c r="N1600" t="s">
        <v>105</v>
      </c>
      <c r="P1600">
        <v>26</v>
      </c>
      <c r="U1600" t="s">
        <v>206</v>
      </c>
      <c r="V1600" t="s">
        <v>167</v>
      </c>
      <c r="W1600" t="s">
        <v>108</v>
      </c>
      <c r="X1600" t="s">
        <v>234</v>
      </c>
      <c r="Y1600">
        <v>4</v>
      </c>
      <c r="Z1600" t="s">
        <v>139</v>
      </c>
      <c r="AB1600">
        <v>2</v>
      </c>
      <c r="AG1600" t="s">
        <v>140</v>
      </c>
      <c r="AX1600" t="s">
        <v>128</v>
      </c>
      <c r="AY1600" t="s">
        <v>241</v>
      </c>
      <c r="AZ1600" t="s">
        <v>183</v>
      </c>
      <c r="BC1600">
        <v>11</v>
      </c>
      <c r="BH1600" t="s">
        <v>118</v>
      </c>
      <c r="BJ1600">
        <v>11</v>
      </c>
      <c r="BO1600" t="s">
        <v>118</v>
      </c>
      <c r="BQ1600">
        <v>11</v>
      </c>
      <c r="BV1600" t="s">
        <v>118</v>
      </c>
      <c r="CC1600" t="s">
        <v>120</v>
      </c>
      <c r="CR1600" t="s">
        <v>697</v>
      </c>
      <c r="CS1600">
        <v>170772</v>
      </c>
      <c r="CT1600" t="s">
        <v>710</v>
      </c>
      <c r="CU1600" t="s">
        <v>711</v>
      </c>
      <c r="CV1600">
        <v>2010</v>
      </c>
    </row>
    <row r="1601" spans="1:100" x14ac:dyDescent="0.35">
      <c r="A1601">
        <v>39600425</v>
      </c>
      <c r="B1601" t="s">
        <v>689</v>
      </c>
      <c r="D1601" t="s">
        <v>135</v>
      </c>
      <c r="K1601" t="s">
        <v>613</v>
      </c>
      <c r="L1601" t="s">
        <v>614</v>
      </c>
      <c r="M1601" t="s">
        <v>251</v>
      </c>
      <c r="N1601" t="s">
        <v>105</v>
      </c>
      <c r="P1601">
        <v>25</v>
      </c>
      <c r="U1601" t="s">
        <v>106</v>
      </c>
      <c r="V1601" t="s">
        <v>233</v>
      </c>
      <c r="W1601" t="s">
        <v>108</v>
      </c>
      <c r="X1601" t="s">
        <v>524</v>
      </c>
      <c r="Y1601">
        <v>2</v>
      </c>
      <c r="Z1601" t="s">
        <v>139</v>
      </c>
      <c r="AD1601">
        <v>1E-3</v>
      </c>
      <c r="AF1601">
        <v>3.22</v>
      </c>
      <c r="AG1601" t="s">
        <v>140</v>
      </c>
      <c r="AX1601" t="s">
        <v>207</v>
      </c>
      <c r="AY1601" t="s">
        <v>278</v>
      </c>
      <c r="AZ1601" t="s">
        <v>183</v>
      </c>
      <c r="BA1601" t="s">
        <v>184</v>
      </c>
      <c r="BE1601">
        <v>25</v>
      </c>
      <c r="BG1601">
        <v>42</v>
      </c>
      <c r="BH1601" t="s">
        <v>106</v>
      </c>
      <c r="BO1601" t="s">
        <v>119</v>
      </c>
      <c r="BV1601" t="s">
        <v>119</v>
      </c>
      <c r="CC1601" t="s">
        <v>120</v>
      </c>
      <c r="CR1601" t="s">
        <v>714</v>
      </c>
      <c r="CS1601">
        <v>170774</v>
      </c>
      <c r="CT1601" t="s">
        <v>715</v>
      </c>
      <c r="CU1601" t="s">
        <v>716</v>
      </c>
      <c r="CV1601">
        <v>2013</v>
      </c>
    </row>
    <row r="1602" spans="1:100" x14ac:dyDescent="0.35">
      <c r="A1602">
        <v>39600425</v>
      </c>
      <c r="B1602" t="s">
        <v>689</v>
      </c>
      <c r="D1602" t="s">
        <v>135</v>
      </c>
      <c r="K1602" t="s">
        <v>613</v>
      </c>
      <c r="L1602" t="s">
        <v>614</v>
      </c>
      <c r="M1602" t="s">
        <v>251</v>
      </c>
      <c r="N1602" t="s">
        <v>105</v>
      </c>
      <c r="P1602">
        <v>25</v>
      </c>
      <c r="U1602" t="s">
        <v>106</v>
      </c>
      <c r="V1602" t="s">
        <v>233</v>
      </c>
      <c r="W1602" t="s">
        <v>108</v>
      </c>
      <c r="X1602" t="s">
        <v>524</v>
      </c>
      <c r="Y1602">
        <v>2</v>
      </c>
      <c r="Z1602" t="s">
        <v>139</v>
      </c>
      <c r="AD1602">
        <v>2.5000000000000001E-2</v>
      </c>
      <c r="AF1602">
        <v>2.302</v>
      </c>
      <c r="AG1602" t="s">
        <v>140</v>
      </c>
      <c r="AX1602" t="s">
        <v>207</v>
      </c>
      <c r="AY1602" t="s">
        <v>278</v>
      </c>
      <c r="AZ1602" t="s">
        <v>223</v>
      </c>
      <c r="BA1602" t="s">
        <v>184</v>
      </c>
      <c r="BC1602">
        <v>30</v>
      </c>
      <c r="BH1602" t="s">
        <v>118</v>
      </c>
      <c r="BO1602" t="s">
        <v>119</v>
      </c>
      <c r="BV1602" t="s">
        <v>119</v>
      </c>
      <c r="CC1602" t="s">
        <v>120</v>
      </c>
      <c r="CR1602" t="s">
        <v>714</v>
      </c>
      <c r="CS1602">
        <v>170774</v>
      </c>
      <c r="CT1602" t="s">
        <v>715</v>
      </c>
      <c r="CU1602" t="s">
        <v>716</v>
      </c>
      <c r="CV1602">
        <v>2013</v>
      </c>
    </row>
    <row r="1603" spans="1:100" x14ac:dyDescent="0.35">
      <c r="A1603">
        <v>39600425</v>
      </c>
      <c r="B1603" t="s">
        <v>689</v>
      </c>
      <c r="D1603" t="s">
        <v>135</v>
      </c>
      <c r="K1603" t="s">
        <v>613</v>
      </c>
      <c r="L1603" t="s">
        <v>614</v>
      </c>
      <c r="M1603" t="s">
        <v>251</v>
      </c>
      <c r="N1603" t="s">
        <v>105</v>
      </c>
      <c r="P1603">
        <v>25</v>
      </c>
      <c r="U1603" t="s">
        <v>106</v>
      </c>
      <c r="V1603" t="s">
        <v>233</v>
      </c>
      <c r="W1603" t="s">
        <v>108</v>
      </c>
      <c r="X1603" t="s">
        <v>524</v>
      </c>
      <c r="Y1603">
        <v>2</v>
      </c>
      <c r="Z1603" t="s">
        <v>139</v>
      </c>
      <c r="AD1603">
        <v>8.6999999999999994E-2</v>
      </c>
      <c r="AF1603">
        <v>4.6189999999999998</v>
      </c>
      <c r="AG1603" t="s">
        <v>140</v>
      </c>
      <c r="AX1603" t="s">
        <v>207</v>
      </c>
      <c r="AY1603" t="s">
        <v>278</v>
      </c>
      <c r="AZ1603" t="s">
        <v>223</v>
      </c>
      <c r="BA1603" t="s">
        <v>184</v>
      </c>
      <c r="BB1603" t="s">
        <v>117</v>
      </c>
      <c r="BC1603">
        <v>40</v>
      </c>
      <c r="BH1603" t="s">
        <v>118</v>
      </c>
      <c r="BO1603" t="s">
        <v>119</v>
      </c>
      <c r="BV1603" t="s">
        <v>119</v>
      </c>
      <c r="CC1603" t="s">
        <v>120</v>
      </c>
      <c r="CR1603" t="s">
        <v>714</v>
      </c>
      <c r="CS1603">
        <v>170774</v>
      </c>
      <c r="CT1603" t="s">
        <v>715</v>
      </c>
      <c r="CU1603" t="s">
        <v>716</v>
      </c>
      <c r="CV1603">
        <v>2013</v>
      </c>
    </row>
    <row r="1604" spans="1:100" x14ac:dyDescent="0.35">
      <c r="A1604">
        <v>39600425</v>
      </c>
      <c r="B1604" t="s">
        <v>689</v>
      </c>
      <c r="D1604" t="s">
        <v>101</v>
      </c>
      <c r="F1604">
        <v>39.9</v>
      </c>
      <c r="K1604" t="s">
        <v>261</v>
      </c>
      <c r="L1604" t="s">
        <v>262</v>
      </c>
      <c r="M1604" t="s">
        <v>251</v>
      </c>
      <c r="N1604" t="s">
        <v>105</v>
      </c>
      <c r="P1604">
        <v>25</v>
      </c>
      <c r="U1604" t="s">
        <v>294</v>
      </c>
      <c r="V1604" t="s">
        <v>167</v>
      </c>
      <c r="W1604" t="s">
        <v>108</v>
      </c>
      <c r="X1604" t="s">
        <v>109</v>
      </c>
      <c r="Y1604" t="s">
        <v>383</v>
      </c>
      <c r="Z1604" t="s">
        <v>139</v>
      </c>
      <c r="AB1604">
        <v>1.67</v>
      </c>
      <c r="AG1604" t="s">
        <v>140</v>
      </c>
      <c r="AX1604" t="s">
        <v>128</v>
      </c>
      <c r="AY1604" t="s">
        <v>128</v>
      </c>
      <c r="AZ1604" t="s">
        <v>503</v>
      </c>
      <c r="BC1604">
        <v>4</v>
      </c>
      <c r="BH1604" t="s">
        <v>118</v>
      </c>
      <c r="BJ1604">
        <v>96</v>
      </c>
      <c r="BO1604" t="s">
        <v>130</v>
      </c>
      <c r="BQ1604">
        <v>4</v>
      </c>
      <c r="BV1604" t="s">
        <v>118</v>
      </c>
      <c r="CC1604" t="s">
        <v>120</v>
      </c>
      <c r="CR1604" t="s">
        <v>375</v>
      </c>
      <c r="CS1604">
        <v>161774</v>
      </c>
      <c r="CT1604" t="s">
        <v>384</v>
      </c>
      <c r="CU1604" t="s">
        <v>385</v>
      </c>
      <c r="CV1604">
        <v>2011</v>
      </c>
    </row>
    <row r="1605" spans="1:100" x14ac:dyDescent="0.35">
      <c r="A1605">
        <v>39600425</v>
      </c>
      <c r="B1605" t="s">
        <v>689</v>
      </c>
      <c r="D1605" t="s">
        <v>135</v>
      </c>
      <c r="K1605" t="s">
        <v>618</v>
      </c>
      <c r="L1605" t="s">
        <v>619</v>
      </c>
      <c r="M1605" t="s">
        <v>251</v>
      </c>
      <c r="N1605" t="s">
        <v>105</v>
      </c>
      <c r="P1605">
        <v>25</v>
      </c>
      <c r="U1605" t="s">
        <v>106</v>
      </c>
      <c r="V1605" t="s">
        <v>167</v>
      </c>
      <c r="W1605" t="s">
        <v>108</v>
      </c>
      <c r="X1605" t="s">
        <v>109</v>
      </c>
      <c r="Y1605">
        <v>10</v>
      </c>
      <c r="Z1605" t="s">
        <v>139</v>
      </c>
      <c r="AB1605">
        <v>2.9</v>
      </c>
      <c r="AG1605" t="s">
        <v>140</v>
      </c>
      <c r="AX1605" t="s">
        <v>128</v>
      </c>
      <c r="AY1605" t="s">
        <v>128</v>
      </c>
      <c r="AZ1605" t="s">
        <v>503</v>
      </c>
      <c r="BC1605">
        <v>4</v>
      </c>
      <c r="BH1605" t="s">
        <v>118</v>
      </c>
      <c r="BJ1605">
        <v>96</v>
      </c>
      <c r="BO1605" t="s">
        <v>130</v>
      </c>
      <c r="BQ1605">
        <v>4</v>
      </c>
      <c r="BV1605" t="s">
        <v>118</v>
      </c>
      <c r="CC1605" t="s">
        <v>120</v>
      </c>
      <c r="CR1605" t="s">
        <v>375</v>
      </c>
      <c r="CS1605">
        <v>170766</v>
      </c>
      <c r="CT1605" t="s">
        <v>376</v>
      </c>
      <c r="CU1605" t="s">
        <v>377</v>
      </c>
      <c r="CV1605">
        <v>2014</v>
      </c>
    </row>
    <row r="1606" spans="1:100" x14ac:dyDescent="0.35">
      <c r="A1606">
        <v>39600425</v>
      </c>
      <c r="B1606" t="s">
        <v>689</v>
      </c>
      <c r="D1606" t="s">
        <v>135</v>
      </c>
      <c r="K1606" t="s">
        <v>261</v>
      </c>
      <c r="L1606" t="s">
        <v>262</v>
      </c>
      <c r="M1606" t="s">
        <v>251</v>
      </c>
      <c r="N1606" t="s">
        <v>105</v>
      </c>
      <c r="P1606">
        <v>25</v>
      </c>
      <c r="U1606" t="s">
        <v>106</v>
      </c>
      <c r="V1606" t="s">
        <v>167</v>
      </c>
      <c r="W1606" t="s">
        <v>108</v>
      </c>
      <c r="X1606" t="s">
        <v>109</v>
      </c>
      <c r="Y1606">
        <v>10</v>
      </c>
      <c r="Z1606" t="s">
        <v>139</v>
      </c>
      <c r="AB1606">
        <v>2.4</v>
      </c>
      <c r="AG1606" t="s">
        <v>140</v>
      </c>
      <c r="AX1606" t="s">
        <v>128</v>
      </c>
      <c r="AY1606" t="s">
        <v>128</v>
      </c>
      <c r="AZ1606" t="s">
        <v>503</v>
      </c>
      <c r="BC1606">
        <v>4</v>
      </c>
      <c r="BH1606" t="s">
        <v>118</v>
      </c>
      <c r="BJ1606">
        <v>96</v>
      </c>
      <c r="BO1606" t="s">
        <v>130</v>
      </c>
      <c r="BQ1606">
        <v>4</v>
      </c>
      <c r="BV1606" t="s">
        <v>118</v>
      </c>
      <c r="CC1606" t="s">
        <v>120</v>
      </c>
      <c r="CR1606" t="s">
        <v>375</v>
      </c>
      <c r="CS1606">
        <v>170766</v>
      </c>
      <c r="CT1606" t="s">
        <v>376</v>
      </c>
      <c r="CU1606" t="s">
        <v>377</v>
      </c>
      <c r="CV1606">
        <v>2014</v>
      </c>
    </row>
    <row r="1607" spans="1:100" x14ac:dyDescent="0.35">
      <c r="A1607">
        <v>39600425</v>
      </c>
      <c r="B1607" t="s">
        <v>689</v>
      </c>
      <c r="D1607" t="s">
        <v>101</v>
      </c>
      <c r="F1607">
        <v>39.9</v>
      </c>
      <c r="K1607" t="s">
        <v>618</v>
      </c>
      <c r="L1607" t="s">
        <v>619</v>
      </c>
      <c r="M1607" t="s">
        <v>251</v>
      </c>
      <c r="N1607" t="s">
        <v>105</v>
      </c>
      <c r="P1607">
        <v>25</v>
      </c>
      <c r="U1607" t="s">
        <v>294</v>
      </c>
      <c r="V1607" t="s">
        <v>167</v>
      </c>
      <c r="W1607" t="s">
        <v>108</v>
      </c>
      <c r="X1607" t="s">
        <v>109</v>
      </c>
      <c r="Y1607" t="s">
        <v>383</v>
      </c>
      <c r="Z1607" t="s">
        <v>139</v>
      </c>
      <c r="AB1607">
        <v>1.35</v>
      </c>
      <c r="AG1607" t="s">
        <v>140</v>
      </c>
      <c r="AX1607" t="s">
        <v>128</v>
      </c>
      <c r="AY1607" t="s">
        <v>128</v>
      </c>
      <c r="AZ1607" t="s">
        <v>503</v>
      </c>
      <c r="BC1607">
        <v>4</v>
      </c>
      <c r="BH1607" t="s">
        <v>118</v>
      </c>
      <c r="BJ1607">
        <v>96</v>
      </c>
      <c r="BO1607" t="s">
        <v>130</v>
      </c>
      <c r="BQ1607">
        <v>4</v>
      </c>
      <c r="BV1607" t="s">
        <v>118</v>
      </c>
      <c r="CC1607" t="s">
        <v>120</v>
      </c>
      <c r="CR1607" t="s">
        <v>375</v>
      </c>
      <c r="CS1607">
        <v>161774</v>
      </c>
      <c r="CT1607" t="s">
        <v>384</v>
      </c>
      <c r="CU1607" t="s">
        <v>385</v>
      </c>
      <c r="CV1607">
        <v>2011</v>
      </c>
    </row>
    <row r="1608" spans="1:100" x14ac:dyDescent="0.35">
      <c r="A1608">
        <v>39600425</v>
      </c>
      <c r="B1608" t="s">
        <v>689</v>
      </c>
      <c r="D1608" t="s">
        <v>101</v>
      </c>
      <c r="F1608">
        <v>48.7</v>
      </c>
      <c r="K1608" t="s">
        <v>611</v>
      </c>
      <c r="L1608" t="s">
        <v>612</v>
      </c>
      <c r="M1608" t="s">
        <v>251</v>
      </c>
      <c r="N1608" t="s">
        <v>105</v>
      </c>
      <c r="P1608">
        <v>25</v>
      </c>
      <c r="U1608" t="s">
        <v>206</v>
      </c>
      <c r="V1608" t="s">
        <v>167</v>
      </c>
      <c r="W1608" t="s">
        <v>108</v>
      </c>
      <c r="X1608" t="s">
        <v>234</v>
      </c>
      <c r="Y1608">
        <v>4</v>
      </c>
      <c r="Z1608" t="s">
        <v>139</v>
      </c>
      <c r="AB1608">
        <v>2</v>
      </c>
      <c r="AG1608" t="s">
        <v>140</v>
      </c>
      <c r="AX1608" t="s">
        <v>128</v>
      </c>
      <c r="AY1608" t="s">
        <v>241</v>
      </c>
      <c r="AZ1608" t="s">
        <v>227</v>
      </c>
      <c r="BC1608">
        <v>4</v>
      </c>
      <c r="BH1608" t="s">
        <v>118</v>
      </c>
      <c r="BJ1608">
        <v>4</v>
      </c>
      <c r="BO1608" t="s">
        <v>118</v>
      </c>
      <c r="BQ1608">
        <v>4</v>
      </c>
      <c r="BV1608" t="s">
        <v>118</v>
      </c>
      <c r="CC1608" t="s">
        <v>120</v>
      </c>
      <c r="CR1608" t="s">
        <v>697</v>
      </c>
      <c r="CS1608">
        <v>170772</v>
      </c>
      <c r="CT1608" t="s">
        <v>710</v>
      </c>
      <c r="CU1608" t="s">
        <v>711</v>
      </c>
      <c r="CV1608">
        <v>2010</v>
      </c>
    </row>
    <row r="1609" spans="1:100" x14ac:dyDescent="0.35">
      <c r="A1609">
        <v>39600425</v>
      </c>
      <c r="B1609" t="s">
        <v>689</v>
      </c>
      <c r="D1609" t="s">
        <v>101</v>
      </c>
      <c r="F1609">
        <v>48.8</v>
      </c>
      <c r="K1609" t="s">
        <v>611</v>
      </c>
      <c r="L1609" t="s">
        <v>612</v>
      </c>
      <c r="M1609" t="s">
        <v>251</v>
      </c>
      <c r="N1609" t="s">
        <v>105</v>
      </c>
      <c r="P1609">
        <v>25</v>
      </c>
      <c r="U1609" t="s">
        <v>106</v>
      </c>
      <c r="V1609" t="s">
        <v>107</v>
      </c>
      <c r="W1609" t="s">
        <v>108</v>
      </c>
      <c r="X1609" t="s">
        <v>109</v>
      </c>
      <c r="Y1609">
        <v>3</v>
      </c>
      <c r="Z1609" t="s">
        <v>139</v>
      </c>
      <c r="AB1609">
        <v>0.5</v>
      </c>
      <c r="AG1609" t="s">
        <v>530</v>
      </c>
      <c r="AX1609" t="s">
        <v>112</v>
      </c>
      <c r="AY1609" t="s">
        <v>235</v>
      </c>
      <c r="AZ1609" t="s">
        <v>227</v>
      </c>
      <c r="BD1609" t="s">
        <v>236</v>
      </c>
      <c r="BE1609">
        <v>25</v>
      </c>
      <c r="BG1609">
        <v>27.8</v>
      </c>
      <c r="BH1609" t="s">
        <v>118</v>
      </c>
      <c r="CC1609" t="s">
        <v>120</v>
      </c>
      <c r="CR1609" t="s">
        <v>531</v>
      </c>
      <c r="CS1609">
        <v>153825</v>
      </c>
      <c r="CT1609" t="s">
        <v>532</v>
      </c>
      <c r="CU1609" t="s">
        <v>533</v>
      </c>
      <c r="CV1609">
        <v>2010</v>
      </c>
    </row>
    <row r="1610" spans="1:100" x14ac:dyDescent="0.35">
      <c r="A1610">
        <v>39600425</v>
      </c>
      <c r="B1610" t="s">
        <v>689</v>
      </c>
      <c r="D1610" t="s">
        <v>101</v>
      </c>
      <c r="F1610">
        <v>49</v>
      </c>
      <c r="K1610" t="s">
        <v>613</v>
      </c>
      <c r="L1610" t="s">
        <v>614</v>
      </c>
      <c r="M1610" t="s">
        <v>251</v>
      </c>
      <c r="N1610" t="s">
        <v>105</v>
      </c>
      <c r="P1610">
        <v>25</v>
      </c>
      <c r="U1610" t="s">
        <v>294</v>
      </c>
      <c r="V1610" t="s">
        <v>167</v>
      </c>
      <c r="W1610" t="s">
        <v>108</v>
      </c>
      <c r="X1610" t="s">
        <v>234</v>
      </c>
      <c r="Y1610">
        <v>2</v>
      </c>
      <c r="Z1610" t="s">
        <v>139</v>
      </c>
      <c r="AD1610">
        <v>3.01</v>
      </c>
      <c r="AF1610">
        <v>3.59</v>
      </c>
      <c r="AG1610" t="s">
        <v>140</v>
      </c>
      <c r="AX1610" t="s">
        <v>207</v>
      </c>
      <c r="AY1610" t="s">
        <v>278</v>
      </c>
      <c r="AZ1610" t="s">
        <v>227</v>
      </c>
      <c r="BA1610" t="s">
        <v>184</v>
      </c>
      <c r="BE1610">
        <v>36</v>
      </c>
      <c r="BG1610">
        <v>38</v>
      </c>
      <c r="BH1610" t="s">
        <v>106</v>
      </c>
      <c r="BJ1610">
        <v>60</v>
      </c>
      <c r="BO1610" t="s">
        <v>118</v>
      </c>
      <c r="BQ1610">
        <v>60</v>
      </c>
      <c r="BV1610" t="s">
        <v>118</v>
      </c>
      <c r="CC1610" t="s">
        <v>120</v>
      </c>
      <c r="CR1610" t="s">
        <v>658</v>
      </c>
      <c r="CS1610">
        <v>173392</v>
      </c>
      <c r="CT1610" t="s">
        <v>659</v>
      </c>
      <c r="CU1610" t="s">
        <v>660</v>
      </c>
      <c r="CV1610">
        <v>2013</v>
      </c>
    </row>
    <row r="1611" spans="1:100" x14ac:dyDescent="0.35">
      <c r="A1611">
        <v>39600425</v>
      </c>
      <c r="B1611" t="s">
        <v>689</v>
      </c>
      <c r="D1611" t="s">
        <v>135</v>
      </c>
      <c r="F1611">
        <v>49</v>
      </c>
      <c r="K1611" t="s">
        <v>613</v>
      </c>
      <c r="L1611" t="s">
        <v>614</v>
      </c>
      <c r="M1611" t="s">
        <v>251</v>
      </c>
      <c r="N1611" t="s">
        <v>105</v>
      </c>
      <c r="P1611">
        <v>25</v>
      </c>
      <c r="U1611" t="s">
        <v>294</v>
      </c>
      <c r="V1611" t="s">
        <v>167</v>
      </c>
      <c r="W1611" t="s">
        <v>108</v>
      </c>
      <c r="X1611" t="s">
        <v>234</v>
      </c>
      <c r="Y1611">
        <v>2</v>
      </c>
      <c r="Z1611" t="s">
        <v>139</v>
      </c>
      <c r="AD1611">
        <v>3.01</v>
      </c>
      <c r="AF1611">
        <v>3.59</v>
      </c>
      <c r="AG1611" t="s">
        <v>140</v>
      </c>
      <c r="AX1611" t="s">
        <v>282</v>
      </c>
      <c r="AY1611" t="s">
        <v>283</v>
      </c>
      <c r="AZ1611" t="s">
        <v>227</v>
      </c>
      <c r="BC1611">
        <v>60</v>
      </c>
      <c r="BH1611" t="s">
        <v>118</v>
      </c>
      <c r="BJ1611">
        <v>60</v>
      </c>
      <c r="BO1611" t="s">
        <v>118</v>
      </c>
      <c r="BQ1611">
        <v>60</v>
      </c>
      <c r="BV1611" t="s">
        <v>118</v>
      </c>
      <c r="CC1611" t="s">
        <v>120</v>
      </c>
      <c r="CR1611" t="s">
        <v>658</v>
      </c>
      <c r="CS1611">
        <v>173392</v>
      </c>
      <c r="CT1611" t="s">
        <v>659</v>
      </c>
      <c r="CU1611" t="s">
        <v>660</v>
      </c>
      <c r="CV1611">
        <v>2013</v>
      </c>
    </row>
    <row r="1612" spans="1:100" x14ac:dyDescent="0.35">
      <c r="A1612">
        <v>39600425</v>
      </c>
      <c r="B1612" t="s">
        <v>689</v>
      </c>
      <c r="D1612" t="s">
        <v>101</v>
      </c>
      <c r="F1612">
        <v>49</v>
      </c>
      <c r="K1612" t="s">
        <v>613</v>
      </c>
      <c r="L1612" t="s">
        <v>614</v>
      </c>
      <c r="M1612" t="s">
        <v>251</v>
      </c>
      <c r="N1612" t="s">
        <v>105</v>
      </c>
      <c r="P1612">
        <v>25</v>
      </c>
      <c r="U1612" t="s">
        <v>294</v>
      </c>
      <c r="V1612" t="s">
        <v>167</v>
      </c>
      <c r="W1612" t="s">
        <v>108</v>
      </c>
      <c r="X1612" t="s">
        <v>234</v>
      </c>
      <c r="Y1612">
        <v>2</v>
      </c>
      <c r="Z1612" t="s">
        <v>139</v>
      </c>
      <c r="AD1612">
        <v>3.01</v>
      </c>
      <c r="AF1612">
        <v>3.59</v>
      </c>
      <c r="AG1612" t="s">
        <v>140</v>
      </c>
      <c r="AX1612" t="s">
        <v>128</v>
      </c>
      <c r="AY1612" t="s">
        <v>241</v>
      </c>
      <c r="AZ1612" t="s">
        <v>227</v>
      </c>
      <c r="BC1612">
        <v>60</v>
      </c>
      <c r="BH1612" t="s">
        <v>118</v>
      </c>
      <c r="BJ1612">
        <v>60</v>
      </c>
      <c r="BO1612" t="s">
        <v>118</v>
      </c>
      <c r="BQ1612">
        <v>60</v>
      </c>
      <c r="BV1612" t="s">
        <v>118</v>
      </c>
      <c r="CC1612" t="s">
        <v>120</v>
      </c>
      <c r="CR1612" t="s">
        <v>658</v>
      </c>
      <c r="CS1612">
        <v>173392</v>
      </c>
      <c r="CT1612" t="s">
        <v>659</v>
      </c>
      <c r="CU1612" t="s">
        <v>660</v>
      </c>
      <c r="CV1612">
        <v>2013</v>
      </c>
    </row>
    <row r="1613" spans="1:100" x14ac:dyDescent="0.35">
      <c r="A1613">
        <v>39600425</v>
      </c>
      <c r="B1613" t="s">
        <v>689</v>
      </c>
      <c r="D1613" t="s">
        <v>101</v>
      </c>
      <c r="F1613">
        <v>49</v>
      </c>
      <c r="K1613" t="s">
        <v>613</v>
      </c>
      <c r="L1613" t="s">
        <v>614</v>
      </c>
      <c r="M1613" t="s">
        <v>251</v>
      </c>
      <c r="N1613" t="s">
        <v>105</v>
      </c>
      <c r="P1613">
        <v>25</v>
      </c>
      <c r="U1613" t="s">
        <v>294</v>
      </c>
      <c r="V1613" t="s">
        <v>167</v>
      </c>
      <c r="W1613" t="s">
        <v>108</v>
      </c>
      <c r="X1613" t="s">
        <v>234</v>
      </c>
      <c r="Y1613">
        <v>2</v>
      </c>
      <c r="Z1613" t="s">
        <v>139</v>
      </c>
      <c r="AD1613">
        <v>3.01</v>
      </c>
      <c r="AF1613">
        <v>3.59</v>
      </c>
      <c r="AG1613" t="s">
        <v>140</v>
      </c>
      <c r="AX1613" t="s">
        <v>207</v>
      </c>
      <c r="AY1613" t="s">
        <v>278</v>
      </c>
      <c r="AZ1613" t="s">
        <v>227</v>
      </c>
      <c r="BA1613" t="s">
        <v>184</v>
      </c>
      <c r="BE1613">
        <v>26</v>
      </c>
      <c r="BG1613">
        <v>28</v>
      </c>
      <c r="BH1613" t="s">
        <v>106</v>
      </c>
      <c r="BJ1613">
        <v>60</v>
      </c>
      <c r="BO1613" t="s">
        <v>118</v>
      </c>
      <c r="BQ1613">
        <v>60</v>
      </c>
      <c r="BV1613" t="s">
        <v>118</v>
      </c>
      <c r="CC1613" t="s">
        <v>120</v>
      </c>
      <c r="CR1613" t="s">
        <v>658</v>
      </c>
      <c r="CS1613">
        <v>173392</v>
      </c>
      <c r="CT1613" t="s">
        <v>659</v>
      </c>
      <c r="CU1613" t="s">
        <v>660</v>
      </c>
      <c r="CV1613">
        <v>2013</v>
      </c>
    </row>
    <row r="1614" spans="1:100" x14ac:dyDescent="0.35">
      <c r="A1614">
        <v>39600425</v>
      </c>
      <c r="B1614" t="s">
        <v>689</v>
      </c>
      <c r="D1614" t="s">
        <v>135</v>
      </c>
      <c r="K1614" t="s">
        <v>649</v>
      </c>
      <c r="L1614" t="s">
        <v>650</v>
      </c>
      <c r="M1614" t="s">
        <v>251</v>
      </c>
      <c r="N1614" t="s">
        <v>198</v>
      </c>
      <c r="V1614" t="s">
        <v>233</v>
      </c>
      <c r="W1614" t="s">
        <v>108</v>
      </c>
      <c r="X1614" t="s">
        <v>524</v>
      </c>
      <c r="Y1614">
        <v>3</v>
      </c>
      <c r="Z1614" t="s">
        <v>139</v>
      </c>
      <c r="AD1614">
        <v>0.83569000000000004</v>
      </c>
      <c r="AF1614">
        <v>0.90176000000000001</v>
      </c>
      <c r="AG1614" t="s">
        <v>111</v>
      </c>
      <c r="AX1614" t="s">
        <v>282</v>
      </c>
      <c r="AY1614" t="s">
        <v>495</v>
      </c>
      <c r="AZ1614" t="s">
        <v>227</v>
      </c>
      <c r="BC1614">
        <v>42</v>
      </c>
      <c r="BH1614" t="s">
        <v>118</v>
      </c>
      <c r="BJ1614">
        <v>71</v>
      </c>
      <c r="BO1614" t="s">
        <v>118</v>
      </c>
      <c r="BQ1614">
        <v>71</v>
      </c>
      <c r="BV1614" t="s">
        <v>118</v>
      </c>
      <c r="CC1614" t="s">
        <v>120</v>
      </c>
      <c r="CR1614" t="s">
        <v>707</v>
      </c>
      <c r="CS1614">
        <v>173301</v>
      </c>
      <c r="CT1614" t="s">
        <v>708</v>
      </c>
      <c r="CU1614" t="s">
        <v>709</v>
      </c>
      <c r="CV1614">
        <v>2014</v>
      </c>
    </row>
    <row r="1615" spans="1:100" x14ac:dyDescent="0.35">
      <c r="A1615">
        <v>39600425</v>
      </c>
      <c r="B1615" t="s">
        <v>689</v>
      </c>
      <c r="D1615" t="s">
        <v>135</v>
      </c>
      <c r="K1615" t="s">
        <v>613</v>
      </c>
      <c r="L1615" t="s">
        <v>614</v>
      </c>
      <c r="M1615" t="s">
        <v>251</v>
      </c>
      <c r="N1615" t="s">
        <v>105</v>
      </c>
      <c r="P1615">
        <v>25</v>
      </c>
      <c r="U1615" t="s">
        <v>106</v>
      </c>
      <c r="V1615" t="s">
        <v>233</v>
      </c>
      <c r="W1615" t="s">
        <v>108</v>
      </c>
      <c r="X1615" t="s">
        <v>524</v>
      </c>
      <c r="Y1615">
        <v>2</v>
      </c>
      <c r="Z1615" t="s">
        <v>139</v>
      </c>
      <c r="AD1615">
        <v>8.6999999999999994E-2</v>
      </c>
      <c r="AF1615">
        <v>4.6189999999999998</v>
      </c>
      <c r="AG1615" t="s">
        <v>140</v>
      </c>
      <c r="AX1615" t="s">
        <v>273</v>
      </c>
      <c r="AY1615" t="s">
        <v>625</v>
      </c>
      <c r="AZ1615" t="s">
        <v>227</v>
      </c>
      <c r="BA1615" t="s">
        <v>640</v>
      </c>
      <c r="BE1615">
        <v>36</v>
      </c>
      <c r="BG1615">
        <v>37</v>
      </c>
      <c r="BH1615" t="s">
        <v>106</v>
      </c>
      <c r="BO1615" t="s">
        <v>119</v>
      </c>
      <c r="BV1615" t="s">
        <v>119</v>
      </c>
      <c r="CC1615" t="s">
        <v>120</v>
      </c>
      <c r="CR1615" t="s">
        <v>714</v>
      </c>
      <c r="CS1615">
        <v>170774</v>
      </c>
      <c r="CT1615" t="s">
        <v>715</v>
      </c>
      <c r="CU1615" t="s">
        <v>716</v>
      </c>
      <c r="CV1615">
        <v>2013</v>
      </c>
    </row>
    <row r="1616" spans="1:100" x14ac:dyDescent="0.35">
      <c r="A1616">
        <v>39600425</v>
      </c>
      <c r="B1616" t="s">
        <v>689</v>
      </c>
      <c r="D1616" t="s">
        <v>135</v>
      </c>
      <c r="K1616" t="s">
        <v>613</v>
      </c>
      <c r="L1616" t="s">
        <v>614</v>
      </c>
      <c r="M1616" t="s">
        <v>251</v>
      </c>
      <c r="N1616" t="s">
        <v>105</v>
      </c>
      <c r="P1616">
        <v>25</v>
      </c>
      <c r="U1616" t="s">
        <v>106</v>
      </c>
      <c r="V1616" t="s">
        <v>233</v>
      </c>
      <c r="W1616" t="s">
        <v>108</v>
      </c>
      <c r="X1616" t="s">
        <v>524</v>
      </c>
      <c r="Y1616">
        <v>2</v>
      </c>
      <c r="Z1616" t="s">
        <v>139</v>
      </c>
      <c r="AD1616">
        <v>8.6999999999999994E-2</v>
      </c>
      <c r="AF1616">
        <v>4.6189999999999998</v>
      </c>
      <c r="AG1616" t="s">
        <v>140</v>
      </c>
      <c r="AX1616" t="s">
        <v>273</v>
      </c>
      <c r="AY1616" t="s">
        <v>722</v>
      </c>
      <c r="AZ1616" t="s">
        <v>227</v>
      </c>
      <c r="BA1616" t="s">
        <v>275</v>
      </c>
      <c r="BE1616">
        <v>36</v>
      </c>
      <c r="BG1616">
        <v>37</v>
      </c>
      <c r="BH1616" t="s">
        <v>106</v>
      </c>
      <c r="BO1616" t="s">
        <v>119</v>
      </c>
      <c r="BV1616" t="s">
        <v>119</v>
      </c>
      <c r="CC1616" t="s">
        <v>120</v>
      </c>
      <c r="CR1616" t="s">
        <v>714</v>
      </c>
      <c r="CS1616">
        <v>170774</v>
      </c>
      <c r="CT1616" t="s">
        <v>715</v>
      </c>
      <c r="CU1616" t="s">
        <v>716</v>
      </c>
      <c r="CV1616">
        <v>2013</v>
      </c>
    </row>
    <row r="1617" spans="1:100" x14ac:dyDescent="0.35">
      <c r="A1617">
        <v>39600425</v>
      </c>
      <c r="B1617" t="s">
        <v>689</v>
      </c>
      <c r="D1617" t="s">
        <v>135</v>
      </c>
      <c r="K1617" t="s">
        <v>613</v>
      </c>
      <c r="L1617" t="s">
        <v>614</v>
      </c>
      <c r="M1617" t="s">
        <v>251</v>
      </c>
      <c r="N1617" t="s">
        <v>105</v>
      </c>
      <c r="P1617">
        <v>25</v>
      </c>
      <c r="U1617" t="s">
        <v>106</v>
      </c>
      <c r="V1617" t="s">
        <v>233</v>
      </c>
      <c r="W1617" t="s">
        <v>108</v>
      </c>
      <c r="X1617" t="s">
        <v>524</v>
      </c>
      <c r="Y1617">
        <v>2</v>
      </c>
      <c r="Z1617" t="s">
        <v>139</v>
      </c>
      <c r="AD1617">
        <v>8.6999999999999994E-2</v>
      </c>
      <c r="AF1617">
        <v>4.6189999999999998</v>
      </c>
      <c r="AG1617" t="s">
        <v>140</v>
      </c>
      <c r="AX1617" t="s">
        <v>273</v>
      </c>
      <c r="AY1617" t="s">
        <v>652</v>
      </c>
      <c r="AZ1617" t="s">
        <v>227</v>
      </c>
      <c r="BA1617" t="s">
        <v>275</v>
      </c>
      <c r="BE1617">
        <v>36</v>
      </c>
      <c r="BG1617">
        <v>37</v>
      </c>
      <c r="BH1617" t="s">
        <v>106</v>
      </c>
      <c r="BO1617" t="s">
        <v>119</v>
      </c>
      <c r="BV1617" t="s">
        <v>119</v>
      </c>
      <c r="CC1617" t="s">
        <v>120</v>
      </c>
      <c r="CR1617" t="s">
        <v>714</v>
      </c>
      <c r="CS1617">
        <v>170774</v>
      </c>
      <c r="CT1617" t="s">
        <v>715</v>
      </c>
      <c r="CU1617" t="s">
        <v>716</v>
      </c>
      <c r="CV1617">
        <v>2013</v>
      </c>
    </row>
    <row r="1618" spans="1:100" x14ac:dyDescent="0.35">
      <c r="A1618">
        <v>39600425</v>
      </c>
      <c r="B1618" t="s">
        <v>689</v>
      </c>
      <c r="D1618" t="s">
        <v>135</v>
      </c>
      <c r="K1618" t="s">
        <v>613</v>
      </c>
      <c r="L1618" t="s">
        <v>614</v>
      </c>
      <c r="M1618" t="s">
        <v>251</v>
      </c>
      <c r="N1618" t="s">
        <v>105</v>
      </c>
      <c r="P1618">
        <v>25</v>
      </c>
      <c r="U1618" t="s">
        <v>106</v>
      </c>
      <c r="V1618" t="s">
        <v>233</v>
      </c>
      <c r="W1618" t="s">
        <v>108</v>
      </c>
      <c r="X1618" t="s">
        <v>524</v>
      </c>
      <c r="Y1618">
        <v>2</v>
      </c>
      <c r="Z1618" t="s">
        <v>139</v>
      </c>
      <c r="AD1618">
        <v>8.6999999999999994E-2</v>
      </c>
      <c r="AF1618">
        <v>4.6189999999999998</v>
      </c>
      <c r="AG1618" t="s">
        <v>140</v>
      </c>
      <c r="AX1618" t="s">
        <v>273</v>
      </c>
      <c r="AY1618" t="s">
        <v>625</v>
      </c>
      <c r="AZ1618" t="s">
        <v>227</v>
      </c>
      <c r="BA1618" t="s">
        <v>275</v>
      </c>
      <c r="BE1618">
        <v>36</v>
      </c>
      <c r="BG1618">
        <v>37</v>
      </c>
      <c r="BH1618" t="s">
        <v>106</v>
      </c>
      <c r="BO1618" t="s">
        <v>119</v>
      </c>
      <c r="BV1618" t="s">
        <v>119</v>
      </c>
      <c r="CC1618" t="s">
        <v>120</v>
      </c>
      <c r="CR1618" t="s">
        <v>714</v>
      </c>
      <c r="CS1618">
        <v>170774</v>
      </c>
      <c r="CT1618" t="s">
        <v>715</v>
      </c>
      <c r="CU1618" t="s">
        <v>716</v>
      </c>
      <c r="CV1618">
        <v>2013</v>
      </c>
    </row>
    <row r="1619" spans="1:100" x14ac:dyDescent="0.35">
      <c r="A1619">
        <v>39600425</v>
      </c>
      <c r="B1619" t="s">
        <v>689</v>
      </c>
      <c r="D1619" t="s">
        <v>135</v>
      </c>
      <c r="K1619" t="s">
        <v>613</v>
      </c>
      <c r="L1619" t="s">
        <v>614</v>
      </c>
      <c r="M1619" t="s">
        <v>251</v>
      </c>
      <c r="N1619" t="s">
        <v>105</v>
      </c>
      <c r="P1619">
        <v>25</v>
      </c>
      <c r="U1619" t="s">
        <v>106</v>
      </c>
      <c r="V1619" t="s">
        <v>233</v>
      </c>
      <c r="W1619" t="s">
        <v>108</v>
      </c>
      <c r="X1619" t="s">
        <v>524</v>
      </c>
      <c r="Y1619">
        <v>2</v>
      </c>
      <c r="Z1619" t="s">
        <v>139</v>
      </c>
      <c r="AD1619">
        <v>8.6999999999999994E-2</v>
      </c>
      <c r="AF1619">
        <v>4.6189999999999998</v>
      </c>
      <c r="AG1619" t="s">
        <v>140</v>
      </c>
      <c r="AX1619" t="s">
        <v>273</v>
      </c>
      <c r="AY1619" t="s">
        <v>722</v>
      </c>
      <c r="AZ1619" t="s">
        <v>227</v>
      </c>
      <c r="BA1619" t="s">
        <v>640</v>
      </c>
      <c r="BE1619">
        <v>36</v>
      </c>
      <c r="BG1619">
        <v>37</v>
      </c>
      <c r="BH1619" t="s">
        <v>106</v>
      </c>
      <c r="BO1619" t="s">
        <v>119</v>
      </c>
      <c r="BV1619" t="s">
        <v>119</v>
      </c>
      <c r="CC1619" t="s">
        <v>120</v>
      </c>
      <c r="CR1619" t="s">
        <v>714</v>
      </c>
      <c r="CS1619">
        <v>170774</v>
      </c>
      <c r="CT1619" t="s">
        <v>715</v>
      </c>
      <c r="CU1619" t="s">
        <v>716</v>
      </c>
      <c r="CV1619">
        <v>2013</v>
      </c>
    </row>
    <row r="1620" spans="1:100" x14ac:dyDescent="0.35">
      <c r="A1620">
        <v>39600425</v>
      </c>
      <c r="B1620" t="s">
        <v>689</v>
      </c>
      <c r="D1620" t="s">
        <v>135</v>
      </c>
      <c r="K1620" t="s">
        <v>613</v>
      </c>
      <c r="L1620" t="s">
        <v>614</v>
      </c>
      <c r="M1620" t="s">
        <v>251</v>
      </c>
      <c r="N1620" t="s">
        <v>105</v>
      </c>
      <c r="P1620">
        <v>25</v>
      </c>
      <c r="U1620" t="s">
        <v>106</v>
      </c>
      <c r="V1620" t="s">
        <v>233</v>
      </c>
      <c r="W1620" t="s">
        <v>108</v>
      </c>
      <c r="X1620" t="s">
        <v>524</v>
      </c>
      <c r="Y1620">
        <v>2</v>
      </c>
      <c r="Z1620" t="s">
        <v>139</v>
      </c>
      <c r="AD1620">
        <v>8.6999999999999994E-2</v>
      </c>
      <c r="AF1620">
        <v>4.6189999999999998</v>
      </c>
      <c r="AG1620" t="s">
        <v>140</v>
      </c>
      <c r="AX1620" t="s">
        <v>273</v>
      </c>
      <c r="AY1620" t="s">
        <v>654</v>
      </c>
      <c r="AZ1620" t="s">
        <v>227</v>
      </c>
      <c r="BA1620" t="s">
        <v>640</v>
      </c>
      <c r="BE1620">
        <v>36</v>
      </c>
      <c r="BG1620">
        <v>37</v>
      </c>
      <c r="BH1620" t="s">
        <v>106</v>
      </c>
      <c r="BO1620" t="s">
        <v>119</v>
      </c>
      <c r="BV1620" t="s">
        <v>119</v>
      </c>
      <c r="CC1620" t="s">
        <v>120</v>
      </c>
      <c r="CR1620" t="s">
        <v>714</v>
      </c>
      <c r="CS1620">
        <v>170774</v>
      </c>
      <c r="CT1620" t="s">
        <v>715</v>
      </c>
      <c r="CU1620" t="s">
        <v>716</v>
      </c>
      <c r="CV1620">
        <v>2013</v>
      </c>
    </row>
    <row r="1621" spans="1:100" x14ac:dyDescent="0.35">
      <c r="A1621">
        <v>39600425</v>
      </c>
      <c r="B1621" t="s">
        <v>689</v>
      </c>
      <c r="D1621" t="s">
        <v>135</v>
      </c>
      <c r="K1621" t="s">
        <v>613</v>
      </c>
      <c r="L1621" t="s">
        <v>614</v>
      </c>
      <c r="M1621" t="s">
        <v>251</v>
      </c>
      <c r="N1621" t="s">
        <v>105</v>
      </c>
      <c r="P1621">
        <v>25</v>
      </c>
      <c r="U1621" t="s">
        <v>106</v>
      </c>
      <c r="V1621" t="s">
        <v>233</v>
      </c>
      <c r="W1621" t="s">
        <v>108</v>
      </c>
      <c r="X1621" t="s">
        <v>524</v>
      </c>
      <c r="Y1621">
        <v>2</v>
      </c>
      <c r="Z1621" t="s">
        <v>139</v>
      </c>
      <c r="AD1621">
        <v>8.6999999999999994E-2</v>
      </c>
      <c r="AF1621">
        <v>4.6189999999999998</v>
      </c>
      <c r="AG1621" t="s">
        <v>140</v>
      </c>
      <c r="AX1621" t="s">
        <v>273</v>
      </c>
      <c r="AY1621" t="s">
        <v>653</v>
      </c>
      <c r="AZ1621" t="s">
        <v>227</v>
      </c>
      <c r="BA1621" t="s">
        <v>275</v>
      </c>
      <c r="BE1621">
        <v>36</v>
      </c>
      <c r="BG1621">
        <v>37</v>
      </c>
      <c r="BH1621" t="s">
        <v>106</v>
      </c>
      <c r="BO1621" t="s">
        <v>119</v>
      </c>
      <c r="BV1621" t="s">
        <v>119</v>
      </c>
      <c r="CC1621" t="s">
        <v>120</v>
      </c>
      <c r="CR1621" t="s">
        <v>714</v>
      </c>
      <c r="CS1621">
        <v>170774</v>
      </c>
      <c r="CT1621" t="s">
        <v>715</v>
      </c>
      <c r="CU1621" t="s">
        <v>716</v>
      </c>
      <c r="CV1621">
        <v>2013</v>
      </c>
    </row>
    <row r="1622" spans="1:100" x14ac:dyDescent="0.35">
      <c r="A1622">
        <v>39600425</v>
      </c>
      <c r="B1622" t="s">
        <v>689</v>
      </c>
      <c r="D1622" t="s">
        <v>135</v>
      </c>
      <c r="K1622" t="s">
        <v>613</v>
      </c>
      <c r="L1622" t="s">
        <v>614</v>
      </c>
      <c r="M1622" t="s">
        <v>251</v>
      </c>
      <c r="N1622" t="s">
        <v>105</v>
      </c>
      <c r="P1622">
        <v>25</v>
      </c>
      <c r="U1622" t="s">
        <v>106</v>
      </c>
      <c r="V1622" t="s">
        <v>233</v>
      </c>
      <c r="W1622" t="s">
        <v>108</v>
      </c>
      <c r="X1622" t="s">
        <v>524</v>
      </c>
      <c r="Y1622">
        <v>2</v>
      </c>
      <c r="Z1622" t="s">
        <v>139</v>
      </c>
      <c r="AD1622">
        <v>8.6999999999999994E-2</v>
      </c>
      <c r="AF1622">
        <v>4.6189999999999998</v>
      </c>
      <c r="AG1622" t="s">
        <v>140</v>
      </c>
      <c r="AX1622" t="s">
        <v>273</v>
      </c>
      <c r="AY1622" t="s">
        <v>274</v>
      </c>
      <c r="AZ1622" t="s">
        <v>227</v>
      </c>
      <c r="BA1622" t="s">
        <v>640</v>
      </c>
      <c r="BE1622">
        <v>36</v>
      </c>
      <c r="BG1622">
        <v>37</v>
      </c>
      <c r="BH1622" t="s">
        <v>106</v>
      </c>
      <c r="BO1622" t="s">
        <v>119</v>
      </c>
      <c r="BV1622" t="s">
        <v>119</v>
      </c>
      <c r="CC1622" t="s">
        <v>120</v>
      </c>
      <c r="CR1622" t="s">
        <v>714</v>
      </c>
      <c r="CS1622">
        <v>170774</v>
      </c>
      <c r="CT1622" t="s">
        <v>715</v>
      </c>
      <c r="CU1622" t="s">
        <v>716</v>
      </c>
      <c r="CV1622">
        <v>2013</v>
      </c>
    </row>
    <row r="1623" spans="1:100" x14ac:dyDescent="0.35">
      <c r="A1623">
        <v>39600425</v>
      </c>
      <c r="B1623" t="s">
        <v>689</v>
      </c>
      <c r="D1623" t="s">
        <v>135</v>
      </c>
      <c r="K1623" t="s">
        <v>649</v>
      </c>
      <c r="L1623" t="s">
        <v>650</v>
      </c>
      <c r="M1623" t="s">
        <v>251</v>
      </c>
      <c r="N1623" t="s">
        <v>198</v>
      </c>
      <c r="V1623" t="s">
        <v>233</v>
      </c>
      <c r="W1623" t="s">
        <v>108</v>
      </c>
      <c r="X1623" t="s">
        <v>524</v>
      </c>
      <c r="Y1623">
        <v>3</v>
      </c>
      <c r="Z1623" t="s">
        <v>139</v>
      </c>
      <c r="AD1623">
        <v>0.83569000000000004</v>
      </c>
      <c r="AF1623">
        <v>0.90176000000000001</v>
      </c>
      <c r="AG1623" t="s">
        <v>111</v>
      </c>
      <c r="AX1623" t="s">
        <v>282</v>
      </c>
      <c r="AY1623" t="s">
        <v>495</v>
      </c>
      <c r="AZ1623" t="s">
        <v>227</v>
      </c>
      <c r="BC1623">
        <v>71</v>
      </c>
      <c r="BH1623" t="s">
        <v>118</v>
      </c>
      <c r="BJ1623">
        <v>71</v>
      </c>
      <c r="BO1623" t="s">
        <v>118</v>
      </c>
      <c r="BQ1623">
        <v>71</v>
      </c>
      <c r="BV1623" t="s">
        <v>118</v>
      </c>
      <c r="CC1623" t="s">
        <v>120</v>
      </c>
      <c r="CR1623" t="s">
        <v>707</v>
      </c>
      <c r="CS1623">
        <v>173301</v>
      </c>
      <c r="CT1623" t="s">
        <v>708</v>
      </c>
      <c r="CU1623" t="s">
        <v>709</v>
      </c>
      <c r="CV1623">
        <v>2014</v>
      </c>
    </row>
    <row r="1624" spans="1:100" x14ac:dyDescent="0.35">
      <c r="A1624">
        <v>39600425</v>
      </c>
      <c r="B1624" t="s">
        <v>689</v>
      </c>
      <c r="D1624" t="s">
        <v>135</v>
      </c>
      <c r="K1624" t="s">
        <v>613</v>
      </c>
      <c r="L1624" t="s">
        <v>614</v>
      </c>
      <c r="M1624" t="s">
        <v>251</v>
      </c>
      <c r="N1624" t="s">
        <v>105</v>
      </c>
      <c r="P1624">
        <v>25</v>
      </c>
      <c r="U1624" t="s">
        <v>106</v>
      </c>
      <c r="V1624" t="s">
        <v>233</v>
      </c>
      <c r="W1624" t="s">
        <v>108</v>
      </c>
      <c r="X1624" t="s">
        <v>524</v>
      </c>
      <c r="Y1624">
        <v>2</v>
      </c>
      <c r="Z1624" t="s">
        <v>139</v>
      </c>
      <c r="AD1624">
        <v>8.6999999999999994E-2</v>
      </c>
      <c r="AF1624">
        <v>4.6189999999999998</v>
      </c>
      <c r="AG1624" t="s">
        <v>140</v>
      </c>
      <c r="AX1624" t="s">
        <v>273</v>
      </c>
      <c r="AY1624" t="s">
        <v>653</v>
      </c>
      <c r="AZ1624" t="s">
        <v>227</v>
      </c>
      <c r="BA1624" t="s">
        <v>640</v>
      </c>
      <c r="BE1624">
        <v>36</v>
      </c>
      <c r="BG1624">
        <v>37</v>
      </c>
      <c r="BH1624" t="s">
        <v>106</v>
      </c>
      <c r="BO1624" t="s">
        <v>119</v>
      </c>
      <c r="BV1624" t="s">
        <v>119</v>
      </c>
      <c r="CC1624" t="s">
        <v>120</v>
      </c>
      <c r="CR1624" t="s">
        <v>714</v>
      </c>
      <c r="CS1624">
        <v>170774</v>
      </c>
      <c r="CT1624" t="s">
        <v>715</v>
      </c>
      <c r="CU1624" t="s">
        <v>716</v>
      </c>
      <c r="CV1624">
        <v>2013</v>
      </c>
    </row>
    <row r="1625" spans="1:100" x14ac:dyDescent="0.35">
      <c r="A1625">
        <v>39600425</v>
      </c>
      <c r="B1625" t="s">
        <v>689</v>
      </c>
      <c r="D1625" t="s">
        <v>135</v>
      </c>
      <c r="K1625" t="s">
        <v>261</v>
      </c>
      <c r="L1625" t="s">
        <v>262</v>
      </c>
      <c r="M1625" t="s">
        <v>251</v>
      </c>
      <c r="N1625" t="s">
        <v>105</v>
      </c>
      <c r="P1625">
        <v>25</v>
      </c>
      <c r="U1625" t="s">
        <v>106</v>
      </c>
      <c r="V1625" t="s">
        <v>167</v>
      </c>
      <c r="W1625" t="s">
        <v>108</v>
      </c>
      <c r="X1625" t="s">
        <v>234</v>
      </c>
      <c r="Y1625">
        <v>4</v>
      </c>
      <c r="Z1625" t="s">
        <v>139</v>
      </c>
      <c r="AB1625">
        <v>1.8</v>
      </c>
      <c r="AG1625" t="s">
        <v>140</v>
      </c>
      <c r="AX1625" t="s">
        <v>128</v>
      </c>
      <c r="AY1625" t="s">
        <v>128</v>
      </c>
      <c r="AZ1625" t="s">
        <v>227</v>
      </c>
      <c r="BC1625">
        <v>20</v>
      </c>
      <c r="BH1625" t="s">
        <v>118</v>
      </c>
      <c r="BJ1625">
        <v>20</v>
      </c>
      <c r="BO1625" t="s">
        <v>118</v>
      </c>
      <c r="BQ1625">
        <v>20</v>
      </c>
      <c r="BV1625" t="s">
        <v>118</v>
      </c>
      <c r="CC1625" t="s">
        <v>120</v>
      </c>
      <c r="CR1625" t="s">
        <v>237</v>
      </c>
      <c r="CS1625">
        <v>159327</v>
      </c>
      <c r="CT1625" t="s">
        <v>712</v>
      </c>
      <c r="CU1625" t="s">
        <v>713</v>
      </c>
      <c r="CV1625">
        <v>2012</v>
      </c>
    </row>
    <row r="1626" spans="1:100" x14ac:dyDescent="0.35">
      <c r="A1626">
        <v>39600425</v>
      </c>
      <c r="B1626" t="s">
        <v>689</v>
      </c>
      <c r="D1626" t="s">
        <v>135</v>
      </c>
      <c r="K1626" t="s">
        <v>261</v>
      </c>
      <c r="L1626" t="s">
        <v>262</v>
      </c>
      <c r="M1626" t="s">
        <v>251</v>
      </c>
      <c r="N1626" t="s">
        <v>105</v>
      </c>
      <c r="P1626">
        <v>25</v>
      </c>
      <c r="U1626" t="s">
        <v>106</v>
      </c>
      <c r="V1626" t="s">
        <v>167</v>
      </c>
      <c r="W1626" t="s">
        <v>108</v>
      </c>
      <c r="X1626" t="s">
        <v>234</v>
      </c>
      <c r="Y1626">
        <v>4</v>
      </c>
      <c r="Z1626" t="s">
        <v>139</v>
      </c>
      <c r="AB1626">
        <v>3.4</v>
      </c>
      <c r="AG1626" t="s">
        <v>140</v>
      </c>
      <c r="AX1626" t="s">
        <v>207</v>
      </c>
      <c r="AY1626" t="s">
        <v>217</v>
      </c>
      <c r="AZ1626" t="s">
        <v>227</v>
      </c>
      <c r="BA1626" t="s">
        <v>184</v>
      </c>
      <c r="BC1626">
        <v>20</v>
      </c>
      <c r="BH1626" t="s">
        <v>118</v>
      </c>
      <c r="BJ1626">
        <v>20</v>
      </c>
      <c r="BO1626" t="s">
        <v>118</v>
      </c>
      <c r="BQ1626">
        <v>20</v>
      </c>
      <c r="BV1626" t="s">
        <v>118</v>
      </c>
      <c r="CC1626" t="s">
        <v>120</v>
      </c>
      <c r="CR1626" t="s">
        <v>237</v>
      </c>
      <c r="CS1626">
        <v>159327</v>
      </c>
      <c r="CT1626" t="s">
        <v>712</v>
      </c>
      <c r="CU1626" t="s">
        <v>713</v>
      </c>
      <c r="CV1626">
        <v>2012</v>
      </c>
    </row>
    <row r="1627" spans="1:100" x14ac:dyDescent="0.35">
      <c r="A1627">
        <v>39600425</v>
      </c>
      <c r="B1627" t="s">
        <v>689</v>
      </c>
      <c r="D1627" t="s">
        <v>135</v>
      </c>
      <c r="K1627" t="s">
        <v>613</v>
      </c>
      <c r="L1627" t="s">
        <v>614</v>
      </c>
      <c r="M1627" t="s">
        <v>251</v>
      </c>
      <c r="N1627" t="s">
        <v>198</v>
      </c>
      <c r="R1627">
        <v>23</v>
      </c>
      <c r="T1627">
        <v>25</v>
      </c>
      <c r="U1627" t="s">
        <v>106</v>
      </c>
      <c r="V1627" t="s">
        <v>233</v>
      </c>
      <c r="W1627" t="s">
        <v>108</v>
      </c>
      <c r="X1627" t="s">
        <v>524</v>
      </c>
      <c r="Y1627">
        <v>3</v>
      </c>
      <c r="Z1627" t="s">
        <v>139</v>
      </c>
      <c r="AD1627">
        <v>0.67083999999999999</v>
      </c>
      <c r="AF1627">
        <v>1.1766700000000001</v>
      </c>
      <c r="AG1627" t="s">
        <v>111</v>
      </c>
      <c r="AX1627" t="s">
        <v>128</v>
      </c>
      <c r="AY1627" t="s">
        <v>241</v>
      </c>
      <c r="AZ1627" t="s">
        <v>227</v>
      </c>
      <c r="BC1627">
        <v>53</v>
      </c>
      <c r="BH1627" t="s">
        <v>118</v>
      </c>
      <c r="BJ1627">
        <v>53</v>
      </c>
      <c r="BO1627" t="s">
        <v>118</v>
      </c>
      <c r="BQ1627">
        <v>53</v>
      </c>
      <c r="BV1627" t="s">
        <v>118</v>
      </c>
      <c r="CC1627" t="s">
        <v>120</v>
      </c>
      <c r="CR1627" t="s">
        <v>707</v>
      </c>
      <c r="CS1627">
        <v>173301</v>
      </c>
      <c r="CT1627" t="s">
        <v>708</v>
      </c>
      <c r="CU1627" t="s">
        <v>709</v>
      </c>
      <c r="CV1627">
        <v>2014</v>
      </c>
    </row>
    <row r="1628" spans="1:100" x14ac:dyDescent="0.35">
      <c r="A1628">
        <v>39600425</v>
      </c>
      <c r="B1628" t="s">
        <v>689</v>
      </c>
      <c r="D1628" t="s">
        <v>101</v>
      </c>
      <c r="F1628">
        <v>48.7</v>
      </c>
      <c r="K1628" t="s">
        <v>611</v>
      </c>
      <c r="L1628" t="s">
        <v>612</v>
      </c>
      <c r="M1628" t="s">
        <v>251</v>
      </c>
      <c r="N1628" t="s">
        <v>105</v>
      </c>
      <c r="P1628">
        <v>25</v>
      </c>
      <c r="U1628" t="s">
        <v>206</v>
      </c>
      <c r="V1628" t="s">
        <v>167</v>
      </c>
      <c r="W1628" t="s">
        <v>108</v>
      </c>
      <c r="X1628" t="s">
        <v>234</v>
      </c>
      <c r="Y1628">
        <v>4</v>
      </c>
      <c r="Z1628" t="s">
        <v>139</v>
      </c>
      <c r="AB1628">
        <v>2</v>
      </c>
      <c r="AG1628" t="s">
        <v>140</v>
      </c>
      <c r="AX1628" t="s">
        <v>128</v>
      </c>
      <c r="AY1628" t="s">
        <v>241</v>
      </c>
      <c r="AZ1628" t="s">
        <v>227</v>
      </c>
      <c r="BC1628">
        <v>11</v>
      </c>
      <c r="BH1628" t="s">
        <v>118</v>
      </c>
      <c r="BJ1628">
        <v>11</v>
      </c>
      <c r="BO1628" t="s">
        <v>118</v>
      </c>
      <c r="BQ1628">
        <v>11</v>
      </c>
      <c r="BV1628" t="s">
        <v>118</v>
      </c>
      <c r="CC1628" t="s">
        <v>120</v>
      </c>
      <c r="CR1628" t="s">
        <v>697</v>
      </c>
      <c r="CS1628">
        <v>170772</v>
      </c>
      <c r="CT1628" t="s">
        <v>710</v>
      </c>
      <c r="CU1628" t="s">
        <v>711</v>
      </c>
      <c r="CV1628">
        <v>2010</v>
      </c>
    </row>
    <row r="1629" spans="1:100" x14ac:dyDescent="0.35">
      <c r="A1629">
        <v>39600425</v>
      </c>
      <c r="B1629" t="s">
        <v>689</v>
      </c>
      <c r="D1629" t="s">
        <v>135</v>
      </c>
      <c r="K1629" t="s">
        <v>613</v>
      </c>
      <c r="L1629" t="s">
        <v>614</v>
      </c>
      <c r="M1629" t="s">
        <v>251</v>
      </c>
      <c r="N1629" t="s">
        <v>198</v>
      </c>
      <c r="R1629">
        <v>23</v>
      </c>
      <c r="T1629">
        <v>25</v>
      </c>
      <c r="U1629" t="s">
        <v>106</v>
      </c>
      <c r="V1629" t="s">
        <v>233</v>
      </c>
      <c r="W1629" t="s">
        <v>108</v>
      </c>
      <c r="X1629" t="s">
        <v>524</v>
      </c>
      <c r="Y1629">
        <v>3</v>
      </c>
      <c r="Z1629" t="s">
        <v>139</v>
      </c>
      <c r="AD1629">
        <v>0.86229</v>
      </c>
      <c r="AF1629">
        <v>1.04172</v>
      </c>
      <c r="AG1629" t="s">
        <v>111</v>
      </c>
      <c r="AX1629" t="s">
        <v>112</v>
      </c>
      <c r="AY1629" t="s">
        <v>206</v>
      </c>
      <c r="AZ1629" t="s">
        <v>227</v>
      </c>
      <c r="BC1629">
        <v>69</v>
      </c>
      <c r="BH1629" t="s">
        <v>118</v>
      </c>
      <c r="BJ1629">
        <v>69</v>
      </c>
      <c r="BO1629" t="s">
        <v>118</v>
      </c>
      <c r="BQ1629">
        <v>69</v>
      </c>
      <c r="BV1629" t="s">
        <v>118</v>
      </c>
      <c r="CC1629" t="s">
        <v>120</v>
      </c>
      <c r="CR1629" t="s">
        <v>707</v>
      </c>
      <c r="CS1629">
        <v>173301</v>
      </c>
      <c r="CT1629" t="s">
        <v>708</v>
      </c>
      <c r="CU1629" t="s">
        <v>709</v>
      </c>
      <c r="CV1629">
        <v>2014</v>
      </c>
    </row>
    <row r="1630" spans="1:100" x14ac:dyDescent="0.35">
      <c r="A1630">
        <v>39600425</v>
      </c>
      <c r="B1630" t="s">
        <v>689</v>
      </c>
      <c r="D1630" t="s">
        <v>135</v>
      </c>
      <c r="K1630" t="s">
        <v>613</v>
      </c>
      <c r="L1630" t="s">
        <v>614</v>
      </c>
      <c r="M1630" t="s">
        <v>251</v>
      </c>
      <c r="N1630" t="s">
        <v>198</v>
      </c>
      <c r="R1630">
        <v>23</v>
      </c>
      <c r="T1630">
        <v>25</v>
      </c>
      <c r="U1630" t="s">
        <v>106</v>
      </c>
      <c r="V1630" t="s">
        <v>233</v>
      </c>
      <c r="W1630" t="s">
        <v>108</v>
      </c>
      <c r="X1630" t="s">
        <v>524</v>
      </c>
      <c r="Y1630">
        <v>3</v>
      </c>
      <c r="Z1630" t="s">
        <v>139</v>
      </c>
      <c r="AD1630">
        <v>0.86229</v>
      </c>
      <c r="AF1630">
        <v>1.04172</v>
      </c>
      <c r="AG1630" t="s">
        <v>111</v>
      </c>
      <c r="AX1630" t="s">
        <v>207</v>
      </c>
      <c r="AY1630" t="s">
        <v>436</v>
      </c>
      <c r="AZ1630" t="s">
        <v>227</v>
      </c>
      <c r="BA1630" t="s">
        <v>184</v>
      </c>
      <c r="BC1630">
        <v>69</v>
      </c>
      <c r="BH1630" t="s">
        <v>118</v>
      </c>
      <c r="BJ1630">
        <v>69</v>
      </c>
      <c r="BO1630" t="s">
        <v>118</v>
      </c>
      <c r="BQ1630">
        <v>69</v>
      </c>
      <c r="BV1630" t="s">
        <v>118</v>
      </c>
      <c r="CC1630" t="s">
        <v>120</v>
      </c>
      <c r="CR1630" t="s">
        <v>707</v>
      </c>
      <c r="CS1630">
        <v>173301</v>
      </c>
      <c r="CT1630" t="s">
        <v>708</v>
      </c>
      <c r="CU1630" t="s">
        <v>709</v>
      </c>
      <c r="CV1630">
        <v>2014</v>
      </c>
    </row>
    <row r="1631" spans="1:100" x14ac:dyDescent="0.35">
      <c r="A1631">
        <v>39600425</v>
      </c>
      <c r="B1631" t="s">
        <v>689</v>
      </c>
      <c r="D1631" t="s">
        <v>135</v>
      </c>
      <c r="K1631" t="s">
        <v>613</v>
      </c>
      <c r="L1631" t="s">
        <v>614</v>
      </c>
      <c r="M1631" t="s">
        <v>251</v>
      </c>
      <c r="N1631" t="s">
        <v>198</v>
      </c>
      <c r="R1631">
        <v>23</v>
      </c>
      <c r="T1631">
        <v>25</v>
      </c>
      <c r="U1631" t="s">
        <v>106</v>
      </c>
      <c r="V1631" t="s">
        <v>233</v>
      </c>
      <c r="W1631" t="s">
        <v>108</v>
      </c>
      <c r="X1631" t="s">
        <v>524</v>
      </c>
      <c r="Y1631">
        <v>3</v>
      </c>
      <c r="Z1631" t="s">
        <v>139</v>
      </c>
      <c r="AD1631">
        <v>4.5879999999999997E-2</v>
      </c>
      <c r="AF1631">
        <v>4.6609999999999999E-2</v>
      </c>
      <c r="AG1631" t="s">
        <v>111</v>
      </c>
      <c r="AX1631" t="s">
        <v>128</v>
      </c>
      <c r="AY1631" t="s">
        <v>241</v>
      </c>
      <c r="AZ1631" t="s">
        <v>227</v>
      </c>
      <c r="BC1631">
        <v>40</v>
      </c>
      <c r="BH1631" t="s">
        <v>118</v>
      </c>
      <c r="BJ1631">
        <v>69</v>
      </c>
      <c r="BO1631" t="s">
        <v>118</v>
      </c>
      <c r="BQ1631">
        <v>69</v>
      </c>
      <c r="BV1631" t="s">
        <v>118</v>
      </c>
      <c r="CC1631" t="s">
        <v>120</v>
      </c>
      <c r="CR1631" t="s">
        <v>707</v>
      </c>
      <c r="CS1631">
        <v>173301</v>
      </c>
      <c r="CT1631" t="s">
        <v>708</v>
      </c>
      <c r="CU1631" t="s">
        <v>709</v>
      </c>
      <c r="CV1631">
        <v>2014</v>
      </c>
    </row>
    <row r="1632" spans="1:100" x14ac:dyDescent="0.35">
      <c r="A1632">
        <v>39600425</v>
      </c>
      <c r="B1632" t="s">
        <v>689</v>
      </c>
      <c r="D1632" t="s">
        <v>135</v>
      </c>
      <c r="K1632" t="s">
        <v>613</v>
      </c>
      <c r="L1632" t="s">
        <v>614</v>
      </c>
      <c r="M1632" t="s">
        <v>251</v>
      </c>
      <c r="N1632" t="s">
        <v>198</v>
      </c>
      <c r="R1632">
        <v>23</v>
      </c>
      <c r="T1632">
        <v>25</v>
      </c>
      <c r="U1632" t="s">
        <v>106</v>
      </c>
      <c r="V1632" t="s">
        <v>233</v>
      </c>
      <c r="W1632" t="s">
        <v>108</v>
      </c>
      <c r="X1632" t="s">
        <v>524</v>
      </c>
      <c r="Y1632">
        <v>3</v>
      </c>
      <c r="Z1632" t="s">
        <v>139</v>
      </c>
      <c r="AD1632">
        <v>4.5879999999999997E-2</v>
      </c>
      <c r="AF1632">
        <v>4.6609999999999999E-2</v>
      </c>
      <c r="AG1632" t="s">
        <v>111</v>
      </c>
      <c r="AX1632" t="s">
        <v>128</v>
      </c>
      <c r="AY1632" t="s">
        <v>241</v>
      </c>
      <c r="AZ1632" t="s">
        <v>227</v>
      </c>
      <c r="BC1632">
        <v>69</v>
      </c>
      <c r="BH1632" t="s">
        <v>118</v>
      </c>
      <c r="BJ1632">
        <v>69</v>
      </c>
      <c r="BO1632" t="s">
        <v>118</v>
      </c>
      <c r="BQ1632">
        <v>69</v>
      </c>
      <c r="BV1632" t="s">
        <v>118</v>
      </c>
      <c r="CC1632" t="s">
        <v>120</v>
      </c>
      <c r="CR1632" t="s">
        <v>707</v>
      </c>
      <c r="CS1632">
        <v>173301</v>
      </c>
      <c r="CT1632" t="s">
        <v>708</v>
      </c>
      <c r="CU1632" t="s">
        <v>709</v>
      </c>
      <c r="CV1632">
        <v>2014</v>
      </c>
    </row>
    <row r="1633" spans="1:100" x14ac:dyDescent="0.35">
      <c r="A1633">
        <v>39600425</v>
      </c>
      <c r="B1633" t="s">
        <v>689</v>
      </c>
      <c r="D1633" t="s">
        <v>135</v>
      </c>
      <c r="F1633">
        <v>48.7</v>
      </c>
      <c r="K1633" t="s">
        <v>611</v>
      </c>
      <c r="L1633" t="s">
        <v>612</v>
      </c>
      <c r="M1633" t="s">
        <v>251</v>
      </c>
      <c r="N1633" t="s">
        <v>105</v>
      </c>
      <c r="P1633">
        <v>25</v>
      </c>
      <c r="U1633" t="s">
        <v>206</v>
      </c>
      <c r="V1633" t="s">
        <v>167</v>
      </c>
      <c r="W1633" t="s">
        <v>108</v>
      </c>
      <c r="X1633" t="s">
        <v>234</v>
      </c>
      <c r="Y1633">
        <v>4</v>
      </c>
      <c r="Z1633" t="s">
        <v>139</v>
      </c>
      <c r="AB1633">
        <v>0.91</v>
      </c>
      <c r="AD1633">
        <v>0.37</v>
      </c>
      <c r="AF1633">
        <v>1.47</v>
      </c>
      <c r="AG1633" t="s">
        <v>140</v>
      </c>
      <c r="AX1633" t="s">
        <v>128</v>
      </c>
      <c r="AY1633" t="s">
        <v>241</v>
      </c>
      <c r="AZ1633" t="s">
        <v>227</v>
      </c>
      <c r="BC1633">
        <v>18</v>
      </c>
      <c r="BH1633" t="s">
        <v>118</v>
      </c>
      <c r="BJ1633">
        <v>18</v>
      </c>
      <c r="BO1633" t="s">
        <v>118</v>
      </c>
      <c r="BQ1633">
        <v>18</v>
      </c>
      <c r="BV1633" t="s">
        <v>118</v>
      </c>
      <c r="CC1633" t="s">
        <v>120</v>
      </c>
      <c r="CR1633" t="s">
        <v>697</v>
      </c>
      <c r="CS1633">
        <v>170772</v>
      </c>
      <c r="CT1633" t="s">
        <v>710</v>
      </c>
      <c r="CU1633" t="s">
        <v>711</v>
      </c>
      <c r="CV1633">
        <v>2010</v>
      </c>
    </row>
    <row r="1634" spans="1:100" x14ac:dyDescent="0.35">
      <c r="A1634">
        <v>39600425</v>
      </c>
      <c r="B1634" t="s">
        <v>689</v>
      </c>
      <c r="D1634" t="s">
        <v>101</v>
      </c>
      <c r="F1634">
        <v>48.7</v>
      </c>
      <c r="K1634" t="s">
        <v>611</v>
      </c>
      <c r="L1634" t="s">
        <v>612</v>
      </c>
      <c r="M1634" t="s">
        <v>251</v>
      </c>
      <c r="N1634" t="s">
        <v>105</v>
      </c>
      <c r="P1634">
        <v>25</v>
      </c>
      <c r="U1634" t="s">
        <v>206</v>
      </c>
      <c r="V1634" t="s">
        <v>167</v>
      </c>
      <c r="W1634" t="s">
        <v>108</v>
      </c>
      <c r="X1634" t="s">
        <v>234</v>
      </c>
      <c r="Y1634">
        <v>4</v>
      </c>
      <c r="Z1634" t="s">
        <v>139</v>
      </c>
      <c r="AB1634">
        <v>1</v>
      </c>
      <c r="AG1634" t="s">
        <v>140</v>
      </c>
      <c r="AX1634" t="s">
        <v>207</v>
      </c>
      <c r="AY1634" t="s">
        <v>440</v>
      </c>
      <c r="AZ1634" t="s">
        <v>227</v>
      </c>
      <c r="BA1634" t="s">
        <v>184</v>
      </c>
      <c r="BC1634">
        <v>11</v>
      </c>
      <c r="BH1634" t="s">
        <v>118</v>
      </c>
      <c r="BJ1634">
        <v>11</v>
      </c>
      <c r="BO1634" t="s">
        <v>118</v>
      </c>
      <c r="BQ1634">
        <v>11</v>
      </c>
      <c r="BV1634" t="s">
        <v>118</v>
      </c>
      <c r="CC1634" t="s">
        <v>120</v>
      </c>
      <c r="CR1634" t="s">
        <v>697</v>
      </c>
      <c r="CS1634">
        <v>170772</v>
      </c>
      <c r="CT1634" t="s">
        <v>710</v>
      </c>
      <c r="CU1634" t="s">
        <v>711</v>
      </c>
      <c r="CV1634">
        <v>2010</v>
      </c>
    </row>
    <row r="1635" spans="1:100" x14ac:dyDescent="0.35">
      <c r="A1635">
        <v>39600425</v>
      </c>
      <c r="B1635" t="s">
        <v>689</v>
      </c>
      <c r="D1635" t="s">
        <v>135</v>
      </c>
      <c r="K1635" t="s">
        <v>613</v>
      </c>
      <c r="L1635" t="s">
        <v>614</v>
      </c>
      <c r="M1635" t="s">
        <v>251</v>
      </c>
      <c r="N1635" t="s">
        <v>105</v>
      </c>
      <c r="P1635">
        <v>25</v>
      </c>
      <c r="U1635" t="s">
        <v>106</v>
      </c>
      <c r="V1635" t="s">
        <v>508</v>
      </c>
      <c r="W1635" t="s">
        <v>108</v>
      </c>
      <c r="X1635" t="s">
        <v>109</v>
      </c>
      <c r="Y1635">
        <v>3</v>
      </c>
      <c r="Z1635" t="s">
        <v>139</v>
      </c>
      <c r="AD1635">
        <v>0.01</v>
      </c>
      <c r="AF1635">
        <v>0.34</v>
      </c>
      <c r="AG1635" t="s">
        <v>140</v>
      </c>
      <c r="AX1635" t="s">
        <v>199</v>
      </c>
      <c r="AY1635" t="s">
        <v>278</v>
      </c>
      <c r="AZ1635" t="s">
        <v>227</v>
      </c>
      <c r="BB1635" t="s">
        <v>117</v>
      </c>
      <c r="BC1635">
        <v>38</v>
      </c>
      <c r="BH1635" t="s">
        <v>118</v>
      </c>
      <c r="BI1635" t="s">
        <v>236</v>
      </c>
      <c r="BJ1635">
        <v>38</v>
      </c>
      <c r="BO1635" t="s">
        <v>118</v>
      </c>
      <c r="BP1635" t="s">
        <v>236</v>
      </c>
      <c r="BQ1635">
        <v>38</v>
      </c>
      <c r="BV1635" t="s">
        <v>118</v>
      </c>
      <c r="CC1635" t="s">
        <v>120</v>
      </c>
      <c r="CR1635" t="s">
        <v>622</v>
      </c>
      <c r="CS1635">
        <v>170673</v>
      </c>
      <c r="CT1635" t="s">
        <v>623</v>
      </c>
      <c r="CU1635" t="s">
        <v>624</v>
      </c>
      <c r="CV1635">
        <v>2014</v>
      </c>
    </row>
    <row r="1636" spans="1:100" x14ac:dyDescent="0.35">
      <c r="A1636">
        <v>39600425</v>
      </c>
      <c r="B1636" t="s">
        <v>689</v>
      </c>
      <c r="D1636" t="s">
        <v>135</v>
      </c>
      <c r="K1636" t="s">
        <v>613</v>
      </c>
      <c r="L1636" t="s">
        <v>614</v>
      </c>
      <c r="M1636" t="s">
        <v>251</v>
      </c>
      <c r="N1636" t="s">
        <v>105</v>
      </c>
      <c r="P1636">
        <v>25</v>
      </c>
      <c r="U1636" t="s">
        <v>106</v>
      </c>
      <c r="V1636" t="s">
        <v>508</v>
      </c>
      <c r="W1636" t="s">
        <v>108</v>
      </c>
      <c r="X1636" t="s">
        <v>109</v>
      </c>
      <c r="Y1636">
        <v>3</v>
      </c>
      <c r="Z1636" t="s">
        <v>139</v>
      </c>
      <c r="AD1636">
        <v>0.01</v>
      </c>
      <c r="AF1636">
        <v>0.34</v>
      </c>
      <c r="AG1636" t="s">
        <v>140</v>
      </c>
      <c r="AX1636" t="s">
        <v>199</v>
      </c>
      <c r="AY1636" t="s">
        <v>546</v>
      </c>
      <c r="AZ1636" t="s">
        <v>227</v>
      </c>
      <c r="BB1636" t="s">
        <v>236</v>
      </c>
      <c r="BC1636">
        <v>38</v>
      </c>
      <c r="BH1636" t="s">
        <v>118</v>
      </c>
      <c r="BI1636" t="s">
        <v>236</v>
      </c>
      <c r="BJ1636">
        <v>38</v>
      </c>
      <c r="BO1636" t="s">
        <v>118</v>
      </c>
      <c r="BP1636" t="s">
        <v>236</v>
      </c>
      <c r="BQ1636">
        <v>38</v>
      </c>
      <c r="BV1636" t="s">
        <v>118</v>
      </c>
      <c r="CC1636" t="s">
        <v>120</v>
      </c>
      <c r="CR1636" t="s">
        <v>622</v>
      </c>
      <c r="CS1636">
        <v>170673</v>
      </c>
      <c r="CT1636" t="s">
        <v>623</v>
      </c>
      <c r="CU1636" t="s">
        <v>624</v>
      </c>
      <c r="CV1636">
        <v>2014</v>
      </c>
    </row>
    <row r="1637" spans="1:100" x14ac:dyDescent="0.35">
      <c r="A1637">
        <v>39600425</v>
      </c>
      <c r="B1637" t="s">
        <v>689</v>
      </c>
      <c r="D1637" t="s">
        <v>135</v>
      </c>
      <c r="K1637" t="s">
        <v>613</v>
      </c>
      <c r="L1637" t="s">
        <v>614</v>
      </c>
      <c r="M1637" t="s">
        <v>251</v>
      </c>
      <c r="N1637" t="s">
        <v>105</v>
      </c>
      <c r="P1637">
        <v>25</v>
      </c>
      <c r="U1637" t="s">
        <v>106</v>
      </c>
      <c r="V1637" t="s">
        <v>508</v>
      </c>
      <c r="W1637" t="s">
        <v>108</v>
      </c>
      <c r="X1637" t="s">
        <v>109</v>
      </c>
      <c r="Y1637">
        <v>3</v>
      </c>
      <c r="Z1637" t="s">
        <v>139</v>
      </c>
      <c r="AD1637">
        <v>0.01</v>
      </c>
      <c r="AF1637">
        <v>0.34</v>
      </c>
      <c r="AG1637" t="s">
        <v>140</v>
      </c>
      <c r="AX1637" t="s">
        <v>273</v>
      </c>
      <c r="AY1637" t="s">
        <v>652</v>
      </c>
      <c r="AZ1637" t="s">
        <v>227</v>
      </c>
      <c r="BA1637" t="s">
        <v>640</v>
      </c>
      <c r="BB1637" t="s">
        <v>236</v>
      </c>
      <c r="BC1637">
        <v>38</v>
      </c>
      <c r="BH1637" t="s">
        <v>118</v>
      </c>
      <c r="BI1637" t="s">
        <v>236</v>
      </c>
      <c r="BJ1637">
        <v>38</v>
      </c>
      <c r="BO1637" t="s">
        <v>118</v>
      </c>
      <c r="BP1637" t="s">
        <v>236</v>
      </c>
      <c r="BQ1637">
        <v>38</v>
      </c>
      <c r="BV1637" t="s">
        <v>118</v>
      </c>
      <c r="CC1637" t="s">
        <v>120</v>
      </c>
      <c r="CR1637" t="s">
        <v>622</v>
      </c>
      <c r="CS1637">
        <v>170673</v>
      </c>
      <c r="CT1637" t="s">
        <v>623</v>
      </c>
      <c r="CU1637" t="s">
        <v>624</v>
      </c>
      <c r="CV1637">
        <v>2014</v>
      </c>
    </row>
    <row r="1638" spans="1:100" x14ac:dyDescent="0.35">
      <c r="A1638">
        <v>39600425</v>
      </c>
      <c r="B1638" t="s">
        <v>689</v>
      </c>
      <c r="D1638" t="s">
        <v>135</v>
      </c>
      <c r="K1638" t="s">
        <v>613</v>
      </c>
      <c r="L1638" t="s">
        <v>614</v>
      </c>
      <c r="M1638" t="s">
        <v>251</v>
      </c>
      <c r="N1638" t="s">
        <v>105</v>
      </c>
      <c r="P1638">
        <v>25</v>
      </c>
      <c r="U1638" t="s">
        <v>106</v>
      </c>
      <c r="V1638" t="s">
        <v>508</v>
      </c>
      <c r="W1638" t="s">
        <v>108</v>
      </c>
      <c r="X1638" t="s">
        <v>109</v>
      </c>
      <c r="Y1638">
        <v>3</v>
      </c>
      <c r="Z1638" t="s">
        <v>139</v>
      </c>
      <c r="AD1638">
        <v>0.01</v>
      </c>
      <c r="AF1638">
        <v>0.34</v>
      </c>
      <c r="AG1638" t="s">
        <v>140</v>
      </c>
      <c r="AX1638" t="s">
        <v>273</v>
      </c>
      <c r="AY1638" t="s">
        <v>625</v>
      </c>
      <c r="AZ1638" t="s">
        <v>227</v>
      </c>
      <c r="BA1638" t="s">
        <v>640</v>
      </c>
      <c r="BB1638" t="s">
        <v>236</v>
      </c>
      <c r="BC1638">
        <v>38</v>
      </c>
      <c r="BH1638" t="s">
        <v>118</v>
      </c>
      <c r="BI1638" t="s">
        <v>236</v>
      </c>
      <c r="BJ1638">
        <v>38</v>
      </c>
      <c r="BO1638" t="s">
        <v>118</v>
      </c>
      <c r="BP1638" t="s">
        <v>236</v>
      </c>
      <c r="BQ1638">
        <v>38</v>
      </c>
      <c r="BV1638" t="s">
        <v>118</v>
      </c>
      <c r="CC1638" t="s">
        <v>120</v>
      </c>
      <c r="CR1638" t="s">
        <v>622</v>
      </c>
      <c r="CS1638">
        <v>170673</v>
      </c>
      <c r="CT1638" t="s">
        <v>623</v>
      </c>
      <c r="CU1638" t="s">
        <v>624</v>
      </c>
      <c r="CV1638">
        <v>2014</v>
      </c>
    </row>
    <row r="1639" spans="1:100" x14ac:dyDescent="0.35">
      <c r="A1639">
        <v>39600425</v>
      </c>
      <c r="B1639" t="s">
        <v>689</v>
      </c>
      <c r="D1639" t="s">
        <v>135</v>
      </c>
      <c r="K1639" t="s">
        <v>613</v>
      </c>
      <c r="L1639" t="s">
        <v>614</v>
      </c>
      <c r="M1639" t="s">
        <v>251</v>
      </c>
      <c r="N1639" t="s">
        <v>105</v>
      </c>
      <c r="P1639">
        <v>25</v>
      </c>
      <c r="U1639" t="s">
        <v>106</v>
      </c>
      <c r="V1639" t="s">
        <v>508</v>
      </c>
      <c r="W1639" t="s">
        <v>108</v>
      </c>
      <c r="X1639" t="s">
        <v>109</v>
      </c>
      <c r="Y1639">
        <v>3</v>
      </c>
      <c r="Z1639" t="s">
        <v>139</v>
      </c>
      <c r="AD1639">
        <v>0.01</v>
      </c>
      <c r="AF1639">
        <v>0.34</v>
      </c>
      <c r="AG1639" t="s">
        <v>140</v>
      </c>
      <c r="AX1639" t="s">
        <v>273</v>
      </c>
      <c r="AY1639" t="s">
        <v>639</v>
      </c>
      <c r="AZ1639" t="s">
        <v>227</v>
      </c>
      <c r="BA1639" t="s">
        <v>640</v>
      </c>
      <c r="BB1639" t="s">
        <v>117</v>
      </c>
      <c r="BC1639">
        <v>38</v>
      </c>
      <c r="BH1639" t="s">
        <v>118</v>
      </c>
      <c r="BI1639" t="s">
        <v>236</v>
      </c>
      <c r="BJ1639">
        <v>38</v>
      </c>
      <c r="BO1639" t="s">
        <v>118</v>
      </c>
      <c r="BP1639" t="s">
        <v>236</v>
      </c>
      <c r="BQ1639">
        <v>38</v>
      </c>
      <c r="BV1639" t="s">
        <v>118</v>
      </c>
      <c r="CC1639" t="s">
        <v>120</v>
      </c>
      <c r="CR1639" t="s">
        <v>622</v>
      </c>
      <c r="CS1639">
        <v>170673</v>
      </c>
      <c r="CT1639" t="s">
        <v>623</v>
      </c>
      <c r="CU1639" t="s">
        <v>624</v>
      </c>
      <c r="CV1639">
        <v>2014</v>
      </c>
    </row>
    <row r="1640" spans="1:100" x14ac:dyDescent="0.35">
      <c r="A1640">
        <v>39600425</v>
      </c>
      <c r="B1640" t="s">
        <v>689</v>
      </c>
      <c r="D1640" t="s">
        <v>135</v>
      </c>
      <c r="K1640" t="s">
        <v>613</v>
      </c>
      <c r="L1640" t="s">
        <v>614</v>
      </c>
      <c r="M1640" t="s">
        <v>251</v>
      </c>
      <c r="N1640" t="s">
        <v>105</v>
      </c>
      <c r="P1640">
        <v>25</v>
      </c>
      <c r="U1640" t="s">
        <v>106</v>
      </c>
      <c r="V1640" t="s">
        <v>508</v>
      </c>
      <c r="W1640" t="s">
        <v>108</v>
      </c>
      <c r="X1640" t="s">
        <v>109</v>
      </c>
      <c r="Y1640">
        <v>3</v>
      </c>
      <c r="Z1640" t="s">
        <v>139</v>
      </c>
      <c r="AD1640">
        <v>0.01</v>
      </c>
      <c r="AF1640">
        <v>0.34</v>
      </c>
      <c r="AG1640" t="s">
        <v>140</v>
      </c>
      <c r="AX1640" t="s">
        <v>273</v>
      </c>
      <c r="AY1640" t="s">
        <v>652</v>
      </c>
      <c r="AZ1640" t="s">
        <v>227</v>
      </c>
      <c r="BA1640" t="s">
        <v>640</v>
      </c>
      <c r="BB1640" t="s">
        <v>117</v>
      </c>
      <c r="BC1640">
        <v>38</v>
      </c>
      <c r="BH1640" t="s">
        <v>118</v>
      </c>
      <c r="BI1640" t="s">
        <v>236</v>
      </c>
      <c r="BJ1640">
        <v>38</v>
      </c>
      <c r="BO1640" t="s">
        <v>118</v>
      </c>
      <c r="BP1640" t="s">
        <v>236</v>
      </c>
      <c r="BQ1640">
        <v>38</v>
      </c>
      <c r="BV1640" t="s">
        <v>118</v>
      </c>
      <c r="CC1640" t="s">
        <v>120</v>
      </c>
      <c r="CR1640" t="s">
        <v>622</v>
      </c>
      <c r="CS1640">
        <v>170673</v>
      </c>
      <c r="CT1640" t="s">
        <v>623</v>
      </c>
      <c r="CU1640" t="s">
        <v>624</v>
      </c>
      <c r="CV1640">
        <v>2014</v>
      </c>
    </row>
    <row r="1641" spans="1:100" x14ac:dyDescent="0.35">
      <c r="A1641">
        <v>39600425</v>
      </c>
      <c r="B1641" t="s">
        <v>689</v>
      </c>
      <c r="D1641" t="s">
        <v>135</v>
      </c>
      <c r="K1641" t="s">
        <v>613</v>
      </c>
      <c r="L1641" t="s">
        <v>614</v>
      </c>
      <c r="M1641" t="s">
        <v>251</v>
      </c>
      <c r="N1641" t="s">
        <v>105</v>
      </c>
      <c r="P1641">
        <v>25</v>
      </c>
      <c r="U1641" t="s">
        <v>106</v>
      </c>
      <c r="V1641" t="s">
        <v>508</v>
      </c>
      <c r="W1641" t="s">
        <v>108</v>
      </c>
      <c r="X1641" t="s">
        <v>109</v>
      </c>
      <c r="Y1641">
        <v>3</v>
      </c>
      <c r="Z1641" t="s">
        <v>139</v>
      </c>
      <c r="AD1641">
        <v>0.01</v>
      </c>
      <c r="AF1641">
        <v>0.34</v>
      </c>
      <c r="AG1641" t="s">
        <v>140</v>
      </c>
      <c r="AX1641" t="s">
        <v>199</v>
      </c>
      <c r="AY1641" t="s">
        <v>278</v>
      </c>
      <c r="AZ1641" t="s">
        <v>227</v>
      </c>
      <c r="BB1641" t="s">
        <v>236</v>
      </c>
      <c r="BC1641">
        <v>14</v>
      </c>
      <c r="BH1641" t="s">
        <v>118</v>
      </c>
      <c r="BI1641" t="s">
        <v>236</v>
      </c>
      <c r="BJ1641">
        <v>38</v>
      </c>
      <c r="BO1641" t="s">
        <v>118</v>
      </c>
      <c r="BP1641" t="s">
        <v>236</v>
      </c>
      <c r="BQ1641">
        <v>38</v>
      </c>
      <c r="BV1641" t="s">
        <v>118</v>
      </c>
      <c r="CC1641" t="s">
        <v>120</v>
      </c>
      <c r="CR1641" t="s">
        <v>622</v>
      </c>
      <c r="CS1641">
        <v>170673</v>
      </c>
      <c r="CT1641" t="s">
        <v>623</v>
      </c>
      <c r="CU1641" t="s">
        <v>624</v>
      </c>
      <c r="CV1641">
        <v>2014</v>
      </c>
    </row>
    <row r="1642" spans="1:100" x14ac:dyDescent="0.35">
      <c r="A1642">
        <v>39600425</v>
      </c>
      <c r="B1642" t="s">
        <v>689</v>
      </c>
      <c r="D1642" t="s">
        <v>135</v>
      </c>
      <c r="K1642" t="s">
        <v>613</v>
      </c>
      <c r="L1642" t="s">
        <v>614</v>
      </c>
      <c r="M1642" t="s">
        <v>251</v>
      </c>
      <c r="N1642" t="s">
        <v>105</v>
      </c>
      <c r="P1642">
        <v>25</v>
      </c>
      <c r="U1642" t="s">
        <v>106</v>
      </c>
      <c r="V1642" t="s">
        <v>508</v>
      </c>
      <c r="W1642" t="s">
        <v>108</v>
      </c>
      <c r="X1642" t="s">
        <v>109</v>
      </c>
      <c r="Y1642">
        <v>3</v>
      </c>
      <c r="Z1642" t="s">
        <v>139</v>
      </c>
      <c r="AD1642">
        <v>0.01</v>
      </c>
      <c r="AF1642">
        <v>0.34</v>
      </c>
      <c r="AG1642" t="s">
        <v>140</v>
      </c>
      <c r="AX1642" t="s">
        <v>273</v>
      </c>
      <c r="AY1642" t="s">
        <v>652</v>
      </c>
      <c r="AZ1642" t="s">
        <v>227</v>
      </c>
      <c r="BA1642" t="s">
        <v>275</v>
      </c>
      <c r="BB1642" t="s">
        <v>236</v>
      </c>
      <c r="BC1642">
        <v>38</v>
      </c>
      <c r="BH1642" t="s">
        <v>118</v>
      </c>
      <c r="BI1642" t="s">
        <v>236</v>
      </c>
      <c r="BJ1642">
        <v>38</v>
      </c>
      <c r="BO1642" t="s">
        <v>118</v>
      </c>
      <c r="BP1642" t="s">
        <v>236</v>
      </c>
      <c r="BQ1642">
        <v>38</v>
      </c>
      <c r="BV1642" t="s">
        <v>118</v>
      </c>
      <c r="CC1642" t="s">
        <v>120</v>
      </c>
      <c r="CR1642" t="s">
        <v>622</v>
      </c>
      <c r="CS1642">
        <v>170673</v>
      </c>
      <c r="CT1642" t="s">
        <v>623</v>
      </c>
      <c r="CU1642" t="s">
        <v>624</v>
      </c>
      <c r="CV1642">
        <v>2014</v>
      </c>
    </row>
    <row r="1643" spans="1:100" x14ac:dyDescent="0.35">
      <c r="A1643">
        <v>39600425</v>
      </c>
      <c r="B1643" t="s">
        <v>689</v>
      </c>
      <c r="D1643" t="s">
        <v>135</v>
      </c>
      <c r="K1643" t="s">
        <v>613</v>
      </c>
      <c r="L1643" t="s">
        <v>614</v>
      </c>
      <c r="M1643" t="s">
        <v>251</v>
      </c>
      <c r="N1643" t="s">
        <v>105</v>
      </c>
      <c r="P1643">
        <v>25</v>
      </c>
      <c r="U1643" t="s">
        <v>106</v>
      </c>
      <c r="V1643" t="s">
        <v>508</v>
      </c>
      <c r="W1643" t="s">
        <v>108</v>
      </c>
      <c r="X1643" t="s">
        <v>109</v>
      </c>
      <c r="Y1643">
        <v>3</v>
      </c>
      <c r="Z1643" t="s">
        <v>139</v>
      </c>
      <c r="AD1643">
        <v>0.01</v>
      </c>
      <c r="AF1643">
        <v>0.34</v>
      </c>
      <c r="AG1643" t="s">
        <v>140</v>
      </c>
      <c r="AX1643" t="s">
        <v>199</v>
      </c>
      <c r="AY1643" t="s">
        <v>278</v>
      </c>
      <c r="AZ1643" t="s">
        <v>227</v>
      </c>
      <c r="BB1643" t="s">
        <v>236</v>
      </c>
      <c r="BC1643">
        <v>38</v>
      </c>
      <c r="BH1643" t="s">
        <v>118</v>
      </c>
      <c r="BI1643" t="s">
        <v>236</v>
      </c>
      <c r="BJ1643">
        <v>38</v>
      </c>
      <c r="BO1643" t="s">
        <v>118</v>
      </c>
      <c r="BP1643" t="s">
        <v>236</v>
      </c>
      <c r="BQ1643">
        <v>38</v>
      </c>
      <c r="BV1643" t="s">
        <v>118</v>
      </c>
      <c r="CC1643" t="s">
        <v>120</v>
      </c>
      <c r="CR1643" t="s">
        <v>622</v>
      </c>
      <c r="CS1643">
        <v>170673</v>
      </c>
      <c r="CT1643" t="s">
        <v>623</v>
      </c>
      <c r="CU1643" t="s">
        <v>624</v>
      </c>
      <c r="CV1643">
        <v>2014</v>
      </c>
    </row>
    <row r="1644" spans="1:100" x14ac:dyDescent="0.35">
      <c r="A1644">
        <v>39600425</v>
      </c>
      <c r="B1644" t="s">
        <v>689</v>
      </c>
      <c r="D1644" t="s">
        <v>135</v>
      </c>
      <c r="K1644" t="s">
        <v>613</v>
      </c>
      <c r="L1644" t="s">
        <v>614</v>
      </c>
      <c r="M1644" t="s">
        <v>251</v>
      </c>
      <c r="N1644" t="s">
        <v>105</v>
      </c>
      <c r="P1644">
        <v>25</v>
      </c>
      <c r="U1644" t="s">
        <v>106</v>
      </c>
      <c r="V1644" t="s">
        <v>508</v>
      </c>
      <c r="W1644" t="s">
        <v>108</v>
      </c>
      <c r="X1644" t="s">
        <v>109</v>
      </c>
      <c r="Y1644">
        <v>3</v>
      </c>
      <c r="Z1644" t="s">
        <v>139</v>
      </c>
      <c r="AD1644">
        <v>0.01</v>
      </c>
      <c r="AF1644">
        <v>0.34</v>
      </c>
      <c r="AG1644" t="s">
        <v>140</v>
      </c>
      <c r="AX1644" t="s">
        <v>273</v>
      </c>
      <c r="AY1644" t="s">
        <v>653</v>
      </c>
      <c r="AZ1644" t="s">
        <v>227</v>
      </c>
      <c r="BA1644" t="s">
        <v>275</v>
      </c>
      <c r="BB1644" t="s">
        <v>236</v>
      </c>
      <c r="BC1644">
        <v>38</v>
      </c>
      <c r="BH1644" t="s">
        <v>118</v>
      </c>
      <c r="BI1644" t="s">
        <v>236</v>
      </c>
      <c r="BJ1644">
        <v>38</v>
      </c>
      <c r="BO1644" t="s">
        <v>118</v>
      </c>
      <c r="BP1644" t="s">
        <v>236</v>
      </c>
      <c r="BQ1644">
        <v>38</v>
      </c>
      <c r="BV1644" t="s">
        <v>118</v>
      </c>
      <c r="CC1644" t="s">
        <v>120</v>
      </c>
      <c r="CR1644" t="s">
        <v>622</v>
      </c>
      <c r="CS1644">
        <v>170673</v>
      </c>
      <c r="CT1644" t="s">
        <v>623</v>
      </c>
      <c r="CU1644" t="s">
        <v>624</v>
      </c>
      <c r="CV1644">
        <v>2014</v>
      </c>
    </row>
    <row r="1645" spans="1:100" x14ac:dyDescent="0.35">
      <c r="A1645">
        <v>39600425</v>
      </c>
      <c r="B1645" t="s">
        <v>689</v>
      </c>
      <c r="D1645" t="s">
        <v>135</v>
      </c>
      <c r="K1645" t="s">
        <v>613</v>
      </c>
      <c r="L1645" t="s">
        <v>614</v>
      </c>
      <c r="M1645" t="s">
        <v>251</v>
      </c>
      <c r="N1645" t="s">
        <v>105</v>
      </c>
      <c r="P1645">
        <v>25</v>
      </c>
      <c r="U1645" t="s">
        <v>106</v>
      </c>
      <c r="V1645" t="s">
        <v>508</v>
      </c>
      <c r="W1645" t="s">
        <v>108</v>
      </c>
      <c r="X1645" t="s">
        <v>109</v>
      </c>
      <c r="Y1645">
        <v>3</v>
      </c>
      <c r="Z1645" t="s">
        <v>139</v>
      </c>
      <c r="AD1645">
        <v>0.01</v>
      </c>
      <c r="AF1645">
        <v>0.34</v>
      </c>
      <c r="AG1645" t="s">
        <v>140</v>
      </c>
      <c r="AX1645" t="s">
        <v>273</v>
      </c>
      <c r="AY1645" t="s">
        <v>639</v>
      </c>
      <c r="AZ1645" t="s">
        <v>227</v>
      </c>
      <c r="BA1645" t="s">
        <v>275</v>
      </c>
      <c r="BB1645" t="s">
        <v>236</v>
      </c>
      <c r="BC1645">
        <v>38</v>
      </c>
      <c r="BH1645" t="s">
        <v>118</v>
      </c>
      <c r="BI1645" t="s">
        <v>236</v>
      </c>
      <c r="BJ1645">
        <v>38</v>
      </c>
      <c r="BO1645" t="s">
        <v>118</v>
      </c>
      <c r="BP1645" t="s">
        <v>236</v>
      </c>
      <c r="BQ1645">
        <v>38</v>
      </c>
      <c r="BV1645" t="s">
        <v>118</v>
      </c>
      <c r="CC1645" t="s">
        <v>120</v>
      </c>
      <c r="CR1645" t="s">
        <v>622</v>
      </c>
      <c r="CS1645">
        <v>170673</v>
      </c>
      <c r="CT1645" t="s">
        <v>623</v>
      </c>
      <c r="CU1645" t="s">
        <v>624</v>
      </c>
      <c r="CV1645">
        <v>2014</v>
      </c>
    </row>
    <row r="1646" spans="1:100" x14ac:dyDescent="0.35">
      <c r="A1646">
        <v>39600425</v>
      </c>
      <c r="B1646" t="s">
        <v>689</v>
      </c>
      <c r="D1646" t="s">
        <v>135</v>
      </c>
      <c r="K1646" t="s">
        <v>613</v>
      </c>
      <c r="L1646" t="s">
        <v>614</v>
      </c>
      <c r="M1646" t="s">
        <v>251</v>
      </c>
      <c r="N1646" t="s">
        <v>105</v>
      </c>
      <c r="P1646">
        <v>25</v>
      </c>
      <c r="U1646" t="s">
        <v>106</v>
      </c>
      <c r="V1646" t="s">
        <v>508</v>
      </c>
      <c r="W1646" t="s">
        <v>108</v>
      </c>
      <c r="X1646" t="s">
        <v>109</v>
      </c>
      <c r="Y1646">
        <v>3</v>
      </c>
      <c r="Z1646" t="s">
        <v>139</v>
      </c>
      <c r="AD1646">
        <v>0.01</v>
      </c>
      <c r="AF1646">
        <v>0.34</v>
      </c>
      <c r="AG1646" t="s">
        <v>140</v>
      </c>
      <c r="AX1646" t="s">
        <v>273</v>
      </c>
      <c r="AY1646" t="s">
        <v>652</v>
      </c>
      <c r="AZ1646" t="s">
        <v>227</v>
      </c>
      <c r="BA1646" t="s">
        <v>275</v>
      </c>
      <c r="BB1646" t="s">
        <v>117</v>
      </c>
      <c r="BC1646">
        <v>38</v>
      </c>
      <c r="BH1646" t="s">
        <v>118</v>
      </c>
      <c r="BI1646" t="s">
        <v>236</v>
      </c>
      <c r="BJ1646">
        <v>38</v>
      </c>
      <c r="BO1646" t="s">
        <v>118</v>
      </c>
      <c r="BP1646" t="s">
        <v>236</v>
      </c>
      <c r="BQ1646">
        <v>38</v>
      </c>
      <c r="BV1646" t="s">
        <v>118</v>
      </c>
      <c r="CC1646" t="s">
        <v>120</v>
      </c>
      <c r="CR1646" t="s">
        <v>622</v>
      </c>
      <c r="CS1646">
        <v>170673</v>
      </c>
      <c r="CT1646" t="s">
        <v>623</v>
      </c>
      <c r="CU1646" t="s">
        <v>624</v>
      </c>
      <c r="CV1646">
        <v>2014</v>
      </c>
    </row>
    <row r="1647" spans="1:100" x14ac:dyDescent="0.35">
      <c r="A1647">
        <v>39600425</v>
      </c>
      <c r="B1647" t="s">
        <v>689</v>
      </c>
      <c r="D1647" t="s">
        <v>135</v>
      </c>
      <c r="K1647" t="s">
        <v>613</v>
      </c>
      <c r="L1647" t="s">
        <v>614</v>
      </c>
      <c r="M1647" t="s">
        <v>251</v>
      </c>
      <c r="N1647" t="s">
        <v>105</v>
      </c>
      <c r="P1647">
        <v>25</v>
      </c>
      <c r="U1647" t="s">
        <v>106</v>
      </c>
      <c r="V1647" t="s">
        <v>508</v>
      </c>
      <c r="W1647" t="s">
        <v>108</v>
      </c>
      <c r="X1647" t="s">
        <v>109</v>
      </c>
      <c r="Y1647">
        <v>3</v>
      </c>
      <c r="Z1647" t="s">
        <v>139</v>
      </c>
      <c r="AD1647">
        <v>0.01</v>
      </c>
      <c r="AF1647">
        <v>0.34</v>
      </c>
      <c r="AG1647" t="s">
        <v>140</v>
      </c>
      <c r="AX1647" t="s">
        <v>273</v>
      </c>
      <c r="AY1647" t="s">
        <v>653</v>
      </c>
      <c r="AZ1647" t="s">
        <v>227</v>
      </c>
      <c r="BA1647" t="s">
        <v>275</v>
      </c>
      <c r="BB1647" t="s">
        <v>117</v>
      </c>
      <c r="BC1647">
        <v>38</v>
      </c>
      <c r="BH1647" t="s">
        <v>118</v>
      </c>
      <c r="BI1647" t="s">
        <v>236</v>
      </c>
      <c r="BJ1647">
        <v>38</v>
      </c>
      <c r="BO1647" t="s">
        <v>118</v>
      </c>
      <c r="BP1647" t="s">
        <v>236</v>
      </c>
      <c r="BQ1647">
        <v>38</v>
      </c>
      <c r="BV1647" t="s">
        <v>118</v>
      </c>
      <c r="CC1647" t="s">
        <v>120</v>
      </c>
      <c r="CR1647" t="s">
        <v>622</v>
      </c>
      <c r="CS1647">
        <v>170673</v>
      </c>
      <c r="CT1647" t="s">
        <v>623</v>
      </c>
      <c r="CU1647" t="s">
        <v>624</v>
      </c>
      <c r="CV1647">
        <v>2014</v>
      </c>
    </row>
    <row r="1648" spans="1:100" x14ac:dyDescent="0.35">
      <c r="A1648">
        <v>39600425</v>
      </c>
      <c r="B1648" t="s">
        <v>689</v>
      </c>
      <c r="D1648" t="s">
        <v>135</v>
      </c>
      <c r="K1648" t="s">
        <v>613</v>
      </c>
      <c r="L1648" t="s">
        <v>614</v>
      </c>
      <c r="M1648" t="s">
        <v>251</v>
      </c>
      <c r="N1648" t="s">
        <v>105</v>
      </c>
      <c r="P1648">
        <v>25</v>
      </c>
      <c r="U1648" t="s">
        <v>106</v>
      </c>
      <c r="V1648" t="s">
        <v>508</v>
      </c>
      <c r="W1648" t="s">
        <v>108</v>
      </c>
      <c r="X1648" t="s">
        <v>109</v>
      </c>
      <c r="Y1648">
        <v>3</v>
      </c>
      <c r="Z1648" t="s">
        <v>139</v>
      </c>
      <c r="AD1648">
        <v>0.01</v>
      </c>
      <c r="AF1648">
        <v>0.34</v>
      </c>
      <c r="AG1648" t="s">
        <v>140</v>
      </c>
      <c r="AX1648" t="s">
        <v>273</v>
      </c>
      <c r="AY1648" t="s">
        <v>654</v>
      </c>
      <c r="AZ1648" t="s">
        <v>227</v>
      </c>
      <c r="BA1648" t="s">
        <v>275</v>
      </c>
      <c r="BB1648" t="s">
        <v>236</v>
      </c>
      <c r="BC1648">
        <v>38</v>
      </c>
      <c r="BH1648" t="s">
        <v>118</v>
      </c>
      <c r="BI1648" t="s">
        <v>236</v>
      </c>
      <c r="BJ1648">
        <v>38</v>
      </c>
      <c r="BO1648" t="s">
        <v>118</v>
      </c>
      <c r="BP1648" t="s">
        <v>236</v>
      </c>
      <c r="BQ1648">
        <v>38</v>
      </c>
      <c r="BV1648" t="s">
        <v>118</v>
      </c>
      <c r="CC1648" t="s">
        <v>120</v>
      </c>
      <c r="CR1648" t="s">
        <v>622</v>
      </c>
      <c r="CS1648">
        <v>170673</v>
      </c>
      <c r="CT1648" t="s">
        <v>623</v>
      </c>
      <c r="CU1648" t="s">
        <v>624</v>
      </c>
      <c r="CV1648">
        <v>2014</v>
      </c>
    </row>
    <row r="1649" spans="1:100" x14ac:dyDescent="0.35">
      <c r="A1649">
        <v>39600425</v>
      </c>
      <c r="B1649" t="s">
        <v>689</v>
      </c>
      <c r="D1649" t="s">
        <v>135</v>
      </c>
      <c r="K1649" t="s">
        <v>613</v>
      </c>
      <c r="L1649" t="s">
        <v>614</v>
      </c>
      <c r="M1649" t="s">
        <v>251</v>
      </c>
      <c r="N1649" t="s">
        <v>105</v>
      </c>
      <c r="P1649">
        <v>25</v>
      </c>
      <c r="U1649" t="s">
        <v>106</v>
      </c>
      <c r="V1649" t="s">
        <v>508</v>
      </c>
      <c r="W1649" t="s">
        <v>108</v>
      </c>
      <c r="X1649" t="s">
        <v>109</v>
      </c>
      <c r="Y1649">
        <v>3</v>
      </c>
      <c r="Z1649" t="s">
        <v>139</v>
      </c>
      <c r="AD1649">
        <v>0.01</v>
      </c>
      <c r="AF1649">
        <v>0.34</v>
      </c>
      <c r="AG1649" t="s">
        <v>140</v>
      </c>
      <c r="AX1649" t="s">
        <v>273</v>
      </c>
      <c r="AY1649" t="s">
        <v>274</v>
      </c>
      <c r="AZ1649" t="s">
        <v>227</v>
      </c>
      <c r="BA1649" t="s">
        <v>640</v>
      </c>
      <c r="BB1649" t="s">
        <v>117</v>
      </c>
      <c r="BC1649">
        <v>38</v>
      </c>
      <c r="BH1649" t="s">
        <v>118</v>
      </c>
      <c r="BI1649" t="s">
        <v>236</v>
      </c>
      <c r="BJ1649">
        <v>38</v>
      </c>
      <c r="BO1649" t="s">
        <v>118</v>
      </c>
      <c r="BP1649" t="s">
        <v>236</v>
      </c>
      <c r="BQ1649">
        <v>38</v>
      </c>
      <c r="BV1649" t="s">
        <v>118</v>
      </c>
      <c r="CC1649" t="s">
        <v>120</v>
      </c>
      <c r="CR1649" t="s">
        <v>622</v>
      </c>
      <c r="CS1649">
        <v>170673</v>
      </c>
      <c r="CT1649" t="s">
        <v>623</v>
      </c>
      <c r="CU1649" t="s">
        <v>624</v>
      </c>
      <c r="CV1649">
        <v>2014</v>
      </c>
    </row>
    <row r="1650" spans="1:100" x14ac:dyDescent="0.35">
      <c r="A1650">
        <v>39600425</v>
      </c>
      <c r="B1650" t="s">
        <v>689</v>
      </c>
      <c r="D1650" t="s">
        <v>135</v>
      </c>
      <c r="K1650" t="s">
        <v>613</v>
      </c>
      <c r="L1650" t="s">
        <v>614</v>
      </c>
      <c r="M1650" t="s">
        <v>251</v>
      </c>
      <c r="N1650" t="s">
        <v>105</v>
      </c>
      <c r="P1650">
        <v>25</v>
      </c>
      <c r="U1650" t="s">
        <v>106</v>
      </c>
      <c r="V1650" t="s">
        <v>508</v>
      </c>
      <c r="W1650" t="s">
        <v>108</v>
      </c>
      <c r="X1650" t="s">
        <v>109</v>
      </c>
      <c r="Y1650">
        <v>3</v>
      </c>
      <c r="Z1650" t="s">
        <v>139</v>
      </c>
      <c r="AD1650">
        <v>0.01</v>
      </c>
      <c r="AF1650">
        <v>0.34</v>
      </c>
      <c r="AG1650" t="s">
        <v>140</v>
      </c>
      <c r="AX1650" t="s">
        <v>207</v>
      </c>
      <c r="AY1650" t="s">
        <v>208</v>
      </c>
      <c r="AZ1650" t="s">
        <v>227</v>
      </c>
      <c r="BA1650" t="s">
        <v>184</v>
      </c>
      <c r="BB1650" t="s">
        <v>236</v>
      </c>
      <c r="BC1650">
        <v>14</v>
      </c>
      <c r="BH1650" t="s">
        <v>118</v>
      </c>
      <c r="BI1650" t="s">
        <v>236</v>
      </c>
      <c r="BJ1650">
        <v>38</v>
      </c>
      <c r="BO1650" t="s">
        <v>118</v>
      </c>
      <c r="BP1650" t="s">
        <v>236</v>
      </c>
      <c r="BQ1650">
        <v>38</v>
      </c>
      <c r="BV1650" t="s">
        <v>118</v>
      </c>
      <c r="CC1650" t="s">
        <v>120</v>
      </c>
      <c r="CR1650" t="s">
        <v>622</v>
      </c>
      <c r="CS1650">
        <v>170673</v>
      </c>
      <c r="CT1650" t="s">
        <v>623</v>
      </c>
      <c r="CU1650" t="s">
        <v>624</v>
      </c>
      <c r="CV1650">
        <v>2014</v>
      </c>
    </row>
    <row r="1651" spans="1:100" x14ac:dyDescent="0.35">
      <c r="A1651">
        <v>39600425</v>
      </c>
      <c r="B1651" t="s">
        <v>689</v>
      </c>
      <c r="D1651" t="s">
        <v>135</v>
      </c>
      <c r="K1651" t="s">
        <v>613</v>
      </c>
      <c r="L1651" t="s">
        <v>614</v>
      </c>
      <c r="M1651" t="s">
        <v>251</v>
      </c>
      <c r="N1651" t="s">
        <v>105</v>
      </c>
      <c r="P1651">
        <v>25</v>
      </c>
      <c r="U1651" t="s">
        <v>106</v>
      </c>
      <c r="V1651" t="s">
        <v>508</v>
      </c>
      <c r="W1651" t="s">
        <v>108</v>
      </c>
      <c r="X1651" t="s">
        <v>109</v>
      </c>
      <c r="Y1651">
        <v>3</v>
      </c>
      <c r="Z1651" t="s">
        <v>139</v>
      </c>
      <c r="AD1651">
        <v>0.01</v>
      </c>
      <c r="AF1651">
        <v>0.34</v>
      </c>
      <c r="AG1651" t="s">
        <v>140</v>
      </c>
      <c r="AX1651" t="s">
        <v>273</v>
      </c>
      <c r="AY1651" t="s">
        <v>654</v>
      </c>
      <c r="AZ1651" t="s">
        <v>227</v>
      </c>
      <c r="BA1651" t="s">
        <v>640</v>
      </c>
      <c r="BB1651" t="s">
        <v>236</v>
      </c>
      <c r="BC1651">
        <v>38</v>
      </c>
      <c r="BH1651" t="s">
        <v>118</v>
      </c>
      <c r="BI1651" t="s">
        <v>236</v>
      </c>
      <c r="BJ1651">
        <v>38</v>
      </c>
      <c r="BO1651" t="s">
        <v>118</v>
      </c>
      <c r="BP1651" t="s">
        <v>236</v>
      </c>
      <c r="BQ1651">
        <v>38</v>
      </c>
      <c r="BV1651" t="s">
        <v>118</v>
      </c>
      <c r="CC1651" t="s">
        <v>120</v>
      </c>
      <c r="CR1651" t="s">
        <v>622</v>
      </c>
      <c r="CS1651">
        <v>170673</v>
      </c>
      <c r="CT1651" t="s">
        <v>623</v>
      </c>
      <c r="CU1651" t="s">
        <v>624</v>
      </c>
      <c r="CV1651">
        <v>2014</v>
      </c>
    </row>
    <row r="1652" spans="1:100" x14ac:dyDescent="0.35">
      <c r="A1652">
        <v>39600425</v>
      </c>
      <c r="B1652" t="s">
        <v>689</v>
      </c>
      <c r="D1652" t="s">
        <v>135</v>
      </c>
      <c r="K1652" t="s">
        <v>613</v>
      </c>
      <c r="L1652" t="s">
        <v>614</v>
      </c>
      <c r="M1652" t="s">
        <v>251</v>
      </c>
      <c r="N1652" t="s">
        <v>105</v>
      </c>
      <c r="P1652">
        <v>25</v>
      </c>
      <c r="U1652" t="s">
        <v>106</v>
      </c>
      <c r="V1652" t="s">
        <v>508</v>
      </c>
      <c r="W1652" t="s">
        <v>108</v>
      </c>
      <c r="X1652" t="s">
        <v>109</v>
      </c>
      <c r="Y1652">
        <v>3</v>
      </c>
      <c r="Z1652" t="s">
        <v>139</v>
      </c>
      <c r="AD1652">
        <v>0.01</v>
      </c>
      <c r="AF1652">
        <v>0.34</v>
      </c>
      <c r="AG1652" t="s">
        <v>140</v>
      </c>
      <c r="AX1652" t="s">
        <v>273</v>
      </c>
      <c r="AY1652" t="s">
        <v>653</v>
      </c>
      <c r="AZ1652" t="s">
        <v>227</v>
      </c>
      <c r="BA1652" t="s">
        <v>640</v>
      </c>
      <c r="BB1652" t="s">
        <v>236</v>
      </c>
      <c r="BC1652">
        <v>38</v>
      </c>
      <c r="BH1652" t="s">
        <v>118</v>
      </c>
      <c r="BI1652" t="s">
        <v>236</v>
      </c>
      <c r="BJ1652">
        <v>38</v>
      </c>
      <c r="BO1652" t="s">
        <v>118</v>
      </c>
      <c r="BP1652" t="s">
        <v>236</v>
      </c>
      <c r="BQ1652">
        <v>38</v>
      </c>
      <c r="BV1652" t="s">
        <v>118</v>
      </c>
      <c r="CC1652" t="s">
        <v>120</v>
      </c>
      <c r="CR1652" t="s">
        <v>622</v>
      </c>
      <c r="CS1652">
        <v>170673</v>
      </c>
      <c r="CT1652" t="s">
        <v>623</v>
      </c>
      <c r="CU1652" t="s">
        <v>624</v>
      </c>
      <c r="CV1652">
        <v>2014</v>
      </c>
    </row>
    <row r="1653" spans="1:100" x14ac:dyDescent="0.35">
      <c r="A1653">
        <v>39600425</v>
      </c>
      <c r="B1653" t="s">
        <v>689</v>
      </c>
      <c r="D1653" t="s">
        <v>135</v>
      </c>
      <c r="K1653" t="s">
        <v>613</v>
      </c>
      <c r="L1653" t="s">
        <v>614</v>
      </c>
      <c r="M1653" t="s">
        <v>251</v>
      </c>
      <c r="N1653" t="s">
        <v>105</v>
      </c>
      <c r="P1653">
        <v>25</v>
      </c>
      <c r="U1653" t="s">
        <v>106</v>
      </c>
      <c r="V1653" t="s">
        <v>508</v>
      </c>
      <c r="W1653" t="s">
        <v>108</v>
      </c>
      <c r="X1653" t="s">
        <v>109</v>
      </c>
      <c r="Y1653">
        <v>3</v>
      </c>
      <c r="Z1653" t="s">
        <v>139</v>
      </c>
      <c r="AD1653">
        <v>0.01</v>
      </c>
      <c r="AF1653">
        <v>0.34</v>
      </c>
      <c r="AG1653" t="s">
        <v>140</v>
      </c>
      <c r="AX1653" t="s">
        <v>187</v>
      </c>
      <c r="AY1653" t="s">
        <v>247</v>
      </c>
      <c r="AZ1653" t="s">
        <v>227</v>
      </c>
      <c r="BB1653" t="s">
        <v>236</v>
      </c>
      <c r="BC1653">
        <v>38</v>
      </c>
      <c r="BH1653" t="s">
        <v>118</v>
      </c>
      <c r="BI1653" t="s">
        <v>236</v>
      </c>
      <c r="BJ1653">
        <v>38</v>
      </c>
      <c r="BO1653" t="s">
        <v>118</v>
      </c>
      <c r="BP1653" t="s">
        <v>236</v>
      </c>
      <c r="BQ1653">
        <v>38</v>
      </c>
      <c r="BV1653" t="s">
        <v>118</v>
      </c>
      <c r="CC1653" t="s">
        <v>120</v>
      </c>
      <c r="CR1653" t="s">
        <v>622</v>
      </c>
      <c r="CS1653">
        <v>170673</v>
      </c>
      <c r="CT1653" t="s">
        <v>623</v>
      </c>
      <c r="CU1653" t="s">
        <v>624</v>
      </c>
      <c r="CV1653">
        <v>2014</v>
      </c>
    </row>
    <row r="1654" spans="1:100" x14ac:dyDescent="0.35">
      <c r="A1654">
        <v>39600425</v>
      </c>
      <c r="B1654" t="s">
        <v>689</v>
      </c>
      <c r="D1654" t="s">
        <v>135</v>
      </c>
      <c r="K1654" t="s">
        <v>613</v>
      </c>
      <c r="L1654" t="s">
        <v>614</v>
      </c>
      <c r="M1654" t="s">
        <v>251</v>
      </c>
      <c r="N1654" t="s">
        <v>105</v>
      </c>
      <c r="P1654">
        <v>25</v>
      </c>
      <c r="U1654" t="s">
        <v>106</v>
      </c>
      <c r="V1654" t="s">
        <v>508</v>
      </c>
      <c r="W1654" t="s">
        <v>108</v>
      </c>
      <c r="X1654" t="s">
        <v>109</v>
      </c>
      <c r="Y1654">
        <v>3</v>
      </c>
      <c r="Z1654" t="s">
        <v>139</v>
      </c>
      <c r="AD1654">
        <v>0.01</v>
      </c>
      <c r="AF1654">
        <v>0.34</v>
      </c>
      <c r="AG1654" t="s">
        <v>140</v>
      </c>
      <c r="AX1654" t="s">
        <v>199</v>
      </c>
      <c r="AY1654" t="s">
        <v>546</v>
      </c>
      <c r="AZ1654" t="s">
        <v>227</v>
      </c>
      <c r="BB1654" t="s">
        <v>236</v>
      </c>
      <c r="BC1654">
        <v>38</v>
      </c>
      <c r="BH1654" t="s">
        <v>118</v>
      </c>
      <c r="BI1654" t="s">
        <v>236</v>
      </c>
      <c r="BJ1654">
        <v>38</v>
      </c>
      <c r="BO1654" t="s">
        <v>118</v>
      </c>
      <c r="BP1654" t="s">
        <v>236</v>
      </c>
      <c r="BQ1654">
        <v>38</v>
      </c>
      <c r="BV1654" t="s">
        <v>118</v>
      </c>
      <c r="CC1654" t="s">
        <v>120</v>
      </c>
      <c r="CR1654" t="s">
        <v>622</v>
      </c>
      <c r="CS1654">
        <v>170673</v>
      </c>
      <c r="CT1654" t="s">
        <v>623</v>
      </c>
      <c r="CU1654" t="s">
        <v>624</v>
      </c>
      <c r="CV1654">
        <v>2014</v>
      </c>
    </row>
    <row r="1655" spans="1:100" x14ac:dyDescent="0.35">
      <c r="A1655">
        <v>39600425</v>
      </c>
      <c r="B1655" t="s">
        <v>689</v>
      </c>
      <c r="D1655" t="s">
        <v>135</v>
      </c>
      <c r="K1655" t="s">
        <v>613</v>
      </c>
      <c r="L1655" t="s">
        <v>614</v>
      </c>
      <c r="M1655" t="s">
        <v>251</v>
      </c>
      <c r="N1655" t="s">
        <v>105</v>
      </c>
      <c r="P1655">
        <v>25</v>
      </c>
      <c r="U1655" t="s">
        <v>106</v>
      </c>
      <c r="V1655" t="s">
        <v>508</v>
      </c>
      <c r="W1655" t="s">
        <v>108</v>
      </c>
      <c r="X1655" t="s">
        <v>109</v>
      </c>
      <c r="Y1655">
        <v>3</v>
      </c>
      <c r="Z1655" t="s">
        <v>139</v>
      </c>
      <c r="AD1655">
        <v>0.01</v>
      </c>
      <c r="AF1655">
        <v>0.34</v>
      </c>
      <c r="AG1655" t="s">
        <v>140</v>
      </c>
      <c r="AX1655" t="s">
        <v>207</v>
      </c>
      <c r="AY1655" t="s">
        <v>217</v>
      </c>
      <c r="AZ1655" t="s">
        <v>227</v>
      </c>
      <c r="BA1655" t="s">
        <v>184</v>
      </c>
      <c r="BB1655" t="s">
        <v>117</v>
      </c>
      <c r="BC1655">
        <v>38</v>
      </c>
      <c r="BH1655" t="s">
        <v>118</v>
      </c>
      <c r="BI1655" t="s">
        <v>236</v>
      </c>
      <c r="BJ1655">
        <v>38</v>
      </c>
      <c r="BO1655" t="s">
        <v>118</v>
      </c>
      <c r="BP1655" t="s">
        <v>236</v>
      </c>
      <c r="BQ1655">
        <v>38</v>
      </c>
      <c r="BV1655" t="s">
        <v>118</v>
      </c>
      <c r="CC1655" t="s">
        <v>120</v>
      </c>
      <c r="CR1655" t="s">
        <v>622</v>
      </c>
      <c r="CS1655">
        <v>170673</v>
      </c>
      <c r="CT1655" t="s">
        <v>623</v>
      </c>
      <c r="CU1655" t="s">
        <v>624</v>
      </c>
      <c r="CV1655">
        <v>2014</v>
      </c>
    </row>
    <row r="1656" spans="1:100" x14ac:dyDescent="0.35">
      <c r="A1656">
        <v>39600425</v>
      </c>
      <c r="B1656" t="s">
        <v>689</v>
      </c>
      <c r="D1656" t="s">
        <v>135</v>
      </c>
      <c r="K1656" t="s">
        <v>613</v>
      </c>
      <c r="L1656" t="s">
        <v>614</v>
      </c>
      <c r="M1656" t="s">
        <v>251</v>
      </c>
      <c r="N1656" t="s">
        <v>105</v>
      </c>
      <c r="P1656">
        <v>25</v>
      </c>
      <c r="U1656" t="s">
        <v>106</v>
      </c>
      <c r="V1656" t="s">
        <v>508</v>
      </c>
      <c r="W1656" t="s">
        <v>108</v>
      </c>
      <c r="X1656" t="s">
        <v>109</v>
      </c>
      <c r="Y1656">
        <v>3</v>
      </c>
      <c r="Z1656" t="s">
        <v>139</v>
      </c>
      <c r="AD1656">
        <v>0.01</v>
      </c>
      <c r="AF1656">
        <v>0.34</v>
      </c>
      <c r="AG1656" t="s">
        <v>140</v>
      </c>
      <c r="AX1656" t="s">
        <v>199</v>
      </c>
      <c r="AY1656" t="s">
        <v>546</v>
      </c>
      <c r="AZ1656" t="s">
        <v>227</v>
      </c>
      <c r="BB1656" t="s">
        <v>117</v>
      </c>
      <c r="BC1656">
        <v>38</v>
      </c>
      <c r="BH1656" t="s">
        <v>118</v>
      </c>
      <c r="BI1656" t="s">
        <v>236</v>
      </c>
      <c r="BJ1656">
        <v>38</v>
      </c>
      <c r="BO1656" t="s">
        <v>118</v>
      </c>
      <c r="BP1656" t="s">
        <v>236</v>
      </c>
      <c r="BQ1656">
        <v>38</v>
      </c>
      <c r="BV1656" t="s">
        <v>118</v>
      </c>
      <c r="CC1656" t="s">
        <v>120</v>
      </c>
      <c r="CR1656" t="s">
        <v>622</v>
      </c>
      <c r="CS1656">
        <v>170673</v>
      </c>
      <c r="CT1656" t="s">
        <v>623</v>
      </c>
      <c r="CU1656" t="s">
        <v>624</v>
      </c>
      <c r="CV1656">
        <v>2014</v>
      </c>
    </row>
    <row r="1657" spans="1:100" x14ac:dyDescent="0.35">
      <c r="A1657">
        <v>39600425</v>
      </c>
      <c r="B1657" t="s">
        <v>689</v>
      </c>
      <c r="D1657" t="s">
        <v>135</v>
      </c>
      <c r="K1657" t="s">
        <v>613</v>
      </c>
      <c r="L1657" t="s">
        <v>614</v>
      </c>
      <c r="M1657" t="s">
        <v>251</v>
      </c>
      <c r="N1657" t="s">
        <v>105</v>
      </c>
      <c r="P1657">
        <v>25</v>
      </c>
      <c r="U1657" t="s">
        <v>106</v>
      </c>
      <c r="V1657" t="s">
        <v>508</v>
      </c>
      <c r="W1657" t="s">
        <v>108</v>
      </c>
      <c r="X1657" t="s">
        <v>109</v>
      </c>
      <c r="Y1657">
        <v>3</v>
      </c>
      <c r="Z1657" t="s">
        <v>139</v>
      </c>
      <c r="AD1657">
        <v>0.01</v>
      </c>
      <c r="AF1657">
        <v>0.34</v>
      </c>
      <c r="AG1657" t="s">
        <v>140</v>
      </c>
      <c r="AX1657" t="s">
        <v>273</v>
      </c>
      <c r="AY1657" t="s">
        <v>274</v>
      </c>
      <c r="AZ1657" t="s">
        <v>227</v>
      </c>
      <c r="BA1657" t="s">
        <v>640</v>
      </c>
      <c r="BB1657" t="s">
        <v>236</v>
      </c>
      <c r="BC1657">
        <v>38</v>
      </c>
      <c r="BH1657" t="s">
        <v>118</v>
      </c>
      <c r="BI1657" t="s">
        <v>236</v>
      </c>
      <c r="BJ1657">
        <v>38</v>
      </c>
      <c r="BO1657" t="s">
        <v>118</v>
      </c>
      <c r="BP1657" t="s">
        <v>236</v>
      </c>
      <c r="BQ1657">
        <v>38</v>
      </c>
      <c r="BV1657" t="s">
        <v>118</v>
      </c>
      <c r="CC1657" t="s">
        <v>120</v>
      </c>
      <c r="CR1657" t="s">
        <v>622</v>
      </c>
      <c r="CS1657">
        <v>170673</v>
      </c>
      <c r="CT1657" t="s">
        <v>623</v>
      </c>
      <c r="CU1657" t="s">
        <v>624</v>
      </c>
      <c r="CV1657">
        <v>2014</v>
      </c>
    </row>
    <row r="1658" spans="1:100" x14ac:dyDescent="0.35">
      <c r="A1658">
        <v>39600425</v>
      </c>
      <c r="B1658" t="s">
        <v>689</v>
      </c>
      <c r="D1658" t="s">
        <v>135</v>
      </c>
      <c r="K1658" t="s">
        <v>613</v>
      </c>
      <c r="L1658" t="s">
        <v>614</v>
      </c>
      <c r="M1658" t="s">
        <v>251</v>
      </c>
      <c r="N1658" t="s">
        <v>105</v>
      </c>
      <c r="P1658">
        <v>25</v>
      </c>
      <c r="U1658" t="s">
        <v>106</v>
      </c>
      <c r="V1658" t="s">
        <v>508</v>
      </c>
      <c r="W1658" t="s">
        <v>108</v>
      </c>
      <c r="X1658" t="s">
        <v>109</v>
      </c>
      <c r="Y1658">
        <v>3</v>
      </c>
      <c r="Z1658" t="s">
        <v>139</v>
      </c>
      <c r="AD1658">
        <v>0.01</v>
      </c>
      <c r="AF1658">
        <v>0.34</v>
      </c>
      <c r="AG1658" t="s">
        <v>140</v>
      </c>
      <c r="AX1658" t="s">
        <v>207</v>
      </c>
      <c r="AY1658" t="s">
        <v>217</v>
      </c>
      <c r="AZ1658" t="s">
        <v>227</v>
      </c>
      <c r="BA1658" t="s">
        <v>184</v>
      </c>
      <c r="BB1658" t="s">
        <v>236</v>
      </c>
      <c r="BC1658">
        <v>38</v>
      </c>
      <c r="BH1658" t="s">
        <v>118</v>
      </c>
      <c r="BI1658" t="s">
        <v>236</v>
      </c>
      <c r="BJ1658">
        <v>38</v>
      </c>
      <c r="BO1658" t="s">
        <v>118</v>
      </c>
      <c r="BP1658" t="s">
        <v>236</v>
      </c>
      <c r="BQ1658">
        <v>38</v>
      </c>
      <c r="BV1658" t="s">
        <v>118</v>
      </c>
      <c r="CC1658" t="s">
        <v>120</v>
      </c>
      <c r="CR1658" t="s">
        <v>622</v>
      </c>
      <c r="CS1658">
        <v>170673</v>
      </c>
      <c r="CT1658" t="s">
        <v>623</v>
      </c>
      <c r="CU1658" t="s">
        <v>624</v>
      </c>
      <c r="CV1658">
        <v>2014</v>
      </c>
    </row>
    <row r="1659" spans="1:100" x14ac:dyDescent="0.35">
      <c r="A1659">
        <v>39600425</v>
      </c>
      <c r="B1659" t="s">
        <v>689</v>
      </c>
      <c r="D1659" t="s">
        <v>135</v>
      </c>
      <c r="K1659" t="s">
        <v>613</v>
      </c>
      <c r="L1659" t="s">
        <v>614</v>
      </c>
      <c r="M1659" t="s">
        <v>251</v>
      </c>
      <c r="N1659" t="s">
        <v>105</v>
      </c>
      <c r="P1659">
        <v>25</v>
      </c>
      <c r="U1659" t="s">
        <v>106</v>
      </c>
      <c r="V1659" t="s">
        <v>508</v>
      </c>
      <c r="W1659" t="s">
        <v>108</v>
      </c>
      <c r="X1659" t="s">
        <v>109</v>
      </c>
      <c r="Y1659">
        <v>3</v>
      </c>
      <c r="Z1659" t="s">
        <v>139</v>
      </c>
      <c r="AD1659">
        <v>0.01</v>
      </c>
      <c r="AF1659">
        <v>0.34</v>
      </c>
      <c r="AG1659" t="s">
        <v>140</v>
      </c>
      <c r="AX1659" t="s">
        <v>273</v>
      </c>
      <c r="AY1659" t="s">
        <v>639</v>
      </c>
      <c r="AZ1659" t="s">
        <v>227</v>
      </c>
      <c r="BA1659" t="s">
        <v>275</v>
      </c>
      <c r="BB1659" t="s">
        <v>117</v>
      </c>
      <c r="BC1659">
        <v>38</v>
      </c>
      <c r="BH1659" t="s">
        <v>118</v>
      </c>
      <c r="BI1659" t="s">
        <v>236</v>
      </c>
      <c r="BJ1659">
        <v>38</v>
      </c>
      <c r="BO1659" t="s">
        <v>118</v>
      </c>
      <c r="BP1659" t="s">
        <v>236</v>
      </c>
      <c r="BQ1659">
        <v>38</v>
      </c>
      <c r="BV1659" t="s">
        <v>118</v>
      </c>
      <c r="CC1659" t="s">
        <v>120</v>
      </c>
      <c r="CR1659" t="s">
        <v>622</v>
      </c>
      <c r="CS1659">
        <v>170673</v>
      </c>
      <c r="CT1659" t="s">
        <v>623</v>
      </c>
      <c r="CU1659" t="s">
        <v>624</v>
      </c>
      <c r="CV1659">
        <v>2014</v>
      </c>
    </row>
    <row r="1660" spans="1:100" x14ac:dyDescent="0.35">
      <c r="A1660">
        <v>39600425</v>
      </c>
      <c r="B1660" t="s">
        <v>689</v>
      </c>
      <c r="D1660" t="s">
        <v>135</v>
      </c>
      <c r="K1660" t="s">
        <v>613</v>
      </c>
      <c r="L1660" t="s">
        <v>614</v>
      </c>
      <c r="M1660" t="s">
        <v>251</v>
      </c>
      <c r="N1660" t="s">
        <v>105</v>
      </c>
      <c r="P1660">
        <v>25</v>
      </c>
      <c r="U1660" t="s">
        <v>106</v>
      </c>
      <c r="V1660" t="s">
        <v>508</v>
      </c>
      <c r="W1660" t="s">
        <v>108</v>
      </c>
      <c r="X1660" t="s">
        <v>109</v>
      </c>
      <c r="Y1660">
        <v>3</v>
      </c>
      <c r="Z1660" t="s">
        <v>139</v>
      </c>
      <c r="AD1660">
        <v>0.01</v>
      </c>
      <c r="AF1660">
        <v>0.34</v>
      </c>
      <c r="AG1660" t="s">
        <v>140</v>
      </c>
      <c r="AX1660" t="s">
        <v>273</v>
      </c>
      <c r="AY1660" t="s">
        <v>625</v>
      </c>
      <c r="AZ1660" t="s">
        <v>227</v>
      </c>
      <c r="BA1660" t="s">
        <v>275</v>
      </c>
      <c r="BB1660" t="s">
        <v>117</v>
      </c>
      <c r="BC1660">
        <v>38</v>
      </c>
      <c r="BH1660" t="s">
        <v>118</v>
      </c>
      <c r="BI1660" t="s">
        <v>236</v>
      </c>
      <c r="BJ1660">
        <v>38</v>
      </c>
      <c r="BO1660" t="s">
        <v>118</v>
      </c>
      <c r="BP1660" t="s">
        <v>236</v>
      </c>
      <c r="BQ1660">
        <v>38</v>
      </c>
      <c r="BV1660" t="s">
        <v>118</v>
      </c>
      <c r="CC1660" t="s">
        <v>120</v>
      </c>
      <c r="CR1660" t="s">
        <v>622</v>
      </c>
      <c r="CS1660">
        <v>170673</v>
      </c>
      <c r="CT1660" t="s">
        <v>623</v>
      </c>
      <c r="CU1660" t="s">
        <v>624</v>
      </c>
      <c r="CV1660">
        <v>2014</v>
      </c>
    </row>
    <row r="1661" spans="1:100" x14ac:dyDescent="0.35">
      <c r="A1661">
        <v>39600425</v>
      </c>
      <c r="B1661" t="s">
        <v>689</v>
      </c>
      <c r="D1661" t="s">
        <v>135</v>
      </c>
      <c r="K1661" t="s">
        <v>613</v>
      </c>
      <c r="L1661" t="s">
        <v>614</v>
      </c>
      <c r="M1661" t="s">
        <v>251</v>
      </c>
      <c r="N1661" t="s">
        <v>105</v>
      </c>
      <c r="P1661">
        <v>25</v>
      </c>
      <c r="U1661" t="s">
        <v>106</v>
      </c>
      <c r="V1661" t="s">
        <v>508</v>
      </c>
      <c r="W1661" t="s">
        <v>108</v>
      </c>
      <c r="X1661" t="s">
        <v>109</v>
      </c>
      <c r="Y1661">
        <v>3</v>
      </c>
      <c r="Z1661" t="s">
        <v>139</v>
      </c>
      <c r="AD1661">
        <v>0.01</v>
      </c>
      <c r="AF1661">
        <v>0.34</v>
      </c>
      <c r="AG1661" t="s">
        <v>140</v>
      </c>
      <c r="AX1661" t="s">
        <v>112</v>
      </c>
      <c r="AY1661" t="s">
        <v>235</v>
      </c>
      <c r="AZ1661" t="s">
        <v>227</v>
      </c>
      <c r="BB1661" t="s">
        <v>236</v>
      </c>
      <c r="BC1661">
        <v>38</v>
      </c>
      <c r="BH1661" t="s">
        <v>118</v>
      </c>
      <c r="BI1661" t="s">
        <v>236</v>
      </c>
      <c r="BJ1661">
        <v>38</v>
      </c>
      <c r="BO1661" t="s">
        <v>118</v>
      </c>
      <c r="BP1661" t="s">
        <v>236</v>
      </c>
      <c r="BQ1661">
        <v>38</v>
      </c>
      <c r="BV1661" t="s">
        <v>118</v>
      </c>
      <c r="CC1661" t="s">
        <v>120</v>
      </c>
      <c r="CR1661" t="s">
        <v>622</v>
      </c>
      <c r="CS1661">
        <v>170673</v>
      </c>
      <c r="CT1661" t="s">
        <v>623</v>
      </c>
      <c r="CU1661" t="s">
        <v>624</v>
      </c>
      <c r="CV1661">
        <v>2014</v>
      </c>
    </row>
    <row r="1662" spans="1:100" x14ac:dyDescent="0.35">
      <c r="A1662">
        <v>39600425</v>
      </c>
      <c r="B1662" t="s">
        <v>689</v>
      </c>
      <c r="D1662" t="s">
        <v>135</v>
      </c>
      <c r="K1662" t="s">
        <v>613</v>
      </c>
      <c r="L1662" t="s">
        <v>614</v>
      </c>
      <c r="M1662" t="s">
        <v>251</v>
      </c>
      <c r="N1662" t="s">
        <v>105</v>
      </c>
      <c r="P1662">
        <v>25</v>
      </c>
      <c r="U1662" t="s">
        <v>106</v>
      </c>
      <c r="V1662" t="s">
        <v>508</v>
      </c>
      <c r="W1662" t="s">
        <v>108</v>
      </c>
      <c r="X1662" t="s">
        <v>109</v>
      </c>
      <c r="Y1662">
        <v>3</v>
      </c>
      <c r="Z1662" t="s">
        <v>139</v>
      </c>
      <c r="AD1662">
        <v>0.01</v>
      </c>
      <c r="AF1662">
        <v>0.34</v>
      </c>
      <c r="AG1662" t="s">
        <v>140</v>
      </c>
      <c r="AX1662" t="s">
        <v>273</v>
      </c>
      <c r="AY1662" t="s">
        <v>654</v>
      </c>
      <c r="AZ1662" t="s">
        <v>227</v>
      </c>
      <c r="BA1662" t="s">
        <v>640</v>
      </c>
      <c r="BB1662" t="s">
        <v>117</v>
      </c>
      <c r="BC1662">
        <v>38</v>
      </c>
      <c r="BH1662" t="s">
        <v>118</v>
      </c>
      <c r="BI1662" t="s">
        <v>236</v>
      </c>
      <c r="BJ1662">
        <v>38</v>
      </c>
      <c r="BO1662" t="s">
        <v>118</v>
      </c>
      <c r="BP1662" t="s">
        <v>236</v>
      </c>
      <c r="BQ1662">
        <v>38</v>
      </c>
      <c r="BV1662" t="s">
        <v>118</v>
      </c>
      <c r="CC1662" t="s">
        <v>120</v>
      </c>
      <c r="CR1662" t="s">
        <v>622</v>
      </c>
      <c r="CS1662">
        <v>170673</v>
      </c>
      <c r="CT1662" t="s">
        <v>623</v>
      </c>
      <c r="CU1662" t="s">
        <v>624</v>
      </c>
      <c r="CV1662">
        <v>2014</v>
      </c>
    </row>
    <row r="1663" spans="1:100" x14ac:dyDescent="0.35">
      <c r="A1663">
        <v>39600425</v>
      </c>
      <c r="B1663" t="s">
        <v>689</v>
      </c>
      <c r="D1663" t="s">
        <v>135</v>
      </c>
      <c r="K1663" t="s">
        <v>613</v>
      </c>
      <c r="L1663" t="s">
        <v>614</v>
      </c>
      <c r="M1663" t="s">
        <v>251</v>
      </c>
      <c r="N1663" t="s">
        <v>105</v>
      </c>
      <c r="P1663">
        <v>25</v>
      </c>
      <c r="U1663" t="s">
        <v>106</v>
      </c>
      <c r="V1663" t="s">
        <v>508</v>
      </c>
      <c r="W1663" t="s">
        <v>108</v>
      </c>
      <c r="X1663" t="s">
        <v>109</v>
      </c>
      <c r="Y1663">
        <v>3</v>
      </c>
      <c r="Z1663" t="s">
        <v>139</v>
      </c>
      <c r="AD1663">
        <v>0.01</v>
      </c>
      <c r="AF1663">
        <v>0.34</v>
      </c>
      <c r="AG1663" t="s">
        <v>140</v>
      </c>
      <c r="AX1663" t="s">
        <v>273</v>
      </c>
      <c r="AY1663" t="s">
        <v>625</v>
      </c>
      <c r="AZ1663" t="s">
        <v>227</v>
      </c>
      <c r="BA1663" t="s">
        <v>640</v>
      </c>
      <c r="BB1663" t="s">
        <v>117</v>
      </c>
      <c r="BC1663">
        <v>38</v>
      </c>
      <c r="BH1663" t="s">
        <v>118</v>
      </c>
      <c r="BI1663" t="s">
        <v>236</v>
      </c>
      <c r="BJ1663">
        <v>38</v>
      </c>
      <c r="BO1663" t="s">
        <v>118</v>
      </c>
      <c r="BP1663" t="s">
        <v>236</v>
      </c>
      <c r="BQ1663">
        <v>38</v>
      </c>
      <c r="BV1663" t="s">
        <v>118</v>
      </c>
      <c r="CC1663" t="s">
        <v>120</v>
      </c>
      <c r="CR1663" t="s">
        <v>622</v>
      </c>
      <c r="CS1663">
        <v>170673</v>
      </c>
      <c r="CT1663" t="s">
        <v>623</v>
      </c>
      <c r="CU1663" t="s">
        <v>624</v>
      </c>
      <c r="CV1663">
        <v>2014</v>
      </c>
    </row>
    <row r="1664" spans="1:100" x14ac:dyDescent="0.35">
      <c r="A1664">
        <v>39600425</v>
      </c>
      <c r="B1664" t="s">
        <v>689</v>
      </c>
      <c r="D1664" t="s">
        <v>135</v>
      </c>
      <c r="K1664" t="s">
        <v>613</v>
      </c>
      <c r="L1664" t="s">
        <v>614</v>
      </c>
      <c r="M1664" t="s">
        <v>251</v>
      </c>
      <c r="N1664" t="s">
        <v>198</v>
      </c>
      <c r="R1664">
        <v>23</v>
      </c>
      <c r="T1664">
        <v>25</v>
      </c>
      <c r="U1664" t="s">
        <v>106</v>
      </c>
      <c r="V1664" t="s">
        <v>233</v>
      </c>
      <c r="W1664" t="s">
        <v>108</v>
      </c>
      <c r="X1664" t="s">
        <v>524</v>
      </c>
      <c r="Y1664">
        <v>3</v>
      </c>
      <c r="Z1664" t="s">
        <v>139</v>
      </c>
      <c r="AD1664">
        <v>0.83569000000000004</v>
      </c>
      <c r="AF1664">
        <v>0.90176000000000001</v>
      </c>
      <c r="AG1664" t="s">
        <v>111</v>
      </c>
      <c r="AX1664" t="s">
        <v>128</v>
      </c>
      <c r="AY1664" t="s">
        <v>241</v>
      </c>
      <c r="AZ1664" t="s">
        <v>227</v>
      </c>
      <c r="BC1664">
        <v>53</v>
      </c>
      <c r="BH1664" t="s">
        <v>118</v>
      </c>
      <c r="BJ1664">
        <v>53</v>
      </c>
      <c r="BO1664" t="s">
        <v>118</v>
      </c>
      <c r="BQ1664">
        <v>53</v>
      </c>
      <c r="BV1664" t="s">
        <v>118</v>
      </c>
      <c r="CC1664" t="s">
        <v>120</v>
      </c>
      <c r="CR1664" t="s">
        <v>707</v>
      </c>
      <c r="CS1664">
        <v>173301</v>
      </c>
      <c r="CT1664" t="s">
        <v>708</v>
      </c>
      <c r="CU1664" t="s">
        <v>709</v>
      </c>
      <c r="CV1664">
        <v>2014</v>
      </c>
    </row>
    <row r="1665" spans="1:100" x14ac:dyDescent="0.35">
      <c r="A1665">
        <v>39600425</v>
      </c>
      <c r="B1665" t="s">
        <v>689</v>
      </c>
      <c r="D1665" t="s">
        <v>135</v>
      </c>
      <c r="K1665" t="s">
        <v>613</v>
      </c>
      <c r="L1665" t="s">
        <v>614</v>
      </c>
      <c r="M1665" t="s">
        <v>251</v>
      </c>
      <c r="N1665" t="s">
        <v>105</v>
      </c>
      <c r="P1665">
        <v>25</v>
      </c>
      <c r="U1665" t="s">
        <v>106</v>
      </c>
      <c r="V1665" t="s">
        <v>508</v>
      </c>
      <c r="W1665" t="s">
        <v>108</v>
      </c>
      <c r="X1665" t="s">
        <v>109</v>
      </c>
      <c r="Y1665">
        <v>3</v>
      </c>
      <c r="Z1665" t="s">
        <v>139</v>
      </c>
      <c r="AD1665">
        <v>0.01</v>
      </c>
      <c r="AF1665">
        <v>0.34</v>
      </c>
      <c r="AG1665" t="s">
        <v>140</v>
      </c>
      <c r="AX1665" t="s">
        <v>199</v>
      </c>
      <c r="AY1665" t="s">
        <v>546</v>
      </c>
      <c r="AZ1665" t="s">
        <v>227</v>
      </c>
      <c r="BB1665" t="s">
        <v>236</v>
      </c>
      <c r="BC1665">
        <v>14</v>
      </c>
      <c r="BH1665" t="s">
        <v>118</v>
      </c>
      <c r="BI1665" t="s">
        <v>236</v>
      </c>
      <c r="BJ1665">
        <v>38</v>
      </c>
      <c r="BO1665" t="s">
        <v>118</v>
      </c>
      <c r="BP1665" t="s">
        <v>236</v>
      </c>
      <c r="BQ1665">
        <v>38</v>
      </c>
      <c r="BV1665" t="s">
        <v>118</v>
      </c>
      <c r="CC1665" t="s">
        <v>120</v>
      </c>
      <c r="CR1665" t="s">
        <v>622</v>
      </c>
      <c r="CS1665">
        <v>170673</v>
      </c>
      <c r="CT1665" t="s">
        <v>623</v>
      </c>
      <c r="CU1665" t="s">
        <v>624</v>
      </c>
      <c r="CV1665">
        <v>2014</v>
      </c>
    </row>
    <row r="1666" spans="1:100" x14ac:dyDescent="0.35">
      <c r="A1666">
        <v>39600425</v>
      </c>
      <c r="B1666" t="s">
        <v>689</v>
      </c>
      <c r="D1666" t="s">
        <v>135</v>
      </c>
      <c r="K1666" t="s">
        <v>613</v>
      </c>
      <c r="L1666" t="s">
        <v>614</v>
      </c>
      <c r="M1666" t="s">
        <v>251</v>
      </c>
      <c r="N1666" t="s">
        <v>105</v>
      </c>
      <c r="P1666">
        <v>25</v>
      </c>
      <c r="U1666" t="s">
        <v>106</v>
      </c>
      <c r="V1666" t="s">
        <v>508</v>
      </c>
      <c r="W1666" t="s">
        <v>108</v>
      </c>
      <c r="X1666" t="s">
        <v>109</v>
      </c>
      <c r="Y1666">
        <v>3</v>
      </c>
      <c r="Z1666" t="s">
        <v>139</v>
      </c>
      <c r="AD1666">
        <v>0.01</v>
      </c>
      <c r="AF1666">
        <v>0.34</v>
      </c>
      <c r="AG1666" t="s">
        <v>140</v>
      </c>
      <c r="AX1666" t="s">
        <v>273</v>
      </c>
      <c r="AY1666" t="s">
        <v>274</v>
      </c>
      <c r="AZ1666" t="s">
        <v>227</v>
      </c>
      <c r="BA1666" t="s">
        <v>275</v>
      </c>
      <c r="BB1666" t="s">
        <v>117</v>
      </c>
      <c r="BC1666">
        <v>38</v>
      </c>
      <c r="BH1666" t="s">
        <v>118</v>
      </c>
      <c r="BI1666" t="s">
        <v>236</v>
      </c>
      <c r="BJ1666">
        <v>38</v>
      </c>
      <c r="BO1666" t="s">
        <v>118</v>
      </c>
      <c r="BP1666" t="s">
        <v>236</v>
      </c>
      <c r="BQ1666">
        <v>38</v>
      </c>
      <c r="BV1666" t="s">
        <v>118</v>
      </c>
      <c r="CC1666" t="s">
        <v>120</v>
      </c>
      <c r="CR1666" t="s">
        <v>622</v>
      </c>
      <c r="CS1666">
        <v>170673</v>
      </c>
      <c r="CT1666" t="s">
        <v>623</v>
      </c>
      <c r="CU1666" t="s">
        <v>624</v>
      </c>
      <c r="CV1666">
        <v>2014</v>
      </c>
    </row>
    <row r="1667" spans="1:100" x14ac:dyDescent="0.35">
      <c r="A1667">
        <v>39600425</v>
      </c>
      <c r="B1667" t="s">
        <v>689</v>
      </c>
      <c r="D1667" t="s">
        <v>135</v>
      </c>
      <c r="K1667" t="s">
        <v>613</v>
      </c>
      <c r="L1667" t="s">
        <v>614</v>
      </c>
      <c r="M1667" t="s">
        <v>251</v>
      </c>
      <c r="N1667" t="s">
        <v>105</v>
      </c>
      <c r="P1667">
        <v>25</v>
      </c>
      <c r="U1667" t="s">
        <v>106</v>
      </c>
      <c r="V1667" t="s">
        <v>508</v>
      </c>
      <c r="W1667" t="s">
        <v>108</v>
      </c>
      <c r="X1667" t="s">
        <v>109</v>
      </c>
      <c r="Y1667">
        <v>3</v>
      </c>
      <c r="Z1667" t="s">
        <v>139</v>
      </c>
      <c r="AD1667">
        <v>0.01</v>
      </c>
      <c r="AF1667">
        <v>0.34</v>
      </c>
      <c r="AG1667" t="s">
        <v>140</v>
      </c>
      <c r="AX1667" t="s">
        <v>273</v>
      </c>
      <c r="AY1667" t="s">
        <v>654</v>
      </c>
      <c r="AZ1667" t="s">
        <v>227</v>
      </c>
      <c r="BA1667" t="s">
        <v>275</v>
      </c>
      <c r="BB1667" t="s">
        <v>117</v>
      </c>
      <c r="BC1667">
        <v>38</v>
      </c>
      <c r="BH1667" t="s">
        <v>118</v>
      </c>
      <c r="BI1667" t="s">
        <v>236</v>
      </c>
      <c r="BJ1667">
        <v>38</v>
      </c>
      <c r="BO1667" t="s">
        <v>118</v>
      </c>
      <c r="BP1667" t="s">
        <v>236</v>
      </c>
      <c r="BQ1667">
        <v>38</v>
      </c>
      <c r="BV1667" t="s">
        <v>118</v>
      </c>
      <c r="CC1667" t="s">
        <v>120</v>
      </c>
      <c r="CR1667" t="s">
        <v>622</v>
      </c>
      <c r="CS1667">
        <v>170673</v>
      </c>
      <c r="CT1667" t="s">
        <v>623</v>
      </c>
      <c r="CU1667" t="s">
        <v>624</v>
      </c>
      <c r="CV1667">
        <v>2014</v>
      </c>
    </row>
    <row r="1668" spans="1:100" x14ac:dyDescent="0.35">
      <c r="A1668">
        <v>39600425</v>
      </c>
      <c r="B1668" t="s">
        <v>689</v>
      </c>
      <c r="D1668" t="s">
        <v>135</v>
      </c>
      <c r="K1668" t="s">
        <v>613</v>
      </c>
      <c r="L1668" t="s">
        <v>614</v>
      </c>
      <c r="M1668" t="s">
        <v>251</v>
      </c>
      <c r="N1668" t="s">
        <v>105</v>
      </c>
      <c r="P1668">
        <v>25</v>
      </c>
      <c r="U1668" t="s">
        <v>106</v>
      </c>
      <c r="V1668" t="s">
        <v>508</v>
      </c>
      <c r="W1668" t="s">
        <v>108</v>
      </c>
      <c r="X1668" t="s">
        <v>109</v>
      </c>
      <c r="Y1668">
        <v>3</v>
      </c>
      <c r="Z1668" t="s">
        <v>139</v>
      </c>
      <c r="AD1668">
        <v>0.01</v>
      </c>
      <c r="AF1668">
        <v>0.34</v>
      </c>
      <c r="AG1668" t="s">
        <v>140</v>
      </c>
      <c r="AX1668" t="s">
        <v>207</v>
      </c>
      <c r="AY1668" t="s">
        <v>208</v>
      </c>
      <c r="AZ1668" t="s">
        <v>227</v>
      </c>
      <c r="BA1668" t="s">
        <v>184</v>
      </c>
      <c r="BB1668" t="s">
        <v>236</v>
      </c>
      <c r="BC1668">
        <v>38</v>
      </c>
      <c r="BH1668" t="s">
        <v>118</v>
      </c>
      <c r="BI1668" t="s">
        <v>236</v>
      </c>
      <c r="BJ1668">
        <v>38</v>
      </c>
      <c r="BO1668" t="s">
        <v>118</v>
      </c>
      <c r="BP1668" t="s">
        <v>236</v>
      </c>
      <c r="BQ1668">
        <v>38</v>
      </c>
      <c r="BV1668" t="s">
        <v>118</v>
      </c>
      <c r="CC1668" t="s">
        <v>120</v>
      </c>
      <c r="CR1668" t="s">
        <v>622</v>
      </c>
      <c r="CS1668">
        <v>170673</v>
      </c>
      <c r="CT1668" t="s">
        <v>623</v>
      </c>
      <c r="CU1668" t="s">
        <v>624</v>
      </c>
      <c r="CV1668">
        <v>2014</v>
      </c>
    </row>
    <row r="1669" spans="1:100" x14ac:dyDescent="0.35">
      <c r="A1669">
        <v>39600425</v>
      </c>
      <c r="B1669" t="s">
        <v>689</v>
      </c>
      <c r="D1669" t="s">
        <v>135</v>
      </c>
      <c r="K1669" t="s">
        <v>613</v>
      </c>
      <c r="L1669" t="s">
        <v>614</v>
      </c>
      <c r="M1669" t="s">
        <v>251</v>
      </c>
      <c r="N1669" t="s">
        <v>105</v>
      </c>
      <c r="P1669">
        <v>25</v>
      </c>
      <c r="U1669" t="s">
        <v>106</v>
      </c>
      <c r="V1669" t="s">
        <v>508</v>
      </c>
      <c r="W1669" t="s">
        <v>108</v>
      </c>
      <c r="X1669" t="s">
        <v>109</v>
      </c>
      <c r="Y1669">
        <v>3</v>
      </c>
      <c r="Z1669" t="s">
        <v>139</v>
      </c>
      <c r="AD1669">
        <v>0.01</v>
      </c>
      <c r="AF1669">
        <v>0.34</v>
      </c>
      <c r="AG1669" t="s">
        <v>140</v>
      </c>
      <c r="AX1669" t="s">
        <v>207</v>
      </c>
      <c r="AY1669" t="s">
        <v>217</v>
      </c>
      <c r="AZ1669" t="s">
        <v>227</v>
      </c>
      <c r="BA1669" t="s">
        <v>184</v>
      </c>
      <c r="BB1669" t="s">
        <v>236</v>
      </c>
      <c r="BC1669">
        <v>14</v>
      </c>
      <c r="BH1669" t="s">
        <v>118</v>
      </c>
      <c r="BI1669" t="s">
        <v>236</v>
      </c>
      <c r="BJ1669">
        <v>38</v>
      </c>
      <c r="BO1669" t="s">
        <v>118</v>
      </c>
      <c r="BP1669" t="s">
        <v>236</v>
      </c>
      <c r="BQ1669">
        <v>38</v>
      </c>
      <c r="BV1669" t="s">
        <v>118</v>
      </c>
      <c r="CC1669" t="s">
        <v>120</v>
      </c>
      <c r="CR1669" t="s">
        <v>622</v>
      </c>
      <c r="CS1669">
        <v>170673</v>
      </c>
      <c r="CT1669" t="s">
        <v>623</v>
      </c>
      <c r="CU1669" t="s">
        <v>624</v>
      </c>
      <c r="CV1669">
        <v>2014</v>
      </c>
    </row>
    <row r="1670" spans="1:100" x14ac:dyDescent="0.35">
      <c r="A1670">
        <v>39600425</v>
      </c>
      <c r="B1670" t="s">
        <v>689</v>
      </c>
      <c r="D1670" t="s">
        <v>135</v>
      </c>
      <c r="K1670" t="s">
        <v>613</v>
      </c>
      <c r="L1670" t="s">
        <v>614</v>
      </c>
      <c r="M1670" t="s">
        <v>251</v>
      </c>
      <c r="N1670" t="s">
        <v>105</v>
      </c>
      <c r="P1670">
        <v>25</v>
      </c>
      <c r="U1670" t="s">
        <v>106</v>
      </c>
      <c r="V1670" t="s">
        <v>508</v>
      </c>
      <c r="W1670" t="s">
        <v>108</v>
      </c>
      <c r="X1670" t="s">
        <v>109</v>
      </c>
      <c r="Y1670">
        <v>3</v>
      </c>
      <c r="Z1670" t="s">
        <v>139</v>
      </c>
      <c r="AD1670">
        <v>0.01</v>
      </c>
      <c r="AF1670">
        <v>0.34</v>
      </c>
      <c r="AG1670" t="s">
        <v>140</v>
      </c>
      <c r="AX1670" t="s">
        <v>282</v>
      </c>
      <c r="AY1670" t="s">
        <v>283</v>
      </c>
      <c r="AZ1670" t="s">
        <v>227</v>
      </c>
      <c r="BB1670" t="s">
        <v>236</v>
      </c>
      <c r="BC1670">
        <v>38</v>
      </c>
      <c r="BH1670" t="s">
        <v>118</v>
      </c>
      <c r="BI1670" t="s">
        <v>236</v>
      </c>
      <c r="BJ1670">
        <v>38</v>
      </c>
      <c r="BO1670" t="s">
        <v>118</v>
      </c>
      <c r="BP1670" t="s">
        <v>236</v>
      </c>
      <c r="BQ1670">
        <v>38</v>
      </c>
      <c r="BV1670" t="s">
        <v>118</v>
      </c>
      <c r="CC1670" t="s">
        <v>120</v>
      </c>
      <c r="CR1670" t="s">
        <v>622</v>
      </c>
      <c r="CS1670">
        <v>170673</v>
      </c>
      <c r="CT1670" t="s">
        <v>623</v>
      </c>
      <c r="CU1670" t="s">
        <v>624</v>
      </c>
      <c r="CV1670">
        <v>2014</v>
      </c>
    </row>
    <row r="1671" spans="1:100" x14ac:dyDescent="0.35">
      <c r="A1671">
        <v>39600425</v>
      </c>
      <c r="B1671" t="s">
        <v>689</v>
      </c>
      <c r="D1671" t="s">
        <v>135</v>
      </c>
      <c r="K1671" t="s">
        <v>613</v>
      </c>
      <c r="L1671" t="s">
        <v>614</v>
      </c>
      <c r="M1671" t="s">
        <v>251</v>
      </c>
      <c r="N1671" t="s">
        <v>105</v>
      </c>
      <c r="P1671">
        <v>25</v>
      </c>
      <c r="U1671" t="s">
        <v>106</v>
      </c>
      <c r="V1671" t="s">
        <v>508</v>
      </c>
      <c r="W1671" t="s">
        <v>108</v>
      </c>
      <c r="X1671" t="s">
        <v>109</v>
      </c>
      <c r="Y1671">
        <v>3</v>
      </c>
      <c r="Z1671" t="s">
        <v>139</v>
      </c>
      <c r="AD1671">
        <v>0.01</v>
      </c>
      <c r="AF1671">
        <v>0.34</v>
      </c>
      <c r="AG1671" t="s">
        <v>140</v>
      </c>
      <c r="AX1671" t="s">
        <v>273</v>
      </c>
      <c r="AY1671" t="s">
        <v>653</v>
      </c>
      <c r="AZ1671" t="s">
        <v>227</v>
      </c>
      <c r="BA1671" t="s">
        <v>640</v>
      </c>
      <c r="BB1671" t="s">
        <v>117</v>
      </c>
      <c r="BC1671">
        <v>38</v>
      </c>
      <c r="BH1671" t="s">
        <v>118</v>
      </c>
      <c r="BI1671" t="s">
        <v>236</v>
      </c>
      <c r="BJ1671">
        <v>38</v>
      </c>
      <c r="BO1671" t="s">
        <v>118</v>
      </c>
      <c r="BP1671" t="s">
        <v>236</v>
      </c>
      <c r="BQ1671">
        <v>38</v>
      </c>
      <c r="BV1671" t="s">
        <v>118</v>
      </c>
      <c r="CC1671" t="s">
        <v>120</v>
      </c>
      <c r="CR1671" t="s">
        <v>622</v>
      </c>
      <c r="CS1671">
        <v>170673</v>
      </c>
      <c r="CT1671" t="s">
        <v>623</v>
      </c>
      <c r="CU1671" t="s">
        <v>624</v>
      </c>
      <c r="CV1671">
        <v>2014</v>
      </c>
    </row>
    <row r="1672" spans="1:100" x14ac:dyDescent="0.35">
      <c r="A1672">
        <v>39600425</v>
      </c>
      <c r="B1672" t="s">
        <v>689</v>
      </c>
      <c r="D1672" t="s">
        <v>135</v>
      </c>
      <c r="F1672">
        <v>48.7</v>
      </c>
      <c r="K1672" t="s">
        <v>611</v>
      </c>
      <c r="L1672" t="s">
        <v>612</v>
      </c>
      <c r="M1672" t="s">
        <v>251</v>
      </c>
      <c r="N1672" t="s">
        <v>105</v>
      </c>
      <c r="P1672">
        <v>25</v>
      </c>
      <c r="U1672" t="s">
        <v>106</v>
      </c>
      <c r="V1672" t="s">
        <v>107</v>
      </c>
      <c r="W1672" t="s">
        <v>108</v>
      </c>
      <c r="X1672" t="s">
        <v>109</v>
      </c>
      <c r="Y1672">
        <v>6</v>
      </c>
      <c r="Z1672" t="s">
        <v>139</v>
      </c>
      <c r="AB1672">
        <v>1.1200000000000001</v>
      </c>
      <c r="AG1672" t="s">
        <v>140</v>
      </c>
      <c r="AX1672" t="s">
        <v>128</v>
      </c>
      <c r="AY1672" t="s">
        <v>128</v>
      </c>
      <c r="AZ1672" t="s">
        <v>227</v>
      </c>
      <c r="BC1672">
        <v>4</v>
      </c>
      <c r="BH1672" t="s">
        <v>118</v>
      </c>
      <c r="BJ1672">
        <v>96</v>
      </c>
      <c r="BO1672" t="s">
        <v>130</v>
      </c>
      <c r="BQ1672">
        <v>4</v>
      </c>
      <c r="BV1672" t="s">
        <v>118</v>
      </c>
      <c r="CC1672" t="s">
        <v>120</v>
      </c>
      <c r="CR1672" t="s">
        <v>700</v>
      </c>
      <c r="CS1672">
        <v>153679</v>
      </c>
      <c r="CT1672" t="s">
        <v>701</v>
      </c>
      <c r="CU1672" t="s">
        <v>702</v>
      </c>
      <c r="CV1672">
        <v>2009</v>
      </c>
    </row>
    <row r="1673" spans="1:100" x14ac:dyDescent="0.35">
      <c r="A1673">
        <v>39600425</v>
      </c>
      <c r="B1673" t="s">
        <v>689</v>
      </c>
      <c r="D1673" t="s">
        <v>101</v>
      </c>
      <c r="F1673">
        <v>48.7</v>
      </c>
      <c r="K1673" t="s">
        <v>611</v>
      </c>
      <c r="L1673" t="s">
        <v>612</v>
      </c>
      <c r="M1673" t="s">
        <v>251</v>
      </c>
      <c r="N1673" t="s">
        <v>105</v>
      </c>
      <c r="P1673">
        <v>25</v>
      </c>
      <c r="U1673" t="s">
        <v>206</v>
      </c>
      <c r="V1673" t="s">
        <v>167</v>
      </c>
      <c r="W1673" t="s">
        <v>108</v>
      </c>
      <c r="X1673" t="s">
        <v>234</v>
      </c>
      <c r="Y1673">
        <v>4</v>
      </c>
      <c r="Z1673" t="s">
        <v>139</v>
      </c>
      <c r="AB1673">
        <v>1</v>
      </c>
      <c r="AG1673" t="s">
        <v>140</v>
      </c>
      <c r="AX1673" t="s">
        <v>207</v>
      </c>
      <c r="AY1673" t="s">
        <v>440</v>
      </c>
      <c r="AZ1673" t="s">
        <v>227</v>
      </c>
      <c r="BA1673" t="s">
        <v>184</v>
      </c>
      <c r="BC1673">
        <v>4</v>
      </c>
      <c r="BH1673" t="s">
        <v>118</v>
      </c>
      <c r="BJ1673">
        <v>4</v>
      </c>
      <c r="BO1673" t="s">
        <v>118</v>
      </c>
      <c r="BQ1673">
        <v>4</v>
      </c>
      <c r="BV1673" t="s">
        <v>118</v>
      </c>
      <c r="CC1673" t="s">
        <v>120</v>
      </c>
      <c r="CR1673" t="s">
        <v>697</v>
      </c>
      <c r="CS1673">
        <v>170772</v>
      </c>
      <c r="CT1673" t="s">
        <v>710</v>
      </c>
      <c r="CU1673" t="s">
        <v>711</v>
      </c>
      <c r="CV1673">
        <v>2010</v>
      </c>
    </row>
    <row r="1674" spans="1:100" x14ac:dyDescent="0.35">
      <c r="A1674">
        <v>39600425</v>
      </c>
      <c r="B1674" t="s">
        <v>689</v>
      </c>
      <c r="D1674" t="s">
        <v>135</v>
      </c>
      <c r="K1674" t="s">
        <v>613</v>
      </c>
      <c r="L1674" t="s">
        <v>614</v>
      </c>
      <c r="M1674" t="s">
        <v>251</v>
      </c>
      <c r="N1674" t="s">
        <v>105</v>
      </c>
      <c r="P1674">
        <v>25</v>
      </c>
      <c r="U1674" t="s">
        <v>106</v>
      </c>
      <c r="V1674" t="s">
        <v>233</v>
      </c>
      <c r="W1674" t="s">
        <v>108</v>
      </c>
      <c r="X1674" t="s">
        <v>524</v>
      </c>
      <c r="Y1674">
        <v>2</v>
      </c>
      <c r="Z1674" t="s">
        <v>139</v>
      </c>
      <c r="AD1674">
        <v>1E-3</v>
      </c>
      <c r="AF1674">
        <v>3.22</v>
      </c>
      <c r="AG1674" t="s">
        <v>140</v>
      </c>
      <c r="AX1674" t="s">
        <v>273</v>
      </c>
      <c r="AY1674" t="s">
        <v>653</v>
      </c>
      <c r="AZ1674" t="s">
        <v>227</v>
      </c>
      <c r="BA1674" t="s">
        <v>640</v>
      </c>
      <c r="BE1674">
        <v>36</v>
      </c>
      <c r="BG1674">
        <v>37</v>
      </c>
      <c r="BH1674" t="s">
        <v>106</v>
      </c>
      <c r="BO1674" t="s">
        <v>119</v>
      </c>
      <c r="BV1674" t="s">
        <v>119</v>
      </c>
      <c r="CC1674" t="s">
        <v>120</v>
      </c>
      <c r="CR1674" t="s">
        <v>714</v>
      </c>
      <c r="CS1674">
        <v>170774</v>
      </c>
      <c r="CT1674" t="s">
        <v>715</v>
      </c>
      <c r="CU1674" t="s">
        <v>716</v>
      </c>
      <c r="CV1674">
        <v>2013</v>
      </c>
    </row>
    <row r="1675" spans="1:100" x14ac:dyDescent="0.35">
      <c r="A1675">
        <v>39600425</v>
      </c>
      <c r="B1675" t="s">
        <v>689</v>
      </c>
      <c r="D1675" t="s">
        <v>135</v>
      </c>
      <c r="K1675" t="s">
        <v>613</v>
      </c>
      <c r="L1675" t="s">
        <v>614</v>
      </c>
      <c r="M1675" t="s">
        <v>251</v>
      </c>
      <c r="N1675" t="s">
        <v>105</v>
      </c>
      <c r="P1675">
        <v>25</v>
      </c>
      <c r="U1675" t="s">
        <v>106</v>
      </c>
      <c r="V1675" t="s">
        <v>233</v>
      </c>
      <c r="W1675" t="s">
        <v>108</v>
      </c>
      <c r="X1675" t="s">
        <v>524</v>
      </c>
      <c r="Y1675">
        <v>2</v>
      </c>
      <c r="Z1675" t="s">
        <v>139</v>
      </c>
      <c r="AD1675">
        <v>1E-3</v>
      </c>
      <c r="AF1675">
        <v>3.22</v>
      </c>
      <c r="AG1675" t="s">
        <v>140</v>
      </c>
      <c r="AX1675" t="s">
        <v>273</v>
      </c>
      <c r="AY1675" t="s">
        <v>652</v>
      </c>
      <c r="AZ1675" t="s">
        <v>227</v>
      </c>
      <c r="BA1675" t="s">
        <v>275</v>
      </c>
      <c r="BE1675">
        <v>36</v>
      </c>
      <c r="BG1675">
        <v>37</v>
      </c>
      <c r="BH1675" t="s">
        <v>106</v>
      </c>
      <c r="BO1675" t="s">
        <v>119</v>
      </c>
      <c r="BV1675" t="s">
        <v>119</v>
      </c>
      <c r="CC1675" t="s">
        <v>120</v>
      </c>
      <c r="CR1675" t="s">
        <v>714</v>
      </c>
      <c r="CS1675">
        <v>170774</v>
      </c>
      <c r="CT1675" t="s">
        <v>715</v>
      </c>
      <c r="CU1675" t="s">
        <v>716</v>
      </c>
      <c r="CV1675">
        <v>2013</v>
      </c>
    </row>
    <row r="1676" spans="1:100" x14ac:dyDescent="0.35">
      <c r="A1676">
        <v>39600425</v>
      </c>
      <c r="B1676" t="s">
        <v>689</v>
      </c>
      <c r="D1676" t="s">
        <v>135</v>
      </c>
      <c r="K1676" t="s">
        <v>613</v>
      </c>
      <c r="L1676" t="s">
        <v>614</v>
      </c>
      <c r="M1676" t="s">
        <v>251</v>
      </c>
      <c r="N1676" t="s">
        <v>105</v>
      </c>
      <c r="P1676">
        <v>25</v>
      </c>
      <c r="U1676" t="s">
        <v>106</v>
      </c>
      <c r="V1676" t="s">
        <v>233</v>
      </c>
      <c r="W1676" t="s">
        <v>108</v>
      </c>
      <c r="X1676" t="s">
        <v>524</v>
      </c>
      <c r="Y1676">
        <v>2</v>
      </c>
      <c r="Z1676" t="s">
        <v>139</v>
      </c>
      <c r="AD1676">
        <v>1E-3</v>
      </c>
      <c r="AF1676">
        <v>3.22</v>
      </c>
      <c r="AG1676" t="s">
        <v>140</v>
      </c>
      <c r="AX1676" t="s">
        <v>273</v>
      </c>
      <c r="AY1676" t="s">
        <v>654</v>
      </c>
      <c r="AZ1676" t="s">
        <v>227</v>
      </c>
      <c r="BA1676" t="s">
        <v>640</v>
      </c>
      <c r="BE1676">
        <v>36</v>
      </c>
      <c r="BG1676">
        <v>37</v>
      </c>
      <c r="BH1676" t="s">
        <v>106</v>
      </c>
      <c r="BO1676" t="s">
        <v>119</v>
      </c>
      <c r="BV1676" t="s">
        <v>119</v>
      </c>
      <c r="CC1676" t="s">
        <v>120</v>
      </c>
      <c r="CR1676" t="s">
        <v>714</v>
      </c>
      <c r="CS1676">
        <v>170774</v>
      </c>
      <c r="CT1676" t="s">
        <v>715</v>
      </c>
      <c r="CU1676" t="s">
        <v>716</v>
      </c>
      <c r="CV1676">
        <v>2013</v>
      </c>
    </row>
    <row r="1677" spans="1:100" x14ac:dyDescent="0.35">
      <c r="A1677">
        <v>39600425</v>
      </c>
      <c r="B1677" t="s">
        <v>689</v>
      </c>
      <c r="D1677" t="s">
        <v>135</v>
      </c>
      <c r="K1677" t="s">
        <v>613</v>
      </c>
      <c r="L1677" t="s">
        <v>614</v>
      </c>
      <c r="M1677" t="s">
        <v>251</v>
      </c>
      <c r="N1677" t="s">
        <v>105</v>
      </c>
      <c r="P1677">
        <v>25</v>
      </c>
      <c r="U1677" t="s">
        <v>106</v>
      </c>
      <c r="V1677" t="s">
        <v>233</v>
      </c>
      <c r="W1677" t="s">
        <v>108</v>
      </c>
      <c r="X1677" t="s">
        <v>524</v>
      </c>
      <c r="Y1677">
        <v>2</v>
      </c>
      <c r="Z1677" t="s">
        <v>139</v>
      </c>
      <c r="AD1677">
        <v>1E-3</v>
      </c>
      <c r="AF1677">
        <v>3.22</v>
      </c>
      <c r="AG1677" t="s">
        <v>140</v>
      </c>
      <c r="AX1677" t="s">
        <v>273</v>
      </c>
      <c r="AY1677" t="s">
        <v>274</v>
      </c>
      <c r="AZ1677" t="s">
        <v>227</v>
      </c>
      <c r="BA1677" t="s">
        <v>275</v>
      </c>
      <c r="BE1677">
        <v>36</v>
      </c>
      <c r="BG1677">
        <v>37</v>
      </c>
      <c r="BH1677" t="s">
        <v>106</v>
      </c>
      <c r="BO1677" t="s">
        <v>119</v>
      </c>
      <c r="BV1677" t="s">
        <v>119</v>
      </c>
      <c r="CC1677" t="s">
        <v>120</v>
      </c>
      <c r="CR1677" t="s">
        <v>714</v>
      </c>
      <c r="CS1677">
        <v>170774</v>
      </c>
      <c r="CT1677" t="s">
        <v>715</v>
      </c>
      <c r="CU1677" t="s">
        <v>716</v>
      </c>
      <c r="CV1677">
        <v>2013</v>
      </c>
    </row>
    <row r="1678" spans="1:100" x14ac:dyDescent="0.35">
      <c r="A1678">
        <v>39600425</v>
      </c>
      <c r="B1678" t="s">
        <v>689</v>
      </c>
      <c r="D1678" t="s">
        <v>135</v>
      </c>
      <c r="K1678" t="s">
        <v>613</v>
      </c>
      <c r="L1678" t="s">
        <v>614</v>
      </c>
      <c r="M1678" t="s">
        <v>251</v>
      </c>
      <c r="N1678" t="s">
        <v>105</v>
      </c>
      <c r="P1678">
        <v>25</v>
      </c>
      <c r="U1678" t="s">
        <v>106</v>
      </c>
      <c r="V1678" t="s">
        <v>233</v>
      </c>
      <c r="W1678" t="s">
        <v>108</v>
      </c>
      <c r="X1678" t="s">
        <v>524</v>
      </c>
      <c r="Y1678">
        <v>2</v>
      </c>
      <c r="Z1678" t="s">
        <v>139</v>
      </c>
      <c r="AD1678">
        <v>1E-3</v>
      </c>
      <c r="AF1678">
        <v>3.22</v>
      </c>
      <c r="AG1678" t="s">
        <v>140</v>
      </c>
      <c r="AX1678" t="s">
        <v>273</v>
      </c>
      <c r="AY1678" t="s">
        <v>625</v>
      </c>
      <c r="AZ1678" t="s">
        <v>227</v>
      </c>
      <c r="BA1678" t="s">
        <v>640</v>
      </c>
      <c r="BE1678">
        <v>36</v>
      </c>
      <c r="BG1678">
        <v>37</v>
      </c>
      <c r="BH1678" t="s">
        <v>106</v>
      </c>
      <c r="BO1678" t="s">
        <v>119</v>
      </c>
      <c r="BV1678" t="s">
        <v>119</v>
      </c>
      <c r="CC1678" t="s">
        <v>120</v>
      </c>
      <c r="CR1678" t="s">
        <v>714</v>
      </c>
      <c r="CS1678">
        <v>170774</v>
      </c>
      <c r="CT1678" t="s">
        <v>715</v>
      </c>
      <c r="CU1678" t="s">
        <v>716</v>
      </c>
      <c r="CV1678">
        <v>2013</v>
      </c>
    </row>
    <row r="1679" spans="1:100" x14ac:dyDescent="0.35">
      <c r="A1679">
        <v>39600425</v>
      </c>
      <c r="B1679" t="s">
        <v>689</v>
      </c>
      <c r="D1679" t="s">
        <v>135</v>
      </c>
      <c r="K1679" t="s">
        <v>613</v>
      </c>
      <c r="L1679" t="s">
        <v>614</v>
      </c>
      <c r="M1679" t="s">
        <v>251</v>
      </c>
      <c r="N1679" t="s">
        <v>105</v>
      </c>
      <c r="P1679">
        <v>25</v>
      </c>
      <c r="U1679" t="s">
        <v>106</v>
      </c>
      <c r="V1679" t="s">
        <v>167</v>
      </c>
      <c r="W1679" t="s">
        <v>108</v>
      </c>
      <c r="X1679" t="s">
        <v>234</v>
      </c>
      <c r="Y1679">
        <v>4</v>
      </c>
      <c r="Z1679" t="s">
        <v>139</v>
      </c>
      <c r="AB1679">
        <v>1.8</v>
      </c>
      <c r="AG1679" t="s">
        <v>140</v>
      </c>
      <c r="AX1679" t="s">
        <v>128</v>
      </c>
      <c r="AY1679" t="s">
        <v>128</v>
      </c>
      <c r="AZ1679" t="s">
        <v>227</v>
      </c>
      <c r="BC1679">
        <v>20</v>
      </c>
      <c r="BH1679" t="s">
        <v>118</v>
      </c>
      <c r="BJ1679">
        <v>20</v>
      </c>
      <c r="BO1679" t="s">
        <v>118</v>
      </c>
      <c r="BQ1679">
        <v>20</v>
      </c>
      <c r="BV1679" t="s">
        <v>118</v>
      </c>
      <c r="CC1679" t="s">
        <v>120</v>
      </c>
      <c r="CR1679" t="s">
        <v>237</v>
      </c>
      <c r="CS1679">
        <v>159327</v>
      </c>
      <c r="CT1679" t="s">
        <v>712</v>
      </c>
      <c r="CU1679" t="s">
        <v>713</v>
      </c>
      <c r="CV1679">
        <v>2012</v>
      </c>
    </row>
    <row r="1680" spans="1:100" x14ac:dyDescent="0.35">
      <c r="A1680">
        <v>39600425</v>
      </c>
      <c r="B1680" t="s">
        <v>689</v>
      </c>
      <c r="D1680" t="s">
        <v>135</v>
      </c>
      <c r="K1680" t="s">
        <v>613</v>
      </c>
      <c r="L1680" t="s">
        <v>614</v>
      </c>
      <c r="M1680" t="s">
        <v>251</v>
      </c>
      <c r="N1680" t="s">
        <v>105</v>
      </c>
      <c r="P1680">
        <v>25</v>
      </c>
      <c r="U1680" t="s">
        <v>106</v>
      </c>
      <c r="V1680" t="s">
        <v>167</v>
      </c>
      <c r="W1680" t="s">
        <v>108</v>
      </c>
      <c r="X1680" t="s">
        <v>234</v>
      </c>
      <c r="Y1680">
        <v>4</v>
      </c>
      <c r="Z1680" t="s">
        <v>139</v>
      </c>
      <c r="AB1680">
        <v>1.8</v>
      </c>
      <c r="AG1680" t="s">
        <v>140</v>
      </c>
      <c r="AX1680" t="s">
        <v>207</v>
      </c>
      <c r="AY1680" t="s">
        <v>217</v>
      </c>
      <c r="AZ1680" t="s">
        <v>227</v>
      </c>
      <c r="BA1680" t="s">
        <v>184</v>
      </c>
      <c r="BC1680">
        <v>20</v>
      </c>
      <c r="BH1680" t="s">
        <v>118</v>
      </c>
      <c r="BJ1680">
        <v>20</v>
      </c>
      <c r="BO1680" t="s">
        <v>118</v>
      </c>
      <c r="BQ1680">
        <v>20</v>
      </c>
      <c r="BV1680" t="s">
        <v>118</v>
      </c>
      <c r="CC1680" t="s">
        <v>120</v>
      </c>
      <c r="CR1680" t="s">
        <v>237</v>
      </c>
      <c r="CS1680">
        <v>159327</v>
      </c>
      <c r="CT1680" t="s">
        <v>712</v>
      </c>
      <c r="CU1680" t="s">
        <v>713</v>
      </c>
      <c r="CV1680">
        <v>2012</v>
      </c>
    </row>
    <row r="1681" spans="1:100" x14ac:dyDescent="0.35">
      <c r="A1681">
        <v>39600425</v>
      </c>
      <c r="B1681" t="s">
        <v>689</v>
      </c>
      <c r="D1681" t="s">
        <v>135</v>
      </c>
      <c r="K1681" t="s">
        <v>649</v>
      </c>
      <c r="L1681" t="s">
        <v>650</v>
      </c>
      <c r="M1681" t="s">
        <v>251</v>
      </c>
      <c r="N1681" t="s">
        <v>198</v>
      </c>
      <c r="V1681" t="s">
        <v>233</v>
      </c>
      <c r="W1681" t="s">
        <v>108</v>
      </c>
      <c r="X1681" t="s">
        <v>524</v>
      </c>
      <c r="Y1681">
        <v>3</v>
      </c>
      <c r="Z1681" t="s">
        <v>139</v>
      </c>
      <c r="AD1681">
        <v>0.67083999999999999</v>
      </c>
      <c r="AF1681">
        <v>1.1766700000000001</v>
      </c>
      <c r="AG1681" t="s">
        <v>111</v>
      </c>
      <c r="AX1681" t="s">
        <v>282</v>
      </c>
      <c r="AY1681" t="s">
        <v>495</v>
      </c>
      <c r="AZ1681" t="s">
        <v>227</v>
      </c>
      <c r="BC1681">
        <v>42</v>
      </c>
      <c r="BH1681" t="s">
        <v>118</v>
      </c>
      <c r="BJ1681">
        <v>71</v>
      </c>
      <c r="BO1681" t="s">
        <v>118</v>
      </c>
      <c r="BQ1681">
        <v>71</v>
      </c>
      <c r="BV1681" t="s">
        <v>118</v>
      </c>
      <c r="CC1681" t="s">
        <v>120</v>
      </c>
      <c r="CR1681" t="s">
        <v>707</v>
      </c>
      <c r="CS1681">
        <v>173301</v>
      </c>
      <c r="CT1681" t="s">
        <v>708</v>
      </c>
      <c r="CU1681" t="s">
        <v>709</v>
      </c>
      <c r="CV1681">
        <v>2014</v>
      </c>
    </row>
    <row r="1682" spans="1:100" x14ac:dyDescent="0.35">
      <c r="A1682">
        <v>39600425</v>
      </c>
      <c r="B1682" t="s">
        <v>689</v>
      </c>
      <c r="D1682" t="s">
        <v>135</v>
      </c>
      <c r="K1682" t="s">
        <v>613</v>
      </c>
      <c r="L1682" t="s">
        <v>614</v>
      </c>
      <c r="M1682" t="s">
        <v>251</v>
      </c>
      <c r="N1682" t="s">
        <v>105</v>
      </c>
      <c r="P1682">
        <v>25</v>
      </c>
      <c r="U1682" t="s">
        <v>106</v>
      </c>
      <c r="V1682" t="s">
        <v>233</v>
      </c>
      <c r="W1682" t="s">
        <v>108</v>
      </c>
      <c r="X1682" t="s">
        <v>524</v>
      </c>
      <c r="Y1682">
        <v>2</v>
      </c>
      <c r="Z1682" t="s">
        <v>139</v>
      </c>
      <c r="AB1682">
        <v>3.7170000000000001</v>
      </c>
      <c r="AG1682" t="s">
        <v>140</v>
      </c>
      <c r="AX1682" t="s">
        <v>273</v>
      </c>
      <c r="AY1682" t="s">
        <v>653</v>
      </c>
      <c r="AZ1682" t="s">
        <v>227</v>
      </c>
      <c r="BA1682" t="s">
        <v>640</v>
      </c>
      <c r="BE1682">
        <v>36</v>
      </c>
      <c r="BG1682">
        <v>37</v>
      </c>
      <c r="BH1682" t="s">
        <v>106</v>
      </c>
      <c r="BO1682" t="s">
        <v>119</v>
      </c>
      <c r="BV1682" t="s">
        <v>119</v>
      </c>
      <c r="CC1682" t="s">
        <v>120</v>
      </c>
      <c r="CR1682" t="s">
        <v>714</v>
      </c>
      <c r="CS1682">
        <v>170774</v>
      </c>
      <c r="CT1682" t="s">
        <v>715</v>
      </c>
      <c r="CU1682" t="s">
        <v>716</v>
      </c>
      <c r="CV1682">
        <v>2013</v>
      </c>
    </row>
    <row r="1683" spans="1:100" x14ac:dyDescent="0.35">
      <c r="A1683">
        <v>39600425</v>
      </c>
      <c r="B1683" t="s">
        <v>689</v>
      </c>
      <c r="D1683" t="s">
        <v>135</v>
      </c>
      <c r="K1683" t="s">
        <v>649</v>
      </c>
      <c r="L1683" t="s">
        <v>650</v>
      </c>
      <c r="M1683" t="s">
        <v>251</v>
      </c>
      <c r="N1683" t="s">
        <v>198</v>
      </c>
      <c r="V1683" t="s">
        <v>233</v>
      </c>
      <c r="W1683" t="s">
        <v>108</v>
      </c>
      <c r="X1683" t="s">
        <v>524</v>
      </c>
      <c r="Y1683">
        <v>3</v>
      </c>
      <c r="Z1683" t="s">
        <v>139</v>
      </c>
      <c r="AD1683">
        <v>0.67083999999999999</v>
      </c>
      <c r="AF1683">
        <v>1.1766700000000001</v>
      </c>
      <c r="AG1683" t="s">
        <v>111</v>
      </c>
      <c r="AX1683" t="s">
        <v>282</v>
      </c>
      <c r="AY1683" t="s">
        <v>495</v>
      </c>
      <c r="AZ1683" t="s">
        <v>227</v>
      </c>
      <c r="BC1683">
        <v>42</v>
      </c>
      <c r="BH1683" t="s">
        <v>118</v>
      </c>
      <c r="BJ1683">
        <v>71</v>
      </c>
      <c r="BO1683" t="s">
        <v>118</v>
      </c>
      <c r="BQ1683">
        <v>71</v>
      </c>
      <c r="BV1683" t="s">
        <v>118</v>
      </c>
      <c r="CC1683" t="s">
        <v>120</v>
      </c>
      <c r="CR1683" t="s">
        <v>707</v>
      </c>
      <c r="CS1683">
        <v>173301</v>
      </c>
      <c r="CT1683" t="s">
        <v>708</v>
      </c>
      <c r="CU1683" t="s">
        <v>709</v>
      </c>
      <c r="CV1683">
        <v>2014</v>
      </c>
    </row>
    <row r="1684" spans="1:100" x14ac:dyDescent="0.35">
      <c r="A1684">
        <v>39600425</v>
      </c>
      <c r="B1684" t="s">
        <v>689</v>
      </c>
      <c r="D1684" t="s">
        <v>135</v>
      </c>
      <c r="F1684">
        <v>48.7</v>
      </c>
      <c r="K1684" t="s">
        <v>613</v>
      </c>
      <c r="L1684" t="s">
        <v>614</v>
      </c>
      <c r="M1684" t="s">
        <v>251</v>
      </c>
      <c r="N1684" t="s">
        <v>105</v>
      </c>
      <c r="P1684">
        <v>26</v>
      </c>
      <c r="U1684" t="s">
        <v>206</v>
      </c>
      <c r="V1684" t="s">
        <v>167</v>
      </c>
      <c r="W1684" t="s">
        <v>108</v>
      </c>
      <c r="X1684" t="s">
        <v>234</v>
      </c>
      <c r="Y1684">
        <v>4</v>
      </c>
      <c r="Z1684" t="s">
        <v>139</v>
      </c>
      <c r="AB1684">
        <v>0.91</v>
      </c>
      <c r="AD1684">
        <v>0.37</v>
      </c>
      <c r="AF1684">
        <v>1.47</v>
      </c>
      <c r="AG1684" t="s">
        <v>140</v>
      </c>
      <c r="AX1684" t="s">
        <v>128</v>
      </c>
      <c r="AY1684" t="s">
        <v>241</v>
      </c>
      <c r="AZ1684" t="s">
        <v>227</v>
      </c>
      <c r="BC1684">
        <v>18</v>
      </c>
      <c r="BH1684" t="s">
        <v>118</v>
      </c>
      <c r="BJ1684">
        <v>18</v>
      </c>
      <c r="BO1684" t="s">
        <v>118</v>
      </c>
      <c r="BQ1684">
        <v>18</v>
      </c>
      <c r="BV1684" t="s">
        <v>118</v>
      </c>
      <c r="CC1684" t="s">
        <v>120</v>
      </c>
      <c r="CR1684" t="s">
        <v>697</v>
      </c>
      <c r="CS1684">
        <v>170772</v>
      </c>
      <c r="CT1684" t="s">
        <v>710</v>
      </c>
      <c r="CU1684" t="s">
        <v>711</v>
      </c>
      <c r="CV1684">
        <v>2010</v>
      </c>
    </row>
    <row r="1685" spans="1:100" x14ac:dyDescent="0.35">
      <c r="A1685">
        <v>39600425</v>
      </c>
      <c r="B1685" t="s">
        <v>689</v>
      </c>
      <c r="D1685" t="s">
        <v>135</v>
      </c>
      <c r="F1685">
        <v>48.7</v>
      </c>
      <c r="K1685" t="s">
        <v>613</v>
      </c>
      <c r="L1685" t="s">
        <v>614</v>
      </c>
      <c r="M1685" t="s">
        <v>251</v>
      </c>
      <c r="N1685" t="s">
        <v>105</v>
      </c>
      <c r="P1685">
        <v>26</v>
      </c>
      <c r="U1685" t="s">
        <v>206</v>
      </c>
      <c r="V1685" t="s">
        <v>167</v>
      </c>
      <c r="W1685" t="s">
        <v>108</v>
      </c>
      <c r="X1685" t="s">
        <v>234</v>
      </c>
      <c r="Y1685">
        <v>4</v>
      </c>
      <c r="Z1685" t="s">
        <v>139</v>
      </c>
      <c r="AB1685">
        <v>3.05</v>
      </c>
      <c r="AD1685">
        <v>1.33</v>
      </c>
      <c r="AF1685">
        <v>4.7699999999999996</v>
      </c>
      <c r="AG1685" t="s">
        <v>140</v>
      </c>
      <c r="AX1685" t="s">
        <v>207</v>
      </c>
      <c r="AY1685" t="s">
        <v>440</v>
      </c>
      <c r="AZ1685" t="s">
        <v>227</v>
      </c>
      <c r="BA1685" t="s">
        <v>184</v>
      </c>
      <c r="BC1685">
        <v>18</v>
      </c>
      <c r="BH1685" t="s">
        <v>118</v>
      </c>
      <c r="BJ1685">
        <v>18</v>
      </c>
      <c r="BO1685" t="s">
        <v>118</v>
      </c>
      <c r="BQ1685">
        <v>18</v>
      </c>
      <c r="BV1685" t="s">
        <v>118</v>
      </c>
      <c r="CC1685" t="s">
        <v>120</v>
      </c>
      <c r="CR1685" t="s">
        <v>697</v>
      </c>
      <c r="CS1685">
        <v>170772</v>
      </c>
      <c r="CT1685" t="s">
        <v>710</v>
      </c>
      <c r="CU1685" t="s">
        <v>711</v>
      </c>
      <c r="CV1685">
        <v>2010</v>
      </c>
    </row>
    <row r="1686" spans="1:100" x14ac:dyDescent="0.35">
      <c r="A1686">
        <v>39600425</v>
      </c>
      <c r="B1686" t="s">
        <v>689</v>
      </c>
      <c r="D1686" t="s">
        <v>135</v>
      </c>
      <c r="K1686" t="s">
        <v>613</v>
      </c>
      <c r="L1686" t="s">
        <v>614</v>
      </c>
      <c r="M1686" t="s">
        <v>251</v>
      </c>
      <c r="N1686" t="s">
        <v>105</v>
      </c>
      <c r="P1686">
        <v>25</v>
      </c>
      <c r="U1686" t="s">
        <v>106</v>
      </c>
      <c r="V1686" t="s">
        <v>233</v>
      </c>
      <c r="W1686" t="s">
        <v>108</v>
      </c>
      <c r="X1686" t="s">
        <v>524</v>
      </c>
      <c r="Y1686">
        <v>2</v>
      </c>
      <c r="Z1686" t="s">
        <v>139</v>
      </c>
      <c r="AB1686">
        <v>3.7170000000000001</v>
      </c>
      <c r="AG1686" t="s">
        <v>140</v>
      </c>
      <c r="AX1686" t="s">
        <v>207</v>
      </c>
      <c r="AY1686" t="s">
        <v>278</v>
      </c>
      <c r="AZ1686" t="s">
        <v>227</v>
      </c>
      <c r="BA1686" t="s">
        <v>184</v>
      </c>
      <c r="BB1686" t="s">
        <v>236</v>
      </c>
      <c r="BC1686">
        <v>30</v>
      </c>
      <c r="BH1686" t="s">
        <v>118</v>
      </c>
      <c r="BO1686" t="s">
        <v>119</v>
      </c>
      <c r="BV1686" t="s">
        <v>119</v>
      </c>
      <c r="CC1686" t="s">
        <v>120</v>
      </c>
      <c r="CR1686" t="s">
        <v>714</v>
      </c>
      <c r="CS1686">
        <v>170774</v>
      </c>
      <c r="CT1686" t="s">
        <v>715</v>
      </c>
      <c r="CU1686" t="s">
        <v>716</v>
      </c>
      <c r="CV1686">
        <v>2013</v>
      </c>
    </row>
    <row r="1687" spans="1:100" x14ac:dyDescent="0.35">
      <c r="A1687">
        <v>39600425</v>
      </c>
      <c r="B1687" t="s">
        <v>689</v>
      </c>
      <c r="D1687" t="s">
        <v>135</v>
      </c>
      <c r="K1687" t="s">
        <v>613</v>
      </c>
      <c r="L1687" t="s">
        <v>614</v>
      </c>
      <c r="M1687" t="s">
        <v>251</v>
      </c>
      <c r="N1687" t="s">
        <v>105</v>
      </c>
      <c r="P1687">
        <v>25</v>
      </c>
      <c r="U1687" t="s">
        <v>106</v>
      </c>
      <c r="V1687" t="s">
        <v>233</v>
      </c>
      <c r="W1687" t="s">
        <v>108</v>
      </c>
      <c r="X1687" t="s">
        <v>524</v>
      </c>
      <c r="Y1687">
        <v>2</v>
      </c>
      <c r="Z1687" t="s">
        <v>139</v>
      </c>
      <c r="AB1687">
        <v>3.7170000000000001</v>
      </c>
      <c r="AG1687" t="s">
        <v>140</v>
      </c>
      <c r="AX1687" t="s">
        <v>112</v>
      </c>
      <c r="AY1687" t="s">
        <v>113</v>
      </c>
      <c r="AZ1687" t="s">
        <v>227</v>
      </c>
      <c r="BB1687" t="s">
        <v>236</v>
      </c>
      <c r="BC1687">
        <v>30</v>
      </c>
      <c r="BH1687" t="s">
        <v>118</v>
      </c>
      <c r="BO1687" t="s">
        <v>119</v>
      </c>
      <c r="BV1687" t="s">
        <v>119</v>
      </c>
      <c r="CC1687" t="s">
        <v>120</v>
      </c>
      <c r="CR1687" t="s">
        <v>714</v>
      </c>
      <c r="CS1687">
        <v>170774</v>
      </c>
      <c r="CT1687" t="s">
        <v>715</v>
      </c>
      <c r="CU1687" t="s">
        <v>716</v>
      </c>
      <c r="CV1687">
        <v>2013</v>
      </c>
    </row>
    <row r="1688" spans="1:100" x14ac:dyDescent="0.35">
      <c r="A1688">
        <v>39600425</v>
      </c>
      <c r="B1688" t="s">
        <v>689</v>
      </c>
      <c r="D1688" t="s">
        <v>135</v>
      </c>
      <c r="K1688" t="s">
        <v>613</v>
      </c>
      <c r="L1688" t="s">
        <v>614</v>
      </c>
      <c r="M1688" t="s">
        <v>251</v>
      </c>
      <c r="N1688" t="s">
        <v>105</v>
      </c>
      <c r="P1688">
        <v>25</v>
      </c>
      <c r="U1688" t="s">
        <v>106</v>
      </c>
      <c r="V1688" t="s">
        <v>233</v>
      </c>
      <c r="W1688" t="s">
        <v>108</v>
      </c>
      <c r="X1688" t="s">
        <v>524</v>
      </c>
      <c r="Y1688">
        <v>2</v>
      </c>
      <c r="Z1688" t="s">
        <v>139</v>
      </c>
      <c r="AB1688">
        <v>3.7170000000000001</v>
      </c>
      <c r="AG1688" t="s">
        <v>140</v>
      </c>
      <c r="AX1688" t="s">
        <v>273</v>
      </c>
      <c r="AY1688" t="s">
        <v>625</v>
      </c>
      <c r="AZ1688" t="s">
        <v>227</v>
      </c>
      <c r="BA1688" t="s">
        <v>275</v>
      </c>
      <c r="BE1688">
        <v>36</v>
      </c>
      <c r="BG1688">
        <v>37</v>
      </c>
      <c r="BH1688" t="s">
        <v>106</v>
      </c>
      <c r="BO1688" t="s">
        <v>119</v>
      </c>
      <c r="BV1688" t="s">
        <v>119</v>
      </c>
      <c r="CC1688" t="s">
        <v>120</v>
      </c>
      <c r="CR1688" t="s">
        <v>714</v>
      </c>
      <c r="CS1688">
        <v>170774</v>
      </c>
      <c r="CT1688" t="s">
        <v>715</v>
      </c>
      <c r="CU1688" t="s">
        <v>716</v>
      </c>
      <c r="CV1688">
        <v>2013</v>
      </c>
    </row>
    <row r="1689" spans="1:100" x14ac:dyDescent="0.35">
      <c r="A1689">
        <v>39600425</v>
      </c>
      <c r="B1689" t="s">
        <v>689</v>
      </c>
      <c r="D1689" t="s">
        <v>135</v>
      </c>
      <c r="K1689" t="s">
        <v>613</v>
      </c>
      <c r="L1689" t="s">
        <v>614</v>
      </c>
      <c r="M1689" t="s">
        <v>251</v>
      </c>
      <c r="N1689" t="s">
        <v>105</v>
      </c>
      <c r="P1689">
        <v>25</v>
      </c>
      <c r="U1689" t="s">
        <v>106</v>
      </c>
      <c r="V1689" t="s">
        <v>233</v>
      </c>
      <c r="W1689" t="s">
        <v>108</v>
      </c>
      <c r="X1689" t="s">
        <v>524</v>
      </c>
      <c r="Y1689">
        <v>2</v>
      </c>
      <c r="Z1689" t="s">
        <v>139</v>
      </c>
      <c r="AB1689">
        <v>3.7170000000000001</v>
      </c>
      <c r="AG1689" t="s">
        <v>140</v>
      </c>
      <c r="AX1689" t="s">
        <v>273</v>
      </c>
      <c r="AY1689" t="s">
        <v>654</v>
      </c>
      <c r="AZ1689" t="s">
        <v>227</v>
      </c>
      <c r="BA1689" t="s">
        <v>640</v>
      </c>
      <c r="BE1689">
        <v>36</v>
      </c>
      <c r="BG1689">
        <v>37</v>
      </c>
      <c r="BH1689" t="s">
        <v>106</v>
      </c>
      <c r="BO1689" t="s">
        <v>119</v>
      </c>
      <c r="BV1689" t="s">
        <v>119</v>
      </c>
      <c r="CC1689" t="s">
        <v>120</v>
      </c>
      <c r="CR1689" t="s">
        <v>714</v>
      </c>
      <c r="CS1689">
        <v>170774</v>
      </c>
      <c r="CT1689" t="s">
        <v>715</v>
      </c>
      <c r="CU1689" t="s">
        <v>716</v>
      </c>
      <c r="CV1689">
        <v>2013</v>
      </c>
    </row>
    <row r="1690" spans="1:100" x14ac:dyDescent="0.35">
      <c r="A1690">
        <v>39600425</v>
      </c>
      <c r="B1690" t="s">
        <v>689</v>
      </c>
      <c r="D1690" t="s">
        <v>135</v>
      </c>
      <c r="K1690" t="s">
        <v>613</v>
      </c>
      <c r="L1690" t="s">
        <v>614</v>
      </c>
      <c r="M1690" t="s">
        <v>251</v>
      </c>
      <c r="N1690" t="s">
        <v>105</v>
      </c>
      <c r="P1690">
        <v>25</v>
      </c>
      <c r="U1690" t="s">
        <v>106</v>
      </c>
      <c r="V1690" t="s">
        <v>233</v>
      </c>
      <c r="W1690" t="s">
        <v>108</v>
      </c>
      <c r="X1690" t="s">
        <v>524</v>
      </c>
      <c r="Y1690">
        <v>2</v>
      </c>
      <c r="Z1690" t="s">
        <v>139</v>
      </c>
      <c r="AB1690">
        <v>3.7170000000000001</v>
      </c>
      <c r="AG1690" t="s">
        <v>140</v>
      </c>
      <c r="AX1690" t="s">
        <v>273</v>
      </c>
      <c r="AY1690" t="s">
        <v>625</v>
      </c>
      <c r="AZ1690" t="s">
        <v>227</v>
      </c>
      <c r="BA1690" t="s">
        <v>640</v>
      </c>
      <c r="BE1690">
        <v>36</v>
      </c>
      <c r="BG1690">
        <v>37</v>
      </c>
      <c r="BH1690" t="s">
        <v>106</v>
      </c>
      <c r="BO1690" t="s">
        <v>119</v>
      </c>
      <c r="BV1690" t="s">
        <v>119</v>
      </c>
      <c r="CC1690" t="s">
        <v>120</v>
      </c>
      <c r="CR1690" t="s">
        <v>714</v>
      </c>
      <c r="CS1690">
        <v>170774</v>
      </c>
      <c r="CT1690" t="s">
        <v>715</v>
      </c>
      <c r="CU1690" t="s">
        <v>716</v>
      </c>
      <c r="CV1690">
        <v>2013</v>
      </c>
    </row>
    <row r="1691" spans="1:100" x14ac:dyDescent="0.35">
      <c r="A1691">
        <v>39600425</v>
      </c>
      <c r="B1691" t="s">
        <v>689</v>
      </c>
      <c r="D1691" t="s">
        <v>135</v>
      </c>
      <c r="K1691" t="s">
        <v>613</v>
      </c>
      <c r="L1691" t="s">
        <v>614</v>
      </c>
      <c r="M1691" t="s">
        <v>251</v>
      </c>
      <c r="N1691" t="s">
        <v>105</v>
      </c>
      <c r="P1691">
        <v>25</v>
      </c>
      <c r="U1691" t="s">
        <v>106</v>
      </c>
      <c r="V1691" t="s">
        <v>233</v>
      </c>
      <c r="W1691" t="s">
        <v>108</v>
      </c>
      <c r="X1691" t="s">
        <v>524</v>
      </c>
      <c r="Y1691">
        <v>2</v>
      </c>
      <c r="Z1691" t="s">
        <v>139</v>
      </c>
      <c r="AB1691">
        <v>3.7170000000000001</v>
      </c>
      <c r="AG1691" t="s">
        <v>140</v>
      </c>
      <c r="AX1691" t="s">
        <v>273</v>
      </c>
      <c r="AY1691" t="s">
        <v>274</v>
      </c>
      <c r="AZ1691" t="s">
        <v>227</v>
      </c>
      <c r="BA1691" t="s">
        <v>275</v>
      </c>
      <c r="BE1691">
        <v>36</v>
      </c>
      <c r="BG1691">
        <v>37</v>
      </c>
      <c r="BH1691" t="s">
        <v>106</v>
      </c>
      <c r="BO1691" t="s">
        <v>119</v>
      </c>
      <c r="BV1691" t="s">
        <v>119</v>
      </c>
      <c r="CC1691" t="s">
        <v>120</v>
      </c>
      <c r="CR1691" t="s">
        <v>714</v>
      </c>
      <c r="CS1691">
        <v>170774</v>
      </c>
      <c r="CT1691" t="s">
        <v>715</v>
      </c>
      <c r="CU1691" t="s">
        <v>716</v>
      </c>
      <c r="CV1691">
        <v>2013</v>
      </c>
    </row>
    <row r="1692" spans="1:100" x14ac:dyDescent="0.35">
      <c r="A1692">
        <v>39600425</v>
      </c>
      <c r="B1692" t="s">
        <v>689</v>
      </c>
      <c r="D1692" t="s">
        <v>135</v>
      </c>
      <c r="K1692" t="s">
        <v>613</v>
      </c>
      <c r="L1692" t="s">
        <v>614</v>
      </c>
      <c r="M1692" t="s">
        <v>251</v>
      </c>
      <c r="N1692" t="s">
        <v>105</v>
      </c>
      <c r="P1692">
        <v>25</v>
      </c>
      <c r="U1692" t="s">
        <v>106</v>
      </c>
      <c r="V1692" t="s">
        <v>233</v>
      </c>
      <c r="W1692" t="s">
        <v>108</v>
      </c>
      <c r="X1692" t="s">
        <v>524</v>
      </c>
      <c r="Y1692">
        <v>2</v>
      </c>
      <c r="Z1692" t="s">
        <v>139</v>
      </c>
      <c r="AB1692">
        <v>3.7170000000000001</v>
      </c>
      <c r="AG1692" t="s">
        <v>140</v>
      </c>
      <c r="AX1692" t="s">
        <v>273</v>
      </c>
      <c r="AY1692" t="s">
        <v>274</v>
      </c>
      <c r="AZ1692" t="s">
        <v>227</v>
      </c>
      <c r="BA1692" t="s">
        <v>640</v>
      </c>
      <c r="BE1692">
        <v>36</v>
      </c>
      <c r="BG1692">
        <v>37</v>
      </c>
      <c r="BH1692" t="s">
        <v>106</v>
      </c>
      <c r="BO1692" t="s">
        <v>119</v>
      </c>
      <c r="BV1692" t="s">
        <v>119</v>
      </c>
      <c r="CC1692" t="s">
        <v>120</v>
      </c>
      <c r="CR1692" t="s">
        <v>714</v>
      </c>
      <c r="CS1692">
        <v>170774</v>
      </c>
      <c r="CT1692" t="s">
        <v>715</v>
      </c>
      <c r="CU1692" t="s">
        <v>716</v>
      </c>
      <c r="CV1692">
        <v>2013</v>
      </c>
    </row>
    <row r="1693" spans="1:100" x14ac:dyDescent="0.35">
      <c r="A1693">
        <v>39600425</v>
      </c>
      <c r="B1693" t="s">
        <v>689</v>
      </c>
      <c r="D1693" t="s">
        <v>135</v>
      </c>
      <c r="K1693" t="s">
        <v>613</v>
      </c>
      <c r="L1693" t="s">
        <v>614</v>
      </c>
      <c r="M1693" t="s">
        <v>251</v>
      </c>
      <c r="N1693" t="s">
        <v>105</v>
      </c>
      <c r="P1693">
        <v>25</v>
      </c>
      <c r="U1693" t="s">
        <v>106</v>
      </c>
      <c r="V1693" t="s">
        <v>233</v>
      </c>
      <c r="W1693" t="s">
        <v>108</v>
      </c>
      <c r="X1693" t="s">
        <v>524</v>
      </c>
      <c r="Y1693">
        <v>2</v>
      </c>
      <c r="Z1693" t="s">
        <v>139</v>
      </c>
      <c r="AB1693">
        <v>3.7170000000000001</v>
      </c>
      <c r="AG1693" t="s">
        <v>140</v>
      </c>
      <c r="AX1693" t="s">
        <v>273</v>
      </c>
      <c r="AY1693" t="s">
        <v>653</v>
      </c>
      <c r="AZ1693" t="s">
        <v>227</v>
      </c>
      <c r="BA1693" t="s">
        <v>275</v>
      </c>
      <c r="BE1693">
        <v>36</v>
      </c>
      <c r="BG1693">
        <v>37</v>
      </c>
      <c r="BH1693" t="s">
        <v>106</v>
      </c>
      <c r="BO1693" t="s">
        <v>119</v>
      </c>
      <c r="BV1693" t="s">
        <v>119</v>
      </c>
      <c r="CC1693" t="s">
        <v>120</v>
      </c>
      <c r="CR1693" t="s">
        <v>714</v>
      </c>
      <c r="CS1693">
        <v>170774</v>
      </c>
      <c r="CT1693" t="s">
        <v>715</v>
      </c>
      <c r="CU1693" t="s">
        <v>716</v>
      </c>
      <c r="CV1693">
        <v>2013</v>
      </c>
    </row>
    <row r="1694" spans="1:100" x14ac:dyDescent="0.35">
      <c r="A1694">
        <v>39600425</v>
      </c>
      <c r="B1694" t="s">
        <v>689</v>
      </c>
      <c r="D1694" t="s">
        <v>101</v>
      </c>
      <c r="F1694">
        <v>49</v>
      </c>
      <c r="K1694" t="s">
        <v>613</v>
      </c>
      <c r="L1694" t="s">
        <v>614</v>
      </c>
      <c r="M1694" t="s">
        <v>251</v>
      </c>
      <c r="N1694" t="s">
        <v>105</v>
      </c>
      <c r="P1694">
        <v>25</v>
      </c>
      <c r="U1694" t="s">
        <v>294</v>
      </c>
      <c r="V1694" t="s">
        <v>508</v>
      </c>
      <c r="W1694" t="s">
        <v>108</v>
      </c>
      <c r="X1694" t="s">
        <v>109</v>
      </c>
      <c r="Y1694">
        <v>3</v>
      </c>
      <c r="Z1694" t="s">
        <v>139</v>
      </c>
      <c r="AB1694">
        <v>0.21</v>
      </c>
      <c r="AG1694" t="s">
        <v>140</v>
      </c>
      <c r="AX1694" t="s">
        <v>112</v>
      </c>
      <c r="AY1694" t="s">
        <v>235</v>
      </c>
      <c r="AZ1694" t="s">
        <v>227</v>
      </c>
      <c r="BC1694">
        <v>60</v>
      </c>
      <c r="BH1694" t="s">
        <v>118</v>
      </c>
      <c r="BL1694">
        <v>57</v>
      </c>
      <c r="BN1694">
        <v>60</v>
      </c>
      <c r="BO1694" t="s">
        <v>118</v>
      </c>
      <c r="BS1694">
        <v>57</v>
      </c>
      <c r="BU1694">
        <v>60</v>
      </c>
      <c r="BV1694" t="s">
        <v>118</v>
      </c>
      <c r="CC1694" t="s">
        <v>120</v>
      </c>
      <c r="CR1694" t="s">
        <v>658</v>
      </c>
      <c r="CS1694">
        <v>173392</v>
      </c>
      <c r="CT1694" t="s">
        <v>659</v>
      </c>
      <c r="CU1694" t="s">
        <v>660</v>
      </c>
      <c r="CV1694">
        <v>2013</v>
      </c>
    </row>
    <row r="1695" spans="1:100" x14ac:dyDescent="0.35">
      <c r="A1695">
        <v>39600425</v>
      </c>
      <c r="B1695" t="s">
        <v>689</v>
      </c>
      <c r="D1695" t="s">
        <v>101</v>
      </c>
      <c r="F1695">
        <v>49</v>
      </c>
      <c r="K1695" t="s">
        <v>613</v>
      </c>
      <c r="L1695" t="s">
        <v>614</v>
      </c>
      <c r="M1695" t="s">
        <v>251</v>
      </c>
      <c r="N1695" t="s">
        <v>105</v>
      </c>
      <c r="P1695">
        <v>25</v>
      </c>
      <c r="U1695" t="s">
        <v>294</v>
      </c>
      <c r="V1695" t="s">
        <v>508</v>
      </c>
      <c r="W1695" t="s">
        <v>108</v>
      </c>
      <c r="X1695" t="s">
        <v>109</v>
      </c>
      <c r="Y1695">
        <v>3</v>
      </c>
      <c r="Z1695" t="s">
        <v>139</v>
      </c>
      <c r="AB1695">
        <v>0.21</v>
      </c>
      <c r="AG1695" t="s">
        <v>140</v>
      </c>
      <c r="AX1695" t="s">
        <v>112</v>
      </c>
      <c r="AY1695" t="s">
        <v>235</v>
      </c>
      <c r="AZ1695" t="s">
        <v>227</v>
      </c>
      <c r="BC1695">
        <v>57</v>
      </c>
      <c r="BH1695" t="s">
        <v>118</v>
      </c>
      <c r="BL1695">
        <v>57</v>
      </c>
      <c r="BN1695">
        <v>60</v>
      </c>
      <c r="BO1695" t="s">
        <v>118</v>
      </c>
      <c r="BS1695">
        <v>57</v>
      </c>
      <c r="BU1695">
        <v>60</v>
      </c>
      <c r="BV1695" t="s">
        <v>118</v>
      </c>
      <c r="CC1695" t="s">
        <v>120</v>
      </c>
      <c r="CR1695" t="s">
        <v>658</v>
      </c>
      <c r="CS1695">
        <v>173392</v>
      </c>
      <c r="CT1695" t="s">
        <v>659</v>
      </c>
      <c r="CU1695" t="s">
        <v>660</v>
      </c>
      <c r="CV1695">
        <v>2013</v>
      </c>
    </row>
    <row r="1696" spans="1:100" x14ac:dyDescent="0.35">
      <c r="A1696">
        <v>39600425</v>
      </c>
      <c r="B1696" t="s">
        <v>689</v>
      </c>
      <c r="D1696" t="s">
        <v>101</v>
      </c>
      <c r="F1696">
        <v>49</v>
      </c>
      <c r="K1696" t="s">
        <v>613</v>
      </c>
      <c r="L1696" t="s">
        <v>614</v>
      </c>
      <c r="M1696" t="s">
        <v>251</v>
      </c>
      <c r="N1696" t="s">
        <v>105</v>
      </c>
      <c r="P1696">
        <v>25</v>
      </c>
      <c r="U1696" t="s">
        <v>294</v>
      </c>
      <c r="V1696" t="s">
        <v>508</v>
      </c>
      <c r="W1696" t="s">
        <v>108</v>
      </c>
      <c r="X1696" t="s">
        <v>109</v>
      </c>
      <c r="Y1696">
        <v>3</v>
      </c>
      <c r="Z1696" t="s">
        <v>139</v>
      </c>
      <c r="AB1696">
        <v>0.21</v>
      </c>
      <c r="AG1696" t="s">
        <v>140</v>
      </c>
      <c r="AX1696" t="s">
        <v>282</v>
      </c>
      <c r="AY1696" t="s">
        <v>283</v>
      </c>
      <c r="AZ1696" t="s">
        <v>227</v>
      </c>
      <c r="BC1696">
        <v>60</v>
      </c>
      <c r="BH1696" t="s">
        <v>118</v>
      </c>
      <c r="BL1696">
        <v>57</v>
      </c>
      <c r="BN1696">
        <v>60</v>
      </c>
      <c r="BO1696" t="s">
        <v>118</v>
      </c>
      <c r="BS1696">
        <v>57</v>
      </c>
      <c r="BU1696">
        <v>60</v>
      </c>
      <c r="BV1696" t="s">
        <v>118</v>
      </c>
      <c r="CC1696" t="s">
        <v>120</v>
      </c>
      <c r="CR1696" t="s">
        <v>658</v>
      </c>
      <c r="CS1696">
        <v>173392</v>
      </c>
      <c r="CT1696" t="s">
        <v>659</v>
      </c>
      <c r="CU1696" t="s">
        <v>660</v>
      </c>
      <c r="CV1696">
        <v>2013</v>
      </c>
    </row>
    <row r="1697" spans="1:100" x14ac:dyDescent="0.35">
      <c r="A1697">
        <v>39600425</v>
      </c>
      <c r="B1697" t="s">
        <v>689</v>
      </c>
      <c r="D1697" t="s">
        <v>135</v>
      </c>
      <c r="K1697" t="s">
        <v>611</v>
      </c>
      <c r="L1697" t="s">
        <v>612</v>
      </c>
      <c r="M1697" t="s">
        <v>251</v>
      </c>
      <c r="N1697" t="s">
        <v>105</v>
      </c>
      <c r="P1697">
        <v>25</v>
      </c>
      <c r="U1697" t="s">
        <v>106</v>
      </c>
      <c r="V1697" t="s">
        <v>167</v>
      </c>
      <c r="W1697" t="s">
        <v>108</v>
      </c>
      <c r="X1697" t="s">
        <v>234</v>
      </c>
      <c r="Y1697">
        <v>4</v>
      </c>
      <c r="Z1697" t="s">
        <v>139</v>
      </c>
      <c r="AB1697">
        <v>0.9</v>
      </c>
      <c r="AG1697" t="s">
        <v>140</v>
      </c>
      <c r="AX1697" t="s">
        <v>128</v>
      </c>
      <c r="AY1697" t="s">
        <v>241</v>
      </c>
      <c r="AZ1697" t="s">
        <v>227</v>
      </c>
      <c r="BC1697">
        <v>20</v>
      </c>
      <c r="BH1697" t="s">
        <v>118</v>
      </c>
      <c r="BJ1697">
        <v>20</v>
      </c>
      <c r="BO1697" t="s">
        <v>118</v>
      </c>
      <c r="BQ1697">
        <v>20</v>
      </c>
      <c r="BV1697" t="s">
        <v>118</v>
      </c>
      <c r="CC1697" t="s">
        <v>120</v>
      </c>
      <c r="CR1697" t="s">
        <v>237</v>
      </c>
      <c r="CS1697">
        <v>159327</v>
      </c>
      <c r="CT1697" t="s">
        <v>712</v>
      </c>
      <c r="CU1697" t="s">
        <v>713</v>
      </c>
      <c r="CV1697">
        <v>2012</v>
      </c>
    </row>
    <row r="1698" spans="1:100" x14ac:dyDescent="0.35">
      <c r="A1698">
        <v>39600425</v>
      </c>
      <c r="B1698" t="s">
        <v>689</v>
      </c>
      <c r="D1698" t="s">
        <v>101</v>
      </c>
      <c r="F1698">
        <v>39.9</v>
      </c>
      <c r="K1698" t="s">
        <v>261</v>
      </c>
      <c r="L1698" t="s">
        <v>262</v>
      </c>
      <c r="M1698" t="s">
        <v>251</v>
      </c>
      <c r="N1698" t="s">
        <v>105</v>
      </c>
      <c r="P1698">
        <v>25</v>
      </c>
      <c r="U1698" t="s">
        <v>294</v>
      </c>
      <c r="V1698" t="s">
        <v>167</v>
      </c>
      <c r="W1698" t="s">
        <v>108</v>
      </c>
      <c r="X1698" t="s">
        <v>109</v>
      </c>
      <c r="Y1698" t="s">
        <v>383</v>
      </c>
      <c r="Z1698" t="s">
        <v>139</v>
      </c>
      <c r="AB1698">
        <v>1.65</v>
      </c>
      <c r="AD1698">
        <v>1.48</v>
      </c>
      <c r="AF1698">
        <v>1.77</v>
      </c>
      <c r="AG1698" t="s">
        <v>140</v>
      </c>
      <c r="AX1698" t="s">
        <v>128</v>
      </c>
      <c r="AY1698" t="s">
        <v>128</v>
      </c>
      <c r="AZ1698" t="s">
        <v>227</v>
      </c>
      <c r="BC1698">
        <v>4</v>
      </c>
      <c r="BH1698" t="s">
        <v>118</v>
      </c>
      <c r="BJ1698">
        <v>96</v>
      </c>
      <c r="BO1698" t="s">
        <v>130</v>
      </c>
      <c r="BQ1698">
        <v>4</v>
      </c>
      <c r="BV1698" t="s">
        <v>118</v>
      </c>
      <c r="CC1698" t="s">
        <v>120</v>
      </c>
      <c r="CR1698" t="s">
        <v>375</v>
      </c>
      <c r="CS1698">
        <v>161774</v>
      </c>
      <c r="CT1698" t="s">
        <v>384</v>
      </c>
      <c r="CU1698" t="s">
        <v>385</v>
      </c>
      <c r="CV1698">
        <v>2011</v>
      </c>
    </row>
    <row r="1699" spans="1:100" x14ac:dyDescent="0.35">
      <c r="A1699">
        <v>39600425</v>
      </c>
      <c r="B1699" t="s">
        <v>689</v>
      </c>
      <c r="D1699" t="s">
        <v>135</v>
      </c>
      <c r="F1699">
        <v>48.7</v>
      </c>
      <c r="K1699" t="s">
        <v>618</v>
      </c>
      <c r="L1699" t="s">
        <v>619</v>
      </c>
      <c r="M1699" t="s">
        <v>251</v>
      </c>
      <c r="N1699" t="s">
        <v>105</v>
      </c>
      <c r="P1699">
        <v>25</v>
      </c>
      <c r="U1699" t="s">
        <v>206</v>
      </c>
      <c r="V1699" t="s">
        <v>233</v>
      </c>
      <c r="W1699" t="s">
        <v>108</v>
      </c>
      <c r="X1699" t="s">
        <v>234</v>
      </c>
      <c r="Y1699">
        <v>4</v>
      </c>
      <c r="Z1699" t="s">
        <v>139</v>
      </c>
      <c r="AB1699">
        <v>2.04</v>
      </c>
      <c r="AG1699" t="s">
        <v>140</v>
      </c>
      <c r="AX1699" t="s">
        <v>207</v>
      </c>
      <c r="AY1699" t="s">
        <v>217</v>
      </c>
      <c r="AZ1699" t="s">
        <v>227</v>
      </c>
      <c r="BA1699" t="s">
        <v>184</v>
      </c>
      <c r="BE1699">
        <v>15</v>
      </c>
      <c r="BG1699">
        <v>16</v>
      </c>
      <c r="BH1699" t="s">
        <v>118</v>
      </c>
      <c r="BL1699">
        <v>15</v>
      </c>
      <c r="BN1699">
        <v>16</v>
      </c>
      <c r="BO1699" t="s">
        <v>118</v>
      </c>
      <c r="BS1699">
        <v>15</v>
      </c>
      <c r="BU1699">
        <v>16</v>
      </c>
      <c r="BV1699" t="s">
        <v>118</v>
      </c>
      <c r="CC1699" t="s">
        <v>120</v>
      </c>
      <c r="CR1699" t="s">
        <v>697</v>
      </c>
      <c r="CS1699">
        <v>156497</v>
      </c>
      <c r="CT1699" t="s">
        <v>698</v>
      </c>
      <c r="CU1699" t="s">
        <v>699</v>
      </c>
      <c r="CV1699">
        <v>2011</v>
      </c>
    </row>
    <row r="1700" spans="1:100" x14ac:dyDescent="0.35">
      <c r="A1700">
        <v>39600425</v>
      </c>
      <c r="B1700" t="s">
        <v>689</v>
      </c>
      <c r="D1700" t="s">
        <v>135</v>
      </c>
      <c r="F1700">
        <v>48.7</v>
      </c>
      <c r="K1700" t="s">
        <v>261</v>
      </c>
      <c r="L1700" t="s">
        <v>262</v>
      </c>
      <c r="M1700" t="s">
        <v>251</v>
      </c>
      <c r="N1700" t="s">
        <v>105</v>
      </c>
      <c r="P1700">
        <v>25</v>
      </c>
      <c r="U1700" t="s">
        <v>106</v>
      </c>
      <c r="V1700" t="s">
        <v>107</v>
      </c>
      <c r="W1700" t="s">
        <v>108</v>
      </c>
      <c r="X1700" t="s">
        <v>109</v>
      </c>
      <c r="Y1700">
        <v>6</v>
      </c>
      <c r="Z1700" t="s">
        <v>139</v>
      </c>
      <c r="AB1700">
        <v>1.1200000000000001</v>
      </c>
      <c r="AG1700" t="s">
        <v>140</v>
      </c>
      <c r="AX1700" t="s">
        <v>128</v>
      </c>
      <c r="AY1700" t="s">
        <v>128</v>
      </c>
      <c r="AZ1700" t="s">
        <v>227</v>
      </c>
      <c r="BC1700">
        <v>4</v>
      </c>
      <c r="BH1700" t="s">
        <v>118</v>
      </c>
      <c r="BJ1700">
        <v>96</v>
      </c>
      <c r="BO1700" t="s">
        <v>130</v>
      </c>
      <c r="BQ1700">
        <v>4</v>
      </c>
      <c r="BV1700" t="s">
        <v>118</v>
      </c>
      <c r="CC1700" t="s">
        <v>120</v>
      </c>
      <c r="CR1700" t="s">
        <v>700</v>
      </c>
      <c r="CS1700">
        <v>153679</v>
      </c>
      <c r="CT1700" t="s">
        <v>701</v>
      </c>
      <c r="CU1700" t="s">
        <v>702</v>
      </c>
      <c r="CV1700">
        <v>2009</v>
      </c>
    </row>
    <row r="1701" spans="1:100" x14ac:dyDescent="0.35">
      <c r="A1701">
        <v>39600425</v>
      </c>
      <c r="B1701" t="s">
        <v>689</v>
      </c>
      <c r="D1701" t="s">
        <v>135</v>
      </c>
      <c r="K1701" t="s">
        <v>261</v>
      </c>
      <c r="L1701" t="s">
        <v>262</v>
      </c>
      <c r="M1701" t="s">
        <v>251</v>
      </c>
      <c r="N1701" t="s">
        <v>105</v>
      </c>
      <c r="P1701">
        <v>25</v>
      </c>
      <c r="U1701" t="s">
        <v>106</v>
      </c>
      <c r="V1701" t="s">
        <v>167</v>
      </c>
      <c r="W1701" t="s">
        <v>108</v>
      </c>
      <c r="X1701" t="s">
        <v>234</v>
      </c>
      <c r="Y1701">
        <v>4</v>
      </c>
      <c r="Z1701" t="s">
        <v>139</v>
      </c>
      <c r="AB1701">
        <v>1.8</v>
      </c>
      <c r="AG1701" t="s">
        <v>140</v>
      </c>
      <c r="AX1701" t="s">
        <v>207</v>
      </c>
      <c r="AY1701" t="s">
        <v>278</v>
      </c>
      <c r="AZ1701" t="s">
        <v>227</v>
      </c>
      <c r="BA1701" t="s">
        <v>184</v>
      </c>
      <c r="BC1701">
        <v>20</v>
      </c>
      <c r="BH1701" t="s">
        <v>118</v>
      </c>
      <c r="BJ1701">
        <v>20</v>
      </c>
      <c r="BO1701" t="s">
        <v>118</v>
      </c>
      <c r="BQ1701">
        <v>20</v>
      </c>
      <c r="BV1701" t="s">
        <v>118</v>
      </c>
      <c r="CC1701" t="s">
        <v>120</v>
      </c>
      <c r="CR1701" t="s">
        <v>237</v>
      </c>
      <c r="CS1701">
        <v>159327</v>
      </c>
      <c r="CT1701" t="s">
        <v>712</v>
      </c>
      <c r="CU1701" t="s">
        <v>713</v>
      </c>
      <c r="CV1701">
        <v>2012</v>
      </c>
    </row>
    <row r="1702" spans="1:100" x14ac:dyDescent="0.35">
      <c r="A1702">
        <v>39600425</v>
      </c>
      <c r="B1702" t="s">
        <v>689</v>
      </c>
      <c r="D1702" t="s">
        <v>135</v>
      </c>
      <c r="K1702" t="s">
        <v>261</v>
      </c>
      <c r="L1702" t="s">
        <v>262</v>
      </c>
      <c r="M1702" t="s">
        <v>251</v>
      </c>
      <c r="N1702" t="s">
        <v>105</v>
      </c>
      <c r="P1702">
        <v>25</v>
      </c>
      <c r="U1702" t="s">
        <v>106</v>
      </c>
      <c r="V1702" t="s">
        <v>167</v>
      </c>
      <c r="W1702" t="s">
        <v>108</v>
      </c>
      <c r="X1702" t="s">
        <v>234</v>
      </c>
      <c r="Y1702">
        <v>4</v>
      </c>
      <c r="Z1702" t="s">
        <v>139</v>
      </c>
      <c r="AB1702">
        <v>0.9</v>
      </c>
      <c r="AG1702" t="s">
        <v>140</v>
      </c>
      <c r="AX1702" t="s">
        <v>207</v>
      </c>
      <c r="AY1702" t="s">
        <v>288</v>
      </c>
      <c r="AZ1702" t="s">
        <v>227</v>
      </c>
      <c r="BA1702" t="s">
        <v>275</v>
      </c>
      <c r="BC1702">
        <v>20</v>
      </c>
      <c r="BH1702" t="s">
        <v>118</v>
      </c>
      <c r="BJ1702">
        <v>20</v>
      </c>
      <c r="BO1702" t="s">
        <v>118</v>
      </c>
      <c r="BQ1702">
        <v>20</v>
      </c>
      <c r="BV1702" t="s">
        <v>118</v>
      </c>
      <c r="CC1702" t="s">
        <v>120</v>
      </c>
      <c r="CR1702" t="s">
        <v>237</v>
      </c>
      <c r="CS1702">
        <v>159327</v>
      </c>
      <c r="CT1702" t="s">
        <v>712</v>
      </c>
      <c r="CU1702" t="s">
        <v>713</v>
      </c>
      <c r="CV1702">
        <v>2012</v>
      </c>
    </row>
    <row r="1703" spans="1:100" x14ac:dyDescent="0.35">
      <c r="A1703">
        <v>39600425</v>
      </c>
      <c r="B1703" t="s">
        <v>689</v>
      </c>
      <c r="D1703" t="s">
        <v>135</v>
      </c>
      <c r="K1703" t="s">
        <v>261</v>
      </c>
      <c r="L1703" t="s">
        <v>262</v>
      </c>
      <c r="M1703" t="s">
        <v>251</v>
      </c>
      <c r="N1703" t="s">
        <v>105</v>
      </c>
      <c r="P1703">
        <v>25</v>
      </c>
      <c r="U1703" t="s">
        <v>106</v>
      </c>
      <c r="V1703" t="s">
        <v>167</v>
      </c>
      <c r="W1703" t="s">
        <v>108</v>
      </c>
      <c r="X1703" t="s">
        <v>234</v>
      </c>
      <c r="Y1703">
        <v>4</v>
      </c>
      <c r="Z1703" t="s">
        <v>139</v>
      </c>
      <c r="AB1703">
        <v>0.9</v>
      </c>
      <c r="AG1703" t="s">
        <v>140</v>
      </c>
      <c r="AX1703" t="s">
        <v>207</v>
      </c>
      <c r="AY1703" t="s">
        <v>288</v>
      </c>
      <c r="AZ1703" t="s">
        <v>227</v>
      </c>
      <c r="BA1703" t="s">
        <v>184</v>
      </c>
      <c r="BC1703">
        <v>20</v>
      </c>
      <c r="BH1703" t="s">
        <v>118</v>
      </c>
      <c r="BJ1703">
        <v>20</v>
      </c>
      <c r="BO1703" t="s">
        <v>118</v>
      </c>
      <c r="BQ1703">
        <v>20</v>
      </c>
      <c r="BV1703" t="s">
        <v>118</v>
      </c>
      <c r="CC1703" t="s">
        <v>120</v>
      </c>
      <c r="CR1703" t="s">
        <v>237</v>
      </c>
      <c r="CS1703">
        <v>159327</v>
      </c>
      <c r="CT1703" t="s">
        <v>712</v>
      </c>
      <c r="CU1703" t="s">
        <v>713</v>
      </c>
      <c r="CV1703">
        <v>2012</v>
      </c>
    </row>
    <row r="1704" spans="1:100" x14ac:dyDescent="0.35">
      <c r="A1704">
        <v>39600425</v>
      </c>
      <c r="B1704" t="s">
        <v>689</v>
      </c>
      <c r="D1704" t="s">
        <v>135</v>
      </c>
      <c r="K1704" t="s">
        <v>613</v>
      </c>
      <c r="L1704" t="s">
        <v>614</v>
      </c>
      <c r="M1704" t="s">
        <v>251</v>
      </c>
      <c r="N1704" t="s">
        <v>198</v>
      </c>
      <c r="R1704">
        <v>23</v>
      </c>
      <c r="T1704">
        <v>25</v>
      </c>
      <c r="U1704" t="s">
        <v>106</v>
      </c>
      <c r="V1704" t="s">
        <v>233</v>
      </c>
      <c r="W1704" t="s">
        <v>108</v>
      </c>
      <c r="X1704" t="s">
        <v>524</v>
      </c>
      <c r="Y1704">
        <v>3</v>
      </c>
      <c r="Z1704" t="s">
        <v>139</v>
      </c>
      <c r="AD1704">
        <v>4.5879999999999997E-2</v>
      </c>
      <c r="AF1704">
        <v>4.6609999999999999E-2</v>
      </c>
      <c r="AG1704" t="s">
        <v>111</v>
      </c>
      <c r="AX1704" t="s">
        <v>128</v>
      </c>
      <c r="AY1704" t="s">
        <v>241</v>
      </c>
      <c r="AZ1704" t="s">
        <v>227</v>
      </c>
      <c r="BC1704">
        <v>47</v>
      </c>
      <c r="BH1704" t="s">
        <v>118</v>
      </c>
      <c r="BJ1704">
        <v>69</v>
      </c>
      <c r="BO1704" t="s">
        <v>118</v>
      </c>
      <c r="BQ1704">
        <v>69</v>
      </c>
      <c r="BV1704" t="s">
        <v>118</v>
      </c>
      <c r="CC1704" t="s">
        <v>120</v>
      </c>
      <c r="CR1704" t="s">
        <v>707</v>
      </c>
      <c r="CS1704">
        <v>173301</v>
      </c>
      <c r="CT1704" t="s">
        <v>708</v>
      </c>
      <c r="CU1704" t="s">
        <v>709</v>
      </c>
      <c r="CV1704">
        <v>2014</v>
      </c>
    </row>
    <row r="1705" spans="1:100" x14ac:dyDescent="0.35">
      <c r="A1705">
        <v>39600425</v>
      </c>
      <c r="B1705" t="s">
        <v>689</v>
      </c>
      <c r="D1705" t="s">
        <v>135</v>
      </c>
      <c r="K1705" t="s">
        <v>613</v>
      </c>
      <c r="L1705" t="s">
        <v>614</v>
      </c>
      <c r="M1705" t="s">
        <v>251</v>
      </c>
      <c r="N1705" t="s">
        <v>198</v>
      </c>
      <c r="R1705">
        <v>23</v>
      </c>
      <c r="T1705">
        <v>25</v>
      </c>
      <c r="U1705" t="s">
        <v>106</v>
      </c>
      <c r="V1705" t="s">
        <v>233</v>
      </c>
      <c r="W1705" t="s">
        <v>108</v>
      </c>
      <c r="X1705" t="s">
        <v>524</v>
      </c>
      <c r="Y1705">
        <v>3</v>
      </c>
      <c r="Z1705" t="s">
        <v>139</v>
      </c>
      <c r="AD1705">
        <v>4.5879999999999997E-2</v>
      </c>
      <c r="AF1705">
        <v>4.6609999999999999E-2</v>
      </c>
      <c r="AG1705" t="s">
        <v>111</v>
      </c>
      <c r="AX1705" t="s">
        <v>128</v>
      </c>
      <c r="AY1705" t="s">
        <v>241</v>
      </c>
      <c r="AZ1705" t="s">
        <v>227</v>
      </c>
      <c r="BC1705">
        <v>52</v>
      </c>
      <c r="BH1705" t="s">
        <v>118</v>
      </c>
      <c r="BJ1705">
        <v>69</v>
      </c>
      <c r="BO1705" t="s">
        <v>118</v>
      </c>
      <c r="BQ1705">
        <v>69</v>
      </c>
      <c r="BV1705" t="s">
        <v>118</v>
      </c>
      <c r="CC1705" t="s">
        <v>120</v>
      </c>
      <c r="CR1705" t="s">
        <v>707</v>
      </c>
      <c r="CS1705">
        <v>173301</v>
      </c>
      <c r="CT1705" t="s">
        <v>708</v>
      </c>
      <c r="CU1705" t="s">
        <v>709</v>
      </c>
      <c r="CV1705">
        <v>2014</v>
      </c>
    </row>
    <row r="1706" spans="1:100" x14ac:dyDescent="0.35">
      <c r="A1706">
        <v>39600425</v>
      </c>
      <c r="B1706" t="s">
        <v>689</v>
      </c>
      <c r="D1706" t="s">
        <v>135</v>
      </c>
      <c r="K1706" t="s">
        <v>613</v>
      </c>
      <c r="L1706" t="s">
        <v>614</v>
      </c>
      <c r="M1706" t="s">
        <v>251</v>
      </c>
      <c r="N1706" t="s">
        <v>198</v>
      </c>
      <c r="R1706">
        <v>23</v>
      </c>
      <c r="T1706">
        <v>25</v>
      </c>
      <c r="U1706" t="s">
        <v>106</v>
      </c>
      <c r="V1706" t="s">
        <v>233</v>
      </c>
      <c r="W1706" t="s">
        <v>108</v>
      </c>
      <c r="X1706" t="s">
        <v>524</v>
      </c>
      <c r="Y1706">
        <v>3</v>
      </c>
      <c r="Z1706" t="s">
        <v>139</v>
      </c>
      <c r="AD1706">
        <v>0.86229</v>
      </c>
      <c r="AF1706">
        <v>1.04172</v>
      </c>
      <c r="AG1706" t="s">
        <v>111</v>
      </c>
      <c r="AX1706" t="s">
        <v>128</v>
      </c>
      <c r="AY1706" t="s">
        <v>241</v>
      </c>
      <c r="AZ1706" t="s">
        <v>227</v>
      </c>
      <c r="BC1706">
        <v>14</v>
      </c>
      <c r="BH1706" t="s">
        <v>118</v>
      </c>
      <c r="BJ1706">
        <v>69</v>
      </c>
      <c r="BO1706" t="s">
        <v>118</v>
      </c>
      <c r="BQ1706">
        <v>69</v>
      </c>
      <c r="BV1706" t="s">
        <v>118</v>
      </c>
      <c r="CC1706" t="s">
        <v>120</v>
      </c>
      <c r="CR1706" t="s">
        <v>707</v>
      </c>
      <c r="CS1706">
        <v>173301</v>
      </c>
      <c r="CT1706" t="s">
        <v>708</v>
      </c>
      <c r="CU1706" t="s">
        <v>709</v>
      </c>
      <c r="CV1706">
        <v>2014</v>
      </c>
    </row>
    <row r="1707" spans="1:100" x14ac:dyDescent="0.35">
      <c r="A1707">
        <v>39600425</v>
      </c>
      <c r="B1707" t="s">
        <v>689</v>
      </c>
      <c r="D1707" t="s">
        <v>135</v>
      </c>
      <c r="K1707" t="s">
        <v>613</v>
      </c>
      <c r="L1707" t="s">
        <v>614</v>
      </c>
      <c r="M1707" t="s">
        <v>251</v>
      </c>
      <c r="N1707" t="s">
        <v>198</v>
      </c>
      <c r="R1707">
        <v>23</v>
      </c>
      <c r="T1707">
        <v>25</v>
      </c>
      <c r="U1707" t="s">
        <v>106</v>
      </c>
      <c r="V1707" t="s">
        <v>233</v>
      </c>
      <c r="W1707" t="s">
        <v>108</v>
      </c>
      <c r="X1707" t="s">
        <v>524</v>
      </c>
      <c r="Y1707">
        <v>3</v>
      </c>
      <c r="Z1707" t="s">
        <v>139</v>
      </c>
      <c r="AD1707">
        <v>4.5879999999999997E-2</v>
      </c>
      <c r="AF1707">
        <v>4.6609999999999999E-2</v>
      </c>
      <c r="AG1707" t="s">
        <v>111</v>
      </c>
      <c r="AX1707" t="s">
        <v>128</v>
      </c>
      <c r="AY1707" t="s">
        <v>241</v>
      </c>
      <c r="AZ1707" t="s">
        <v>227</v>
      </c>
      <c r="BC1707">
        <v>28</v>
      </c>
      <c r="BH1707" t="s">
        <v>118</v>
      </c>
      <c r="BJ1707">
        <v>69</v>
      </c>
      <c r="BO1707" t="s">
        <v>118</v>
      </c>
      <c r="BQ1707">
        <v>69</v>
      </c>
      <c r="BV1707" t="s">
        <v>118</v>
      </c>
      <c r="CC1707" t="s">
        <v>120</v>
      </c>
      <c r="CR1707" t="s">
        <v>707</v>
      </c>
      <c r="CS1707">
        <v>173301</v>
      </c>
      <c r="CT1707" t="s">
        <v>708</v>
      </c>
      <c r="CU1707" t="s">
        <v>709</v>
      </c>
      <c r="CV1707">
        <v>2014</v>
      </c>
    </row>
    <row r="1708" spans="1:100" x14ac:dyDescent="0.35">
      <c r="A1708">
        <v>39600425</v>
      </c>
      <c r="B1708" t="s">
        <v>689</v>
      </c>
      <c r="D1708" t="s">
        <v>135</v>
      </c>
      <c r="K1708" t="s">
        <v>613</v>
      </c>
      <c r="L1708" t="s">
        <v>614</v>
      </c>
      <c r="M1708" t="s">
        <v>251</v>
      </c>
      <c r="N1708" t="s">
        <v>198</v>
      </c>
      <c r="R1708">
        <v>23</v>
      </c>
      <c r="T1708">
        <v>25</v>
      </c>
      <c r="U1708" t="s">
        <v>106</v>
      </c>
      <c r="V1708" t="s">
        <v>233</v>
      </c>
      <c r="W1708" t="s">
        <v>108</v>
      </c>
      <c r="X1708" t="s">
        <v>524</v>
      </c>
      <c r="Y1708">
        <v>3</v>
      </c>
      <c r="Z1708" t="s">
        <v>139</v>
      </c>
      <c r="AD1708">
        <v>4.5879999999999997E-2</v>
      </c>
      <c r="AF1708">
        <v>4.6609999999999999E-2</v>
      </c>
      <c r="AG1708" t="s">
        <v>111</v>
      </c>
      <c r="AX1708" t="s">
        <v>128</v>
      </c>
      <c r="AY1708" t="s">
        <v>241</v>
      </c>
      <c r="AZ1708" t="s">
        <v>227</v>
      </c>
      <c r="BC1708">
        <v>61</v>
      </c>
      <c r="BH1708" t="s">
        <v>118</v>
      </c>
      <c r="BJ1708">
        <v>69</v>
      </c>
      <c r="BO1708" t="s">
        <v>118</v>
      </c>
      <c r="BQ1708">
        <v>69</v>
      </c>
      <c r="BV1708" t="s">
        <v>118</v>
      </c>
      <c r="CC1708" t="s">
        <v>120</v>
      </c>
      <c r="CR1708" t="s">
        <v>707</v>
      </c>
      <c r="CS1708">
        <v>173301</v>
      </c>
      <c r="CT1708" t="s">
        <v>708</v>
      </c>
      <c r="CU1708" t="s">
        <v>709</v>
      </c>
      <c r="CV1708">
        <v>2014</v>
      </c>
    </row>
    <row r="1709" spans="1:100" x14ac:dyDescent="0.35">
      <c r="A1709">
        <v>39600425</v>
      </c>
      <c r="B1709" t="s">
        <v>689</v>
      </c>
      <c r="D1709" t="s">
        <v>135</v>
      </c>
      <c r="F1709">
        <v>48.7</v>
      </c>
      <c r="K1709" t="s">
        <v>611</v>
      </c>
      <c r="L1709" t="s">
        <v>612</v>
      </c>
      <c r="M1709" t="s">
        <v>251</v>
      </c>
      <c r="N1709" t="s">
        <v>105</v>
      </c>
      <c r="P1709">
        <v>25</v>
      </c>
      <c r="U1709" t="s">
        <v>206</v>
      </c>
      <c r="V1709" t="s">
        <v>167</v>
      </c>
      <c r="W1709" t="s">
        <v>108</v>
      </c>
      <c r="X1709" t="s">
        <v>234</v>
      </c>
      <c r="Y1709">
        <v>4</v>
      </c>
      <c r="Z1709" t="s">
        <v>139</v>
      </c>
      <c r="AB1709">
        <v>3.05</v>
      </c>
      <c r="AD1709">
        <v>1.33</v>
      </c>
      <c r="AF1709">
        <v>4.7699999999999996</v>
      </c>
      <c r="AG1709" t="s">
        <v>140</v>
      </c>
      <c r="AX1709" t="s">
        <v>207</v>
      </c>
      <c r="AY1709" t="s">
        <v>440</v>
      </c>
      <c r="AZ1709" t="s">
        <v>227</v>
      </c>
      <c r="BA1709" t="s">
        <v>184</v>
      </c>
      <c r="BC1709">
        <v>18</v>
      </c>
      <c r="BH1709" t="s">
        <v>118</v>
      </c>
      <c r="BJ1709">
        <v>18</v>
      </c>
      <c r="BO1709" t="s">
        <v>118</v>
      </c>
      <c r="BQ1709">
        <v>18</v>
      </c>
      <c r="BV1709" t="s">
        <v>118</v>
      </c>
      <c r="CC1709" t="s">
        <v>120</v>
      </c>
      <c r="CR1709" t="s">
        <v>697</v>
      </c>
      <c r="CS1709">
        <v>170772</v>
      </c>
      <c r="CT1709" t="s">
        <v>710</v>
      </c>
      <c r="CU1709" t="s">
        <v>711</v>
      </c>
      <c r="CV1709">
        <v>2010</v>
      </c>
    </row>
    <row r="1710" spans="1:100" x14ac:dyDescent="0.35">
      <c r="A1710">
        <v>39600425</v>
      </c>
      <c r="B1710" t="s">
        <v>689</v>
      </c>
      <c r="D1710" t="s">
        <v>135</v>
      </c>
      <c r="K1710" t="s">
        <v>613</v>
      </c>
      <c r="L1710" t="s">
        <v>614</v>
      </c>
      <c r="M1710" t="s">
        <v>251</v>
      </c>
      <c r="N1710" t="s">
        <v>105</v>
      </c>
      <c r="P1710">
        <v>25</v>
      </c>
      <c r="U1710" t="s">
        <v>106</v>
      </c>
      <c r="V1710" t="s">
        <v>233</v>
      </c>
      <c r="W1710" t="s">
        <v>108</v>
      </c>
      <c r="X1710" t="s">
        <v>524</v>
      </c>
      <c r="Y1710">
        <v>2</v>
      </c>
      <c r="Z1710" t="s">
        <v>139</v>
      </c>
      <c r="AD1710">
        <v>4.0000000000000001E-3</v>
      </c>
      <c r="AF1710">
        <v>8.2899999999999991</v>
      </c>
      <c r="AG1710" t="s">
        <v>140</v>
      </c>
      <c r="AX1710" t="s">
        <v>112</v>
      </c>
      <c r="AY1710" t="s">
        <v>113</v>
      </c>
      <c r="AZ1710" t="s">
        <v>227</v>
      </c>
      <c r="BB1710" t="s">
        <v>117</v>
      </c>
      <c r="BC1710">
        <v>50</v>
      </c>
      <c r="BH1710" t="s">
        <v>118</v>
      </c>
      <c r="BO1710" t="s">
        <v>119</v>
      </c>
      <c r="BV1710" t="s">
        <v>119</v>
      </c>
      <c r="CC1710" t="s">
        <v>120</v>
      </c>
      <c r="CR1710" t="s">
        <v>714</v>
      </c>
      <c r="CS1710">
        <v>170774</v>
      </c>
      <c r="CT1710" t="s">
        <v>715</v>
      </c>
      <c r="CU1710" t="s">
        <v>716</v>
      </c>
      <c r="CV1710">
        <v>2013</v>
      </c>
    </row>
    <row r="1711" spans="1:100" x14ac:dyDescent="0.35">
      <c r="A1711">
        <v>39600425</v>
      </c>
      <c r="B1711" t="s">
        <v>689</v>
      </c>
      <c r="D1711" t="s">
        <v>135</v>
      </c>
      <c r="K1711" t="s">
        <v>613</v>
      </c>
      <c r="L1711" t="s">
        <v>614</v>
      </c>
      <c r="M1711" t="s">
        <v>251</v>
      </c>
      <c r="N1711" t="s">
        <v>105</v>
      </c>
      <c r="P1711">
        <v>25</v>
      </c>
      <c r="U1711" t="s">
        <v>106</v>
      </c>
      <c r="V1711" t="s">
        <v>233</v>
      </c>
      <c r="W1711" t="s">
        <v>108</v>
      </c>
      <c r="X1711" t="s">
        <v>524</v>
      </c>
      <c r="Y1711">
        <v>2</v>
      </c>
      <c r="Z1711" t="s">
        <v>139</v>
      </c>
      <c r="AD1711">
        <v>4.0000000000000001E-3</v>
      </c>
      <c r="AF1711">
        <v>8.2899999999999991</v>
      </c>
      <c r="AG1711" t="s">
        <v>140</v>
      </c>
      <c r="AX1711" t="s">
        <v>207</v>
      </c>
      <c r="AY1711" t="s">
        <v>278</v>
      </c>
      <c r="AZ1711" t="s">
        <v>227</v>
      </c>
      <c r="BA1711" t="s">
        <v>184</v>
      </c>
      <c r="BB1711" t="s">
        <v>117</v>
      </c>
      <c r="BC1711">
        <v>50</v>
      </c>
      <c r="BH1711" t="s">
        <v>118</v>
      </c>
      <c r="BO1711" t="s">
        <v>119</v>
      </c>
      <c r="BV1711" t="s">
        <v>119</v>
      </c>
      <c r="CC1711" t="s">
        <v>120</v>
      </c>
      <c r="CR1711" t="s">
        <v>714</v>
      </c>
      <c r="CS1711">
        <v>170774</v>
      </c>
      <c r="CT1711" t="s">
        <v>715</v>
      </c>
      <c r="CU1711" t="s">
        <v>716</v>
      </c>
      <c r="CV1711">
        <v>2013</v>
      </c>
    </row>
    <row r="1712" spans="1:100" x14ac:dyDescent="0.35">
      <c r="A1712">
        <v>39600425</v>
      </c>
      <c r="B1712" t="s">
        <v>689</v>
      </c>
      <c r="D1712" t="s">
        <v>135</v>
      </c>
      <c r="K1712" t="s">
        <v>613</v>
      </c>
      <c r="L1712" t="s">
        <v>614</v>
      </c>
      <c r="M1712" t="s">
        <v>251</v>
      </c>
      <c r="N1712" t="s">
        <v>105</v>
      </c>
      <c r="P1712">
        <v>25</v>
      </c>
      <c r="U1712" t="s">
        <v>106</v>
      </c>
      <c r="V1712" t="s">
        <v>233</v>
      </c>
      <c r="W1712" t="s">
        <v>108</v>
      </c>
      <c r="X1712" t="s">
        <v>524</v>
      </c>
      <c r="Y1712">
        <v>2</v>
      </c>
      <c r="Z1712" t="s">
        <v>139</v>
      </c>
      <c r="AD1712">
        <v>4.0000000000000001E-3</v>
      </c>
      <c r="AF1712">
        <v>8.2899999999999991</v>
      </c>
      <c r="AG1712" t="s">
        <v>140</v>
      </c>
      <c r="AX1712" t="s">
        <v>273</v>
      </c>
      <c r="AY1712" t="s">
        <v>625</v>
      </c>
      <c r="AZ1712" t="s">
        <v>227</v>
      </c>
      <c r="BA1712" t="s">
        <v>275</v>
      </c>
      <c r="BE1712">
        <v>36</v>
      </c>
      <c r="BG1712">
        <v>37</v>
      </c>
      <c r="BH1712" t="s">
        <v>106</v>
      </c>
      <c r="BO1712" t="s">
        <v>119</v>
      </c>
      <c r="BV1712" t="s">
        <v>119</v>
      </c>
      <c r="CC1712" t="s">
        <v>120</v>
      </c>
      <c r="CR1712" t="s">
        <v>714</v>
      </c>
      <c r="CS1712">
        <v>170774</v>
      </c>
      <c r="CT1712" t="s">
        <v>715</v>
      </c>
      <c r="CU1712" t="s">
        <v>716</v>
      </c>
      <c r="CV1712">
        <v>2013</v>
      </c>
    </row>
    <row r="1713" spans="1:100" x14ac:dyDescent="0.35">
      <c r="A1713">
        <v>39600425</v>
      </c>
      <c r="B1713" t="s">
        <v>689</v>
      </c>
      <c r="D1713" t="s">
        <v>135</v>
      </c>
      <c r="K1713" t="s">
        <v>613</v>
      </c>
      <c r="L1713" t="s">
        <v>614</v>
      </c>
      <c r="M1713" t="s">
        <v>251</v>
      </c>
      <c r="N1713" t="s">
        <v>105</v>
      </c>
      <c r="P1713">
        <v>25</v>
      </c>
      <c r="U1713" t="s">
        <v>106</v>
      </c>
      <c r="V1713" t="s">
        <v>233</v>
      </c>
      <c r="W1713" t="s">
        <v>108</v>
      </c>
      <c r="X1713" t="s">
        <v>524</v>
      </c>
      <c r="Y1713">
        <v>2</v>
      </c>
      <c r="Z1713" t="s">
        <v>139</v>
      </c>
      <c r="AD1713">
        <v>4.0000000000000001E-3</v>
      </c>
      <c r="AF1713">
        <v>8.2899999999999991</v>
      </c>
      <c r="AG1713" t="s">
        <v>140</v>
      </c>
      <c r="AX1713" t="s">
        <v>273</v>
      </c>
      <c r="AY1713" t="s">
        <v>653</v>
      </c>
      <c r="AZ1713" t="s">
        <v>227</v>
      </c>
      <c r="BA1713" t="s">
        <v>275</v>
      </c>
      <c r="BE1713">
        <v>36</v>
      </c>
      <c r="BG1713">
        <v>37</v>
      </c>
      <c r="BH1713" t="s">
        <v>106</v>
      </c>
      <c r="BO1713" t="s">
        <v>119</v>
      </c>
      <c r="BV1713" t="s">
        <v>119</v>
      </c>
      <c r="CC1713" t="s">
        <v>120</v>
      </c>
      <c r="CR1713" t="s">
        <v>714</v>
      </c>
      <c r="CS1713">
        <v>170774</v>
      </c>
      <c r="CT1713" t="s">
        <v>715</v>
      </c>
      <c r="CU1713" t="s">
        <v>716</v>
      </c>
      <c r="CV1713">
        <v>2013</v>
      </c>
    </row>
    <row r="1714" spans="1:100" x14ac:dyDescent="0.35">
      <c r="A1714">
        <v>39600425</v>
      </c>
      <c r="B1714" t="s">
        <v>689</v>
      </c>
      <c r="D1714" t="s">
        <v>135</v>
      </c>
      <c r="K1714" t="s">
        <v>613</v>
      </c>
      <c r="L1714" t="s">
        <v>614</v>
      </c>
      <c r="M1714" t="s">
        <v>251</v>
      </c>
      <c r="N1714" t="s">
        <v>105</v>
      </c>
      <c r="P1714">
        <v>25</v>
      </c>
      <c r="U1714" t="s">
        <v>106</v>
      </c>
      <c r="V1714" t="s">
        <v>233</v>
      </c>
      <c r="W1714" t="s">
        <v>108</v>
      </c>
      <c r="X1714" t="s">
        <v>524</v>
      </c>
      <c r="Y1714">
        <v>2</v>
      </c>
      <c r="Z1714" t="s">
        <v>139</v>
      </c>
      <c r="AD1714">
        <v>4.0000000000000001E-3</v>
      </c>
      <c r="AF1714">
        <v>8.2899999999999991</v>
      </c>
      <c r="AG1714" t="s">
        <v>140</v>
      </c>
      <c r="AX1714" t="s">
        <v>273</v>
      </c>
      <c r="AY1714" t="s">
        <v>722</v>
      </c>
      <c r="AZ1714" t="s">
        <v>227</v>
      </c>
      <c r="BA1714" t="s">
        <v>275</v>
      </c>
      <c r="BE1714">
        <v>36</v>
      </c>
      <c r="BG1714">
        <v>37</v>
      </c>
      <c r="BH1714" t="s">
        <v>106</v>
      </c>
      <c r="BO1714" t="s">
        <v>119</v>
      </c>
      <c r="BV1714" t="s">
        <v>119</v>
      </c>
      <c r="CC1714" t="s">
        <v>120</v>
      </c>
      <c r="CR1714" t="s">
        <v>714</v>
      </c>
      <c r="CS1714">
        <v>170774</v>
      </c>
      <c r="CT1714" t="s">
        <v>715</v>
      </c>
      <c r="CU1714" t="s">
        <v>716</v>
      </c>
      <c r="CV1714">
        <v>2013</v>
      </c>
    </row>
    <row r="1715" spans="1:100" x14ac:dyDescent="0.35">
      <c r="A1715">
        <v>39600425</v>
      </c>
      <c r="B1715" t="s">
        <v>689</v>
      </c>
      <c r="D1715" t="s">
        <v>135</v>
      </c>
      <c r="K1715" t="s">
        <v>613</v>
      </c>
      <c r="L1715" t="s">
        <v>614</v>
      </c>
      <c r="M1715" t="s">
        <v>251</v>
      </c>
      <c r="N1715" t="s">
        <v>105</v>
      </c>
      <c r="P1715">
        <v>25</v>
      </c>
      <c r="U1715" t="s">
        <v>106</v>
      </c>
      <c r="V1715" t="s">
        <v>233</v>
      </c>
      <c r="W1715" t="s">
        <v>108</v>
      </c>
      <c r="X1715" t="s">
        <v>524</v>
      </c>
      <c r="Y1715">
        <v>2</v>
      </c>
      <c r="Z1715" t="s">
        <v>139</v>
      </c>
      <c r="AD1715">
        <v>4.0000000000000001E-3</v>
      </c>
      <c r="AF1715">
        <v>8.2899999999999991</v>
      </c>
      <c r="AG1715" t="s">
        <v>140</v>
      </c>
      <c r="AX1715" t="s">
        <v>273</v>
      </c>
      <c r="AY1715" t="s">
        <v>654</v>
      </c>
      <c r="AZ1715" t="s">
        <v>227</v>
      </c>
      <c r="BA1715" t="s">
        <v>640</v>
      </c>
      <c r="BE1715">
        <v>36</v>
      </c>
      <c r="BG1715">
        <v>37</v>
      </c>
      <c r="BH1715" t="s">
        <v>106</v>
      </c>
      <c r="BO1715" t="s">
        <v>119</v>
      </c>
      <c r="BV1715" t="s">
        <v>119</v>
      </c>
      <c r="CC1715" t="s">
        <v>120</v>
      </c>
      <c r="CR1715" t="s">
        <v>714</v>
      </c>
      <c r="CS1715">
        <v>170774</v>
      </c>
      <c r="CT1715" t="s">
        <v>715</v>
      </c>
      <c r="CU1715" t="s">
        <v>716</v>
      </c>
      <c r="CV1715">
        <v>2013</v>
      </c>
    </row>
    <row r="1716" spans="1:100" x14ac:dyDescent="0.35">
      <c r="A1716">
        <v>39600425</v>
      </c>
      <c r="B1716" t="s">
        <v>689</v>
      </c>
      <c r="D1716" t="s">
        <v>135</v>
      </c>
      <c r="K1716" t="s">
        <v>613</v>
      </c>
      <c r="L1716" t="s">
        <v>614</v>
      </c>
      <c r="M1716" t="s">
        <v>251</v>
      </c>
      <c r="N1716" t="s">
        <v>105</v>
      </c>
      <c r="P1716">
        <v>25</v>
      </c>
      <c r="U1716" t="s">
        <v>106</v>
      </c>
      <c r="V1716" t="s">
        <v>233</v>
      </c>
      <c r="W1716" t="s">
        <v>108</v>
      </c>
      <c r="X1716" t="s">
        <v>524</v>
      </c>
      <c r="Y1716">
        <v>2</v>
      </c>
      <c r="Z1716" t="s">
        <v>139</v>
      </c>
      <c r="AD1716">
        <v>4.0000000000000001E-3</v>
      </c>
      <c r="AF1716">
        <v>8.2899999999999991</v>
      </c>
      <c r="AG1716" t="s">
        <v>140</v>
      </c>
      <c r="AX1716" t="s">
        <v>273</v>
      </c>
      <c r="AY1716" t="s">
        <v>274</v>
      </c>
      <c r="AZ1716" t="s">
        <v>227</v>
      </c>
      <c r="BA1716" t="s">
        <v>275</v>
      </c>
      <c r="BE1716">
        <v>36</v>
      </c>
      <c r="BG1716">
        <v>37</v>
      </c>
      <c r="BH1716" t="s">
        <v>106</v>
      </c>
      <c r="BO1716" t="s">
        <v>119</v>
      </c>
      <c r="BV1716" t="s">
        <v>119</v>
      </c>
      <c r="CC1716" t="s">
        <v>120</v>
      </c>
      <c r="CR1716" t="s">
        <v>714</v>
      </c>
      <c r="CS1716">
        <v>170774</v>
      </c>
      <c r="CT1716" t="s">
        <v>715</v>
      </c>
      <c r="CU1716" t="s">
        <v>716</v>
      </c>
      <c r="CV1716">
        <v>2013</v>
      </c>
    </row>
    <row r="1717" spans="1:100" x14ac:dyDescent="0.35">
      <c r="A1717">
        <v>39600425</v>
      </c>
      <c r="B1717" t="s">
        <v>689</v>
      </c>
      <c r="D1717" t="s">
        <v>135</v>
      </c>
      <c r="K1717" t="s">
        <v>613</v>
      </c>
      <c r="L1717" t="s">
        <v>614</v>
      </c>
      <c r="M1717" t="s">
        <v>251</v>
      </c>
      <c r="N1717" t="s">
        <v>105</v>
      </c>
      <c r="P1717">
        <v>25</v>
      </c>
      <c r="U1717" t="s">
        <v>106</v>
      </c>
      <c r="V1717" t="s">
        <v>233</v>
      </c>
      <c r="W1717" t="s">
        <v>108</v>
      </c>
      <c r="X1717" t="s">
        <v>524</v>
      </c>
      <c r="Y1717">
        <v>2</v>
      </c>
      <c r="Z1717" t="s">
        <v>139</v>
      </c>
      <c r="AD1717">
        <v>4.0000000000000001E-3</v>
      </c>
      <c r="AF1717">
        <v>8.2899999999999991</v>
      </c>
      <c r="AG1717" t="s">
        <v>140</v>
      </c>
      <c r="AX1717" t="s">
        <v>273</v>
      </c>
      <c r="AY1717" t="s">
        <v>625</v>
      </c>
      <c r="AZ1717" t="s">
        <v>227</v>
      </c>
      <c r="BA1717" t="s">
        <v>640</v>
      </c>
      <c r="BE1717">
        <v>36</v>
      </c>
      <c r="BG1717">
        <v>37</v>
      </c>
      <c r="BH1717" t="s">
        <v>106</v>
      </c>
      <c r="BO1717" t="s">
        <v>119</v>
      </c>
      <c r="BV1717" t="s">
        <v>119</v>
      </c>
      <c r="CC1717" t="s">
        <v>120</v>
      </c>
      <c r="CR1717" t="s">
        <v>714</v>
      </c>
      <c r="CS1717">
        <v>170774</v>
      </c>
      <c r="CT1717" t="s">
        <v>715</v>
      </c>
      <c r="CU1717" t="s">
        <v>716</v>
      </c>
      <c r="CV1717">
        <v>2013</v>
      </c>
    </row>
    <row r="1718" spans="1:100" x14ac:dyDescent="0.35">
      <c r="A1718">
        <v>39600425</v>
      </c>
      <c r="B1718" t="s">
        <v>689</v>
      </c>
      <c r="D1718" t="s">
        <v>101</v>
      </c>
      <c r="K1718" t="s">
        <v>611</v>
      </c>
      <c r="L1718" t="s">
        <v>612</v>
      </c>
      <c r="M1718" t="s">
        <v>251</v>
      </c>
      <c r="N1718" t="s">
        <v>105</v>
      </c>
      <c r="P1718">
        <v>25</v>
      </c>
      <c r="U1718" t="s">
        <v>106</v>
      </c>
      <c r="V1718" t="s">
        <v>167</v>
      </c>
      <c r="W1718" t="s">
        <v>108</v>
      </c>
      <c r="X1718" t="s">
        <v>234</v>
      </c>
      <c r="Y1718">
        <v>4</v>
      </c>
      <c r="Z1718" t="s">
        <v>139</v>
      </c>
      <c r="AB1718">
        <v>3.4</v>
      </c>
      <c r="AG1718" t="s">
        <v>140</v>
      </c>
      <c r="AX1718" t="s">
        <v>207</v>
      </c>
      <c r="AY1718" t="s">
        <v>217</v>
      </c>
      <c r="AZ1718" t="s">
        <v>227</v>
      </c>
      <c r="BA1718" t="s">
        <v>184</v>
      </c>
      <c r="BC1718">
        <v>20</v>
      </c>
      <c r="BH1718" t="s">
        <v>118</v>
      </c>
      <c r="BJ1718">
        <v>20</v>
      </c>
      <c r="BO1718" t="s">
        <v>118</v>
      </c>
      <c r="BQ1718">
        <v>20</v>
      </c>
      <c r="BV1718" t="s">
        <v>118</v>
      </c>
      <c r="CC1718" t="s">
        <v>120</v>
      </c>
      <c r="CR1718" t="s">
        <v>237</v>
      </c>
      <c r="CS1718">
        <v>159327</v>
      </c>
      <c r="CT1718" t="s">
        <v>712</v>
      </c>
      <c r="CU1718" t="s">
        <v>713</v>
      </c>
      <c r="CV1718">
        <v>2012</v>
      </c>
    </row>
    <row r="1719" spans="1:100" x14ac:dyDescent="0.35">
      <c r="A1719">
        <v>39600425</v>
      </c>
      <c r="B1719" t="s">
        <v>689</v>
      </c>
      <c r="D1719" t="s">
        <v>101</v>
      </c>
      <c r="F1719">
        <v>49</v>
      </c>
      <c r="K1719" t="s">
        <v>613</v>
      </c>
      <c r="L1719" t="s">
        <v>614</v>
      </c>
      <c r="M1719" t="s">
        <v>251</v>
      </c>
      <c r="N1719" t="s">
        <v>105</v>
      </c>
      <c r="P1719">
        <v>25</v>
      </c>
      <c r="U1719" t="s">
        <v>294</v>
      </c>
      <c r="V1719" t="s">
        <v>167</v>
      </c>
      <c r="W1719" t="s">
        <v>108</v>
      </c>
      <c r="X1719" t="s">
        <v>234</v>
      </c>
      <c r="Y1719">
        <v>2</v>
      </c>
      <c r="Z1719" t="s">
        <v>139</v>
      </c>
      <c r="AD1719">
        <v>2.73</v>
      </c>
      <c r="AF1719">
        <v>4.6900000000000004</v>
      </c>
      <c r="AG1719" t="s">
        <v>140</v>
      </c>
      <c r="AX1719" t="s">
        <v>128</v>
      </c>
      <c r="AY1719" t="s">
        <v>241</v>
      </c>
      <c r="AZ1719" t="s">
        <v>227</v>
      </c>
      <c r="BC1719">
        <v>60</v>
      </c>
      <c r="BH1719" t="s">
        <v>118</v>
      </c>
      <c r="BJ1719">
        <v>60</v>
      </c>
      <c r="BO1719" t="s">
        <v>118</v>
      </c>
      <c r="BQ1719">
        <v>60</v>
      </c>
      <c r="BV1719" t="s">
        <v>118</v>
      </c>
      <c r="CC1719" t="s">
        <v>120</v>
      </c>
      <c r="CR1719" t="s">
        <v>658</v>
      </c>
      <c r="CS1719">
        <v>173392</v>
      </c>
      <c r="CT1719" t="s">
        <v>659</v>
      </c>
      <c r="CU1719" t="s">
        <v>660</v>
      </c>
      <c r="CV1719">
        <v>2013</v>
      </c>
    </row>
    <row r="1720" spans="1:100" x14ac:dyDescent="0.35">
      <c r="A1720">
        <v>39600425</v>
      </c>
      <c r="B1720" t="s">
        <v>689</v>
      </c>
      <c r="D1720" t="s">
        <v>101</v>
      </c>
      <c r="F1720">
        <v>49</v>
      </c>
      <c r="K1720" t="s">
        <v>613</v>
      </c>
      <c r="L1720" t="s">
        <v>614</v>
      </c>
      <c r="M1720" t="s">
        <v>251</v>
      </c>
      <c r="N1720" t="s">
        <v>105</v>
      </c>
      <c r="P1720">
        <v>25</v>
      </c>
      <c r="U1720" t="s">
        <v>294</v>
      </c>
      <c r="V1720" t="s">
        <v>167</v>
      </c>
      <c r="W1720" t="s">
        <v>108</v>
      </c>
      <c r="X1720" t="s">
        <v>234</v>
      </c>
      <c r="Y1720">
        <v>2</v>
      </c>
      <c r="Z1720" t="s">
        <v>139</v>
      </c>
      <c r="AD1720">
        <v>2.73</v>
      </c>
      <c r="AF1720">
        <v>4.6900000000000004</v>
      </c>
      <c r="AG1720" t="s">
        <v>140</v>
      </c>
      <c r="AX1720" t="s">
        <v>207</v>
      </c>
      <c r="AY1720" t="s">
        <v>278</v>
      </c>
      <c r="AZ1720" t="s">
        <v>227</v>
      </c>
      <c r="BA1720" t="s">
        <v>184</v>
      </c>
      <c r="BE1720">
        <v>26</v>
      </c>
      <c r="BG1720">
        <v>28</v>
      </c>
      <c r="BH1720" t="s">
        <v>106</v>
      </c>
      <c r="BJ1720">
        <v>60</v>
      </c>
      <c r="BO1720" t="s">
        <v>118</v>
      </c>
      <c r="BQ1720">
        <v>60</v>
      </c>
      <c r="BV1720" t="s">
        <v>118</v>
      </c>
      <c r="CC1720" t="s">
        <v>120</v>
      </c>
      <c r="CR1720" t="s">
        <v>658</v>
      </c>
      <c r="CS1720">
        <v>173392</v>
      </c>
      <c r="CT1720" t="s">
        <v>659</v>
      </c>
      <c r="CU1720" t="s">
        <v>660</v>
      </c>
      <c r="CV1720">
        <v>2013</v>
      </c>
    </row>
    <row r="1721" spans="1:100" x14ac:dyDescent="0.35">
      <c r="A1721">
        <v>39600425</v>
      </c>
      <c r="B1721" t="s">
        <v>689</v>
      </c>
      <c r="D1721" t="s">
        <v>101</v>
      </c>
      <c r="F1721">
        <v>48.7</v>
      </c>
      <c r="K1721" t="s">
        <v>613</v>
      </c>
      <c r="L1721" t="s">
        <v>614</v>
      </c>
      <c r="M1721" t="s">
        <v>251</v>
      </c>
      <c r="N1721" t="s">
        <v>105</v>
      </c>
      <c r="P1721">
        <v>26</v>
      </c>
      <c r="U1721" t="s">
        <v>206</v>
      </c>
      <c r="V1721" t="s">
        <v>167</v>
      </c>
      <c r="W1721" t="s">
        <v>108</v>
      </c>
      <c r="X1721" t="s">
        <v>234</v>
      </c>
      <c r="Y1721">
        <v>4</v>
      </c>
      <c r="Z1721" t="s">
        <v>139</v>
      </c>
      <c r="AB1721">
        <v>2</v>
      </c>
      <c r="AG1721" t="s">
        <v>140</v>
      </c>
      <c r="AX1721" t="s">
        <v>128</v>
      </c>
      <c r="AY1721" t="s">
        <v>241</v>
      </c>
      <c r="AZ1721" t="s">
        <v>227</v>
      </c>
      <c r="BC1721">
        <v>4</v>
      </c>
      <c r="BH1721" t="s">
        <v>118</v>
      </c>
      <c r="BJ1721">
        <v>4</v>
      </c>
      <c r="BO1721" t="s">
        <v>118</v>
      </c>
      <c r="BQ1721">
        <v>4</v>
      </c>
      <c r="BV1721" t="s">
        <v>118</v>
      </c>
      <c r="CC1721" t="s">
        <v>120</v>
      </c>
      <c r="CR1721" t="s">
        <v>697</v>
      </c>
      <c r="CS1721">
        <v>170772</v>
      </c>
      <c r="CT1721" t="s">
        <v>710</v>
      </c>
      <c r="CU1721" t="s">
        <v>711</v>
      </c>
      <c r="CV1721">
        <v>2010</v>
      </c>
    </row>
    <row r="1722" spans="1:100" x14ac:dyDescent="0.35">
      <c r="A1722">
        <v>39600425</v>
      </c>
      <c r="B1722" t="s">
        <v>689</v>
      </c>
      <c r="D1722" t="s">
        <v>101</v>
      </c>
      <c r="F1722">
        <v>48.7</v>
      </c>
      <c r="K1722" t="s">
        <v>613</v>
      </c>
      <c r="L1722" t="s">
        <v>614</v>
      </c>
      <c r="M1722" t="s">
        <v>251</v>
      </c>
      <c r="N1722" t="s">
        <v>105</v>
      </c>
      <c r="P1722">
        <v>26</v>
      </c>
      <c r="U1722" t="s">
        <v>206</v>
      </c>
      <c r="V1722" t="s">
        <v>167</v>
      </c>
      <c r="W1722" t="s">
        <v>108</v>
      </c>
      <c r="X1722" t="s">
        <v>234</v>
      </c>
      <c r="Y1722">
        <v>4</v>
      </c>
      <c r="Z1722" t="s">
        <v>139</v>
      </c>
      <c r="AB1722">
        <v>1</v>
      </c>
      <c r="AG1722" t="s">
        <v>140</v>
      </c>
      <c r="AX1722" t="s">
        <v>207</v>
      </c>
      <c r="AY1722" t="s">
        <v>440</v>
      </c>
      <c r="AZ1722" t="s">
        <v>227</v>
      </c>
      <c r="BA1722" t="s">
        <v>184</v>
      </c>
      <c r="BC1722">
        <v>4</v>
      </c>
      <c r="BH1722" t="s">
        <v>118</v>
      </c>
      <c r="BJ1722">
        <v>4</v>
      </c>
      <c r="BO1722" t="s">
        <v>118</v>
      </c>
      <c r="BQ1722">
        <v>4</v>
      </c>
      <c r="BV1722" t="s">
        <v>118</v>
      </c>
      <c r="CC1722" t="s">
        <v>120</v>
      </c>
      <c r="CR1722" t="s">
        <v>697</v>
      </c>
      <c r="CS1722">
        <v>170772</v>
      </c>
      <c r="CT1722" t="s">
        <v>710</v>
      </c>
      <c r="CU1722" t="s">
        <v>711</v>
      </c>
      <c r="CV1722">
        <v>2010</v>
      </c>
    </row>
    <row r="1723" spans="1:100" x14ac:dyDescent="0.35">
      <c r="A1723">
        <v>39600425</v>
      </c>
      <c r="B1723" t="s">
        <v>689</v>
      </c>
      <c r="D1723" t="s">
        <v>101</v>
      </c>
      <c r="F1723">
        <v>49</v>
      </c>
      <c r="K1723" t="s">
        <v>613</v>
      </c>
      <c r="L1723" t="s">
        <v>614</v>
      </c>
      <c r="M1723" t="s">
        <v>251</v>
      </c>
      <c r="N1723" t="s">
        <v>105</v>
      </c>
      <c r="P1723">
        <v>25</v>
      </c>
      <c r="U1723" t="s">
        <v>294</v>
      </c>
      <c r="V1723" t="s">
        <v>167</v>
      </c>
      <c r="W1723" t="s">
        <v>108</v>
      </c>
      <c r="X1723" t="s">
        <v>234</v>
      </c>
      <c r="Y1723">
        <v>2</v>
      </c>
      <c r="Z1723" t="s">
        <v>139</v>
      </c>
      <c r="AD1723">
        <v>2.73</v>
      </c>
      <c r="AF1723">
        <v>4.6900000000000004</v>
      </c>
      <c r="AG1723" t="s">
        <v>140</v>
      </c>
      <c r="AX1723" t="s">
        <v>207</v>
      </c>
      <c r="AY1723" t="s">
        <v>278</v>
      </c>
      <c r="AZ1723" t="s">
        <v>227</v>
      </c>
      <c r="BA1723" t="s">
        <v>184</v>
      </c>
      <c r="BE1723">
        <v>36</v>
      </c>
      <c r="BG1723">
        <v>38</v>
      </c>
      <c r="BH1723" t="s">
        <v>106</v>
      </c>
      <c r="BJ1723">
        <v>60</v>
      </c>
      <c r="BO1723" t="s">
        <v>118</v>
      </c>
      <c r="BQ1723">
        <v>60</v>
      </c>
      <c r="BV1723" t="s">
        <v>118</v>
      </c>
      <c r="CC1723" t="s">
        <v>120</v>
      </c>
      <c r="CR1723" t="s">
        <v>658</v>
      </c>
      <c r="CS1723">
        <v>173392</v>
      </c>
      <c r="CT1723" t="s">
        <v>659</v>
      </c>
      <c r="CU1723" t="s">
        <v>660</v>
      </c>
      <c r="CV1723">
        <v>2013</v>
      </c>
    </row>
    <row r="1724" spans="1:100" x14ac:dyDescent="0.35">
      <c r="A1724">
        <v>39600425</v>
      </c>
      <c r="B1724" t="s">
        <v>689</v>
      </c>
      <c r="D1724" t="s">
        <v>101</v>
      </c>
      <c r="F1724">
        <v>49</v>
      </c>
      <c r="K1724" t="s">
        <v>613</v>
      </c>
      <c r="L1724" t="s">
        <v>614</v>
      </c>
      <c r="M1724" t="s">
        <v>251</v>
      </c>
      <c r="N1724" t="s">
        <v>105</v>
      </c>
      <c r="P1724">
        <v>25</v>
      </c>
      <c r="U1724" t="s">
        <v>294</v>
      </c>
      <c r="V1724" t="s">
        <v>167</v>
      </c>
      <c r="W1724" t="s">
        <v>108</v>
      </c>
      <c r="X1724" t="s">
        <v>234</v>
      </c>
      <c r="Y1724">
        <v>2</v>
      </c>
      <c r="Z1724" t="s">
        <v>139</v>
      </c>
      <c r="AD1724">
        <v>3.77</v>
      </c>
      <c r="AF1724">
        <v>7.2</v>
      </c>
      <c r="AG1724" t="s">
        <v>140</v>
      </c>
      <c r="AX1724" t="s">
        <v>128</v>
      </c>
      <c r="AY1724" t="s">
        <v>241</v>
      </c>
      <c r="AZ1724" t="s">
        <v>227</v>
      </c>
      <c r="BC1724">
        <v>60</v>
      </c>
      <c r="BH1724" t="s">
        <v>118</v>
      </c>
      <c r="BJ1724">
        <v>60</v>
      </c>
      <c r="BO1724" t="s">
        <v>118</v>
      </c>
      <c r="BQ1724">
        <v>60</v>
      </c>
      <c r="BV1724" t="s">
        <v>118</v>
      </c>
      <c r="CC1724" t="s">
        <v>120</v>
      </c>
      <c r="CR1724" t="s">
        <v>658</v>
      </c>
      <c r="CS1724">
        <v>173392</v>
      </c>
      <c r="CT1724" t="s">
        <v>659</v>
      </c>
      <c r="CU1724" t="s">
        <v>660</v>
      </c>
      <c r="CV1724">
        <v>2013</v>
      </c>
    </row>
    <row r="1725" spans="1:100" x14ac:dyDescent="0.35">
      <c r="A1725">
        <v>39600425</v>
      </c>
      <c r="B1725" t="s">
        <v>689</v>
      </c>
      <c r="D1725" t="s">
        <v>101</v>
      </c>
      <c r="F1725">
        <v>49</v>
      </c>
      <c r="K1725" t="s">
        <v>613</v>
      </c>
      <c r="L1725" t="s">
        <v>614</v>
      </c>
      <c r="M1725" t="s">
        <v>251</v>
      </c>
      <c r="N1725" t="s">
        <v>105</v>
      </c>
      <c r="P1725">
        <v>25</v>
      </c>
      <c r="U1725" t="s">
        <v>294</v>
      </c>
      <c r="V1725" t="s">
        <v>167</v>
      </c>
      <c r="W1725" t="s">
        <v>108</v>
      </c>
      <c r="X1725" t="s">
        <v>234</v>
      </c>
      <c r="Y1725">
        <v>2</v>
      </c>
      <c r="Z1725" t="s">
        <v>139</v>
      </c>
      <c r="AD1725">
        <v>3.77</v>
      </c>
      <c r="AF1725">
        <v>7.2</v>
      </c>
      <c r="AG1725" t="s">
        <v>140</v>
      </c>
      <c r="AX1725" t="s">
        <v>207</v>
      </c>
      <c r="AY1725" t="s">
        <v>278</v>
      </c>
      <c r="AZ1725" t="s">
        <v>227</v>
      </c>
      <c r="BA1725" t="s">
        <v>184</v>
      </c>
      <c r="BE1725">
        <v>26</v>
      </c>
      <c r="BG1725">
        <v>28</v>
      </c>
      <c r="BH1725" t="s">
        <v>106</v>
      </c>
      <c r="BJ1725">
        <v>60</v>
      </c>
      <c r="BO1725" t="s">
        <v>118</v>
      </c>
      <c r="BQ1725">
        <v>60</v>
      </c>
      <c r="BV1725" t="s">
        <v>118</v>
      </c>
      <c r="CC1725" t="s">
        <v>120</v>
      </c>
      <c r="CR1725" t="s">
        <v>658</v>
      </c>
      <c r="CS1725">
        <v>173392</v>
      </c>
      <c r="CT1725" t="s">
        <v>659</v>
      </c>
      <c r="CU1725" t="s">
        <v>660</v>
      </c>
      <c r="CV1725">
        <v>2013</v>
      </c>
    </row>
    <row r="1726" spans="1:100" x14ac:dyDescent="0.35">
      <c r="A1726">
        <v>39600425</v>
      </c>
      <c r="B1726" t="s">
        <v>689</v>
      </c>
      <c r="D1726" t="s">
        <v>101</v>
      </c>
      <c r="F1726">
        <v>49</v>
      </c>
      <c r="K1726" t="s">
        <v>613</v>
      </c>
      <c r="L1726" t="s">
        <v>614</v>
      </c>
      <c r="M1726" t="s">
        <v>251</v>
      </c>
      <c r="N1726" t="s">
        <v>105</v>
      </c>
      <c r="P1726">
        <v>25</v>
      </c>
      <c r="U1726" t="s">
        <v>294</v>
      </c>
      <c r="V1726" t="s">
        <v>167</v>
      </c>
      <c r="W1726" t="s">
        <v>108</v>
      </c>
      <c r="X1726" t="s">
        <v>234</v>
      </c>
      <c r="Y1726">
        <v>2</v>
      </c>
      <c r="Z1726" t="s">
        <v>139</v>
      </c>
      <c r="AD1726">
        <v>3.77</v>
      </c>
      <c r="AF1726">
        <v>7.2</v>
      </c>
      <c r="AG1726" t="s">
        <v>140</v>
      </c>
      <c r="AX1726" t="s">
        <v>207</v>
      </c>
      <c r="AY1726" t="s">
        <v>278</v>
      </c>
      <c r="AZ1726" t="s">
        <v>227</v>
      </c>
      <c r="BA1726" t="s">
        <v>184</v>
      </c>
      <c r="BE1726">
        <v>36</v>
      </c>
      <c r="BG1726">
        <v>38</v>
      </c>
      <c r="BH1726" t="s">
        <v>106</v>
      </c>
      <c r="BJ1726">
        <v>60</v>
      </c>
      <c r="BO1726" t="s">
        <v>118</v>
      </c>
      <c r="BQ1726">
        <v>60</v>
      </c>
      <c r="BV1726" t="s">
        <v>118</v>
      </c>
      <c r="CC1726" t="s">
        <v>120</v>
      </c>
      <c r="CR1726" t="s">
        <v>658</v>
      </c>
      <c r="CS1726">
        <v>173392</v>
      </c>
      <c r="CT1726" t="s">
        <v>659</v>
      </c>
      <c r="CU1726" t="s">
        <v>660</v>
      </c>
      <c r="CV1726">
        <v>2013</v>
      </c>
    </row>
    <row r="1727" spans="1:100" x14ac:dyDescent="0.35">
      <c r="A1727">
        <v>39600425</v>
      </c>
      <c r="B1727" t="s">
        <v>689</v>
      </c>
      <c r="D1727" t="s">
        <v>135</v>
      </c>
      <c r="K1727" t="s">
        <v>613</v>
      </c>
      <c r="L1727" t="s">
        <v>614</v>
      </c>
      <c r="M1727" t="s">
        <v>251</v>
      </c>
      <c r="N1727" t="s">
        <v>105</v>
      </c>
      <c r="P1727">
        <v>25</v>
      </c>
      <c r="U1727" t="s">
        <v>106</v>
      </c>
      <c r="V1727" t="s">
        <v>167</v>
      </c>
      <c r="W1727" t="s">
        <v>108</v>
      </c>
      <c r="X1727" t="s">
        <v>109</v>
      </c>
      <c r="Y1727">
        <v>2</v>
      </c>
      <c r="Z1727" t="s">
        <v>139</v>
      </c>
      <c r="AB1727">
        <v>0.51300000000000001</v>
      </c>
      <c r="AG1727" t="s">
        <v>111</v>
      </c>
      <c r="AX1727" t="s">
        <v>228</v>
      </c>
      <c r="AY1727" t="s">
        <v>490</v>
      </c>
      <c r="AZ1727" t="s">
        <v>227</v>
      </c>
      <c r="BB1727" t="s">
        <v>717</v>
      </c>
      <c r="BC1727">
        <v>4.7600000000000003E-2</v>
      </c>
      <c r="BH1727" t="s">
        <v>118</v>
      </c>
      <c r="BI1727" t="s">
        <v>717</v>
      </c>
      <c r="BJ1727">
        <v>68.5</v>
      </c>
      <c r="BO1727" t="s">
        <v>718</v>
      </c>
      <c r="BP1727" t="s">
        <v>717</v>
      </c>
      <c r="BQ1727">
        <v>4.7600000000000003E-2</v>
      </c>
      <c r="BV1727" t="s">
        <v>118</v>
      </c>
      <c r="CC1727" t="s">
        <v>120</v>
      </c>
      <c r="CR1727" t="s">
        <v>719</v>
      </c>
      <c r="CS1727">
        <v>173446</v>
      </c>
      <c r="CT1727" t="s">
        <v>720</v>
      </c>
      <c r="CU1727" t="s">
        <v>721</v>
      </c>
      <c r="CV1727">
        <v>2015</v>
      </c>
    </row>
    <row r="1728" spans="1:100" x14ac:dyDescent="0.35">
      <c r="A1728">
        <v>39600425</v>
      </c>
      <c r="B1728" t="s">
        <v>689</v>
      </c>
      <c r="D1728" t="s">
        <v>101</v>
      </c>
      <c r="F1728">
        <v>48.8</v>
      </c>
      <c r="K1728" t="s">
        <v>611</v>
      </c>
      <c r="L1728" t="s">
        <v>612</v>
      </c>
      <c r="M1728" t="s">
        <v>251</v>
      </c>
      <c r="N1728" t="s">
        <v>105</v>
      </c>
      <c r="P1728">
        <v>25</v>
      </c>
      <c r="U1728" t="s">
        <v>106</v>
      </c>
      <c r="V1728" t="s">
        <v>107</v>
      </c>
      <c r="W1728" t="s">
        <v>108</v>
      </c>
      <c r="X1728" t="s">
        <v>109</v>
      </c>
      <c r="Y1728">
        <v>3</v>
      </c>
      <c r="Z1728" t="s">
        <v>139</v>
      </c>
      <c r="AB1728">
        <v>572</v>
      </c>
      <c r="AG1728" t="s">
        <v>530</v>
      </c>
      <c r="AX1728" t="s">
        <v>128</v>
      </c>
      <c r="AY1728" t="s">
        <v>241</v>
      </c>
      <c r="AZ1728" t="s">
        <v>227</v>
      </c>
      <c r="BC1728">
        <v>42</v>
      </c>
      <c r="BH1728" t="s">
        <v>106</v>
      </c>
      <c r="CC1728" t="s">
        <v>120</v>
      </c>
      <c r="CR1728" t="s">
        <v>531</v>
      </c>
      <c r="CS1728">
        <v>153825</v>
      </c>
      <c r="CT1728" t="s">
        <v>532</v>
      </c>
      <c r="CU1728" t="s">
        <v>533</v>
      </c>
      <c r="CV1728">
        <v>2010</v>
      </c>
    </row>
    <row r="1729" spans="1:100" x14ac:dyDescent="0.35">
      <c r="A1729">
        <v>39600425</v>
      </c>
      <c r="B1729" t="s">
        <v>689</v>
      </c>
      <c r="D1729" t="s">
        <v>101</v>
      </c>
      <c r="F1729">
        <v>48.7</v>
      </c>
      <c r="K1729" t="s">
        <v>613</v>
      </c>
      <c r="L1729" t="s">
        <v>614</v>
      </c>
      <c r="M1729" t="s">
        <v>251</v>
      </c>
      <c r="N1729" t="s">
        <v>105</v>
      </c>
      <c r="P1729">
        <v>26</v>
      </c>
      <c r="U1729" t="s">
        <v>206</v>
      </c>
      <c r="V1729" t="s">
        <v>167</v>
      </c>
      <c r="W1729" t="s">
        <v>108</v>
      </c>
      <c r="X1729" t="s">
        <v>234</v>
      </c>
      <c r="Y1729">
        <v>3</v>
      </c>
      <c r="Z1729" t="s">
        <v>139</v>
      </c>
      <c r="AD1729">
        <v>0.37</v>
      </c>
      <c r="AF1729">
        <v>3.09</v>
      </c>
      <c r="AG1729" t="s">
        <v>140</v>
      </c>
      <c r="AX1729" t="s">
        <v>128</v>
      </c>
      <c r="AY1729" t="s">
        <v>241</v>
      </c>
      <c r="AZ1729" t="s">
        <v>227</v>
      </c>
      <c r="BC1729">
        <v>18</v>
      </c>
      <c r="BH1729" t="s">
        <v>118</v>
      </c>
      <c r="BJ1729">
        <v>18</v>
      </c>
      <c r="BO1729" t="s">
        <v>118</v>
      </c>
      <c r="BQ1729">
        <v>18</v>
      </c>
      <c r="BV1729" t="s">
        <v>118</v>
      </c>
      <c r="CC1729" t="s">
        <v>120</v>
      </c>
      <c r="CR1729" t="s">
        <v>697</v>
      </c>
      <c r="CS1729">
        <v>170772</v>
      </c>
      <c r="CT1729" t="s">
        <v>710</v>
      </c>
      <c r="CU1729" t="s">
        <v>711</v>
      </c>
      <c r="CV1729">
        <v>2010</v>
      </c>
    </row>
    <row r="1730" spans="1:100" x14ac:dyDescent="0.35">
      <c r="A1730">
        <v>39600425</v>
      </c>
      <c r="B1730" t="s">
        <v>689</v>
      </c>
      <c r="D1730" t="s">
        <v>101</v>
      </c>
      <c r="F1730">
        <v>48.7</v>
      </c>
      <c r="K1730" t="s">
        <v>613</v>
      </c>
      <c r="L1730" t="s">
        <v>614</v>
      </c>
      <c r="M1730" t="s">
        <v>251</v>
      </c>
      <c r="N1730" t="s">
        <v>105</v>
      </c>
      <c r="P1730">
        <v>26</v>
      </c>
      <c r="U1730" t="s">
        <v>206</v>
      </c>
      <c r="V1730" t="s">
        <v>167</v>
      </c>
      <c r="W1730" t="s">
        <v>108</v>
      </c>
      <c r="X1730" t="s">
        <v>234</v>
      </c>
      <c r="Y1730">
        <v>3</v>
      </c>
      <c r="Z1730" t="s">
        <v>139</v>
      </c>
      <c r="AD1730">
        <v>0.37</v>
      </c>
      <c r="AF1730">
        <v>3.09</v>
      </c>
      <c r="AG1730" t="s">
        <v>140</v>
      </c>
      <c r="AX1730" t="s">
        <v>207</v>
      </c>
      <c r="AY1730" t="s">
        <v>440</v>
      </c>
      <c r="AZ1730" t="s">
        <v>227</v>
      </c>
      <c r="BA1730" t="s">
        <v>184</v>
      </c>
      <c r="BC1730">
        <v>18</v>
      </c>
      <c r="BH1730" t="s">
        <v>118</v>
      </c>
      <c r="BJ1730">
        <v>18</v>
      </c>
      <c r="BO1730" t="s">
        <v>118</v>
      </c>
      <c r="BQ1730">
        <v>18</v>
      </c>
      <c r="BV1730" t="s">
        <v>118</v>
      </c>
      <c r="CC1730" t="s">
        <v>120</v>
      </c>
      <c r="CR1730" t="s">
        <v>697</v>
      </c>
      <c r="CS1730">
        <v>170772</v>
      </c>
      <c r="CT1730" t="s">
        <v>710</v>
      </c>
      <c r="CU1730" t="s">
        <v>711</v>
      </c>
      <c r="CV1730">
        <v>2010</v>
      </c>
    </row>
    <row r="1731" spans="1:100" x14ac:dyDescent="0.35">
      <c r="A1731">
        <v>39600425</v>
      </c>
      <c r="B1731" t="s">
        <v>689</v>
      </c>
      <c r="D1731" t="s">
        <v>135</v>
      </c>
      <c r="K1731" t="s">
        <v>613</v>
      </c>
      <c r="L1731" t="s">
        <v>614</v>
      </c>
      <c r="M1731" t="s">
        <v>251</v>
      </c>
      <c r="N1731" t="s">
        <v>105</v>
      </c>
      <c r="P1731">
        <v>25</v>
      </c>
      <c r="U1731" t="s">
        <v>106</v>
      </c>
      <c r="V1731" t="s">
        <v>167</v>
      </c>
      <c r="W1731" t="s">
        <v>108</v>
      </c>
      <c r="X1731" t="s">
        <v>234</v>
      </c>
      <c r="Y1731">
        <v>4</v>
      </c>
      <c r="Z1731" t="s">
        <v>139</v>
      </c>
      <c r="AB1731">
        <v>1.8</v>
      </c>
      <c r="AG1731" t="s">
        <v>140</v>
      </c>
      <c r="AX1731" t="s">
        <v>207</v>
      </c>
      <c r="AY1731" t="s">
        <v>217</v>
      </c>
      <c r="AZ1731" t="s">
        <v>227</v>
      </c>
      <c r="BA1731" t="s">
        <v>184</v>
      </c>
      <c r="BC1731">
        <v>20</v>
      </c>
      <c r="BH1731" t="s">
        <v>118</v>
      </c>
      <c r="BJ1731">
        <v>20</v>
      </c>
      <c r="BO1731" t="s">
        <v>118</v>
      </c>
      <c r="BQ1731">
        <v>20</v>
      </c>
      <c r="BV1731" t="s">
        <v>118</v>
      </c>
      <c r="CC1731" t="s">
        <v>120</v>
      </c>
      <c r="CR1731" t="s">
        <v>237</v>
      </c>
      <c r="CS1731">
        <v>159327</v>
      </c>
      <c r="CT1731" t="s">
        <v>712</v>
      </c>
      <c r="CU1731" t="s">
        <v>713</v>
      </c>
      <c r="CV1731">
        <v>2012</v>
      </c>
    </row>
    <row r="1732" spans="1:100" x14ac:dyDescent="0.35">
      <c r="A1732">
        <v>39600425</v>
      </c>
      <c r="B1732" t="s">
        <v>689</v>
      </c>
      <c r="D1732" t="s">
        <v>135</v>
      </c>
      <c r="K1732" t="s">
        <v>613</v>
      </c>
      <c r="L1732" t="s">
        <v>614</v>
      </c>
      <c r="M1732" t="s">
        <v>251</v>
      </c>
      <c r="N1732" t="s">
        <v>105</v>
      </c>
      <c r="P1732">
        <v>25</v>
      </c>
      <c r="U1732" t="s">
        <v>106</v>
      </c>
      <c r="V1732" t="s">
        <v>167</v>
      </c>
      <c r="W1732" t="s">
        <v>108</v>
      </c>
      <c r="X1732" t="s">
        <v>234</v>
      </c>
      <c r="Y1732">
        <v>4</v>
      </c>
      <c r="Z1732" t="s">
        <v>139</v>
      </c>
      <c r="AB1732">
        <v>1.8</v>
      </c>
      <c r="AG1732" t="s">
        <v>140</v>
      </c>
      <c r="AX1732" t="s">
        <v>128</v>
      </c>
      <c r="AY1732" t="s">
        <v>128</v>
      </c>
      <c r="AZ1732" t="s">
        <v>227</v>
      </c>
      <c r="BC1732">
        <v>20</v>
      </c>
      <c r="BH1732" t="s">
        <v>118</v>
      </c>
      <c r="BJ1732">
        <v>20</v>
      </c>
      <c r="BO1732" t="s">
        <v>118</v>
      </c>
      <c r="BQ1732">
        <v>20</v>
      </c>
      <c r="BV1732" t="s">
        <v>118</v>
      </c>
      <c r="CC1732" t="s">
        <v>120</v>
      </c>
      <c r="CR1732" t="s">
        <v>237</v>
      </c>
      <c r="CS1732">
        <v>159327</v>
      </c>
      <c r="CT1732" t="s">
        <v>712</v>
      </c>
      <c r="CU1732" t="s">
        <v>713</v>
      </c>
      <c r="CV1732">
        <v>2012</v>
      </c>
    </row>
    <row r="1733" spans="1:100" x14ac:dyDescent="0.35">
      <c r="A1733">
        <v>39600425</v>
      </c>
      <c r="B1733" t="s">
        <v>689</v>
      </c>
      <c r="D1733" t="s">
        <v>101</v>
      </c>
      <c r="K1733" t="s">
        <v>613</v>
      </c>
      <c r="L1733" t="s">
        <v>614</v>
      </c>
      <c r="M1733" t="s">
        <v>251</v>
      </c>
      <c r="N1733" t="s">
        <v>198</v>
      </c>
      <c r="P1733">
        <v>31.7</v>
      </c>
      <c r="U1733" t="s">
        <v>106</v>
      </c>
      <c r="V1733" t="s">
        <v>107</v>
      </c>
      <c r="W1733" t="s">
        <v>108</v>
      </c>
      <c r="X1733" t="s">
        <v>109</v>
      </c>
      <c r="Y1733">
        <v>3</v>
      </c>
      <c r="Z1733" t="s">
        <v>139</v>
      </c>
      <c r="AB1733">
        <v>0.21</v>
      </c>
      <c r="AG1733" t="s">
        <v>140</v>
      </c>
      <c r="AX1733" t="s">
        <v>112</v>
      </c>
      <c r="AY1733" t="s">
        <v>235</v>
      </c>
      <c r="AZ1733" t="s">
        <v>227</v>
      </c>
      <c r="BA1733" t="s">
        <v>184</v>
      </c>
      <c r="BC1733">
        <v>63</v>
      </c>
      <c r="BH1733" t="s">
        <v>118</v>
      </c>
      <c r="BJ1733">
        <v>63</v>
      </c>
      <c r="BO1733" t="s">
        <v>118</v>
      </c>
      <c r="BQ1733">
        <v>63</v>
      </c>
      <c r="BV1733" t="s">
        <v>118</v>
      </c>
      <c r="CC1733" t="s">
        <v>120</v>
      </c>
      <c r="CR1733" t="s">
        <v>723</v>
      </c>
      <c r="CS1733">
        <v>161997</v>
      </c>
      <c r="CT1733" t="s">
        <v>724</v>
      </c>
      <c r="CU1733" t="s">
        <v>725</v>
      </c>
      <c r="CV1733">
        <v>2011</v>
      </c>
    </row>
    <row r="1734" spans="1:100" x14ac:dyDescent="0.35">
      <c r="A1734">
        <v>39600425</v>
      </c>
      <c r="B1734" t="s">
        <v>689</v>
      </c>
      <c r="D1734" t="s">
        <v>101</v>
      </c>
      <c r="F1734">
        <v>48.7</v>
      </c>
      <c r="K1734" t="s">
        <v>611</v>
      </c>
      <c r="L1734" t="s">
        <v>612</v>
      </c>
      <c r="M1734" t="s">
        <v>251</v>
      </c>
      <c r="N1734" t="s">
        <v>105</v>
      </c>
      <c r="P1734">
        <v>25</v>
      </c>
      <c r="U1734" t="s">
        <v>206</v>
      </c>
      <c r="V1734" t="s">
        <v>167</v>
      </c>
      <c r="W1734" t="s">
        <v>108</v>
      </c>
      <c r="X1734" t="s">
        <v>234</v>
      </c>
      <c r="Y1734">
        <v>3</v>
      </c>
      <c r="Z1734" t="s">
        <v>139</v>
      </c>
      <c r="AD1734">
        <v>0.37</v>
      </c>
      <c r="AF1734">
        <v>3.09</v>
      </c>
      <c r="AG1734" t="s">
        <v>140</v>
      </c>
      <c r="AX1734" t="s">
        <v>128</v>
      </c>
      <c r="AY1734" t="s">
        <v>241</v>
      </c>
      <c r="AZ1734" t="s">
        <v>227</v>
      </c>
      <c r="BC1734">
        <v>18</v>
      </c>
      <c r="BH1734" t="s">
        <v>118</v>
      </c>
      <c r="BJ1734">
        <v>18</v>
      </c>
      <c r="BO1734" t="s">
        <v>118</v>
      </c>
      <c r="BQ1734">
        <v>18</v>
      </c>
      <c r="BV1734" t="s">
        <v>118</v>
      </c>
      <c r="CC1734" t="s">
        <v>120</v>
      </c>
      <c r="CR1734" t="s">
        <v>697</v>
      </c>
      <c r="CS1734">
        <v>170772</v>
      </c>
      <c r="CT1734" t="s">
        <v>710</v>
      </c>
      <c r="CU1734" t="s">
        <v>711</v>
      </c>
      <c r="CV1734">
        <v>2010</v>
      </c>
    </row>
    <row r="1735" spans="1:100" x14ac:dyDescent="0.35">
      <c r="A1735">
        <v>39600425</v>
      </c>
      <c r="B1735" t="s">
        <v>689</v>
      </c>
      <c r="D1735" t="s">
        <v>101</v>
      </c>
      <c r="F1735">
        <v>48.7</v>
      </c>
      <c r="K1735" t="s">
        <v>611</v>
      </c>
      <c r="L1735" t="s">
        <v>612</v>
      </c>
      <c r="M1735" t="s">
        <v>251</v>
      </c>
      <c r="N1735" t="s">
        <v>105</v>
      </c>
      <c r="P1735">
        <v>25</v>
      </c>
      <c r="U1735" t="s">
        <v>206</v>
      </c>
      <c r="V1735" t="s">
        <v>167</v>
      </c>
      <c r="W1735" t="s">
        <v>108</v>
      </c>
      <c r="X1735" t="s">
        <v>234</v>
      </c>
      <c r="Y1735">
        <v>3</v>
      </c>
      <c r="Z1735" t="s">
        <v>139</v>
      </c>
      <c r="AD1735">
        <v>0.37</v>
      </c>
      <c r="AF1735">
        <v>3.09</v>
      </c>
      <c r="AG1735" t="s">
        <v>140</v>
      </c>
      <c r="AX1735" t="s">
        <v>207</v>
      </c>
      <c r="AY1735" t="s">
        <v>440</v>
      </c>
      <c r="AZ1735" t="s">
        <v>227</v>
      </c>
      <c r="BA1735" t="s">
        <v>184</v>
      </c>
      <c r="BC1735">
        <v>18</v>
      </c>
      <c r="BH1735" t="s">
        <v>118</v>
      </c>
      <c r="BJ1735">
        <v>18</v>
      </c>
      <c r="BO1735" t="s">
        <v>118</v>
      </c>
      <c r="BQ1735">
        <v>18</v>
      </c>
      <c r="BV1735" t="s">
        <v>118</v>
      </c>
      <c r="CC1735" t="s">
        <v>120</v>
      </c>
      <c r="CR1735" t="s">
        <v>697</v>
      </c>
      <c r="CS1735">
        <v>170772</v>
      </c>
      <c r="CT1735" t="s">
        <v>710</v>
      </c>
      <c r="CU1735" t="s">
        <v>711</v>
      </c>
      <c r="CV1735">
        <v>2010</v>
      </c>
    </row>
    <row r="1736" spans="1:100" x14ac:dyDescent="0.35">
      <c r="A1736">
        <v>39600425</v>
      </c>
      <c r="B1736" t="s">
        <v>689</v>
      </c>
      <c r="D1736" t="s">
        <v>135</v>
      </c>
      <c r="K1736" t="s">
        <v>613</v>
      </c>
      <c r="L1736" t="s">
        <v>614</v>
      </c>
      <c r="M1736" t="s">
        <v>251</v>
      </c>
      <c r="N1736" t="s">
        <v>105</v>
      </c>
      <c r="P1736">
        <v>25</v>
      </c>
      <c r="U1736" t="s">
        <v>106</v>
      </c>
      <c r="V1736" t="s">
        <v>233</v>
      </c>
      <c r="W1736" t="s">
        <v>108</v>
      </c>
      <c r="X1736" t="s">
        <v>524</v>
      </c>
      <c r="Y1736">
        <v>2</v>
      </c>
      <c r="Z1736" t="s">
        <v>139</v>
      </c>
      <c r="AD1736">
        <v>2.5000000000000001E-2</v>
      </c>
      <c r="AF1736">
        <v>2.302</v>
      </c>
      <c r="AG1736" t="s">
        <v>140</v>
      </c>
      <c r="AX1736" t="s">
        <v>273</v>
      </c>
      <c r="AY1736" t="s">
        <v>653</v>
      </c>
      <c r="AZ1736" t="s">
        <v>227</v>
      </c>
      <c r="BA1736" t="s">
        <v>275</v>
      </c>
      <c r="BE1736">
        <v>36</v>
      </c>
      <c r="BG1736">
        <v>37</v>
      </c>
      <c r="BH1736" t="s">
        <v>106</v>
      </c>
      <c r="BO1736" t="s">
        <v>119</v>
      </c>
      <c r="BV1736" t="s">
        <v>119</v>
      </c>
      <c r="CC1736" t="s">
        <v>120</v>
      </c>
      <c r="CR1736" t="s">
        <v>714</v>
      </c>
      <c r="CS1736">
        <v>170774</v>
      </c>
      <c r="CT1736" t="s">
        <v>715</v>
      </c>
      <c r="CU1736" t="s">
        <v>716</v>
      </c>
      <c r="CV1736">
        <v>2013</v>
      </c>
    </row>
    <row r="1737" spans="1:100" x14ac:dyDescent="0.35">
      <c r="A1737">
        <v>39600425</v>
      </c>
      <c r="B1737" t="s">
        <v>689</v>
      </c>
      <c r="D1737" t="s">
        <v>135</v>
      </c>
      <c r="K1737" t="s">
        <v>613</v>
      </c>
      <c r="L1737" t="s">
        <v>614</v>
      </c>
      <c r="M1737" t="s">
        <v>251</v>
      </c>
      <c r="N1737" t="s">
        <v>105</v>
      </c>
      <c r="P1737">
        <v>25</v>
      </c>
      <c r="U1737" t="s">
        <v>106</v>
      </c>
      <c r="V1737" t="s">
        <v>233</v>
      </c>
      <c r="W1737" t="s">
        <v>108</v>
      </c>
      <c r="X1737" t="s">
        <v>524</v>
      </c>
      <c r="Y1737">
        <v>2</v>
      </c>
      <c r="Z1737" t="s">
        <v>139</v>
      </c>
      <c r="AD1737">
        <v>2.5000000000000001E-2</v>
      </c>
      <c r="AF1737">
        <v>2.302</v>
      </c>
      <c r="AG1737" t="s">
        <v>140</v>
      </c>
      <c r="AX1737" t="s">
        <v>273</v>
      </c>
      <c r="AY1737" t="s">
        <v>274</v>
      </c>
      <c r="AZ1737" t="s">
        <v>227</v>
      </c>
      <c r="BA1737" t="s">
        <v>640</v>
      </c>
      <c r="BE1737">
        <v>36</v>
      </c>
      <c r="BG1737">
        <v>37</v>
      </c>
      <c r="BH1737" t="s">
        <v>106</v>
      </c>
      <c r="BO1737" t="s">
        <v>119</v>
      </c>
      <c r="BV1737" t="s">
        <v>119</v>
      </c>
      <c r="CC1737" t="s">
        <v>120</v>
      </c>
      <c r="CR1737" t="s">
        <v>714</v>
      </c>
      <c r="CS1737">
        <v>170774</v>
      </c>
      <c r="CT1737" t="s">
        <v>715</v>
      </c>
      <c r="CU1737" t="s">
        <v>716</v>
      </c>
      <c r="CV1737">
        <v>2013</v>
      </c>
    </row>
    <row r="1738" spans="1:100" x14ac:dyDescent="0.35">
      <c r="A1738">
        <v>39600425</v>
      </c>
      <c r="B1738" t="s">
        <v>689</v>
      </c>
      <c r="D1738" t="s">
        <v>135</v>
      </c>
      <c r="K1738" t="s">
        <v>613</v>
      </c>
      <c r="L1738" t="s">
        <v>614</v>
      </c>
      <c r="M1738" t="s">
        <v>251</v>
      </c>
      <c r="N1738" t="s">
        <v>105</v>
      </c>
      <c r="P1738">
        <v>25</v>
      </c>
      <c r="U1738" t="s">
        <v>106</v>
      </c>
      <c r="V1738" t="s">
        <v>167</v>
      </c>
      <c r="W1738" t="s">
        <v>108</v>
      </c>
      <c r="X1738" t="s">
        <v>234</v>
      </c>
      <c r="Y1738">
        <v>4</v>
      </c>
      <c r="Z1738" t="s">
        <v>139</v>
      </c>
      <c r="AB1738">
        <v>0.9</v>
      </c>
      <c r="AG1738" t="s">
        <v>140</v>
      </c>
      <c r="AX1738" t="s">
        <v>207</v>
      </c>
      <c r="AY1738" t="s">
        <v>288</v>
      </c>
      <c r="AZ1738" t="s">
        <v>227</v>
      </c>
      <c r="BA1738" t="s">
        <v>275</v>
      </c>
      <c r="BC1738">
        <v>20</v>
      </c>
      <c r="BH1738" t="s">
        <v>118</v>
      </c>
      <c r="BJ1738">
        <v>20</v>
      </c>
      <c r="BO1738" t="s">
        <v>118</v>
      </c>
      <c r="BQ1738">
        <v>20</v>
      </c>
      <c r="BV1738" t="s">
        <v>118</v>
      </c>
      <c r="CC1738" t="s">
        <v>120</v>
      </c>
      <c r="CR1738" t="s">
        <v>237</v>
      </c>
      <c r="CS1738">
        <v>159327</v>
      </c>
      <c r="CT1738" t="s">
        <v>712</v>
      </c>
      <c r="CU1738" t="s">
        <v>713</v>
      </c>
      <c r="CV1738">
        <v>2012</v>
      </c>
    </row>
    <row r="1739" spans="1:100" x14ac:dyDescent="0.35">
      <c r="A1739">
        <v>39600425</v>
      </c>
      <c r="B1739" t="s">
        <v>689</v>
      </c>
      <c r="D1739" t="s">
        <v>135</v>
      </c>
      <c r="K1739" t="s">
        <v>613</v>
      </c>
      <c r="L1739" t="s">
        <v>614</v>
      </c>
      <c r="M1739" t="s">
        <v>251</v>
      </c>
      <c r="N1739" t="s">
        <v>105</v>
      </c>
      <c r="P1739">
        <v>25</v>
      </c>
      <c r="U1739" t="s">
        <v>106</v>
      </c>
      <c r="V1739" t="s">
        <v>167</v>
      </c>
      <c r="W1739" t="s">
        <v>108</v>
      </c>
      <c r="X1739" t="s">
        <v>234</v>
      </c>
      <c r="Y1739">
        <v>4</v>
      </c>
      <c r="Z1739" t="s">
        <v>139</v>
      </c>
      <c r="AB1739">
        <v>0.9</v>
      </c>
      <c r="AG1739" t="s">
        <v>140</v>
      </c>
      <c r="AX1739" t="s">
        <v>207</v>
      </c>
      <c r="AY1739" t="s">
        <v>288</v>
      </c>
      <c r="AZ1739" t="s">
        <v>227</v>
      </c>
      <c r="BA1739" t="s">
        <v>683</v>
      </c>
      <c r="BC1739">
        <v>20</v>
      </c>
      <c r="BH1739" t="s">
        <v>118</v>
      </c>
      <c r="BJ1739">
        <v>20</v>
      </c>
      <c r="BO1739" t="s">
        <v>118</v>
      </c>
      <c r="BQ1739">
        <v>20</v>
      </c>
      <c r="BV1739" t="s">
        <v>118</v>
      </c>
      <c r="CC1739" t="s">
        <v>120</v>
      </c>
      <c r="CR1739" t="s">
        <v>237</v>
      </c>
      <c r="CS1739">
        <v>159327</v>
      </c>
      <c r="CT1739" t="s">
        <v>712</v>
      </c>
      <c r="CU1739" t="s">
        <v>713</v>
      </c>
      <c r="CV1739">
        <v>2012</v>
      </c>
    </row>
    <row r="1740" spans="1:100" x14ac:dyDescent="0.35">
      <c r="A1740">
        <v>39600425</v>
      </c>
      <c r="B1740" t="s">
        <v>689</v>
      </c>
      <c r="D1740" t="s">
        <v>135</v>
      </c>
      <c r="K1740" t="s">
        <v>613</v>
      </c>
      <c r="L1740" t="s">
        <v>614</v>
      </c>
      <c r="M1740" t="s">
        <v>251</v>
      </c>
      <c r="N1740" t="s">
        <v>105</v>
      </c>
      <c r="P1740">
        <v>25</v>
      </c>
      <c r="U1740" t="s">
        <v>106</v>
      </c>
      <c r="V1740" t="s">
        <v>233</v>
      </c>
      <c r="W1740" t="s">
        <v>108</v>
      </c>
      <c r="X1740" t="s">
        <v>524</v>
      </c>
      <c r="Y1740">
        <v>2</v>
      </c>
      <c r="Z1740" t="s">
        <v>139</v>
      </c>
      <c r="AD1740">
        <v>2.5000000000000001E-2</v>
      </c>
      <c r="AF1740">
        <v>2.302</v>
      </c>
      <c r="AG1740" t="s">
        <v>140</v>
      </c>
      <c r="AX1740" t="s">
        <v>273</v>
      </c>
      <c r="AY1740" t="s">
        <v>722</v>
      </c>
      <c r="AZ1740" t="s">
        <v>227</v>
      </c>
      <c r="BA1740" t="s">
        <v>640</v>
      </c>
      <c r="BE1740">
        <v>36</v>
      </c>
      <c r="BG1740">
        <v>37</v>
      </c>
      <c r="BH1740" t="s">
        <v>106</v>
      </c>
      <c r="BO1740" t="s">
        <v>119</v>
      </c>
      <c r="BV1740" t="s">
        <v>119</v>
      </c>
      <c r="CC1740" t="s">
        <v>120</v>
      </c>
      <c r="CR1740" t="s">
        <v>714</v>
      </c>
      <c r="CS1740">
        <v>170774</v>
      </c>
      <c r="CT1740" t="s">
        <v>715</v>
      </c>
      <c r="CU1740" t="s">
        <v>716</v>
      </c>
      <c r="CV1740">
        <v>2013</v>
      </c>
    </row>
    <row r="1741" spans="1:100" x14ac:dyDescent="0.35">
      <c r="A1741">
        <v>39600425</v>
      </c>
      <c r="B1741" t="s">
        <v>689</v>
      </c>
      <c r="D1741" t="s">
        <v>135</v>
      </c>
      <c r="K1741" t="s">
        <v>613</v>
      </c>
      <c r="L1741" t="s">
        <v>614</v>
      </c>
      <c r="M1741" t="s">
        <v>251</v>
      </c>
      <c r="N1741" t="s">
        <v>105</v>
      </c>
      <c r="P1741">
        <v>25</v>
      </c>
      <c r="U1741" t="s">
        <v>106</v>
      </c>
      <c r="V1741" t="s">
        <v>233</v>
      </c>
      <c r="W1741" t="s">
        <v>108</v>
      </c>
      <c r="X1741" t="s">
        <v>524</v>
      </c>
      <c r="Y1741">
        <v>2</v>
      </c>
      <c r="Z1741" t="s">
        <v>139</v>
      </c>
      <c r="AD1741">
        <v>2.5000000000000001E-2</v>
      </c>
      <c r="AF1741">
        <v>2.302</v>
      </c>
      <c r="AG1741" t="s">
        <v>140</v>
      </c>
      <c r="AX1741" t="s">
        <v>273</v>
      </c>
      <c r="AY1741" t="s">
        <v>722</v>
      </c>
      <c r="AZ1741" t="s">
        <v>227</v>
      </c>
      <c r="BA1741" t="s">
        <v>275</v>
      </c>
      <c r="BE1741">
        <v>36</v>
      </c>
      <c r="BG1741">
        <v>37</v>
      </c>
      <c r="BH1741" t="s">
        <v>106</v>
      </c>
      <c r="BO1741" t="s">
        <v>119</v>
      </c>
      <c r="BV1741" t="s">
        <v>119</v>
      </c>
      <c r="CC1741" t="s">
        <v>120</v>
      </c>
      <c r="CR1741" t="s">
        <v>714</v>
      </c>
      <c r="CS1741">
        <v>170774</v>
      </c>
      <c r="CT1741" t="s">
        <v>715</v>
      </c>
      <c r="CU1741" t="s">
        <v>716</v>
      </c>
      <c r="CV1741">
        <v>2013</v>
      </c>
    </row>
    <row r="1742" spans="1:100" x14ac:dyDescent="0.35">
      <c r="A1742">
        <v>39600425</v>
      </c>
      <c r="B1742" t="s">
        <v>689</v>
      </c>
      <c r="D1742" t="s">
        <v>135</v>
      </c>
      <c r="K1742" t="s">
        <v>613</v>
      </c>
      <c r="L1742" t="s">
        <v>614</v>
      </c>
      <c r="M1742" t="s">
        <v>251</v>
      </c>
      <c r="N1742" t="s">
        <v>105</v>
      </c>
      <c r="P1742">
        <v>25</v>
      </c>
      <c r="U1742" t="s">
        <v>106</v>
      </c>
      <c r="V1742" t="s">
        <v>233</v>
      </c>
      <c r="W1742" t="s">
        <v>108</v>
      </c>
      <c r="X1742" t="s">
        <v>524</v>
      </c>
      <c r="Y1742">
        <v>2</v>
      </c>
      <c r="Z1742" t="s">
        <v>139</v>
      </c>
      <c r="AD1742">
        <v>2.5000000000000001E-2</v>
      </c>
      <c r="AF1742">
        <v>2.302</v>
      </c>
      <c r="AG1742" t="s">
        <v>140</v>
      </c>
      <c r="AX1742" t="s">
        <v>273</v>
      </c>
      <c r="AY1742" t="s">
        <v>274</v>
      </c>
      <c r="AZ1742" t="s">
        <v>227</v>
      </c>
      <c r="BA1742" t="s">
        <v>275</v>
      </c>
      <c r="BE1742">
        <v>36</v>
      </c>
      <c r="BG1742">
        <v>37</v>
      </c>
      <c r="BH1742" t="s">
        <v>106</v>
      </c>
      <c r="BO1742" t="s">
        <v>119</v>
      </c>
      <c r="BV1742" t="s">
        <v>119</v>
      </c>
      <c r="CC1742" t="s">
        <v>120</v>
      </c>
      <c r="CR1742" t="s">
        <v>714</v>
      </c>
      <c r="CS1742">
        <v>170774</v>
      </c>
      <c r="CT1742" t="s">
        <v>715</v>
      </c>
      <c r="CU1742" t="s">
        <v>716</v>
      </c>
      <c r="CV1742">
        <v>2013</v>
      </c>
    </row>
    <row r="1743" spans="1:100" x14ac:dyDescent="0.35">
      <c r="A1743">
        <v>39600425</v>
      </c>
      <c r="B1743" t="s">
        <v>689</v>
      </c>
      <c r="D1743" t="s">
        <v>135</v>
      </c>
      <c r="K1743" t="s">
        <v>613</v>
      </c>
      <c r="L1743" t="s">
        <v>614</v>
      </c>
      <c r="M1743" t="s">
        <v>251</v>
      </c>
      <c r="N1743" t="s">
        <v>105</v>
      </c>
      <c r="P1743">
        <v>25</v>
      </c>
      <c r="U1743" t="s">
        <v>106</v>
      </c>
      <c r="V1743" t="s">
        <v>233</v>
      </c>
      <c r="W1743" t="s">
        <v>108</v>
      </c>
      <c r="X1743" t="s">
        <v>524</v>
      </c>
      <c r="Y1743">
        <v>2</v>
      </c>
      <c r="Z1743" t="s">
        <v>139</v>
      </c>
      <c r="AD1743">
        <v>2.5000000000000001E-2</v>
      </c>
      <c r="AF1743">
        <v>2.302</v>
      </c>
      <c r="AG1743" t="s">
        <v>140</v>
      </c>
      <c r="AX1743" t="s">
        <v>273</v>
      </c>
      <c r="AY1743" t="s">
        <v>625</v>
      </c>
      <c r="AZ1743" t="s">
        <v>227</v>
      </c>
      <c r="BA1743" t="s">
        <v>640</v>
      </c>
      <c r="BE1743">
        <v>36</v>
      </c>
      <c r="BG1743">
        <v>37</v>
      </c>
      <c r="BH1743" t="s">
        <v>106</v>
      </c>
      <c r="BO1743" t="s">
        <v>119</v>
      </c>
      <c r="BV1743" t="s">
        <v>119</v>
      </c>
      <c r="CC1743" t="s">
        <v>120</v>
      </c>
      <c r="CR1743" t="s">
        <v>714</v>
      </c>
      <c r="CS1743">
        <v>170774</v>
      </c>
      <c r="CT1743" t="s">
        <v>715</v>
      </c>
      <c r="CU1743" t="s">
        <v>716</v>
      </c>
      <c r="CV1743">
        <v>2013</v>
      </c>
    </row>
    <row r="1744" spans="1:100" x14ac:dyDescent="0.35">
      <c r="A1744">
        <v>39600425</v>
      </c>
      <c r="B1744" t="s">
        <v>689</v>
      </c>
      <c r="D1744" t="s">
        <v>135</v>
      </c>
      <c r="K1744" t="s">
        <v>613</v>
      </c>
      <c r="L1744" t="s">
        <v>614</v>
      </c>
      <c r="M1744" t="s">
        <v>251</v>
      </c>
      <c r="N1744" t="s">
        <v>105</v>
      </c>
      <c r="P1744">
        <v>25</v>
      </c>
      <c r="U1744" t="s">
        <v>106</v>
      </c>
      <c r="V1744" t="s">
        <v>167</v>
      </c>
      <c r="W1744" t="s">
        <v>108</v>
      </c>
      <c r="X1744" t="s">
        <v>234</v>
      </c>
      <c r="Y1744">
        <v>4</v>
      </c>
      <c r="Z1744" t="s">
        <v>139</v>
      </c>
      <c r="AB1744">
        <v>1.8</v>
      </c>
      <c r="AG1744" t="s">
        <v>140</v>
      </c>
      <c r="AX1744" t="s">
        <v>207</v>
      </c>
      <c r="AY1744" t="s">
        <v>278</v>
      </c>
      <c r="AZ1744" t="s">
        <v>227</v>
      </c>
      <c r="BA1744" t="s">
        <v>184</v>
      </c>
      <c r="BC1744">
        <v>20</v>
      </c>
      <c r="BH1744" t="s">
        <v>118</v>
      </c>
      <c r="BJ1744">
        <v>20</v>
      </c>
      <c r="BO1744" t="s">
        <v>118</v>
      </c>
      <c r="BQ1744">
        <v>20</v>
      </c>
      <c r="BV1744" t="s">
        <v>118</v>
      </c>
      <c r="CC1744" t="s">
        <v>120</v>
      </c>
      <c r="CR1744" t="s">
        <v>237</v>
      </c>
      <c r="CS1744">
        <v>159327</v>
      </c>
      <c r="CT1744" t="s">
        <v>712</v>
      </c>
      <c r="CU1744" t="s">
        <v>713</v>
      </c>
      <c r="CV1744">
        <v>2012</v>
      </c>
    </row>
    <row r="1745" spans="1:100" x14ac:dyDescent="0.35">
      <c r="A1745">
        <v>39600425</v>
      </c>
      <c r="B1745" t="s">
        <v>689</v>
      </c>
      <c r="D1745" t="s">
        <v>135</v>
      </c>
      <c r="K1745" t="s">
        <v>613</v>
      </c>
      <c r="L1745" t="s">
        <v>614</v>
      </c>
      <c r="M1745" t="s">
        <v>251</v>
      </c>
      <c r="N1745" t="s">
        <v>105</v>
      </c>
      <c r="P1745">
        <v>25</v>
      </c>
      <c r="U1745" t="s">
        <v>106</v>
      </c>
      <c r="V1745" t="s">
        <v>167</v>
      </c>
      <c r="W1745" t="s">
        <v>108</v>
      </c>
      <c r="X1745" t="s">
        <v>234</v>
      </c>
      <c r="Y1745">
        <v>4</v>
      </c>
      <c r="Z1745" t="s">
        <v>139</v>
      </c>
      <c r="AB1745">
        <v>1.8</v>
      </c>
      <c r="AG1745" t="s">
        <v>140</v>
      </c>
      <c r="AX1745" t="s">
        <v>207</v>
      </c>
      <c r="AY1745" t="s">
        <v>288</v>
      </c>
      <c r="AZ1745" t="s">
        <v>227</v>
      </c>
      <c r="BA1745" t="s">
        <v>184</v>
      </c>
      <c r="BC1745">
        <v>20</v>
      </c>
      <c r="BH1745" t="s">
        <v>118</v>
      </c>
      <c r="BJ1745">
        <v>20</v>
      </c>
      <c r="BO1745" t="s">
        <v>118</v>
      </c>
      <c r="BQ1745">
        <v>20</v>
      </c>
      <c r="BV1745" t="s">
        <v>118</v>
      </c>
      <c r="CC1745" t="s">
        <v>120</v>
      </c>
      <c r="CR1745" t="s">
        <v>237</v>
      </c>
      <c r="CS1745">
        <v>159327</v>
      </c>
      <c r="CT1745" t="s">
        <v>712</v>
      </c>
      <c r="CU1745" t="s">
        <v>713</v>
      </c>
      <c r="CV1745">
        <v>2012</v>
      </c>
    </row>
    <row r="1746" spans="1:100" x14ac:dyDescent="0.35">
      <c r="A1746">
        <v>39600425</v>
      </c>
      <c r="B1746" t="s">
        <v>689</v>
      </c>
      <c r="D1746" t="s">
        <v>135</v>
      </c>
      <c r="K1746" t="s">
        <v>613</v>
      </c>
      <c r="L1746" t="s">
        <v>614</v>
      </c>
      <c r="M1746" t="s">
        <v>251</v>
      </c>
      <c r="N1746" t="s">
        <v>105</v>
      </c>
      <c r="P1746">
        <v>25</v>
      </c>
      <c r="U1746" t="s">
        <v>106</v>
      </c>
      <c r="V1746" t="s">
        <v>233</v>
      </c>
      <c r="W1746" t="s">
        <v>108</v>
      </c>
      <c r="X1746" t="s">
        <v>524</v>
      </c>
      <c r="Y1746">
        <v>2</v>
      </c>
      <c r="Z1746" t="s">
        <v>139</v>
      </c>
      <c r="AD1746">
        <v>2.5000000000000001E-2</v>
      </c>
      <c r="AF1746">
        <v>2.302</v>
      </c>
      <c r="AG1746" t="s">
        <v>140</v>
      </c>
      <c r="AX1746" t="s">
        <v>207</v>
      </c>
      <c r="AY1746" t="s">
        <v>278</v>
      </c>
      <c r="AZ1746" t="s">
        <v>227</v>
      </c>
      <c r="BA1746" t="s">
        <v>184</v>
      </c>
      <c r="BE1746">
        <v>25</v>
      </c>
      <c r="BG1746">
        <v>42</v>
      </c>
      <c r="BH1746" t="s">
        <v>106</v>
      </c>
      <c r="BO1746" t="s">
        <v>119</v>
      </c>
      <c r="BV1746" t="s">
        <v>119</v>
      </c>
      <c r="CC1746" t="s">
        <v>120</v>
      </c>
      <c r="CR1746" t="s">
        <v>714</v>
      </c>
      <c r="CS1746">
        <v>170774</v>
      </c>
      <c r="CT1746" t="s">
        <v>715</v>
      </c>
      <c r="CU1746" t="s">
        <v>716</v>
      </c>
      <c r="CV1746">
        <v>2013</v>
      </c>
    </row>
    <row r="1747" spans="1:100" x14ac:dyDescent="0.35">
      <c r="A1747">
        <v>39600425</v>
      </c>
      <c r="B1747" t="s">
        <v>689</v>
      </c>
      <c r="D1747" t="s">
        <v>135</v>
      </c>
      <c r="K1747" t="s">
        <v>613</v>
      </c>
      <c r="L1747" t="s">
        <v>614</v>
      </c>
      <c r="M1747" t="s">
        <v>251</v>
      </c>
      <c r="N1747" t="s">
        <v>105</v>
      </c>
      <c r="P1747">
        <v>25</v>
      </c>
      <c r="U1747" t="s">
        <v>106</v>
      </c>
      <c r="V1747" t="s">
        <v>233</v>
      </c>
      <c r="W1747" t="s">
        <v>108</v>
      </c>
      <c r="X1747" t="s">
        <v>524</v>
      </c>
      <c r="Y1747">
        <v>2</v>
      </c>
      <c r="Z1747" t="s">
        <v>139</v>
      </c>
      <c r="AD1747">
        <v>2.5000000000000001E-2</v>
      </c>
      <c r="AF1747">
        <v>2.302</v>
      </c>
      <c r="AG1747" t="s">
        <v>140</v>
      </c>
      <c r="AX1747" t="s">
        <v>273</v>
      </c>
      <c r="AY1747" t="s">
        <v>654</v>
      </c>
      <c r="AZ1747" t="s">
        <v>227</v>
      </c>
      <c r="BA1747" t="s">
        <v>640</v>
      </c>
      <c r="BE1747">
        <v>36</v>
      </c>
      <c r="BG1747">
        <v>37</v>
      </c>
      <c r="BH1747" t="s">
        <v>106</v>
      </c>
      <c r="BO1747" t="s">
        <v>119</v>
      </c>
      <c r="BV1747" t="s">
        <v>119</v>
      </c>
      <c r="CC1747" t="s">
        <v>120</v>
      </c>
      <c r="CR1747" t="s">
        <v>714</v>
      </c>
      <c r="CS1747">
        <v>170774</v>
      </c>
      <c r="CT1747" t="s">
        <v>715</v>
      </c>
      <c r="CU1747" t="s">
        <v>716</v>
      </c>
      <c r="CV1747">
        <v>2013</v>
      </c>
    </row>
    <row r="1748" spans="1:100" x14ac:dyDescent="0.35">
      <c r="A1748">
        <v>39600425</v>
      </c>
      <c r="B1748" t="s">
        <v>689</v>
      </c>
      <c r="D1748" t="s">
        <v>135</v>
      </c>
      <c r="K1748" t="s">
        <v>613</v>
      </c>
      <c r="L1748" t="s">
        <v>614</v>
      </c>
      <c r="M1748" t="s">
        <v>251</v>
      </c>
      <c r="N1748" t="s">
        <v>105</v>
      </c>
      <c r="P1748">
        <v>25</v>
      </c>
      <c r="U1748" t="s">
        <v>106</v>
      </c>
      <c r="V1748" t="s">
        <v>233</v>
      </c>
      <c r="W1748" t="s">
        <v>108</v>
      </c>
      <c r="X1748" t="s">
        <v>524</v>
      </c>
      <c r="Y1748">
        <v>2</v>
      </c>
      <c r="Z1748" t="s">
        <v>139</v>
      </c>
      <c r="AD1748">
        <v>2.5000000000000001E-2</v>
      </c>
      <c r="AF1748">
        <v>2.302</v>
      </c>
      <c r="AG1748" t="s">
        <v>140</v>
      </c>
      <c r="AX1748" t="s">
        <v>273</v>
      </c>
      <c r="AY1748" t="s">
        <v>653</v>
      </c>
      <c r="AZ1748" t="s">
        <v>227</v>
      </c>
      <c r="BA1748" t="s">
        <v>640</v>
      </c>
      <c r="BE1748">
        <v>36</v>
      </c>
      <c r="BG1748">
        <v>37</v>
      </c>
      <c r="BH1748" t="s">
        <v>106</v>
      </c>
      <c r="BO1748" t="s">
        <v>119</v>
      </c>
      <c r="BV1748" t="s">
        <v>119</v>
      </c>
      <c r="CC1748" t="s">
        <v>120</v>
      </c>
      <c r="CR1748" t="s">
        <v>714</v>
      </c>
      <c r="CS1748">
        <v>170774</v>
      </c>
      <c r="CT1748" t="s">
        <v>715</v>
      </c>
      <c r="CU1748" t="s">
        <v>716</v>
      </c>
      <c r="CV1748">
        <v>2013</v>
      </c>
    </row>
    <row r="1749" spans="1:100" x14ac:dyDescent="0.35">
      <c r="A1749">
        <v>39600425</v>
      </c>
      <c r="B1749" t="s">
        <v>689</v>
      </c>
      <c r="D1749" t="s">
        <v>101</v>
      </c>
      <c r="F1749">
        <v>39.9</v>
      </c>
      <c r="K1749" t="s">
        <v>618</v>
      </c>
      <c r="L1749" t="s">
        <v>619</v>
      </c>
      <c r="M1749" t="s">
        <v>251</v>
      </c>
      <c r="N1749" t="s">
        <v>105</v>
      </c>
      <c r="P1749">
        <v>25</v>
      </c>
      <c r="U1749" t="s">
        <v>294</v>
      </c>
      <c r="V1749" t="s">
        <v>167</v>
      </c>
      <c r="W1749" t="s">
        <v>108</v>
      </c>
      <c r="X1749" t="s">
        <v>109</v>
      </c>
      <c r="Y1749" t="s">
        <v>383</v>
      </c>
      <c r="Z1749" t="s">
        <v>139</v>
      </c>
      <c r="AB1749">
        <v>1.33</v>
      </c>
      <c r="AD1749">
        <v>1.1599999999999999</v>
      </c>
      <c r="AF1749">
        <v>1.46</v>
      </c>
      <c r="AG1749" t="s">
        <v>140</v>
      </c>
      <c r="AX1749" t="s">
        <v>128</v>
      </c>
      <c r="AY1749" t="s">
        <v>128</v>
      </c>
      <c r="AZ1749" t="s">
        <v>227</v>
      </c>
      <c r="BC1749">
        <v>4</v>
      </c>
      <c r="BH1749" t="s">
        <v>118</v>
      </c>
      <c r="BJ1749">
        <v>96</v>
      </c>
      <c r="BO1749" t="s">
        <v>130</v>
      </c>
      <c r="BQ1749">
        <v>4</v>
      </c>
      <c r="BV1749" t="s">
        <v>118</v>
      </c>
      <c r="CC1749" t="s">
        <v>120</v>
      </c>
      <c r="CR1749" t="s">
        <v>375</v>
      </c>
      <c r="CS1749">
        <v>161774</v>
      </c>
      <c r="CT1749" t="s">
        <v>384</v>
      </c>
      <c r="CU1749" t="s">
        <v>385</v>
      </c>
      <c r="CV1749">
        <v>2011</v>
      </c>
    </row>
    <row r="1750" spans="1:100" x14ac:dyDescent="0.35">
      <c r="A1750">
        <v>39600425</v>
      </c>
      <c r="B1750" t="s">
        <v>689</v>
      </c>
      <c r="D1750" t="s">
        <v>135</v>
      </c>
      <c r="K1750" t="s">
        <v>613</v>
      </c>
      <c r="L1750" t="s">
        <v>614</v>
      </c>
      <c r="M1750" t="s">
        <v>251</v>
      </c>
      <c r="N1750" t="s">
        <v>105</v>
      </c>
      <c r="P1750">
        <v>25</v>
      </c>
      <c r="U1750" t="s">
        <v>106</v>
      </c>
      <c r="V1750" t="s">
        <v>167</v>
      </c>
      <c r="W1750" t="s">
        <v>108</v>
      </c>
      <c r="X1750" t="s">
        <v>234</v>
      </c>
      <c r="Y1750">
        <v>4</v>
      </c>
      <c r="Z1750" t="s">
        <v>139</v>
      </c>
      <c r="AB1750">
        <v>1.8</v>
      </c>
      <c r="AG1750" t="s">
        <v>140</v>
      </c>
      <c r="AX1750" t="s">
        <v>128</v>
      </c>
      <c r="AY1750" t="s">
        <v>128</v>
      </c>
      <c r="AZ1750" t="s">
        <v>227</v>
      </c>
      <c r="BC1750">
        <v>20</v>
      </c>
      <c r="BH1750" t="s">
        <v>118</v>
      </c>
      <c r="BJ1750">
        <v>20</v>
      </c>
      <c r="BO1750" t="s">
        <v>118</v>
      </c>
      <c r="BQ1750">
        <v>20</v>
      </c>
      <c r="BV1750" t="s">
        <v>118</v>
      </c>
      <c r="CC1750" t="s">
        <v>120</v>
      </c>
      <c r="CR1750" t="s">
        <v>237</v>
      </c>
      <c r="CS1750">
        <v>159327</v>
      </c>
      <c r="CT1750" t="s">
        <v>712</v>
      </c>
      <c r="CU1750" t="s">
        <v>713</v>
      </c>
      <c r="CV1750">
        <v>2012</v>
      </c>
    </row>
    <row r="1751" spans="1:100" x14ac:dyDescent="0.35">
      <c r="A1751">
        <v>39600425</v>
      </c>
      <c r="B1751" t="s">
        <v>689</v>
      </c>
      <c r="D1751" t="s">
        <v>135</v>
      </c>
      <c r="K1751" t="s">
        <v>613</v>
      </c>
      <c r="L1751" t="s">
        <v>614</v>
      </c>
      <c r="M1751" t="s">
        <v>251</v>
      </c>
      <c r="N1751" t="s">
        <v>105</v>
      </c>
      <c r="P1751">
        <v>25</v>
      </c>
      <c r="U1751" t="s">
        <v>106</v>
      </c>
      <c r="V1751" t="s">
        <v>233</v>
      </c>
      <c r="W1751" t="s">
        <v>108</v>
      </c>
      <c r="X1751" t="s">
        <v>524</v>
      </c>
      <c r="Y1751">
        <v>2</v>
      </c>
      <c r="Z1751" t="s">
        <v>139</v>
      </c>
      <c r="AD1751">
        <v>1E-3</v>
      </c>
      <c r="AF1751">
        <v>3.22</v>
      </c>
      <c r="AG1751" t="s">
        <v>140</v>
      </c>
      <c r="AX1751" t="s">
        <v>273</v>
      </c>
      <c r="AY1751" t="s">
        <v>722</v>
      </c>
      <c r="AZ1751" t="s">
        <v>227</v>
      </c>
      <c r="BA1751" t="s">
        <v>275</v>
      </c>
      <c r="BE1751">
        <v>36</v>
      </c>
      <c r="BG1751">
        <v>37</v>
      </c>
      <c r="BH1751" t="s">
        <v>106</v>
      </c>
      <c r="BO1751" t="s">
        <v>119</v>
      </c>
      <c r="BV1751" t="s">
        <v>119</v>
      </c>
      <c r="CC1751" t="s">
        <v>120</v>
      </c>
      <c r="CR1751" t="s">
        <v>714</v>
      </c>
      <c r="CS1751">
        <v>170774</v>
      </c>
      <c r="CT1751" t="s">
        <v>715</v>
      </c>
      <c r="CU1751" t="s">
        <v>716</v>
      </c>
      <c r="CV1751">
        <v>2013</v>
      </c>
    </row>
    <row r="1752" spans="1:100" x14ac:dyDescent="0.35">
      <c r="A1752">
        <v>39600425</v>
      </c>
      <c r="B1752" t="s">
        <v>689</v>
      </c>
      <c r="D1752" t="s">
        <v>135</v>
      </c>
      <c r="K1752" t="s">
        <v>613</v>
      </c>
      <c r="L1752" t="s">
        <v>614</v>
      </c>
      <c r="M1752" t="s">
        <v>251</v>
      </c>
      <c r="N1752" t="s">
        <v>105</v>
      </c>
      <c r="P1752">
        <v>25</v>
      </c>
      <c r="U1752" t="s">
        <v>106</v>
      </c>
      <c r="V1752" t="s">
        <v>233</v>
      </c>
      <c r="W1752" t="s">
        <v>108</v>
      </c>
      <c r="X1752" t="s">
        <v>524</v>
      </c>
      <c r="Y1752">
        <v>2</v>
      </c>
      <c r="Z1752" t="s">
        <v>139</v>
      </c>
      <c r="AD1752">
        <v>1E-3</v>
      </c>
      <c r="AF1752">
        <v>3.22</v>
      </c>
      <c r="AG1752" t="s">
        <v>140</v>
      </c>
      <c r="AX1752" t="s">
        <v>273</v>
      </c>
      <c r="AY1752" t="s">
        <v>653</v>
      </c>
      <c r="AZ1752" t="s">
        <v>227</v>
      </c>
      <c r="BA1752" t="s">
        <v>275</v>
      </c>
      <c r="BE1752">
        <v>36</v>
      </c>
      <c r="BG1752">
        <v>37</v>
      </c>
      <c r="BH1752" t="s">
        <v>106</v>
      </c>
      <c r="BO1752" t="s">
        <v>119</v>
      </c>
      <c r="BV1752" t="s">
        <v>119</v>
      </c>
      <c r="CC1752" t="s">
        <v>120</v>
      </c>
      <c r="CR1752" t="s">
        <v>714</v>
      </c>
      <c r="CS1752">
        <v>170774</v>
      </c>
      <c r="CT1752" t="s">
        <v>715</v>
      </c>
      <c r="CU1752" t="s">
        <v>716</v>
      </c>
      <c r="CV1752">
        <v>2013</v>
      </c>
    </row>
    <row r="1753" spans="1:100" x14ac:dyDescent="0.35">
      <c r="A1753">
        <v>39600425</v>
      </c>
      <c r="B1753" t="s">
        <v>689</v>
      </c>
      <c r="D1753" t="s">
        <v>135</v>
      </c>
      <c r="F1753">
        <v>49</v>
      </c>
      <c r="K1753" t="s">
        <v>613</v>
      </c>
      <c r="L1753" t="s">
        <v>614</v>
      </c>
      <c r="M1753" t="s">
        <v>251</v>
      </c>
      <c r="N1753" t="s">
        <v>105</v>
      </c>
      <c r="P1753">
        <v>25</v>
      </c>
      <c r="U1753" t="s">
        <v>294</v>
      </c>
      <c r="V1753" t="s">
        <v>167</v>
      </c>
      <c r="W1753" t="s">
        <v>108</v>
      </c>
      <c r="X1753" t="s">
        <v>234</v>
      </c>
      <c r="Y1753">
        <v>2</v>
      </c>
      <c r="Z1753" t="s">
        <v>139</v>
      </c>
      <c r="AD1753">
        <v>2.73</v>
      </c>
      <c r="AF1753">
        <v>4.6900000000000004</v>
      </c>
      <c r="AG1753" t="s">
        <v>140</v>
      </c>
      <c r="AX1753" t="s">
        <v>282</v>
      </c>
      <c r="AY1753" t="s">
        <v>283</v>
      </c>
      <c r="AZ1753" t="s">
        <v>227</v>
      </c>
      <c r="BC1753">
        <v>60</v>
      </c>
      <c r="BH1753" t="s">
        <v>118</v>
      </c>
      <c r="BJ1753">
        <v>60</v>
      </c>
      <c r="BO1753" t="s">
        <v>118</v>
      </c>
      <c r="BQ1753">
        <v>60</v>
      </c>
      <c r="BV1753" t="s">
        <v>118</v>
      </c>
      <c r="CC1753" t="s">
        <v>120</v>
      </c>
      <c r="CR1753" t="s">
        <v>658</v>
      </c>
      <c r="CS1753">
        <v>173392</v>
      </c>
      <c r="CT1753" t="s">
        <v>659</v>
      </c>
      <c r="CU1753" t="s">
        <v>660</v>
      </c>
      <c r="CV1753">
        <v>2013</v>
      </c>
    </row>
    <row r="1754" spans="1:100" x14ac:dyDescent="0.35">
      <c r="A1754">
        <v>39600425</v>
      </c>
      <c r="B1754" t="s">
        <v>689</v>
      </c>
      <c r="D1754" t="s">
        <v>101</v>
      </c>
      <c r="F1754">
        <v>49</v>
      </c>
      <c r="K1754" t="s">
        <v>613</v>
      </c>
      <c r="L1754" t="s">
        <v>614</v>
      </c>
      <c r="M1754" t="s">
        <v>251</v>
      </c>
      <c r="N1754" t="s">
        <v>105</v>
      </c>
      <c r="P1754">
        <v>31</v>
      </c>
      <c r="U1754" t="s">
        <v>294</v>
      </c>
      <c r="V1754" t="s">
        <v>508</v>
      </c>
      <c r="W1754" t="s">
        <v>108</v>
      </c>
      <c r="X1754" t="s">
        <v>234</v>
      </c>
      <c r="Y1754">
        <v>3</v>
      </c>
      <c r="Z1754" t="s">
        <v>139</v>
      </c>
      <c r="AB1754">
        <v>2.88</v>
      </c>
      <c r="AG1754" t="s">
        <v>140</v>
      </c>
      <c r="AX1754" t="s">
        <v>207</v>
      </c>
      <c r="AY1754" t="s">
        <v>208</v>
      </c>
      <c r="AZ1754" t="s">
        <v>227</v>
      </c>
      <c r="BA1754" t="s">
        <v>184</v>
      </c>
      <c r="BE1754">
        <v>36</v>
      </c>
      <c r="BG1754">
        <v>38</v>
      </c>
      <c r="BH1754" t="s">
        <v>106</v>
      </c>
      <c r="BJ1754">
        <v>93.6</v>
      </c>
      <c r="BO1754" t="s">
        <v>118</v>
      </c>
      <c r="BQ1754">
        <v>93.6</v>
      </c>
      <c r="BV1754" t="s">
        <v>118</v>
      </c>
      <c r="CC1754" t="s">
        <v>120</v>
      </c>
      <c r="CR1754" t="s">
        <v>658</v>
      </c>
      <c r="CS1754">
        <v>173392</v>
      </c>
      <c r="CT1754" t="s">
        <v>659</v>
      </c>
      <c r="CU1754" t="s">
        <v>660</v>
      </c>
      <c r="CV1754">
        <v>2013</v>
      </c>
    </row>
    <row r="1755" spans="1:100" x14ac:dyDescent="0.35">
      <c r="A1755">
        <v>39600425</v>
      </c>
      <c r="B1755" t="s">
        <v>689</v>
      </c>
      <c r="D1755" t="s">
        <v>101</v>
      </c>
      <c r="F1755">
        <v>49</v>
      </c>
      <c r="K1755" t="s">
        <v>613</v>
      </c>
      <c r="L1755" t="s">
        <v>614</v>
      </c>
      <c r="M1755" t="s">
        <v>251</v>
      </c>
      <c r="N1755" t="s">
        <v>105</v>
      </c>
      <c r="P1755">
        <v>31</v>
      </c>
      <c r="U1755" t="s">
        <v>294</v>
      </c>
      <c r="V1755" t="s">
        <v>508</v>
      </c>
      <c r="W1755" t="s">
        <v>108</v>
      </c>
      <c r="X1755" t="s">
        <v>234</v>
      </c>
      <c r="Y1755">
        <v>3</v>
      </c>
      <c r="Z1755" t="s">
        <v>139</v>
      </c>
      <c r="AB1755">
        <v>2.88</v>
      </c>
      <c r="AG1755" t="s">
        <v>140</v>
      </c>
      <c r="AX1755" t="s">
        <v>207</v>
      </c>
      <c r="AY1755" t="s">
        <v>208</v>
      </c>
      <c r="AZ1755" t="s">
        <v>227</v>
      </c>
      <c r="BA1755" t="s">
        <v>184</v>
      </c>
      <c r="BE1755">
        <v>30</v>
      </c>
      <c r="BG1755">
        <v>31</v>
      </c>
      <c r="BH1755" t="s">
        <v>106</v>
      </c>
      <c r="BJ1755">
        <v>93.6</v>
      </c>
      <c r="BO1755" t="s">
        <v>118</v>
      </c>
      <c r="BQ1755">
        <v>93.6</v>
      </c>
      <c r="BV1755" t="s">
        <v>118</v>
      </c>
      <c r="CC1755" t="s">
        <v>120</v>
      </c>
      <c r="CR1755" t="s">
        <v>658</v>
      </c>
      <c r="CS1755">
        <v>173392</v>
      </c>
      <c r="CT1755" t="s">
        <v>659</v>
      </c>
      <c r="CU1755" t="s">
        <v>660</v>
      </c>
      <c r="CV1755">
        <v>2013</v>
      </c>
    </row>
    <row r="1756" spans="1:100" x14ac:dyDescent="0.35">
      <c r="A1756">
        <v>39600425</v>
      </c>
      <c r="B1756" t="s">
        <v>689</v>
      </c>
      <c r="D1756" t="s">
        <v>101</v>
      </c>
      <c r="F1756">
        <v>49</v>
      </c>
      <c r="K1756" t="s">
        <v>613</v>
      </c>
      <c r="L1756" t="s">
        <v>614</v>
      </c>
      <c r="M1756" t="s">
        <v>251</v>
      </c>
      <c r="N1756" t="s">
        <v>105</v>
      </c>
      <c r="P1756">
        <v>31</v>
      </c>
      <c r="U1756" t="s">
        <v>294</v>
      </c>
      <c r="V1756" t="s">
        <v>508</v>
      </c>
      <c r="W1756" t="s">
        <v>108</v>
      </c>
      <c r="X1756" t="s">
        <v>234</v>
      </c>
      <c r="Y1756">
        <v>3</v>
      </c>
      <c r="Z1756" t="s">
        <v>139</v>
      </c>
      <c r="AB1756">
        <v>2.88</v>
      </c>
      <c r="AG1756" t="s">
        <v>140</v>
      </c>
      <c r="AX1756" t="s">
        <v>207</v>
      </c>
      <c r="AY1756" t="s">
        <v>440</v>
      </c>
      <c r="AZ1756" t="s">
        <v>227</v>
      </c>
      <c r="BA1756" t="s">
        <v>184</v>
      </c>
      <c r="BC1756">
        <v>42</v>
      </c>
      <c r="BH1756" t="s">
        <v>106</v>
      </c>
      <c r="BJ1756">
        <v>93.6</v>
      </c>
      <c r="BO1756" t="s">
        <v>118</v>
      </c>
      <c r="BQ1756">
        <v>93.6</v>
      </c>
      <c r="BV1756" t="s">
        <v>118</v>
      </c>
      <c r="CC1756" t="s">
        <v>120</v>
      </c>
      <c r="CR1756" t="s">
        <v>658</v>
      </c>
      <c r="CS1756">
        <v>173392</v>
      </c>
      <c r="CT1756" t="s">
        <v>659</v>
      </c>
      <c r="CU1756" t="s">
        <v>660</v>
      </c>
      <c r="CV1756">
        <v>2013</v>
      </c>
    </row>
    <row r="1757" spans="1:100" x14ac:dyDescent="0.35">
      <c r="A1757">
        <v>39600425</v>
      </c>
      <c r="B1757" t="s">
        <v>689</v>
      </c>
      <c r="D1757" t="s">
        <v>101</v>
      </c>
      <c r="F1757">
        <v>49</v>
      </c>
      <c r="K1757" t="s">
        <v>613</v>
      </c>
      <c r="L1757" t="s">
        <v>614</v>
      </c>
      <c r="M1757" t="s">
        <v>251</v>
      </c>
      <c r="N1757" t="s">
        <v>105</v>
      </c>
      <c r="P1757">
        <v>31</v>
      </c>
      <c r="U1757" t="s">
        <v>294</v>
      </c>
      <c r="V1757" t="s">
        <v>508</v>
      </c>
      <c r="W1757" t="s">
        <v>108</v>
      </c>
      <c r="X1757" t="s">
        <v>234</v>
      </c>
      <c r="Y1757">
        <v>3</v>
      </c>
      <c r="Z1757" t="s">
        <v>139</v>
      </c>
      <c r="AB1757">
        <v>2.88</v>
      </c>
      <c r="AG1757" t="s">
        <v>140</v>
      </c>
      <c r="AX1757" t="s">
        <v>112</v>
      </c>
      <c r="AY1757" t="s">
        <v>235</v>
      </c>
      <c r="AZ1757" t="s">
        <v>227</v>
      </c>
      <c r="BC1757">
        <v>91.3</v>
      </c>
      <c r="BH1757" t="s">
        <v>118</v>
      </c>
      <c r="BJ1757">
        <v>93.6</v>
      </c>
      <c r="BO1757" t="s">
        <v>118</v>
      </c>
      <c r="BQ1757">
        <v>93.6</v>
      </c>
      <c r="BV1757" t="s">
        <v>118</v>
      </c>
      <c r="CC1757" t="s">
        <v>120</v>
      </c>
      <c r="CR1757" t="s">
        <v>658</v>
      </c>
      <c r="CS1757">
        <v>173392</v>
      </c>
      <c r="CT1757" t="s">
        <v>659</v>
      </c>
      <c r="CU1757" t="s">
        <v>660</v>
      </c>
      <c r="CV1757">
        <v>2013</v>
      </c>
    </row>
    <row r="1758" spans="1:100" x14ac:dyDescent="0.35">
      <c r="A1758">
        <v>39600425</v>
      </c>
      <c r="B1758" t="s">
        <v>689</v>
      </c>
      <c r="D1758" t="s">
        <v>101</v>
      </c>
      <c r="F1758">
        <v>49</v>
      </c>
      <c r="K1758" t="s">
        <v>613</v>
      </c>
      <c r="L1758" t="s">
        <v>614</v>
      </c>
      <c r="M1758" t="s">
        <v>251</v>
      </c>
      <c r="N1758" t="s">
        <v>105</v>
      </c>
      <c r="P1758">
        <v>31</v>
      </c>
      <c r="U1758" t="s">
        <v>294</v>
      </c>
      <c r="V1758" t="s">
        <v>508</v>
      </c>
      <c r="W1758" t="s">
        <v>108</v>
      </c>
      <c r="X1758" t="s">
        <v>234</v>
      </c>
      <c r="Y1758">
        <v>3</v>
      </c>
      <c r="Z1758" t="s">
        <v>139</v>
      </c>
      <c r="AB1758">
        <v>2.88</v>
      </c>
      <c r="AG1758" t="s">
        <v>140</v>
      </c>
      <c r="AX1758" t="s">
        <v>207</v>
      </c>
      <c r="AY1758" t="s">
        <v>546</v>
      </c>
      <c r="AZ1758" t="s">
        <v>227</v>
      </c>
      <c r="BA1758" t="s">
        <v>184</v>
      </c>
      <c r="BE1758">
        <v>36</v>
      </c>
      <c r="BG1758">
        <v>38</v>
      </c>
      <c r="BH1758" t="s">
        <v>106</v>
      </c>
      <c r="BJ1758">
        <v>93.6</v>
      </c>
      <c r="BO1758" t="s">
        <v>118</v>
      </c>
      <c r="BQ1758">
        <v>93.6</v>
      </c>
      <c r="BV1758" t="s">
        <v>118</v>
      </c>
      <c r="CC1758" t="s">
        <v>120</v>
      </c>
      <c r="CR1758" t="s">
        <v>658</v>
      </c>
      <c r="CS1758">
        <v>173392</v>
      </c>
      <c r="CT1758" t="s">
        <v>659</v>
      </c>
      <c r="CU1758" t="s">
        <v>660</v>
      </c>
      <c r="CV1758">
        <v>2013</v>
      </c>
    </row>
    <row r="1759" spans="1:100" x14ac:dyDescent="0.35">
      <c r="A1759">
        <v>39600425</v>
      </c>
      <c r="B1759" t="s">
        <v>689</v>
      </c>
      <c r="D1759" t="s">
        <v>101</v>
      </c>
      <c r="F1759">
        <v>48.8</v>
      </c>
      <c r="K1759" t="s">
        <v>611</v>
      </c>
      <c r="L1759" t="s">
        <v>612</v>
      </c>
      <c r="M1759" t="s">
        <v>251</v>
      </c>
      <c r="N1759" t="s">
        <v>105</v>
      </c>
      <c r="P1759">
        <v>25</v>
      </c>
      <c r="U1759" t="s">
        <v>106</v>
      </c>
      <c r="V1759" t="s">
        <v>107</v>
      </c>
      <c r="W1759" t="s">
        <v>108</v>
      </c>
      <c r="X1759" t="s">
        <v>109</v>
      </c>
      <c r="Y1759">
        <v>3</v>
      </c>
      <c r="Z1759" t="s">
        <v>139</v>
      </c>
      <c r="AB1759">
        <v>572</v>
      </c>
      <c r="AG1759" t="s">
        <v>530</v>
      </c>
      <c r="AX1759" t="s">
        <v>207</v>
      </c>
      <c r="AY1759" t="s">
        <v>217</v>
      </c>
      <c r="AZ1759" t="s">
        <v>227</v>
      </c>
      <c r="BC1759">
        <v>27.8</v>
      </c>
      <c r="BH1759" t="s">
        <v>118</v>
      </c>
      <c r="CC1759" t="s">
        <v>120</v>
      </c>
      <c r="CR1759" t="s">
        <v>531</v>
      </c>
      <c r="CS1759">
        <v>153825</v>
      </c>
      <c r="CT1759" t="s">
        <v>532</v>
      </c>
      <c r="CU1759" t="s">
        <v>533</v>
      </c>
      <c r="CV1759">
        <v>2010</v>
      </c>
    </row>
    <row r="1760" spans="1:100" x14ac:dyDescent="0.35">
      <c r="A1760">
        <v>39600425</v>
      </c>
      <c r="B1760" t="s">
        <v>689</v>
      </c>
      <c r="D1760" t="s">
        <v>101</v>
      </c>
      <c r="F1760">
        <v>49</v>
      </c>
      <c r="K1760" t="s">
        <v>613</v>
      </c>
      <c r="L1760" t="s">
        <v>614</v>
      </c>
      <c r="M1760" t="s">
        <v>251</v>
      </c>
      <c r="N1760" t="s">
        <v>105</v>
      </c>
      <c r="P1760">
        <v>31</v>
      </c>
      <c r="U1760" t="s">
        <v>294</v>
      </c>
      <c r="V1760" t="s">
        <v>508</v>
      </c>
      <c r="W1760" t="s">
        <v>108</v>
      </c>
      <c r="X1760" t="s">
        <v>234</v>
      </c>
      <c r="Y1760">
        <v>3</v>
      </c>
      <c r="Z1760" t="s">
        <v>139</v>
      </c>
      <c r="AB1760">
        <v>0.21</v>
      </c>
      <c r="AG1760" t="s">
        <v>140</v>
      </c>
      <c r="AX1760" t="s">
        <v>207</v>
      </c>
      <c r="AY1760" t="s">
        <v>440</v>
      </c>
      <c r="AZ1760" t="s">
        <v>227</v>
      </c>
      <c r="BA1760" t="s">
        <v>184</v>
      </c>
      <c r="BE1760">
        <v>36</v>
      </c>
      <c r="BG1760">
        <v>38</v>
      </c>
      <c r="BH1760" t="s">
        <v>106</v>
      </c>
      <c r="BJ1760">
        <v>93.6</v>
      </c>
      <c r="BO1760" t="s">
        <v>118</v>
      </c>
      <c r="BQ1760">
        <v>93.6</v>
      </c>
      <c r="BV1760" t="s">
        <v>118</v>
      </c>
      <c r="CC1760" t="s">
        <v>120</v>
      </c>
      <c r="CR1760" t="s">
        <v>658</v>
      </c>
      <c r="CS1760">
        <v>173392</v>
      </c>
      <c r="CT1760" t="s">
        <v>659</v>
      </c>
      <c r="CU1760" t="s">
        <v>660</v>
      </c>
      <c r="CV1760">
        <v>2013</v>
      </c>
    </row>
    <row r="1761" spans="1:100" x14ac:dyDescent="0.35">
      <c r="A1761">
        <v>39600425</v>
      </c>
      <c r="B1761" t="s">
        <v>689</v>
      </c>
      <c r="D1761" t="s">
        <v>101</v>
      </c>
      <c r="F1761">
        <v>49</v>
      </c>
      <c r="K1761" t="s">
        <v>613</v>
      </c>
      <c r="L1761" t="s">
        <v>614</v>
      </c>
      <c r="M1761" t="s">
        <v>251</v>
      </c>
      <c r="N1761" t="s">
        <v>105</v>
      </c>
      <c r="P1761">
        <v>31</v>
      </c>
      <c r="U1761" t="s">
        <v>294</v>
      </c>
      <c r="V1761" t="s">
        <v>508</v>
      </c>
      <c r="W1761" t="s">
        <v>108</v>
      </c>
      <c r="X1761" t="s">
        <v>234</v>
      </c>
      <c r="Y1761">
        <v>3</v>
      </c>
      <c r="Z1761" t="s">
        <v>139</v>
      </c>
      <c r="AB1761">
        <v>2.88</v>
      </c>
      <c r="AG1761" t="s">
        <v>140</v>
      </c>
      <c r="AX1761" t="s">
        <v>112</v>
      </c>
      <c r="AY1761" t="s">
        <v>235</v>
      </c>
      <c r="AZ1761" t="s">
        <v>227</v>
      </c>
      <c r="BC1761">
        <v>92.7</v>
      </c>
      <c r="BH1761" t="s">
        <v>118</v>
      </c>
      <c r="BJ1761">
        <v>93.6</v>
      </c>
      <c r="BO1761" t="s">
        <v>118</v>
      </c>
      <c r="BQ1761">
        <v>93.6</v>
      </c>
      <c r="BV1761" t="s">
        <v>118</v>
      </c>
      <c r="CC1761" t="s">
        <v>120</v>
      </c>
      <c r="CR1761" t="s">
        <v>658</v>
      </c>
      <c r="CS1761">
        <v>173392</v>
      </c>
      <c r="CT1761" t="s">
        <v>659</v>
      </c>
      <c r="CU1761" t="s">
        <v>660</v>
      </c>
      <c r="CV1761">
        <v>2013</v>
      </c>
    </row>
    <row r="1762" spans="1:100" x14ac:dyDescent="0.35">
      <c r="A1762">
        <v>39600425</v>
      </c>
      <c r="B1762" t="s">
        <v>689</v>
      </c>
      <c r="D1762" t="s">
        <v>101</v>
      </c>
      <c r="F1762">
        <v>49</v>
      </c>
      <c r="K1762" t="s">
        <v>613</v>
      </c>
      <c r="L1762" t="s">
        <v>614</v>
      </c>
      <c r="M1762" t="s">
        <v>251</v>
      </c>
      <c r="N1762" t="s">
        <v>105</v>
      </c>
      <c r="P1762">
        <v>31</v>
      </c>
      <c r="U1762" t="s">
        <v>294</v>
      </c>
      <c r="V1762" t="s">
        <v>508</v>
      </c>
      <c r="W1762" t="s">
        <v>108</v>
      </c>
      <c r="X1762" t="s">
        <v>234</v>
      </c>
      <c r="Y1762">
        <v>3</v>
      </c>
      <c r="Z1762" t="s">
        <v>139</v>
      </c>
      <c r="AB1762">
        <v>2.88</v>
      </c>
      <c r="AG1762" t="s">
        <v>140</v>
      </c>
      <c r="AX1762" t="s">
        <v>207</v>
      </c>
      <c r="AY1762" t="s">
        <v>208</v>
      </c>
      <c r="AZ1762" t="s">
        <v>227</v>
      </c>
      <c r="BA1762" t="s">
        <v>184</v>
      </c>
      <c r="BC1762">
        <v>42</v>
      </c>
      <c r="BH1762" t="s">
        <v>106</v>
      </c>
      <c r="BJ1762">
        <v>93.6</v>
      </c>
      <c r="BO1762" t="s">
        <v>118</v>
      </c>
      <c r="BQ1762">
        <v>93.6</v>
      </c>
      <c r="BV1762" t="s">
        <v>118</v>
      </c>
      <c r="CC1762" t="s">
        <v>120</v>
      </c>
      <c r="CR1762" t="s">
        <v>658</v>
      </c>
      <c r="CS1762">
        <v>173392</v>
      </c>
      <c r="CT1762" t="s">
        <v>659</v>
      </c>
      <c r="CU1762" t="s">
        <v>660</v>
      </c>
      <c r="CV1762">
        <v>2013</v>
      </c>
    </row>
    <row r="1763" spans="1:100" x14ac:dyDescent="0.35">
      <c r="A1763">
        <v>39600425</v>
      </c>
      <c r="B1763" t="s">
        <v>689</v>
      </c>
      <c r="D1763" t="s">
        <v>101</v>
      </c>
      <c r="F1763">
        <v>49</v>
      </c>
      <c r="K1763" t="s">
        <v>613</v>
      </c>
      <c r="L1763" t="s">
        <v>614</v>
      </c>
      <c r="M1763" t="s">
        <v>251</v>
      </c>
      <c r="N1763" t="s">
        <v>105</v>
      </c>
      <c r="P1763">
        <v>31</v>
      </c>
      <c r="U1763" t="s">
        <v>294</v>
      </c>
      <c r="V1763" t="s">
        <v>508</v>
      </c>
      <c r="W1763" t="s">
        <v>108</v>
      </c>
      <c r="X1763" t="s">
        <v>234</v>
      </c>
      <c r="Y1763">
        <v>3</v>
      </c>
      <c r="Z1763" t="s">
        <v>139</v>
      </c>
      <c r="AB1763">
        <v>2.88</v>
      </c>
      <c r="AG1763" t="s">
        <v>140</v>
      </c>
      <c r="AX1763" t="s">
        <v>207</v>
      </c>
      <c r="AY1763" t="s">
        <v>440</v>
      </c>
      <c r="AZ1763" t="s">
        <v>227</v>
      </c>
      <c r="BA1763" t="s">
        <v>184</v>
      </c>
      <c r="BE1763">
        <v>30</v>
      </c>
      <c r="BG1763">
        <v>31</v>
      </c>
      <c r="BH1763" t="s">
        <v>106</v>
      </c>
      <c r="BJ1763">
        <v>93.6</v>
      </c>
      <c r="BO1763" t="s">
        <v>118</v>
      </c>
      <c r="BQ1763">
        <v>93.6</v>
      </c>
      <c r="BV1763" t="s">
        <v>118</v>
      </c>
      <c r="CC1763" t="s">
        <v>120</v>
      </c>
      <c r="CR1763" t="s">
        <v>658</v>
      </c>
      <c r="CS1763">
        <v>173392</v>
      </c>
      <c r="CT1763" t="s">
        <v>659</v>
      </c>
      <c r="CU1763" t="s">
        <v>660</v>
      </c>
      <c r="CV1763">
        <v>2013</v>
      </c>
    </row>
    <row r="1764" spans="1:100" x14ac:dyDescent="0.35">
      <c r="A1764">
        <v>39600425</v>
      </c>
      <c r="B1764" t="s">
        <v>689</v>
      </c>
      <c r="D1764" t="s">
        <v>101</v>
      </c>
      <c r="F1764">
        <v>49</v>
      </c>
      <c r="K1764" t="s">
        <v>613</v>
      </c>
      <c r="L1764" t="s">
        <v>614</v>
      </c>
      <c r="M1764" t="s">
        <v>251</v>
      </c>
      <c r="N1764" t="s">
        <v>105</v>
      </c>
      <c r="P1764">
        <v>31</v>
      </c>
      <c r="U1764" t="s">
        <v>294</v>
      </c>
      <c r="V1764" t="s">
        <v>508</v>
      </c>
      <c r="W1764" t="s">
        <v>108</v>
      </c>
      <c r="X1764" t="s">
        <v>234</v>
      </c>
      <c r="Y1764">
        <v>3</v>
      </c>
      <c r="Z1764" t="s">
        <v>139</v>
      </c>
      <c r="AB1764">
        <v>2.88</v>
      </c>
      <c r="AG1764" t="s">
        <v>140</v>
      </c>
      <c r="AX1764" t="s">
        <v>207</v>
      </c>
      <c r="AY1764" t="s">
        <v>546</v>
      </c>
      <c r="AZ1764" t="s">
        <v>227</v>
      </c>
      <c r="BA1764" t="s">
        <v>184</v>
      </c>
      <c r="BE1764">
        <v>30</v>
      </c>
      <c r="BG1764">
        <v>33</v>
      </c>
      <c r="BH1764" t="s">
        <v>106</v>
      </c>
      <c r="BJ1764">
        <v>93.6</v>
      </c>
      <c r="BO1764" t="s">
        <v>118</v>
      </c>
      <c r="BQ1764">
        <v>93.6</v>
      </c>
      <c r="BV1764" t="s">
        <v>118</v>
      </c>
      <c r="CC1764" t="s">
        <v>120</v>
      </c>
      <c r="CR1764" t="s">
        <v>658</v>
      </c>
      <c r="CS1764">
        <v>173392</v>
      </c>
      <c r="CT1764" t="s">
        <v>659</v>
      </c>
      <c r="CU1764" t="s">
        <v>660</v>
      </c>
      <c r="CV1764">
        <v>2013</v>
      </c>
    </row>
    <row r="1765" spans="1:100" x14ac:dyDescent="0.35">
      <c r="A1765">
        <v>39600425</v>
      </c>
      <c r="B1765" t="s">
        <v>689</v>
      </c>
      <c r="D1765" t="s">
        <v>101</v>
      </c>
      <c r="F1765">
        <v>49</v>
      </c>
      <c r="K1765" t="s">
        <v>613</v>
      </c>
      <c r="L1765" t="s">
        <v>614</v>
      </c>
      <c r="M1765" t="s">
        <v>251</v>
      </c>
      <c r="N1765" t="s">
        <v>105</v>
      </c>
      <c r="P1765">
        <v>31</v>
      </c>
      <c r="U1765" t="s">
        <v>294</v>
      </c>
      <c r="V1765" t="s">
        <v>508</v>
      </c>
      <c r="W1765" t="s">
        <v>108</v>
      </c>
      <c r="X1765" t="s">
        <v>234</v>
      </c>
      <c r="Y1765">
        <v>3</v>
      </c>
      <c r="Z1765" t="s">
        <v>139</v>
      </c>
      <c r="AB1765">
        <v>2.88</v>
      </c>
      <c r="AG1765" t="s">
        <v>140</v>
      </c>
      <c r="AX1765" t="s">
        <v>128</v>
      </c>
      <c r="AY1765" t="s">
        <v>241</v>
      </c>
      <c r="AZ1765" t="s">
        <v>227</v>
      </c>
      <c r="BC1765">
        <v>51</v>
      </c>
      <c r="BH1765" t="s">
        <v>118</v>
      </c>
      <c r="BJ1765">
        <v>93.6</v>
      </c>
      <c r="BO1765" t="s">
        <v>118</v>
      </c>
      <c r="BQ1765">
        <v>93.6</v>
      </c>
      <c r="BV1765" t="s">
        <v>118</v>
      </c>
      <c r="CC1765" t="s">
        <v>120</v>
      </c>
      <c r="CR1765" t="s">
        <v>658</v>
      </c>
      <c r="CS1765">
        <v>173392</v>
      </c>
      <c r="CT1765" t="s">
        <v>659</v>
      </c>
      <c r="CU1765" t="s">
        <v>660</v>
      </c>
      <c r="CV1765">
        <v>2013</v>
      </c>
    </row>
    <row r="1766" spans="1:100" x14ac:dyDescent="0.35">
      <c r="A1766">
        <v>39600425</v>
      </c>
      <c r="B1766" t="s">
        <v>689</v>
      </c>
      <c r="D1766" t="s">
        <v>101</v>
      </c>
      <c r="F1766">
        <v>49</v>
      </c>
      <c r="K1766" t="s">
        <v>613</v>
      </c>
      <c r="L1766" t="s">
        <v>614</v>
      </c>
      <c r="M1766" t="s">
        <v>251</v>
      </c>
      <c r="N1766" t="s">
        <v>105</v>
      </c>
      <c r="P1766">
        <v>31</v>
      </c>
      <c r="U1766" t="s">
        <v>294</v>
      </c>
      <c r="V1766" t="s">
        <v>508</v>
      </c>
      <c r="W1766" t="s">
        <v>108</v>
      </c>
      <c r="X1766" t="s">
        <v>234</v>
      </c>
      <c r="Y1766">
        <v>3</v>
      </c>
      <c r="Z1766" t="s">
        <v>139</v>
      </c>
      <c r="AB1766">
        <v>0.21</v>
      </c>
      <c r="AG1766" t="s">
        <v>140</v>
      </c>
      <c r="AX1766" t="s">
        <v>282</v>
      </c>
      <c r="AY1766" t="s">
        <v>283</v>
      </c>
      <c r="AZ1766" t="s">
        <v>227</v>
      </c>
      <c r="BC1766">
        <v>93.6</v>
      </c>
      <c r="BH1766" t="s">
        <v>118</v>
      </c>
      <c r="BJ1766">
        <v>93.6</v>
      </c>
      <c r="BO1766" t="s">
        <v>118</v>
      </c>
      <c r="BQ1766">
        <v>93.6</v>
      </c>
      <c r="BV1766" t="s">
        <v>118</v>
      </c>
      <c r="CC1766" t="s">
        <v>120</v>
      </c>
      <c r="CR1766" t="s">
        <v>658</v>
      </c>
      <c r="CS1766">
        <v>173392</v>
      </c>
      <c r="CT1766" t="s">
        <v>659</v>
      </c>
      <c r="CU1766" t="s">
        <v>660</v>
      </c>
      <c r="CV1766">
        <v>2013</v>
      </c>
    </row>
    <row r="1767" spans="1:100" x14ac:dyDescent="0.35">
      <c r="A1767">
        <v>39600425</v>
      </c>
      <c r="B1767" t="s">
        <v>689</v>
      </c>
      <c r="D1767" t="s">
        <v>101</v>
      </c>
      <c r="F1767">
        <v>49</v>
      </c>
      <c r="K1767" t="s">
        <v>613</v>
      </c>
      <c r="L1767" t="s">
        <v>614</v>
      </c>
      <c r="M1767" t="s">
        <v>251</v>
      </c>
      <c r="N1767" t="s">
        <v>105</v>
      </c>
      <c r="P1767">
        <v>31</v>
      </c>
      <c r="U1767" t="s">
        <v>294</v>
      </c>
      <c r="V1767" t="s">
        <v>508</v>
      </c>
      <c r="W1767" t="s">
        <v>108</v>
      </c>
      <c r="X1767" t="s">
        <v>234</v>
      </c>
      <c r="Y1767">
        <v>3</v>
      </c>
      <c r="Z1767" t="s">
        <v>139</v>
      </c>
      <c r="AB1767">
        <v>2.88</v>
      </c>
      <c r="AG1767" t="s">
        <v>140</v>
      </c>
      <c r="AX1767" t="s">
        <v>128</v>
      </c>
      <c r="AY1767" t="s">
        <v>241</v>
      </c>
      <c r="AZ1767" t="s">
        <v>227</v>
      </c>
      <c r="BC1767">
        <v>41</v>
      </c>
      <c r="BH1767" t="s">
        <v>118</v>
      </c>
      <c r="BJ1767">
        <v>93.6</v>
      </c>
      <c r="BO1767" t="s">
        <v>118</v>
      </c>
      <c r="BQ1767">
        <v>93.6</v>
      </c>
      <c r="BV1767" t="s">
        <v>118</v>
      </c>
      <c r="CC1767" t="s">
        <v>120</v>
      </c>
      <c r="CR1767" t="s">
        <v>658</v>
      </c>
      <c r="CS1767">
        <v>173392</v>
      </c>
      <c r="CT1767" t="s">
        <v>659</v>
      </c>
      <c r="CU1767" t="s">
        <v>660</v>
      </c>
      <c r="CV1767">
        <v>2013</v>
      </c>
    </row>
    <row r="1768" spans="1:100" x14ac:dyDescent="0.35">
      <c r="A1768">
        <v>39600425</v>
      </c>
      <c r="B1768" t="s">
        <v>689</v>
      </c>
      <c r="D1768" t="s">
        <v>101</v>
      </c>
      <c r="F1768">
        <v>49</v>
      </c>
      <c r="K1768" t="s">
        <v>613</v>
      </c>
      <c r="L1768" t="s">
        <v>614</v>
      </c>
      <c r="M1768" t="s">
        <v>251</v>
      </c>
      <c r="N1768" t="s">
        <v>105</v>
      </c>
      <c r="P1768">
        <v>31</v>
      </c>
      <c r="U1768" t="s">
        <v>294</v>
      </c>
      <c r="V1768" t="s">
        <v>508</v>
      </c>
      <c r="W1768" t="s">
        <v>108</v>
      </c>
      <c r="X1768" t="s">
        <v>234</v>
      </c>
      <c r="Y1768">
        <v>3</v>
      </c>
      <c r="Z1768" t="s">
        <v>139</v>
      </c>
      <c r="AB1768">
        <v>2.88</v>
      </c>
      <c r="AG1768" t="s">
        <v>140</v>
      </c>
      <c r="AX1768" t="s">
        <v>207</v>
      </c>
      <c r="AY1768" t="s">
        <v>546</v>
      </c>
      <c r="AZ1768" t="s">
        <v>227</v>
      </c>
      <c r="BA1768" t="s">
        <v>184</v>
      </c>
      <c r="BE1768">
        <v>41</v>
      </c>
      <c r="BG1768">
        <v>44</v>
      </c>
      <c r="BH1768" t="s">
        <v>106</v>
      </c>
      <c r="BJ1768">
        <v>93.6</v>
      </c>
      <c r="BO1768" t="s">
        <v>118</v>
      </c>
      <c r="BQ1768">
        <v>93.6</v>
      </c>
      <c r="BV1768" t="s">
        <v>118</v>
      </c>
      <c r="CC1768" t="s">
        <v>120</v>
      </c>
      <c r="CR1768" t="s">
        <v>658</v>
      </c>
      <c r="CS1768">
        <v>173392</v>
      </c>
      <c r="CT1768" t="s">
        <v>659</v>
      </c>
      <c r="CU1768" t="s">
        <v>660</v>
      </c>
      <c r="CV1768">
        <v>2013</v>
      </c>
    </row>
    <row r="1769" spans="1:100" x14ac:dyDescent="0.35">
      <c r="A1769">
        <v>39600425</v>
      </c>
      <c r="B1769" t="s">
        <v>689</v>
      </c>
      <c r="D1769" t="s">
        <v>135</v>
      </c>
      <c r="K1769" t="s">
        <v>613</v>
      </c>
      <c r="L1769" t="s">
        <v>614</v>
      </c>
      <c r="M1769" t="s">
        <v>251</v>
      </c>
      <c r="N1769" t="s">
        <v>105</v>
      </c>
      <c r="P1769">
        <v>25</v>
      </c>
      <c r="U1769" t="s">
        <v>106</v>
      </c>
      <c r="V1769" t="s">
        <v>167</v>
      </c>
      <c r="W1769" t="s">
        <v>108</v>
      </c>
      <c r="X1769" t="s">
        <v>109</v>
      </c>
      <c r="Y1769">
        <v>2</v>
      </c>
      <c r="Z1769" t="s">
        <v>139</v>
      </c>
      <c r="AB1769">
        <v>0.51300000000000001</v>
      </c>
      <c r="AG1769" t="s">
        <v>111</v>
      </c>
      <c r="AX1769" t="s">
        <v>228</v>
      </c>
      <c r="AY1769" t="s">
        <v>490</v>
      </c>
      <c r="AZ1769" t="s">
        <v>227</v>
      </c>
      <c r="BB1769" t="s">
        <v>717</v>
      </c>
      <c r="BC1769">
        <v>4.7600000000000003E-2</v>
      </c>
      <c r="BH1769" t="s">
        <v>118</v>
      </c>
      <c r="BI1769" t="s">
        <v>717</v>
      </c>
      <c r="BJ1769">
        <v>68.5</v>
      </c>
      <c r="BO1769" t="s">
        <v>718</v>
      </c>
      <c r="BP1769" t="s">
        <v>717</v>
      </c>
      <c r="BQ1769">
        <v>4.7600000000000003E-2</v>
      </c>
      <c r="BV1769" t="s">
        <v>118</v>
      </c>
      <c r="CC1769" t="s">
        <v>120</v>
      </c>
      <c r="CR1769" t="s">
        <v>719</v>
      </c>
      <c r="CS1769">
        <v>173446</v>
      </c>
      <c r="CT1769" t="s">
        <v>720</v>
      </c>
      <c r="CU1769" t="s">
        <v>721</v>
      </c>
      <c r="CV1769">
        <v>2015</v>
      </c>
    </row>
    <row r="1770" spans="1:100" x14ac:dyDescent="0.35">
      <c r="A1770">
        <v>39600425</v>
      </c>
      <c r="B1770" t="s">
        <v>689</v>
      </c>
      <c r="D1770" t="s">
        <v>101</v>
      </c>
      <c r="K1770" t="s">
        <v>611</v>
      </c>
      <c r="L1770" t="s">
        <v>612</v>
      </c>
      <c r="M1770" t="s">
        <v>251</v>
      </c>
      <c r="N1770" t="s">
        <v>105</v>
      </c>
      <c r="P1770">
        <v>25</v>
      </c>
      <c r="U1770" t="s">
        <v>106</v>
      </c>
      <c r="V1770" t="s">
        <v>167</v>
      </c>
      <c r="W1770" t="s">
        <v>108</v>
      </c>
      <c r="X1770" t="s">
        <v>234</v>
      </c>
      <c r="Y1770">
        <v>4</v>
      </c>
      <c r="Z1770" t="s">
        <v>139</v>
      </c>
      <c r="AB1770">
        <v>3.4</v>
      </c>
      <c r="AG1770" t="s">
        <v>140</v>
      </c>
      <c r="AX1770" t="s">
        <v>207</v>
      </c>
      <c r="AY1770" t="s">
        <v>217</v>
      </c>
      <c r="AZ1770" t="s">
        <v>227</v>
      </c>
      <c r="BA1770" t="s">
        <v>184</v>
      </c>
      <c r="BC1770">
        <v>20</v>
      </c>
      <c r="BH1770" t="s">
        <v>118</v>
      </c>
      <c r="BJ1770">
        <v>20</v>
      </c>
      <c r="BO1770" t="s">
        <v>118</v>
      </c>
      <c r="BQ1770">
        <v>20</v>
      </c>
      <c r="BV1770" t="s">
        <v>118</v>
      </c>
      <c r="CC1770" t="s">
        <v>120</v>
      </c>
      <c r="CR1770" t="s">
        <v>237</v>
      </c>
      <c r="CS1770">
        <v>159327</v>
      </c>
      <c r="CT1770" t="s">
        <v>712</v>
      </c>
      <c r="CU1770" t="s">
        <v>713</v>
      </c>
      <c r="CV1770">
        <v>2012</v>
      </c>
    </row>
    <row r="1771" spans="1:100" x14ac:dyDescent="0.35">
      <c r="A1771">
        <v>39600425</v>
      </c>
      <c r="B1771" t="s">
        <v>689</v>
      </c>
      <c r="D1771" t="s">
        <v>135</v>
      </c>
      <c r="K1771" t="s">
        <v>261</v>
      </c>
      <c r="L1771" t="s">
        <v>262</v>
      </c>
      <c r="M1771" t="s">
        <v>251</v>
      </c>
      <c r="N1771" t="s">
        <v>105</v>
      </c>
      <c r="P1771">
        <v>25</v>
      </c>
      <c r="U1771" t="s">
        <v>106</v>
      </c>
      <c r="V1771" t="s">
        <v>167</v>
      </c>
      <c r="W1771" t="s">
        <v>108</v>
      </c>
      <c r="X1771" t="s">
        <v>109</v>
      </c>
      <c r="Y1771">
        <v>10</v>
      </c>
      <c r="Z1771" t="s">
        <v>139</v>
      </c>
      <c r="AB1771">
        <v>2.2000000000000002</v>
      </c>
      <c r="AG1771" t="s">
        <v>140</v>
      </c>
      <c r="AX1771" t="s">
        <v>128</v>
      </c>
      <c r="AY1771" t="s">
        <v>128</v>
      </c>
      <c r="AZ1771" t="s">
        <v>227</v>
      </c>
      <c r="BC1771">
        <v>4</v>
      </c>
      <c r="BH1771" t="s">
        <v>118</v>
      </c>
      <c r="BJ1771">
        <v>96</v>
      </c>
      <c r="BO1771" t="s">
        <v>130</v>
      </c>
      <c r="BQ1771">
        <v>4</v>
      </c>
      <c r="BV1771" t="s">
        <v>118</v>
      </c>
      <c r="CC1771" t="s">
        <v>120</v>
      </c>
      <c r="CR1771" t="s">
        <v>375</v>
      </c>
      <c r="CS1771">
        <v>170766</v>
      </c>
      <c r="CT1771" t="s">
        <v>376</v>
      </c>
      <c r="CU1771" t="s">
        <v>377</v>
      </c>
      <c r="CV1771">
        <v>2014</v>
      </c>
    </row>
    <row r="1772" spans="1:100" x14ac:dyDescent="0.35">
      <c r="A1772">
        <v>39600425</v>
      </c>
      <c r="B1772" t="s">
        <v>689</v>
      </c>
      <c r="D1772" t="s">
        <v>101</v>
      </c>
      <c r="K1772" t="s">
        <v>611</v>
      </c>
      <c r="L1772" t="s">
        <v>612</v>
      </c>
      <c r="M1772" t="s">
        <v>251</v>
      </c>
      <c r="N1772" t="s">
        <v>105</v>
      </c>
      <c r="P1772">
        <v>25</v>
      </c>
      <c r="U1772" t="s">
        <v>106</v>
      </c>
      <c r="V1772" t="s">
        <v>167</v>
      </c>
      <c r="W1772" t="s">
        <v>108</v>
      </c>
      <c r="X1772" t="s">
        <v>234</v>
      </c>
      <c r="Y1772">
        <v>4</v>
      </c>
      <c r="Z1772" t="s">
        <v>139</v>
      </c>
      <c r="AB1772">
        <v>3.4</v>
      </c>
      <c r="AG1772" t="s">
        <v>140</v>
      </c>
      <c r="AX1772" t="s">
        <v>207</v>
      </c>
      <c r="AY1772" t="s">
        <v>217</v>
      </c>
      <c r="AZ1772" t="s">
        <v>227</v>
      </c>
      <c r="BA1772" t="s">
        <v>184</v>
      </c>
      <c r="BC1772">
        <v>20</v>
      </c>
      <c r="BH1772" t="s">
        <v>118</v>
      </c>
      <c r="BJ1772">
        <v>20</v>
      </c>
      <c r="BO1772" t="s">
        <v>118</v>
      </c>
      <c r="BQ1772">
        <v>20</v>
      </c>
      <c r="BV1772" t="s">
        <v>118</v>
      </c>
      <c r="CC1772" t="s">
        <v>120</v>
      </c>
      <c r="CR1772" t="s">
        <v>237</v>
      </c>
      <c r="CS1772">
        <v>159327</v>
      </c>
      <c r="CT1772" t="s">
        <v>712</v>
      </c>
      <c r="CU1772" t="s">
        <v>713</v>
      </c>
      <c r="CV1772">
        <v>2012</v>
      </c>
    </row>
    <row r="1773" spans="1:100" x14ac:dyDescent="0.35">
      <c r="A1773">
        <v>39600425</v>
      </c>
      <c r="B1773" t="s">
        <v>689</v>
      </c>
      <c r="D1773" t="s">
        <v>135</v>
      </c>
      <c r="K1773" t="s">
        <v>261</v>
      </c>
      <c r="L1773" t="s">
        <v>262</v>
      </c>
      <c r="M1773" t="s">
        <v>251</v>
      </c>
      <c r="N1773" t="s">
        <v>105</v>
      </c>
      <c r="P1773">
        <v>25</v>
      </c>
      <c r="U1773" t="s">
        <v>106</v>
      </c>
      <c r="V1773" t="s">
        <v>167</v>
      </c>
      <c r="W1773" t="s">
        <v>108</v>
      </c>
      <c r="X1773" t="s">
        <v>234</v>
      </c>
      <c r="Y1773">
        <v>4</v>
      </c>
      <c r="Z1773" t="s">
        <v>139</v>
      </c>
      <c r="AB1773">
        <v>3.4</v>
      </c>
      <c r="AG1773" t="s">
        <v>140</v>
      </c>
      <c r="AX1773" t="s">
        <v>207</v>
      </c>
      <c r="AY1773" t="s">
        <v>217</v>
      </c>
      <c r="AZ1773" t="s">
        <v>227</v>
      </c>
      <c r="BA1773" t="s">
        <v>184</v>
      </c>
      <c r="BC1773">
        <v>20</v>
      </c>
      <c r="BH1773" t="s">
        <v>118</v>
      </c>
      <c r="BJ1773">
        <v>20</v>
      </c>
      <c r="BO1773" t="s">
        <v>118</v>
      </c>
      <c r="BQ1773">
        <v>20</v>
      </c>
      <c r="BV1773" t="s">
        <v>118</v>
      </c>
      <c r="CC1773" t="s">
        <v>120</v>
      </c>
      <c r="CR1773" t="s">
        <v>237</v>
      </c>
      <c r="CS1773">
        <v>159327</v>
      </c>
      <c r="CT1773" t="s">
        <v>712</v>
      </c>
      <c r="CU1773" t="s">
        <v>713</v>
      </c>
      <c r="CV1773">
        <v>2012</v>
      </c>
    </row>
    <row r="1774" spans="1:100" x14ac:dyDescent="0.35">
      <c r="A1774">
        <v>39600425</v>
      </c>
      <c r="B1774" t="s">
        <v>689</v>
      </c>
      <c r="D1774" t="s">
        <v>135</v>
      </c>
      <c r="K1774" t="s">
        <v>261</v>
      </c>
      <c r="L1774" t="s">
        <v>262</v>
      </c>
      <c r="M1774" t="s">
        <v>251</v>
      </c>
      <c r="N1774" t="s">
        <v>105</v>
      </c>
      <c r="P1774">
        <v>25</v>
      </c>
      <c r="U1774" t="s">
        <v>106</v>
      </c>
      <c r="V1774" t="s">
        <v>167</v>
      </c>
      <c r="W1774" t="s">
        <v>108</v>
      </c>
      <c r="X1774" t="s">
        <v>234</v>
      </c>
      <c r="Y1774">
        <v>4</v>
      </c>
      <c r="Z1774" t="s">
        <v>139</v>
      </c>
      <c r="AB1774">
        <v>1.8</v>
      </c>
      <c r="AG1774" t="s">
        <v>140</v>
      </c>
      <c r="AX1774" t="s">
        <v>128</v>
      </c>
      <c r="AY1774" t="s">
        <v>128</v>
      </c>
      <c r="AZ1774" t="s">
        <v>227</v>
      </c>
      <c r="BC1774">
        <v>20</v>
      </c>
      <c r="BH1774" t="s">
        <v>118</v>
      </c>
      <c r="BJ1774">
        <v>20</v>
      </c>
      <c r="BO1774" t="s">
        <v>118</v>
      </c>
      <c r="BQ1774">
        <v>20</v>
      </c>
      <c r="BV1774" t="s">
        <v>118</v>
      </c>
      <c r="CC1774" t="s">
        <v>120</v>
      </c>
      <c r="CR1774" t="s">
        <v>237</v>
      </c>
      <c r="CS1774">
        <v>159327</v>
      </c>
      <c r="CT1774" t="s">
        <v>712</v>
      </c>
      <c r="CU1774" t="s">
        <v>713</v>
      </c>
      <c r="CV1774">
        <v>2012</v>
      </c>
    </row>
    <row r="1775" spans="1:100" x14ac:dyDescent="0.35">
      <c r="A1775">
        <v>39600425</v>
      </c>
      <c r="B1775" t="s">
        <v>689</v>
      </c>
      <c r="D1775" t="s">
        <v>135</v>
      </c>
      <c r="K1775" t="s">
        <v>618</v>
      </c>
      <c r="L1775" t="s">
        <v>619</v>
      </c>
      <c r="M1775" t="s">
        <v>251</v>
      </c>
      <c r="N1775" t="s">
        <v>105</v>
      </c>
      <c r="P1775">
        <v>25</v>
      </c>
      <c r="U1775" t="s">
        <v>106</v>
      </c>
      <c r="V1775" t="s">
        <v>167</v>
      </c>
      <c r="W1775" t="s">
        <v>108</v>
      </c>
      <c r="X1775" t="s">
        <v>109</v>
      </c>
      <c r="Y1775">
        <v>10</v>
      </c>
      <c r="Z1775" t="s">
        <v>139</v>
      </c>
      <c r="AB1775">
        <v>2.75</v>
      </c>
      <c r="AG1775" t="s">
        <v>140</v>
      </c>
      <c r="AX1775" t="s">
        <v>128</v>
      </c>
      <c r="AY1775" t="s">
        <v>128</v>
      </c>
      <c r="AZ1775" t="s">
        <v>227</v>
      </c>
      <c r="BC1775">
        <v>4</v>
      </c>
      <c r="BH1775" t="s">
        <v>118</v>
      </c>
      <c r="BJ1775">
        <v>96</v>
      </c>
      <c r="BO1775" t="s">
        <v>130</v>
      </c>
      <c r="BQ1775">
        <v>4</v>
      </c>
      <c r="BV1775" t="s">
        <v>118</v>
      </c>
      <c r="CC1775" t="s">
        <v>120</v>
      </c>
      <c r="CR1775" t="s">
        <v>375</v>
      </c>
      <c r="CS1775">
        <v>170766</v>
      </c>
      <c r="CT1775" t="s">
        <v>376</v>
      </c>
      <c r="CU1775" t="s">
        <v>377</v>
      </c>
      <c r="CV1775">
        <v>2014</v>
      </c>
    </row>
    <row r="1776" spans="1:100" x14ac:dyDescent="0.35">
      <c r="A1776">
        <v>39600425</v>
      </c>
      <c r="B1776" t="s">
        <v>689</v>
      </c>
      <c r="D1776" t="s">
        <v>101</v>
      </c>
      <c r="F1776">
        <v>48.7</v>
      </c>
      <c r="K1776" t="s">
        <v>613</v>
      </c>
      <c r="L1776" t="s">
        <v>614</v>
      </c>
      <c r="M1776" t="s">
        <v>251</v>
      </c>
      <c r="N1776" t="s">
        <v>105</v>
      </c>
      <c r="P1776">
        <v>26</v>
      </c>
      <c r="U1776" t="s">
        <v>206</v>
      </c>
      <c r="V1776" t="s">
        <v>167</v>
      </c>
      <c r="W1776" t="s">
        <v>108</v>
      </c>
      <c r="X1776" t="s">
        <v>234</v>
      </c>
      <c r="Y1776">
        <v>4</v>
      </c>
      <c r="Z1776" t="s">
        <v>139</v>
      </c>
      <c r="AB1776">
        <v>1</v>
      </c>
      <c r="AG1776" t="s">
        <v>140</v>
      </c>
      <c r="AX1776" t="s">
        <v>128</v>
      </c>
      <c r="AY1776" t="s">
        <v>241</v>
      </c>
      <c r="AZ1776" t="s">
        <v>227</v>
      </c>
      <c r="BC1776">
        <v>11</v>
      </c>
      <c r="BH1776" t="s">
        <v>118</v>
      </c>
      <c r="BJ1776">
        <v>11</v>
      </c>
      <c r="BO1776" t="s">
        <v>118</v>
      </c>
      <c r="BQ1776">
        <v>11</v>
      </c>
      <c r="BV1776" t="s">
        <v>118</v>
      </c>
      <c r="CC1776" t="s">
        <v>120</v>
      </c>
      <c r="CR1776" t="s">
        <v>697</v>
      </c>
      <c r="CS1776">
        <v>170772</v>
      </c>
      <c r="CT1776" t="s">
        <v>710</v>
      </c>
      <c r="CU1776" t="s">
        <v>711</v>
      </c>
      <c r="CV1776">
        <v>2010</v>
      </c>
    </row>
    <row r="1777" spans="1:100" x14ac:dyDescent="0.35">
      <c r="A1777">
        <v>39600425</v>
      </c>
      <c r="B1777" t="s">
        <v>689</v>
      </c>
      <c r="D1777" t="s">
        <v>101</v>
      </c>
      <c r="F1777">
        <v>48.7</v>
      </c>
      <c r="K1777" t="s">
        <v>613</v>
      </c>
      <c r="L1777" t="s">
        <v>614</v>
      </c>
      <c r="M1777" t="s">
        <v>251</v>
      </c>
      <c r="N1777" t="s">
        <v>105</v>
      </c>
      <c r="P1777">
        <v>26</v>
      </c>
      <c r="U1777" t="s">
        <v>206</v>
      </c>
      <c r="V1777" t="s">
        <v>167</v>
      </c>
      <c r="W1777" t="s">
        <v>108</v>
      </c>
      <c r="X1777" t="s">
        <v>234</v>
      </c>
      <c r="Y1777">
        <v>4</v>
      </c>
      <c r="Z1777" t="s">
        <v>139</v>
      </c>
      <c r="AB1777">
        <v>3</v>
      </c>
      <c r="AG1777" t="s">
        <v>140</v>
      </c>
      <c r="AX1777" t="s">
        <v>207</v>
      </c>
      <c r="AY1777" t="s">
        <v>440</v>
      </c>
      <c r="AZ1777" t="s">
        <v>227</v>
      </c>
      <c r="BA1777" t="s">
        <v>184</v>
      </c>
      <c r="BC1777">
        <v>11</v>
      </c>
      <c r="BH1777" t="s">
        <v>118</v>
      </c>
      <c r="BJ1777">
        <v>11</v>
      </c>
      <c r="BO1777" t="s">
        <v>118</v>
      </c>
      <c r="BQ1777">
        <v>11</v>
      </c>
      <c r="BV1777" t="s">
        <v>118</v>
      </c>
      <c r="CC1777" t="s">
        <v>120</v>
      </c>
      <c r="CR1777" t="s">
        <v>697</v>
      </c>
      <c r="CS1777">
        <v>170772</v>
      </c>
      <c r="CT1777" t="s">
        <v>710</v>
      </c>
      <c r="CU1777" t="s">
        <v>711</v>
      </c>
      <c r="CV1777">
        <v>2010</v>
      </c>
    </row>
    <row r="1778" spans="1:100" x14ac:dyDescent="0.35">
      <c r="A1778">
        <v>39600425</v>
      </c>
      <c r="B1778" t="s">
        <v>689</v>
      </c>
      <c r="D1778" t="s">
        <v>135</v>
      </c>
      <c r="K1778" t="s">
        <v>613</v>
      </c>
      <c r="L1778" t="s">
        <v>614</v>
      </c>
      <c r="M1778" t="s">
        <v>251</v>
      </c>
      <c r="N1778" t="s">
        <v>105</v>
      </c>
      <c r="P1778">
        <v>25</v>
      </c>
      <c r="U1778" t="s">
        <v>106</v>
      </c>
      <c r="V1778" t="s">
        <v>167</v>
      </c>
      <c r="W1778" t="s">
        <v>108</v>
      </c>
      <c r="X1778" t="s">
        <v>234</v>
      </c>
      <c r="Y1778">
        <v>4</v>
      </c>
      <c r="Z1778" t="s">
        <v>139</v>
      </c>
      <c r="AB1778">
        <v>3.4</v>
      </c>
      <c r="AG1778" t="s">
        <v>140</v>
      </c>
      <c r="AX1778" t="s">
        <v>207</v>
      </c>
      <c r="AY1778" t="s">
        <v>217</v>
      </c>
      <c r="AZ1778" t="s">
        <v>227</v>
      </c>
      <c r="BA1778" t="s">
        <v>184</v>
      </c>
      <c r="BC1778">
        <v>20</v>
      </c>
      <c r="BH1778" t="s">
        <v>118</v>
      </c>
      <c r="BJ1778">
        <v>20</v>
      </c>
      <c r="BO1778" t="s">
        <v>118</v>
      </c>
      <c r="BQ1778">
        <v>20</v>
      </c>
      <c r="BV1778" t="s">
        <v>118</v>
      </c>
      <c r="CC1778" t="s">
        <v>120</v>
      </c>
      <c r="CR1778" t="s">
        <v>237</v>
      </c>
      <c r="CS1778">
        <v>159327</v>
      </c>
      <c r="CT1778" t="s">
        <v>712</v>
      </c>
      <c r="CU1778" t="s">
        <v>713</v>
      </c>
      <c r="CV1778">
        <v>2012</v>
      </c>
    </row>
    <row r="1779" spans="1:100" x14ac:dyDescent="0.35">
      <c r="A1779">
        <v>39600425</v>
      </c>
      <c r="B1779" t="s">
        <v>689</v>
      </c>
      <c r="D1779" t="s">
        <v>135</v>
      </c>
      <c r="K1779" t="s">
        <v>261</v>
      </c>
      <c r="L1779" t="s">
        <v>262</v>
      </c>
      <c r="M1779" t="s">
        <v>251</v>
      </c>
      <c r="N1779" t="s">
        <v>105</v>
      </c>
      <c r="P1779">
        <v>25</v>
      </c>
      <c r="U1779" t="s">
        <v>106</v>
      </c>
      <c r="V1779" t="s">
        <v>167</v>
      </c>
      <c r="W1779" t="s">
        <v>108</v>
      </c>
      <c r="X1779" t="s">
        <v>234</v>
      </c>
      <c r="Y1779">
        <v>4</v>
      </c>
      <c r="Z1779" t="s">
        <v>139</v>
      </c>
      <c r="AB1779">
        <v>1.8</v>
      </c>
      <c r="AG1779" t="s">
        <v>140</v>
      </c>
      <c r="AX1779" t="s">
        <v>128</v>
      </c>
      <c r="AY1779" t="s">
        <v>128</v>
      </c>
      <c r="AZ1779" t="s">
        <v>227</v>
      </c>
      <c r="BC1779">
        <v>20</v>
      </c>
      <c r="BH1779" t="s">
        <v>118</v>
      </c>
      <c r="BJ1779">
        <v>20</v>
      </c>
      <c r="BO1779" t="s">
        <v>118</v>
      </c>
      <c r="BQ1779">
        <v>20</v>
      </c>
      <c r="BV1779" t="s">
        <v>118</v>
      </c>
      <c r="CC1779" t="s">
        <v>120</v>
      </c>
      <c r="CR1779" t="s">
        <v>237</v>
      </c>
      <c r="CS1779">
        <v>159327</v>
      </c>
      <c r="CT1779" t="s">
        <v>712</v>
      </c>
      <c r="CU1779" t="s">
        <v>713</v>
      </c>
      <c r="CV1779">
        <v>2012</v>
      </c>
    </row>
    <row r="1780" spans="1:100" x14ac:dyDescent="0.35">
      <c r="A1780">
        <v>39600425</v>
      </c>
      <c r="B1780" t="s">
        <v>689</v>
      </c>
      <c r="D1780" t="s">
        <v>135</v>
      </c>
      <c r="F1780">
        <v>48.7</v>
      </c>
      <c r="K1780" t="s">
        <v>618</v>
      </c>
      <c r="L1780" t="s">
        <v>619</v>
      </c>
      <c r="M1780" t="s">
        <v>251</v>
      </c>
      <c r="N1780" t="s">
        <v>105</v>
      </c>
      <c r="P1780">
        <v>25</v>
      </c>
      <c r="U1780" t="s">
        <v>206</v>
      </c>
      <c r="V1780" t="s">
        <v>233</v>
      </c>
      <c r="W1780" t="s">
        <v>108</v>
      </c>
      <c r="X1780" t="s">
        <v>234</v>
      </c>
      <c r="Y1780">
        <v>4</v>
      </c>
      <c r="Z1780" t="s">
        <v>139</v>
      </c>
      <c r="AB1780">
        <v>2.04</v>
      </c>
      <c r="AG1780" t="s">
        <v>140</v>
      </c>
      <c r="AX1780" t="s">
        <v>207</v>
      </c>
      <c r="AY1780" t="s">
        <v>217</v>
      </c>
      <c r="AZ1780" t="s">
        <v>227</v>
      </c>
      <c r="BA1780" t="s">
        <v>184</v>
      </c>
      <c r="BE1780">
        <v>15</v>
      </c>
      <c r="BG1780">
        <v>16</v>
      </c>
      <c r="BH1780" t="s">
        <v>118</v>
      </c>
      <c r="BL1780">
        <v>15</v>
      </c>
      <c r="BN1780">
        <v>16</v>
      </c>
      <c r="BO1780" t="s">
        <v>118</v>
      </c>
      <c r="BS1780">
        <v>15</v>
      </c>
      <c r="BU1780">
        <v>16</v>
      </c>
      <c r="BV1780" t="s">
        <v>118</v>
      </c>
      <c r="CC1780" t="s">
        <v>120</v>
      </c>
      <c r="CR1780" t="s">
        <v>697</v>
      </c>
      <c r="CS1780">
        <v>156497</v>
      </c>
      <c r="CT1780" t="s">
        <v>698</v>
      </c>
      <c r="CU1780" t="s">
        <v>699</v>
      </c>
      <c r="CV1780">
        <v>2011</v>
      </c>
    </row>
    <row r="1781" spans="1:100" x14ac:dyDescent="0.35">
      <c r="A1781">
        <v>39600425</v>
      </c>
      <c r="B1781" t="s">
        <v>689</v>
      </c>
      <c r="D1781" t="s">
        <v>135</v>
      </c>
      <c r="F1781">
        <v>48.7</v>
      </c>
      <c r="K1781" t="s">
        <v>618</v>
      </c>
      <c r="L1781" t="s">
        <v>619</v>
      </c>
      <c r="M1781" t="s">
        <v>251</v>
      </c>
      <c r="N1781" t="s">
        <v>105</v>
      </c>
      <c r="P1781">
        <v>25</v>
      </c>
      <c r="U1781" t="s">
        <v>206</v>
      </c>
      <c r="V1781" t="s">
        <v>233</v>
      </c>
      <c r="W1781" t="s">
        <v>108</v>
      </c>
      <c r="X1781" t="s">
        <v>234</v>
      </c>
      <c r="Y1781">
        <v>4</v>
      </c>
      <c r="Z1781" t="s">
        <v>139</v>
      </c>
      <c r="AB1781">
        <v>2.04</v>
      </c>
      <c r="AG1781" t="s">
        <v>140</v>
      </c>
      <c r="AX1781" t="s">
        <v>207</v>
      </c>
      <c r="AY1781" t="s">
        <v>217</v>
      </c>
      <c r="AZ1781" t="s">
        <v>227</v>
      </c>
      <c r="BA1781" t="s">
        <v>184</v>
      </c>
      <c r="BE1781">
        <v>15</v>
      </c>
      <c r="BG1781">
        <v>16</v>
      </c>
      <c r="BH1781" t="s">
        <v>118</v>
      </c>
      <c r="BL1781">
        <v>15</v>
      </c>
      <c r="BN1781">
        <v>16</v>
      </c>
      <c r="BO1781" t="s">
        <v>118</v>
      </c>
      <c r="BS1781">
        <v>15</v>
      </c>
      <c r="BU1781">
        <v>16</v>
      </c>
      <c r="BV1781" t="s">
        <v>118</v>
      </c>
      <c r="CC1781" t="s">
        <v>120</v>
      </c>
      <c r="CR1781" t="s">
        <v>697</v>
      </c>
      <c r="CS1781">
        <v>156497</v>
      </c>
      <c r="CT1781" t="s">
        <v>698</v>
      </c>
      <c r="CU1781" t="s">
        <v>699</v>
      </c>
      <c r="CV1781">
        <v>2011</v>
      </c>
    </row>
    <row r="1782" spans="1:100" x14ac:dyDescent="0.35">
      <c r="A1782">
        <v>39600425</v>
      </c>
      <c r="B1782" t="s">
        <v>689</v>
      </c>
      <c r="D1782" t="s">
        <v>135</v>
      </c>
      <c r="K1782" t="s">
        <v>261</v>
      </c>
      <c r="L1782" t="s">
        <v>262</v>
      </c>
      <c r="M1782" t="s">
        <v>251</v>
      </c>
      <c r="N1782" t="s">
        <v>105</v>
      </c>
      <c r="P1782">
        <v>25</v>
      </c>
      <c r="U1782" t="s">
        <v>106</v>
      </c>
      <c r="V1782" t="s">
        <v>167</v>
      </c>
      <c r="W1782" t="s">
        <v>108</v>
      </c>
      <c r="X1782" t="s">
        <v>234</v>
      </c>
      <c r="Y1782">
        <v>4</v>
      </c>
      <c r="Z1782" t="s">
        <v>139</v>
      </c>
      <c r="AB1782">
        <v>1.8</v>
      </c>
      <c r="AG1782" t="s">
        <v>140</v>
      </c>
      <c r="AX1782" t="s">
        <v>207</v>
      </c>
      <c r="AY1782" t="s">
        <v>217</v>
      </c>
      <c r="AZ1782" t="s">
        <v>227</v>
      </c>
      <c r="BA1782" t="s">
        <v>184</v>
      </c>
      <c r="BC1782">
        <v>20</v>
      </c>
      <c r="BH1782" t="s">
        <v>118</v>
      </c>
      <c r="BJ1782">
        <v>20</v>
      </c>
      <c r="BO1782" t="s">
        <v>118</v>
      </c>
      <c r="BQ1782">
        <v>20</v>
      </c>
      <c r="BV1782" t="s">
        <v>118</v>
      </c>
      <c r="CC1782" t="s">
        <v>120</v>
      </c>
      <c r="CR1782" t="s">
        <v>237</v>
      </c>
      <c r="CS1782">
        <v>159327</v>
      </c>
      <c r="CT1782" t="s">
        <v>712</v>
      </c>
      <c r="CU1782" t="s">
        <v>713</v>
      </c>
      <c r="CV1782">
        <v>2012</v>
      </c>
    </row>
    <row r="1783" spans="1:100" x14ac:dyDescent="0.35">
      <c r="A1783">
        <v>39600425</v>
      </c>
      <c r="B1783" t="s">
        <v>689</v>
      </c>
      <c r="D1783" t="s">
        <v>135</v>
      </c>
      <c r="K1783" t="s">
        <v>613</v>
      </c>
      <c r="L1783" t="s">
        <v>614</v>
      </c>
      <c r="M1783" t="s">
        <v>251</v>
      </c>
      <c r="N1783" t="s">
        <v>198</v>
      </c>
      <c r="R1783">
        <v>23</v>
      </c>
      <c r="T1783">
        <v>25</v>
      </c>
      <c r="U1783" t="s">
        <v>106</v>
      </c>
      <c r="V1783" t="s">
        <v>233</v>
      </c>
      <c r="W1783" t="s">
        <v>108</v>
      </c>
      <c r="X1783" t="s">
        <v>524</v>
      </c>
      <c r="Y1783">
        <v>3</v>
      </c>
      <c r="Z1783" t="s">
        <v>139</v>
      </c>
      <c r="AD1783">
        <v>0.54374</v>
      </c>
      <c r="AF1783">
        <v>1.1088100000000001</v>
      </c>
      <c r="AG1783" t="s">
        <v>111</v>
      </c>
      <c r="AX1783" t="s">
        <v>128</v>
      </c>
      <c r="AY1783" t="s">
        <v>241</v>
      </c>
      <c r="AZ1783" t="s">
        <v>227</v>
      </c>
      <c r="BC1783">
        <v>40</v>
      </c>
      <c r="BH1783" t="s">
        <v>118</v>
      </c>
      <c r="BJ1783">
        <v>69</v>
      </c>
      <c r="BO1783" t="s">
        <v>118</v>
      </c>
      <c r="BQ1783">
        <v>69</v>
      </c>
      <c r="BV1783" t="s">
        <v>118</v>
      </c>
      <c r="CC1783" t="s">
        <v>120</v>
      </c>
      <c r="CR1783" t="s">
        <v>707</v>
      </c>
      <c r="CS1783">
        <v>173301</v>
      </c>
      <c r="CT1783" t="s">
        <v>708</v>
      </c>
      <c r="CU1783" t="s">
        <v>709</v>
      </c>
      <c r="CV1783">
        <v>2014</v>
      </c>
    </row>
    <row r="1784" spans="1:100" x14ac:dyDescent="0.35">
      <c r="A1784">
        <v>39600425</v>
      </c>
      <c r="B1784" t="s">
        <v>689</v>
      </c>
      <c r="D1784" t="s">
        <v>135</v>
      </c>
      <c r="K1784" t="s">
        <v>613</v>
      </c>
      <c r="L1784" t="s">
        <v>614</v>
      </c>
      <c r="M1784" t="s">
        <v>251</v>
      </c>
      <c r="N1784" t="s">
        <v>198</v>
      </c>
      <c r="R1784">
        <v>23</v>
      </c>
      <c r="T1784">
        <v>25</v>
      </c>
      <c r="U1784" t="s">
        <v>106</v>
      </c>
      <c r="V1784" t="s">
        <v>233</v>
      </c>
      <c r="W1784" t="s">
        <v>108</v>
      </c>
      <c r="X1784" t="s">
        <v>524</v>
      </c>
      <c r="Y1784">
        <v>3</v>
      </c>
      <c r="Z1784" t="s">
        <v>139</v>
      </c>
      <c r="AD1784">
        <v>0.54374</v>
      </c>
      <c r="AF1784">
        <v>1.1088100000000001</v>
      </c>
      <c r="AG1784" t="s">
        <v>111</v>
      </c>
      <c r="AX1784" t="s">
        <v>112</v>
      </c>
      <c r="AY1784" t="s">
        <v>206</v>
      </c>
      <c r="AZ1784" t="s">
        <v>227</v>
      </c>
      <c r="BC1784">
        <v>69</v>
      </c>
      <c r="BH1784" t="s">
        <v>118</v>
      </c>
      <c r="BJ1784">
        <v>69</v>
      </c>
      <c r="BO1784" t="s">
        <v>118</v>
      </c>
      <c r="BQ1784">
        <v>69</v>
      </c>
      <c r="BV1784" t="s">
        <v>118</v>
      </c>
      <c r="CC1784" t="s">
        <v>120</v>
      </c>
      <c r="CR1784" t="s">
        <v>707</v>
      </c>
      <c r="CS1784">
        <v>173301</v>
      </c>
      <c r="CT1784" t="s">
        <v>708</v>
      </c>
      <c r="CU1784" t="s">
        <v>709</v>
      </c>
      <c r="CV1784">
        <v>2014</v>
      </c>
    </row>
    <row r="1785" spans="1:100" x14ac:dyDescent="0.35">
      <c r="A1785">
        <v>39600425</v>
      </c>
      <c r="B1785" t="s">
        <v>689</v>
      </c>
      <c r="D1785" t="s">
        <v>135</v>
      </c>
      <c r="K1785" t="s">
        <v>613</v>
      </c>
      <c r="L1785" t="s">
        <v>614</v>
      </c>
      <c r="M1785" t="s">
        <v>251</v>
      </c>
      <c r="N1785" t="s">
        <v>198</v>
      </c>
      <c r="R1785">
        <v>23</v>
      </c>
      <c r="T1785">
        <v>25</v>
      </c>
      <c r="U1785" t="s">
        <v>106</v>
      </c>
      <c r="V1785" t="s">
        <v>233</v>
      </c>
      <c r="W1785" t="s">
        <v>108</v>
      </c>
      <c r="X1785" t="s">
        <v>524</v>
      </c>
      <c r="Y1785">
        <v>3</v>
      </c>
      <c r="Z1785" t="s">
        <v>139</v>
      </c>
      <c r="AD1785">
        <v>0.54374</v>
      </c>
      <c r="AF1785">
        <v>1.1088100000000001</v>
      </c>
      <c r="AG1785" t="s">
        <v>111</v>
      </c>
      <c r="AX1785" t="s">
        <v>207</v>
      </c>
      <c r="AY1785" t="s">
        <v>436</v>
      </c>
      <c r="AZ1785" t="s">
        <v>227</v>
      </c>
      <c r="BA1785" t="s">
        <v>184</v>
      </c>
      <c r="BC1785">
        <v>69</v>
      </c>
      <c r="BH1785" t="s">
        <v>118</v>
      </c>
      <c r="BJ1785">
        <v>69</v>
      </c>
      <c r="BO1785" t="s">
        <v>118</v>
      </c>
      <c r="BQ1785">
        <v>69</v>
      </c>
      <c r="BV1785" t="s">
        <v>118</v>
      </c>
      <c r="CC1785" t="s">
        <v>120</v>
      </c>
      <c r="CR1785" t="s">
        <v>707</v>
      </c>
      <c r="CS1785">
        <v>173301</v>
      </c>
      <c r="CT1785" t="s">
        <v>708</v>
      </c>
      <c r="CU1785" t="s">
        <v>709</v>
      </c>
      <c r="CV1785">
        <v>2014</v>
      </c>
    </row>
    <row r="1786" spans="1:100" x14ac:dyDescent="0.35">
      <c r="A1786">
        <v>39600425</v>
      </c>
      <c r="B1786" t="s">
        <v>689</v>
      </c>
      <c r="D1786" t="s">
        <v>135</v>
      </c>
      <c r="K1786" t="s">
        <v>613</v>
      </c>
      <c r="L1786" t="s">
        <v>614</v>
      </c>
      <c r="M1786" t="s">
        <v>251</v>
      </c>
      <c r="N1786" t="s">
        <v>198</v>
      </c>
      <c r="R1786">
        <v>23</v>
      </c>
      <c r="T1786">
        <v>25</v>
      </c>
      <c r="U1786" t="s">
        <v>106</v>
      </c>
      <c r="V1786" t="s">
        <v>233</v>
      </c>
      <c r="W1786" t="s">
        <v>108</v>
      </c>
      <c r="X1786" t="s">
        <v>524</v>
      </c>
      <c r="Y1786">
        <v>3</v>
      </c>
      <c r="Z1786" t="s">
        <v>139</v>
      </c>
      <c r="AD1786">
        <v>0.54374</v>
      </c>
      <c r="AF1786">
        <v>1.1088100000000001</v>
      </c>
      <c r="AG1786" t="s">
        <v>111</v>
      </c>
      <c r="AX1786" t="s">
        <v>128</v>
      </c>
      <c r="AY1786" t="s">
        <v>241</v>
      </c>
      <c r="AZ1786" t="s">
        <v>227</v>
      </c>
      <c r="BC1786">
        <v>28</v>
      </c>
      <c r="BH1786" t="s">
        <v>118</v>
      </c>
      <c r="BJ1786">
        <v>69</v>
      </c>
      <c r="BO1786" t="s">
        <v>118</v>
      </c>
      <c r="BQ1786">
        <v>69</v>
      </c>
      <c r="BV1786" t="s">
        <v>118</v>
      </c>
      <c r="CC1786" t="s">
        <v>120</v>
      </c>
      <c r="CR1786" t="s">
        <v>707</v>
      </c>
      <c r="CS1786">
        <v>173301</v>
      </c>
      <c r="CT1786" t="s">
        <v>708</v>
      </c>
      <c r="CU1786" t="s">
        <v>709</v>
      </c>
      <c r="CV1786">
        <v>2014</v>
      </c>
    </row>
    <row r="1787" spans="1:100" x14ac:dyDescent="0.35">
      <c r="A1787">
        <v>39600425</v>
      </c>
      <c r="B1787" t="s">
        <v>689</v>
      </c>
      <c r="D1787" t="s">
        <v>135</v>
      </c>
      <c r="K1787" t="s">
        <v>613</v>
      </c>
      <c r="L1787" t="s">
        <v>614</v>
      </c>
      <c r="M1787" t="s">
        <v>251</v>
      </c>
      <c r="N1787" t="s">
        <v>198</v>
      </c>
      <c r="R1787">
        <v>23</v>
      </c>
      <c r="T1787">
        <v>25</v>
      </c>
      <c r="U1787" t="s">
        <v>106</v>
      </c>
      <c r="V1787" t="s">
        <v>233</v>
      </c>
      <c r="W1787" t="s">
        <v>108</v>
      </c>
      <c r="X1787" t="s">
        <v>524</v>
      </c>
      <c r="Y1787">
        <v>3</v>
      </c>
      <c r="Z1787" t="s">
        <v>139</v>
      </c>
      <c r="AD1787">
        <v>0.54374</v>
      </c>
      <c r="AF1787">
        <v>1.1088100000000001</v>
      </c>
      <c r="AG1787" t="s">
        <v>111</v>
      </c>
      <c r="AX1787" t="s">
        <v>128</v>
      </c>
      <c r="AY1787" t="s">
        <v>241</v>
      </c>
      <c r="AZ1787" t="s">
        <v>227</v>
      </c>
      <c r="BC1787">
        <v>61</v>
      </c>
      <c r="BH1787" t="s">
        <v>118</v>
      </c>
      <c r="BJ1787">
        <v>69</v>
      </c>
      <c r="BO1787" t="s">
        <v>118</v>
      </c>
      <c r="BQ1787">
        <v>69</v>
      </c>
      <c r="BV1787" t="s">
        <v>118</v>
      </c>
      <c r="CC1787" t="s">
        <v>120</v>
      </c>
      <c r="CR1787" t="s">
        <v>707</v>
      </c>
      <c r="CS1787">
        <v>173301</v>
      </c>
      <c r="CT1787" t="s">
        <v>708</v>
      </c>
      <c r="CU1787" t="s">
        <v>709</v>
      </c>
      <c r="CV1787">
        <v>2014</v>
      </c>
    </row>
    <row r="1788" spans="1:100" x14ac:dyDescent="0.35">
      <c r="A1788">
        <v>39600425</v>
      </c>
      <c r="B1788" t="s">
        <v>689</v>
      </c>
      <c r="D1788" t="s">
        <v>135</v>
      </c>
      <c r="K1788" t="s">
        <v>613</v>
      </c>
      <c r="L1788" t="s">
        <v>614</v>
      </c>
      <c r="M1788" t="s">
        <v>251</v>
      </c>
      <c r="N1788" t="s">
        <v>198</v>
      </c>
      <c r="R1788">
        <v>23</v>
      </c>
      <c r="T1788">
        <v>25</v>
      </c>
      <c r="U1788" t="s">
        <v>106</v>
      </c>
      <c r="V1788" t="s">
        <v>233</v>
      </c>
      <c r="W1788" t="s">
        <v>108</v>
      </c>
      <c r="X1788" t="s">
        <v>524</v>
      </c>
      <c r="Y1788">
        <v>3</v>
      </c>
      <c r="Z1788" t="s">
        <v>139</v>
      </c>
      <c r="AD1788">
        <v>0.54374</v>
      </c>
      <c r="AF1788">
        <v>1.1088100000000001</v>
      </c>
      <c r="AG1788" t="s">
        <v>111</v>
      </c>
      <c r="AX1788" t="s">
        <v>128</v>
      </c>
      <c r="AY1788" t="s">
        <v>241</v>
      </c>
      <c r="AZ1788" t="s">
        <v>227</v>
      </c>
      <c r="BC1788">
        <v>69</v>
      </c>
      <c r="BH1788" t="s">
        <v>118</v>
      </c>
      <c r="BJ1788">
        <v>69</v>
      </c>
      <c r="BO1788" t="s">
        <v>118</v>
      </c>
      <c r="BQ1788">
        <v>69</v>
      </c>
      <c r="BV1788" t="s">
        <v>118</v>
      </c>
      <c r="CC1788" t="s">
        <v>120</v>
      </c>
      <c r="CR1788" t="s">
        <v>707</v>
      </c>
      <c r="CS1788">
        <v>173301</v>
      </c>
      <c r="CT1788" t="s">
        <v>708</v>
      </c>
      <c r="CU1788" t="s">
        <v>709</v>
      </c>
      <c r="CV1788">
        <v>2014</v>
      </c>
    </row>
    <row r="1789" spans="1:100" x14ac:dyDescent="0.35">
      <c r="A1789">
        <v>39600425</v>
      </c>
      <c r="B1789" t="s">
        <v>689</v>
      </c>
      <c r="D1789" t="s">
        <v>135</v>
      </c>
      <c r="K1789" t="s">
        <v>613</v>
      </c>
      <c r="L1789" t="s">
        <v>614</v>
      </c>
      <c r="M1789" t="s">
        <v>251</v>
      </c>
      <c r="N1789" t="s">
        <v>198</v>
      </c>
      <c r="R1789">
        <v>23</v>
      </c>
      <c r="T1789">
        <v>25</v>
      </c>
      <c r="U1789" t="s">
        <v>106</v>
      </c>
      <c r="V1789" t="s">
        <v>233</v>
      </c>
      <c r="W1789" t="s">
        <v>108</v>
      </c>
      <c r="X1789" t="s">
        <v>524</v>
      </c>
      <c r="Y1789">
        <v>3</v>
      </c>
      <c r="Z1789" t="s">
        <v>139</v>
      </c>
      <c r="AD1789">
        <v>0.54374</v>
      </c>
      <c r="AF1789">
        <v>1.1088100000000001</v>
      </c>
      <c r="AG1789" t="s">
        <v>111</v>
      </c>
      <c r="AX1789" t="s">
        <v>128</v>
      </c>
      <c r="AY1789" t="s">
        <v>241</v>
      </c>
      <c r="AZ1789" t="s">
        <v>227</v>
      </c>
      <c r="BC1789">
        <v>52</v>
      </c>
      <c r="BH1789" t="s">
        <v>118</v>
      </c>
      <c r="BJ1789">
        <v>69</v>
      </c>
      <c r="BO1789" t="s">
        <v>118</v>
      </c>
      <c r="BQ1789">
        <v>69</v>
      </c>
      <c r="BV1789" t="s">
        <v>118</v>
      </c>
      <c r="CC1789" t="s">
        <v>120</v>
      </c>
      <c r="CR1789" t="s">
        <v>707</v>
      </c>
      <c r="CS1789">
        <v>173301</v>
      </c>
      <c r="CT1789" t="s">
        <v>708</v>
      </c>
      <c r="CU1789" t="s">
        <v>709</v>
      </c>
      <c r="CV1789">
        <v>2014</v>
      </c>
    </row>
    <row r="1790" spans="1:100" x14ac:dyDescent="0.35">
      <c r="A1790">
        <v>39600425</v>
      </c>
      <c r="B1790" t="s">
        <v>689</v>
      </c>
      <c r="D1790" t="s">
        <v>135</v>
      </c>
      <c r="K1790" t="s">
        <v>613</v>
      </c>
      <c r="L1790" t="s">
        <v>614</v>
      </c>
      <c r="M1790" t="s">
        <v>251</v>
      </c>
      <c r="N1790" t="s">
        <v>198</v>
      </c>
      <c r="R1790">
        <v>23</v>
      </c>
      <c r="T1790">
        <v>25</v>
      </c>
      <c r="U1790" t="s">
        <v>106</v>
      </c>
      <c r="V1790" t="s">
        <v>233</v>
      </c>
      <c r="W1790" t="s">
        <v>108</v>
      </c>
      <c r="X1790" t="s">
        <v>524</v>
      </c>
      <c r="Y1790">
        <v>3</v>
      </c>
      <c r="Z1790" t="s">
        <v>139</v>
      </c>
      <c r="AD1790">
        <v>0.54374</v>
      </c>
      <c r="AF1790">
        <v>1.1088100000000001</v>
      </c>
      <c r="AG1790" t="s">
        <v>111</v>
      </c>
      <c r="AX1790" t="s">
        <v>128</v>
      </c>
      <c r="AY1790" t="s">
        <v>241</v>
      </c>
      <c r="AZ1790" t="s">
        <v>227</v>
      </c>
      <c r="BC1790">
        <v>14</v>
      </c>
      <c r="BH1790" t="s">
        <v>118</v>
      </c>
      <c r="BJ1790">
        <v>69</v>
      </c>
      <c r="BO1790" t="s">
        <v>118</v>
      </c>
      <c r="BQ1790">
        <v>69</v>
      </c>
      <c r="BV1790" t="s">
        <v>118</v>
      </c>
      <c r="CC1790" t="s">
        <v>120</v>
      </c>
      <c r="CR1790" t="s">
        <v>707</v>
      </c>
      <c r="CS1790">
        <v>173301</v>
      </c>
      <c r="CT1790" t="s">
        <v>708</v>
      </c>
      <c r="CU1790" t="s">
        <v>709</v>
      </c>
      <c r="CV1790">
        <v>2014</v>
      </c>
    </row>
    <row r="1791" spans="1:100" x14ac:dyDescent="0.35">
      <c r="A1791">
        <v>39600425</v>
      </c>
      <c r="B1791" t="s">
        <v>689</v>
      </c>
      <c r="D1791" t="s">
        <v>135</v>
      </c>
      <c r="K1791" t="s">
        <v>613</v>
      </c>
      <c r="L1791" t="s">
        <v>614</v>
      </c>
      <c r="M1791" t="s">
        <v>251</v>
      </c>
      <c r="N1791" t="s">
        <v>198</v>
      </c>
      <c r="R1791">
        <v>23</v>
      </c>
      <c r="T1791">
        <v>25</v>
      </c>
      <c r="U1791" t="s">
        <v>106</v>
      </c>
      <c r="V1791" t="s">
        <v>233</v>
      </c>
      <c r="W1791" t="s">
        <v>108</v>
      </c>
      <c r="X1791" t="s">
        <v>524</v>
      </c>
      <c r="Y1791">
        <v>3</v>
      </c>
      <c r="Z1791" t="s">
        <v>139</v>
      </c>
      <c r="AD1791">
        <v>0.54374</v>
      </c>
      <c r="AF1791">
        <v>1.1088100000000001</v>
      </c>
      <c r="AG1791" t="s">
        <v>111</v>
      </c>
      <c r="AX1791" t="s">
        <v>128</v>
      </c>
      <c r="AY1791" t="s">
        <v>241</v>
      </c>
      <c r="AZ1791" t="s">
        <v>227</v>
      </c>
      <c r="BC1791">
        <v>47</v>
      </c>
      <c r="BH1791" t="s">
        <v>118</v>
      </c>
      <c r="BJ1791">
        <v>69</v>
      </c>
      <c r="BO1791" t="s">
        <v>118</v>
      </c>
      <c r="BQ1791">
        <v>69</v>
      </c>
      <c r="BV1791" t="s">
        <v>118</v>
      </c>
      <c r="CC1791" t="s">
        <v>120</v>
      </c>
      <c r="CR1791" t="s">
        <v>707</v>
      </c>
      <c r="CS1791">
        <v>173301</v>
      </c>
      <c r="CT1791" t="s">
        <v>708</v>
      </c>
      <c r="CU1791" t="s">
        <v>709</v>
      </c>
      <c r="CV1791">
        <v>2014</v>
      </c>
    </row>
    <row r="1792" spans="1:100" x14ac:dyDescent="0.35">
      <c r="A1792">
        <v>39600425</v>
      </c>
      <c r="B1792" t="s">
        <v>689</v>
      </c>
      <c r="D1792" t="s">
        <v>135</v>
      </c>
      <c r="F1792">
        <v>48.7</v>
      </c>
      <c r="K1792" t="s">
        <v>613</v>
      </c>
      <c r="L1792" t="s">
        <v>614</v>
      </c>
      <c r="M1792" t="s">
        <v>251</v>
      </c>
      <c r="N1792" t="s">
        <v>105</v>
      </c>
      <c r="P1792">
        <v>25</v>
      </c>
      <c r="U1792" t="s">
        <v>106</v>
      </c>
      <c r="V1792" t="s">
        <v>107</v>
      </c>
      <c r="W1792" t="s">
        <v>108</v>
      </c>
      <c r="X1792" t="s">
        <v>109</v>
      </c>
      <c r="Y1792">
        <v>6</v>
      </c>
      <c r="Z1792" t="s">
        <v>139</v>
      </c>
      <c r="AB1792">
        <v>1.1200000000000001</v>
      </c>
      <c r="AG1792" t="s">
        <v>140</v>
      </c>
      <c r="AX1792" t="s">
        <v>128</v>
      </c>
      <c r="AY1792" t="s">
        <v>128</v>
      </c>
      <c r="AZ1792" t="s">
        <v>227</v>
      </c>
      <c r="BC1792">
        <v>4</v>
      </c>
      <c r="BH1792" t="s">
        <v>118</v>
      </c>
      <c r="BJ1792">
        <v>96</v>
      </c>
      <c r="BO1792" t="s">
        <v>130</v>
      </c>
      <c r="BQ1792">
        <v>4</v>
      </c>
      <c r="BV1792" t="s">
        <v>118</v>
      </c>
      <c r="CC1792" t="s">
        <v>120</v>
      </c>
      <c r="CR1792" t="s">
        <v>700</v>
      </c>
      <c r="CS1792">
        <v>153679</v>
      </c>
      <c r="CT1792" t="s">
        <v>701</v>
      </c>
      <c r="CU1792" t="s">
        <v>702</v>
      </c>
      <c r="CV1792">
        <v>2009</v>
      </c>
    </row>
    <row r="1793" spans="1:100" x14ac:dyDescent="0.35">
      <c r="A1793">
        <v>39600425</v>
      </c>
      <c r="B1793" t="s">
        <v>689</v>
      </c>
      <c r="D1793" t="s">
        <v>135</v>
      </c>
      <c r="K1793" t="s">
        <v>613</v>
      </c>
      <c r="L1793" t="s">
        <v>614</v>
      </c>
      <c r="M1793" t="s">
        <v>251</v>
      </c>
      <c r="N1793" t="s">
        <v>105</v>
      </c>
      <c r="P1793">
        <v>25</v>
      </c>
      <c r="U1793" t="s">
        <v>106</v>
      </c>
      <c r="V1793" t="s">
        <v>233</v>
      </c>
      <c r="W1793" t="s">
        <v>108</v>
      </c>
      <c r="X1793" t="s">
        <v>524</v>
      </c>
      <c r="Y1793">
        <v>2</v>
      </c>
      <c r="Z1793" t="s">
        <v>139</v>
      </c>
      <c r="AD1793">
        <v>4.0000000000000001E-3</v>
      </c>
      <c r="AF1793">
        <v>8.2899999999999991</v>
      </c>
      <c r="AG1793" t="s">
        <v>140</v>
      </c>
      <c r="AX1793" t="s">
        <v>207</v>
      </c>
      <c r="AY1793" t="s">
        <v>278</v>
      </c>
      <c r="AZ1793" t="s">
        <v>227</v>
      </c>
      <c r="BA1793" t="s">
        <v>184</v>
      </c>
      <c r="BE1793">
        <v>25</v>
      </c>
      <c r="BG1793">
        <v>42</v>
      </c>
      <c r="BH1793" t="s">
        <v>106</v>
      </c>
      <c r="BO1793" t="s">
        <v>119</v>
      </c>
      <c r="BV1793" t="s">
        <v>119</v>
      </c>
      <c r="CC1793" t="s">
        <v>120</v>
      </c>
      <c r="CR1793" t="s">
        <v>714</v>
      </c>
      <c r="CS1793">
        <v>170774</v>
      </c>
      <c r="CT1793" t="s">
        <v>715</v>
      </c>
      <c r="CU1793" t="s">
        <v>716</v>
      </c>
      <c r="CV1793">
        <v>2013</v>
      </c>
    </row>
    <row r="1794" spans="1:100" x14ac:dyDescent="0.35">
      <c r="A1794">
        <v>39600425</v>
      </c>
      <c r="B1794" t="s">
        <v>689</v>
      </c>
      <c r="D1794" t="s">
        <v>135</v>
      </c>
      <c r="K1794" t="s">
        <v>613</v>
      </c>
      <c r="L1794" t="s">
        <v>614</v>
      </c>
      <c r="M1794" t="s">
        <v>251</v>
      </c>
      <c r="N1794" t="s">
        <v>105</v>
      </c>
      <c r="P1794">
        <v>25</v>
      </c>
      <c r="U1794" t="s">
        <v>106</v>
      </c>
      <c r="V1794" t="s">
        <v>233</v>
      </c>
      <c r="W1794" t="s">
        <v>108</v>
      </c>
      <c r="X1794" t="s">
        <v>524</v>
      </c>
      <c r="Y1794">
        <v>2</v>
      </c>
      <c r="Z1794" t="s">
        <v>139</v>
      </c>
      <c r="AD1794">
        <v>4.0000000000000001E-3</v>
      </c>
      <c r="AF1794">
        <v>8.2899999999999991</v>
      </c>
      <c r="AG1794" t="s">
        <v>140</v>
      </c>
      <c r="AX1794" t="s">
        <v>273</v>
      </c>
      <c r="AY1794" t="s">
        <v>652</v>
      </c>
      <c r="AZ1794" t="s">
        <v>227</v>
      </c>
      <c r="BA1794" t="s">
        <v>275</v>
      </c>
      <c r="BE1794">
        <v>36</v>
      </c>
      <c r="BG1794">
        <v>37</v>
      </c>
      <c r="BH1794" t="s">
        <v>106</v>
      </c>
      <c r="BO1794" t="s">
        <v>119</v>
      </c>
      <c r="BV1794" t="s">
        <v>119</v>
      </c>
      <c r="CC1794" t="s">
        <v>120</v>
      </c>
      <c r="CR1794" t="s">
        <v>714</v>
      </c>
      <c r="CS1794">
        <v>170774</v>
      </c>
      <c r="CT1794" t="s">
        <v>715</v>
      </c>
      <c r="CU1794" t="s">
        <v>716</v>
      </c>
      <c r="CV1794">
        <v>2013</v>
      </c>
    </row>
    <row r="1795" spans="1:100" x14ac:dyDescent="0.35">
      <c r="A1795">
        <v>39600425</v>
      </c>
      <c r="B1795" t="s">
        <v>689</v>
      </c>
      <c r="D1795" t="s">
        <v>135</v>
      </c>
      <c r="K1795" t="s">
        <v>613</v>
      </c>
      <c r="L1795" t="s">
        <v>614</v>
      </c>
      <c r="M1795" t="s">
        <v>251</v>
      </c>
      <c r="N1795" t="s">
        <v>105</v>
      </c>
      <c r="P1795">
        <v>25</v>
      </c>
      <c r="U1795" t="s">
        <v>106</v>
      </c>
      <c r="V1795" t="s">
        <v>508</v>
      </c>
      <c r="W1795" t="s">
        <v>108</v>
      </c>
      <c r="X1795" t="s">
        <v>109</v>
      </c>
      <c r="Y1795">
        <v>3</v>
      </c>
      <c r="Z1795" t="s">
        <v>139</v>
      </c>
      <c r="AD1795">
        <v>0.16</v>
      </c>
      <c r="AF1795">
        <v>2.8</v>
      </c>
      <c r="AG1795" t="s">
        <v>140</v>
      </c>
      <c r="AX1795" t="s">
        <v>128</v>
      </c>
      <c r="AY1795" t="s">
        <v>128</v>
      </c>
      <c r="AZ1795" t="s">
        <v>243</v>
      </c>
      <c r="BC1795">
        <v>18</v>
      </c>
      <c r="BH1795" t="s">
        <v>118</v>
      </c>
      <c r="BI1795" t="s">
        <v>236</v>
      </c>
      <c r="BJ1795">
        <v>38</v>
      </c>
      <c r="BO1795" t="s">
        <v>118</v>
      </c>
      <c r="BP1795" t="s">
        <v>236</v>
      </c>
      <c r="BQ1795">
        <v>38</v>
      </c>
      <c r="BV1795" t="s">
        <v>118</v>
      </c>
      <c r="CC1795" t="s">
        <v>120</v>
      </c>
      <c r="CR1795" t="s">
        <v>622</v>
      </c>
      <c r="CS1795">
        <v>170673</v>
      </c>
      <c r="CT1795" t="s">
        <v>623</v>
      </c>
      <c r="CU1795" t="s">
        <v>624</v>
      </c>
      <c r="CV1795">
        <v>2014</v>
      </c>
    </row>
    <row r="1796" spans="1:100" x14ac:dyDescent="0.35">
      <c r="A1796">
        <v>39600425</v>
      </c>
      <c r="B1796" t="s">
        <v>689</v>
      </c>
      <c r="D1796" t="s">
        <v>101</v>
      </c>
      <c r="F1796">
        <v>49</v>
      </c>
      <c r="K1796" t="s">
        <v>613</v>
      </c>
      <c r="L1796" t="s">
        <v>614</v>
      </c>
      <c r="M1796" t="s">
        <v>251</v>
      </c>
      <c r="N1796" t="s">
        <v>105</v>
      </c>
      <c r="P1796">
        <v>25</v>
      </c>
      <c r="U1796" t="s">
        <v>294</v>
      </c>
      <c r="V1796" t="s">
        <v>508</v>
      </c>
      <c r="W1796" t="s">
        <v>108</v>
      </c>
      <c r="X1796" t="s">
        <v>109</v>
      </c>
      <c r="Y1796">
        <v>3</v>
      </c>
      <c r="Z1796" t="s">
        <v>139</v>
      </c>
      <c r="AB1796">
        <v>2.88</v>
      </c>
      <c r="AG1796" t="s">
        <v>140</v>
      </c>
      <c r="AX1796" t="s">
        <v>128</v>
      </c>
      <c r="AY1796" t="s">
        <v>128</v>
      </c>
      <c r="AZ1796" t="s">
        <v>243</v>
      </c>
      <c r="BC1796">
        <v>60</v>
      </c>
      <c r="BH1796" t="s">
        <v>118</v>
      </c>
      <c r="BL1796">
        <v>57</v>
      </c>
      <c r="BN1796">
        <v>60</v>
      </c>
      <c r="BO1796" t="s">
        <v>118</v>
      </c>
      <c r="BS1796">
        <v>57</v>
      </c>
      <c r="BU1796">
        <v>60</v>
      </c>
      <c r="BV1796" t="s">
        <v>118</v>
      </c>
      <c r="CC1796" t="s">
        <v>120</v>
      </c>
      <c r="CR1796" t="s">
        <v>658</v>
      </c>
      <c r="CS1796">
        <v>173392</v>
      </c>
      <c r="CT1796" t="s">
        <v>659</v>
      </c>
      <c r="CU1796" t="s">
        <v>660</v>
      </c>
      <c r="CV1796">
        <v>2013</v>
      </c>
    </row>
    <row r="1797" spans="1:100" x14ac:dyDescent="0.35">
      <c r="A1797">
        <v>39600425</v>
      </c>
      <c r="B1797" t="s">
        <v>689</v>
      </c>
      <c r="D1797" t="s">
        <v>135</v>
      </c>
      <c r="K1797" t="s">
        <v>613</v>
      </c>
      <c r="L1797" t="s">
        <v>614</v>
      </c>
      <c r="M1797" t="s">
        <v>251</v>
      </c>
      <c r="N1797" t="s">
        <v>198</v>
      </c>
      <c r="R1797">
        <v>23</v>
      </c>
      <c r="T1797">
        <v>25</v>
      </c>
      <c r="U1797" t="s">
        <v>106</v>
      </c>
      <c r="V1797" t="s">
        <v>233</v>
      </c>
      <c r="W1797" t="s">
        <v>108</v>
      </c>
      <c r="X1797" t="s">
        <v>524</v>
      </c>
      <c r="Y1797">
        <v>3</v>
      </c>
      <c r="Z1797" t="s">
        <v>139</v>
      </c>
      <c r="AD1797">
        <v>2.928E-2</v>
      </c>
      <c r="AF1797">
        <v>1.1766700000000001</v>
      </c>
      <c r="AG1797" t="s">
        <v>111</v>
      </c>
      <c r="AX1797" t="s">
        <v>207</v>
      </c>
      <c r="AY1797" t="s">
        <v>436</v>
      </c>
      <c r="BA1797" t="s">
        <v>184</v>
      </c>
      <c r="BC1797">
        <v>53</v>
      </c>
      <c r="BH1797" t="s">
        <v>118</v>
      </c>
      <c r="BJ1797">
        <v>53</v>
      </c>
      <c r="BO1797" t="s">
        <v>118</v>
      </c>
      <c r="BQ1797">
        <v>53</v>
      </c>
      <c r="BV1797" t="s">
        <v>118</v>
      </c>
      <c r="CC1797" t="s">
        <v>120</v>
      </c>
      <c r="CR1797" t="s">
        <v>707</v>
      </c>
      <c r="CS1797">
        <v>173301</v>
      </c>
      <c r="CT1797" t="s">
        <v>708</v>
      </c>
      <c r="CU1797" t="s">
        <v>709</v>
      </c>
      <c r="CV1797">
        <v>2014</v>
      </c>
    </row>
    <row r="1798" spans="1:100" x14ac:dyDescent="0.35">
      <c r="A1798">
        <v>39600425</v>
      </c>
      <c r="B1798" t="s">
        <v>689</v>
      </c>
      <c r="D1798" t="s">
        <v>135</v>
      </c>
      <c r="K1798" t="s">
        <v>613</v>
      </c>
      <c r="L1798" t="s">
        <v>614</v>
      </c>
      <c r="M1798" t="s">
        <v>251</v>
      </c>
      <c r="N1798" t="s">
        <v>198</v>
      </c>
      <c r="R1798">
        <v>23</v>
      </c>
      <c r="T1798">
        <v>25</v>
      </c>
      <c r="U1798" t="s">
        <v>106</v>
      </c>
      <c r="V1798" t="s">
        <v>233</v>
      </c>
      <c r="W1798" t="s">
        <v>108</v>
      </c>
      <c r="X1798" t="s">
        <v>524</v>
      </c>
      <c r="Y1798">
        <v>3</v>
      </c>
      <c r="Z1798" t="s">
        <v>139</v>
      </c>
      <c r="AD1798">
        <v>4.1000000000000002E-2</v>
      </c>
      <c r="AF1798">
        <v>0.90176000000000001</v>
      </c>
      <c r="AG1798" t="s">
        <v>111</v>
      </c>
      <c r="AX1798" t="s">
        <v>112</v>
      </c>
      <c r="AY1798" t="s">
        <v>206</v>
      </c>
      <c r="BC1798">
        <v>53</v>
      </c>
      <c r="BH1798" t="s">
        <v>118</v>
      </c>
      <c r="BJ1798">
        <v>53</v>
      </c>
      <c r="BO1798" t="s">
        <v>118</v>
      </c>
      <c r="BQ1798">
        <v>53</v>
      </c>
      <c r="BV1798" t="s">
        <v>118</v>
      </c>
      <c r="CC1798" t="s">
        <v>120</v>
      </c>
      <c r="CR1798" t="s">
        <v>707</v>
      </c>
      <c r="CS1798">
        <v>173301</v>
      </c>
      <c r="CT1798" t="s">
        <v>708</v>
      </c>
      <c r="CU1798" t="s">
        <v>709</v>
      </c>
      <c r="CV1798">
        <v>2014</v>
      </c>
    </row>
    <row r="1799" spans="1:100" x14ac:dyDescent="0.35">
      <c r="A1799">
        <v>39600425</v>
      </c>
      <c r="B1799" t="s">
        <v>689</v>
      </c>
      <c r="D1799" t="s">
        <v>135</v>
      </c>
      <c r="K1799" t="s">
        <v>613</v>
      </c>
      <c r="L1799" t="s">
        <v>614</v>
      </c>
      <c r="M1799" t="s">
        <v>251</v>
      </c>
      <c r="N1799" t="s">
        <v>198</v>
      </c>
      <c r="R1799">
        <v>23</v>
      </c>
      <c r="T1799">
        <v>25</v>
      </c>
      <c r="U1799" t="s">
        <v>106</v>
      </c>
      <c r="V1799" t="s">
        <v>233</v>
      </c>
      <c r="W1799" t="s">
        <v>108</v>
      </c>
      <c r="X1799" t="s">
        <v>524</v>
      </c>
      <c r="Y1799">
        <v>3</v>
      </c>
      <c r="Z1799" t="s">
        <v>139</v>
      </c>
      <c r="AD1799">
        <v>4.1000000000000002E-2</v>
      </c>
      <c r="AF1799">
        <v>0.90176000000000001</v>
      </c>
      <c r="AG1799" t="s">
        <v>111</v>
      </c>
      <c r="AX1799" t="s">
        <v>207</v>
      </c>
      <c r="AY1799" t="s">
        <v>436</v>
      </c>
      <c r="BA1799" t="s">
        <v>184</v>
      </c>
      <c r="BC1799">
        <v>53</v>
      </c>
      <c r="BH1799" t="s">
        <v>118</v>
      </c>
      <c r="BJ1799">
        <v>53</v>
      </c>
      <c r="BO1799" t="s">
        <v>118</v>
      </c>
      <c r="BQ1799">
        <v>53</v>
      </c>
      <c r="BV1799" t="s">
        <v>118</v>
      </c>
      <c r="CC1799" t="s">
        <v>120</v>
      </c>
      <c r="CR1799" t="s">
        <v>707</v>
      </c>
      <c r="CS1799">
        <v>173301</v>
      </c>
      <c r="CT1799" t="s">
        <v>708</v>
      </c>
      <c r="CU1799" t="s">
        <v>709</v>
      </c>
      <c r="CV1799">
        <v>2014</v>
      </c>
    </row>
    <row r="1800" spans="1:100" x14ac:dyDescent="0.35">
      <c r="A1800">
        <v>39600425</v>
      </c>
      <c r="B1800" t="s">
        <v>689</v>
      </c>
      <c r="D1800" t="s">
        <v>135</v>
      </c>
      <c r="K1800" t="s">
        <v>613</v>
      </c>
      <c r="L1800" t="s">
        <v>614</v>
      </c>
      <c r="M1800" t="s">
        <v>251</v>
      </c>
      <c r="N1800" t="s">
        <v>105</v>
      </c>
      <c r="P1800">
        <v>25</v>
      </c>
      <c r="U1800" t="s">
        <v>106</v>
      </c>
      <c r="V1800" t="s">
        <v>233</v>
      </c>
      <c r="W1800" t="s">
        <v>108</v>
      </c>
      <c r="X1800" t="s">
        <v>524</v>
      </c>
      <c r="Y1800">
        <v>2</v>
      </c>
      <c r="Z1800" t="s">
        <v>139</v>
      </c>
      <c r="AD1800">
        <v>4.0000000000000001E-3</v>
      </c>
      <c r="AF1800">
        <v>8.2899999999999991</v>
      </c>
      <c r="AG1800" t="s">
        <v>140</v>
      </c>
      <c r="AX1800" t="s">
        <v>282</v>
      </c>
      <c r="AY1800" t="s">
        <v>495</v>
      </c>
      <c r="BB1800" t="s">
        <v>117</v>
      </c>
      <c r="BC1800">
        <v>70</v>
      </c>
      <c r="BH1800" t="s">
        <v>118</v>
      </c>
      <c r="BO1800" t="s">
        <v>119</v>
      </c>
      <c r="BV1800" t="s">
        <v>119</v>
      </c>
      <c r="CC1800" t="s">
        <v>120</v>
      </c>
      <c r="CR1800" t="s">
        <v>714</v>
      </c>
      <c r="CS1800">
        <v>170774</v>
      </c>
      <c r="CT1800" t="s">
        <v>715</v>
      </c>
      <c r="CU1800" t="s">
        <v>716</v>
      </c>
      <c r="CV1800">
        <v>2013</v>
      </c>
    </row>
    <row r="1801" spans="1:100" x14ac:dyDescent="0.35">
      <c r="A1801">
        <v>39600425</v>
      </c>
      <c r="B1801" t="s">
        <v>689</v>
      </c>
      <c r="D1801" t="s">
        <v>101</v>
      </c>
      <c r="F1801">
        <v>49</v>
      </c>
      <c r="K1801" t="s">
        <v>613</v>
      </c>
      <c r="L1801" t="s">
        <v>614</v>
      </c>
      <c r="M1801" t="s">
        <v>251</v>
      </c>
      <c r="N1801" t="s">
        <v>105</v>
      </c>
      <c r="P1801">
        <v>25</v>
      </c>
      <c r="U1801" t="s">
        <v>294</v>
      </c>
      <c r="V1801" t="s">
        <v>508</v>
      </c>
      <c r="W1801" t="s">
        <v>108</v>
      </c>
      <c r="X1801" t="s">
        <v>109</v>
      </c>
      <c r="Y1801">
        <v>3</v>
      </c>
      <c r="Z1801" t="s">
        <v>139</v>
      </c>
      <c r="AB1801">
        <v>2.88</v>
      </c>
      <c r="AG1801" t="s">
        <v>140</v>
      </c>
      <c r="AX1801" t="s">
        <v>187</v>
      </c>
      <c r="AY1801" t="s">
        <v>247</v>
      </c>
      <c r="BC1801">
        <v>60</v>
      </c>
      <c r="BH1801" t="s">
        <v>118</v>
      </c>
      <c r="BL1801">
        <v>57</v>
      </c>
      <c r="BN1801">
        <v>60</v>
      </c>
      <c r="BO1801" t="s">
        <v>118</v>
      </c>
      <c r="BS1801">
        <v>57</v>
      </c>
      <c r="BU1801">
        <v>60</v>
      </c>
      <c r="BV1801" t="s">
        <v>118</v>
      </c>
      <c r="CC1801" t="s">
        <v>120</v>
      </c>
      <c r="CR1801" t="s">
        <v>658</v>
      </c>
      <c r="CS1801">
        <v>173392</v>
      </c>
      <c r="CT1801" t="s">
        <v>659</v>
      </c>
      <c r="CU1801" t="s">
        <v>660</v>
      </c>
      <c r="CV1801">
        <v>2013</v>
      </c>
    </row>
    <row r="1802" spans="1:100" x14ac:dyDescent="0.35">
      <c r="A1802">
        <v>39600425</v>
      </c>
      <c r="B1802" t="s">
        <v>689</v>
      </c>
      <c r="D1802" t="s">
        <v>135</v>
      </c>
      <c r="K1802" t="s">
        <v>613</v>
      </c>
      <c r="L1802" t="s">
        <v>614</v>
      </c>
      <c r="M1802" t="s">
        <v>251</v>
      </c>
      <c r="N1802" t="s">
        <v>105</v>
      </c>
      <c r="P1802">
        <v>25</v>
      </c>
      <c r="U1802" t="s">
        <v>106</v>
      </c>
      <c r="V1802" t="s">
        <v>233</v>
      </c>
      <c r="W1802" t="s">
        <v>108</v>
      </c>
      <c r="X1802" t="s">
        <v>524</v>
      </c>
      <c r="Y1802">
        <v>2</v>
      </c>
      <c r="Z1802" t="s">
        <v>139</v>
      </c>
      <c r="AD1802">
        <v>2.5000000000000001E-2</v>
      </c>
      <c r="AF1802">
        <v>2.302</v>
      </c>
      <c r="AG1802" t="s">
        <v>140</v>
      </c>
      <c r="AX1802" t="s">
        <v>282</v>
      </c>
      <c r="AY1802" t="s">
        <v>495</v>
      </c>
      <c r="BB1802" t="s">
        <v>117</v>
      </c>
      <c r="BC1802">
        <v>70</v>
      </c>
      <c r="BH1802" t="s">
        <v>118</v>
      </c>
      <c r="BO1802" t="s">
        <v>119</v>
      </c>
      <c r="BV1802" t="s">
        <v>119</v>
      </c>
      <c r="CC1802" t="s">
        <v>120</v>
      </c>
      <c r="CR1802" t="s">
        <v>714</v>
      </c>
      <c r="CS1802">
        <v>170774</v>
      </c>
      <c r="CT1802" t="s">
        <v>715</v>
      </c>
      <c r="CU1802" t="s">
        <v>716</v>
      </c>
      <c r="CV1802">
        <v>2013</v>
      </c>
    </row>
    <row r="1803" spans="1:100" x14ac:dyDescent="0.35">
      <c r="A1803">
        <v>39600425</v>
      </c>
      <c r="B1803" t="s">
        <v>689</v>
      </c>
      <c r="D1803" t="s">
        <v>135</v>
      </c>
      <c r="K1803" t="s">
        <v>613</v>
      </c>
      <c r="L1803" t="s">
        <v>614</v>
      </c>
      <c r="M1803" t="s">
        <v>251</v>
      </c>
      <c r="N1803" t="s">
        <v>105</v>
      </c>
      <c r="P1803">
        <v>25</v>
      </c>
      <c r="U1803" t="s">
        <v>106</v>
      </c>
      <c r="V1803" t="s">
        <v>233</v>
      </c>
      <c r="W1803" t="s">
        <v>108</v>
      </c>
      <c r="X1803" t="s">
        <v>524</v>
      </c>
      <c r="Y1803">
        <v>2</v>
      </c>
      <c r="Z1803" t="s">
        <v>139</v>
      </c>
      <c r="AD1803">
        <v>1E-3</v>
      </c>
      <c r="AF1803">
        <v>3.22</v>
      </c>
      <c r="AG1803" t="s">
        <v>140</v>
      </c>
      <c r="AX1803" t="s">
        <v>282</v>
      </c>
      <c r="AY1803" t="s">
        <v>495</v>
      </c>
      <c r="BB1803" t="s">
        <v>117</v>
      </c>
      <c r="BC1803">
        <v>70</v>
      </c>
      <c r="BH1803" t="s">
        <v>118</v>
      </c>
      <c r="BO1803" t="s">
        <v>119</v>
      </c>
      <c r="BV1803" t="s">
        <v>119</v>
      </c>
      <c r="CC1803" t="s">
        <v>120</v>
      </c>
      <c r="CR1803" t="s">
        <v>714</v>
      </c>
      <c r="CS1803">
        <v>170774</v>
      </c>
      <c r="CT1803" t="s">
        <v>715</v>
      </c>
      <c r="CU1803" t="s">
        <v>716</v>
      </c>
      <c r="CV1803">
        <v>2013</v>
      </c>
    </row>
    <row r="1804" spans="1:100" x14ac:dyDescent="0.35">
      <c r="A1804">
        <v>39600425</v>
      </c>
      <c r="B1804" t="s">
        <v>689</v>
      </c>
      <c r="D1804" t="s">
        <v>101</v>
      </c>
      <c r="F1804">
        <v>49</v>
      </c>
      <c r="K1804" t="s">
        <v>613</v>
      </c>
      <c r="L1804" t="s">
        <v>614</v>
      </c>
      <c r="M1804" t="s">
        <v>251</v>
      </c>
      <c r="N1804" t="s">
        <v>105</v>
      </c>
      <c r="P1804">
        <v>31</v>
      </c>
      <c r="U1804" t="s">
        <v>294</v>
      </c>
      <c r="V1804" t="s">
        <v>508</v>
      </c>
      <c r="W1804" t="s">
        <v>108</v>
      </c>
      <c r="X1804" t="s">
        <v>234</v>
      </c>
      <c r="Y1804">
        <v>3</v>
      </c>
      <c r="Z1804" t="s">
        <v>139</v>
      </c>
      <c r="AD1804">
        <v>0.21</v>
      </c>
      <c r="AF1804">
        <v>2.88</v>
      </c>
      <c r="AG1804" t="s">
        <v>140</v>
      </c>
      <c r="AX1804" t="s">
        <v>187</v>
      </c>
      <c r="AY1804" t="s">
        <v>247</v>
      </c>
      <c r="BC1804">
        <v>93.6</v>
      </c>
      <c r="BH1804" t="s">
        <v>118</v>
      </c>
      <c r="BJ1804">
        <v>93.6</v>
      </c>
      <c r="BO1804" t="s">
        <v>118</v>
      </c>
      <c r="BQ1804">
        <v>93.6</v>
      </c>
      <c r="BV1804" t="s">
        <v>118</v>
      </c>
      <c r="CC1804" t="s">
        <v>120</v>
      </c>
      <c r="CR1804" t="s">
        <v>658</v>
      </c>
      <c r="CS1804">
        <v>173392</v>
      </c>
      <c r="CT1804" t="s">
        <v>659</v>
      </c>
      <c r="CU1804" t="s">
        <v>660</v>
      </c>
      <c r="CV1804">
        <v>2013</v>
      </c>
    </row>
    <row r="1805" spans="1:100" x14ac:dyDescent="0.35">
      <c r="A1805">
        <v>39600425</v>
      </c>
      <c r="B1805" t="s">
        <v>689</v>
      </c>
      <c r="D1805" t="s">
        <v>135</v>
      </c>
      <c r="K1805" t="s">
        <v>613</v>
      </c>
      <c r="L1805" t="s">
        <v>614</v>
      </c>
      <c r="M1805" t="s">
        <v>251</v>
      </c>
      <c r="N1805" t="s">
        <v>198</v>
      </c>
      <c r="R1805">
        <v>23</v>
      </c>
      <c r="T1805">
        <v>25</v>
      </c>
      <c r="U1805" t="s">
        <v>106</v>
      </c>
      <c r="V1805" t="s">
        <v>233</v>
      </c>
      <c r="W1805" t="s">
        <v>108</v>
      </c>
      <c r="X1805" t="s">
        <v>524</v>
      </c>
      <c r="Y1805">
        <v>3</v>
      </c>
      <c r="Z1805" t="s">
        <v>139</v>
      </c>
      <c r="AD1805">
        <v>2.928E-2</v>
      </c>
      <c r="AF1805">
        <v>1.1766700000000001</v>
      </c>
      <c r="AG1805" t="s">
        <v>111</v>
      </c>
      <c r="AX1805" t="s">
        <v>112</v>
      </c>
      <c r="AY1805" t="s">
        <v>206</v>
      </c>
      <c r="BC1805">
        <v>53</v>
      </c>
      <c r="BH1805" t="s">
        <v>118</v>
      </c>
      <c r="BJ1805">
        <v>53</v>
      </c>
      <c r="BO1805" t="s">
        <v>118</v>
      </c>
      <c r="BQ1805">
        <v>53</v>
      </c>
      <c r="BV1805" t="s">
        <v>118</v>
      </c>
      <c r="CC1805" t="s">
        <v>120</v>
      </c>
      <c r="CR1805" t="s">
        <v>707</v>
      </c>
      <c r="CS1805">
        <v>173301</v>
      </c>
      <c r="CT1805" t="s">
        <v>708</v>
      </c>
      <c r="CU1805" t="s">
        <v>709</v>
      </c>
      <c r="CV1805">
        <v>2014</v>
      </c>
    </row>
    <row r="1806" spans="1:100" x14ac:dyDescent="0.35">
      <c r="A1806">
        <v>39600425</v>
      </c>
      <c r="B1806" t="s">
        <v>689</v>
      </c>
      <c r="D1806" t="s">
        <v>135</v>
      </c>
      <c r="K1806" t="s">
        <v>613</v>
      </c>
      <c r="L1806" t="s">
        <v>614</v>
      </c>
      <c r="M1806" t="s">
        <v>251</v>
      </c>
      <c r="N1806" t="s">
        <v>105</v>
      </c>
      <c r="P1806">
        <v>25</v>
      </c>
      <c r="U1806" t="s">
        <v>106</v>
      </c>
      <c r="V1806" t="s">
        <v>233</v>
      </c>
      <c r="W1806" t="s">
        <v>108</v>
      </c>
      <c r="X1806" t="s">
        <v>524</v>
      </c>
      <c r="Y1806">
        <v>2</v>
      </c>
      <c r="Z1806" t="s">
        <v>139</v>
      </c>
      <c r="AD1806">
        <v>8.6999999999999994E-2</v>
      </c>
      <c r="AF1806">
        <v>4.6189999999999998</v>
      </c>
      <c r="AG1806" t="s">
        <v>140</v>
      </c>
      <c r="AX1806" t="s">
        <v>282</v>
      </c>
      <c r="AY1806" t="s">
        <v>495</v>
      </c>
      <c r="BB1806" t="s">
        <v>117</v>
      </c>
      <c r="BC1806">
        <v>70</v>
      </c>
      <c r="BH1806" t="s">
        <v>118</v>
      </c>
      <c r="BO1806" t="s">
        <v>119</v>
      </c>
      <c r="BV1806" t="s">
        <v>119</v>
      </c>
      <c r="CC1806" t="s">
        <v>120</v>
      </c>
      <c r="CR1806" t="s">
        <v>714</v>
      </c>
      <c r="CS1806">
        <v>170774</v>
      </c>
      <c r="CT1806" t="s">
        <v>715</v>
      </c>
      <c r="CU1806" t="s">
        <v>716</v>
      </c>
      <c r="CV1806">
        <v>2013</v>
      </c>
    </row>
    <row r="1807" spans="1:100" x14ac:dyDescent="0.35">
      <c r="A1807">
        <v>39600425</v>
      </c>
      <c r="B1807" t="s">
        <v>689</v>
      </c>
      <c r="D1807" t="s">
        <v>135</v>
      </c>
      <c r="K1807" t="s">
        <v>613</v>
      </c>
      <c r="L1807" t="s">
        <v>614</v>
      </c>
      <c r="M1807" t="s">
        <v>251</v>
      </c>
      <c r="N1807" t="s">
        <v>105</v>
      </c>
      <c r="P1807">
        <v>25</v>
      </c>
      <c r="U1807" t="s">
        <v>106</v>
      </c>
      <c r="V1807" t="s">
        <v>233</v>
      </c>
      <c r="W1807" t="s">
        <v>108</v>
      </c>
      <c r="X1807" t="s">
        <v>524</v>
      </c>
      <c r="Y1807">
        <v>2</v>
      </c>
      <c r="Z1807" t="s">
        <v>139</v>
      </c>
      <c r="AB1807">
        <v>3.7170000000000001</v>
      </c>
      <c r="AG1807" t="s">
        <v>140</v>
      </c>
      <c r="AX1807" t="s">
        <v>282</v>
      </c>
      <c r="AY1807" t="s">
        <v>495</v>
      </c>
      <c r="BB1807" t="s">
        <v>117</v>
      </c>
      <c r="BC1807">
        <v>60</v>
      </c>
      <c r="BH1807" t="s">
        <v>118</v>
      </c>
      <c r="BO1807" t="s">
        <v>119</v>
      </c>
      <c r="BV1807" t="s">
        <v>119</v>
      </c>
      <c r="CC1807" t="s">
        <v>120</v>
      </c>
      <c r="CR1807" t="s">
        <v>714</v>
      </c>
      <c r="CS1807">
        <v>170774</v>
      </c>
      <c r="CT1807" t="s">
        <v>715</v>
      </c>
      <c r="CU1807" t="s">
        <v>716</v>
      </c>
      <c r="CV1807">
        <v>2013</v>
      </c>
    </row>
    <row r="1808" spans="1:100" x14ac:dyDescent="0.35">
      <c r="A1808">
        <v>70393850</v>
      </c>
      <c r="B1808" t="s">
        <v>726</v>
      </c>
      <c r="D1808" t="s">
        <v>101</v>
      </c>
      <c r="K1808" t="s">
        <v>249</v>
      </c>
      <c r="L1808" t="s">
        <v>250</v>
      </c>
      <c r="M1808" t="s">
        <v>251</v>
      </c>
      <c r="N1808" t="s">
        <v>105</v>
      </c>
      <c r="P1808">
        <v>60</v>
      </c>
      <c r="U1808" t="s">
        <v>600</v>
      </c>
      <c r="V1808" t="s">
        <v>107</v>
      </c>
      <c r="W1808" t="s">
        <v>108</v>
      </c>
      <c r="X1808" t="s">
        <v>109</v>
      </c>
      <c r="Y1808">
        <v>6</v>
      </c>
      <c r="Z1808" t="s">
        <v>110</v>
      </c>
      <c r="AB1808">
        <v>375</v>
      </c>
      <c r="AD1808">
        <v>332</v>
      </c>
      <c r="AF1808">
        <v>400</v>
      </c>
      <c r="AG1808" t="s">
        <v>111</v>
      </c>
      <c r="AX1808" t="s">
        <v>128</v>
      </c>
      <c r="AY1808" t="s">
        <v>128</v>
      </c>
      <c r="AZ1808" t="s">
        <v>601</v>
      </c>
      <c r="BC1808">
        <v>4</v>
      </c>
      <c r="BH1808" t="s">
        <v>118</v>
      </c>
      <c r="BJ1808">
        <v>96</v>
      </c>
      <c r="BO1808" t="s">
        <v>130</v>
      </c>
      <c r="BQ1808">
        <v>4</v>
      </c>
      <c r="BV1808" t="s">
        <v>118</v>
      </c>
      <c r="CC1808" t="s">
        <v>120</v>
      </c>
      <c r="CR1808" t="s">
        <v>602</v>
      </c>
      <c r="CS1808">
        <v>178547</v>
      </c>
      <c r="CT1808" t="s">
        <v>603</v>
      </c>
      <c r="CU1808" t="s">
        <v>604</v>
      </c>
      <c r="CV1808">
        <v>2018</v>
      </c>
    </row>
    <row r="1809" spans="1:100" x14ac:dyDescent="0.35">
      <c r="A1809">
        <v>70393850</v>
      </c>
      <c r="B1809" t="s">
        <v>726</v>
      </c>
      <c r="D1809" t="s">
        <v>101</v>
      </c>
      <c r="K1809" t="s">
        <v>249</v>
      </c>
      <c r="L1809" t="s">
        <v>250</v>
      </c>
      <c r="M1809" t="s">
        <v>251</v>
      </c>
      <c r="N1809" t="s">
        <v>534</v>
      </c>
      <c r="P1809">
        <v>48</v>
      </c>
      <c r="U1809" t="s">
        <v>600</v>
      </c>
      <c r="V1809" t="s">
        <v>107</v>
      </c>
      <c r="W1809" t="s">
        <v>108</v>
      </c>
      <c r="X1809" t="s">
        <v>109</v>
      </c>
      <c r="Y1809">
        <v>7</v>
      </c>
      <c r="Z1809" t="s">
        <v>110</v>
      </c>
      <c r="AB1809">
        <v>12.9</v>
      </c>
      <c r="AD1809">
        <v>4.3</v>
      </c>
      <c r="AF1809">
        <v>21.1</v>
      </c>
      <c r="AG1809" t="s">
        <v>111</v>
      </c>
      <c r="AX1809" t="s">
        <v>128</v>
      </c>
      <c r="AY1809" t="s">
        <v>128</v>
      </c>
      <c r="AZ1809" t="s">
        <v>601</v>
      </c>
      <c r="BC1809">
        <v>4</v>
      </c>
      <c r="BH1809" t="s">
        <v>118</v>
      </c>
      <c r="BJ1809">
        <v>96</v>
      </c>
      <c r="BO1809" t="s">
        <v>130</v>
      </c>
      <c r="BQ1809">
        <v>4</v>
      </c>
      <c r="BV1809" t="s">
        <v>118</v>
      </c>
      <c r="CC1809" t="s">
        <v>120</v>
      </c>
      <c r="CR1809" t="s">
        <v>602</v>
      </c>
      <c r="CS1809">
        <v>178547</v>
      </c>
      <c r="CT1809" t="s">
        <v>603</v>
      </c>
      <c r="CU1809" t="s">
        <v>604</v>
      </c>
      <c r="CV1809">
        <v>2018</v>
      </c>
    </row>
    <row r="1810" spans="1:100" x14ac:dyDescent="0.35">
      <c r="A1810">
        <v>70393850</v>
      </c>
      <c r="B1810" t="s">
        <v>726</v>
      </c>
      <c r="D1810" t="s">
        <v>101</v>
      </c>
      <c r="K1810" t="s">
        <v>249</v>
      </c>
      <c r="L1810" t="s">
        <v>250</v>
      </c>
      <c r="M1810" t="s">
        <v>251</v>
      </c>
      <c r="N1810" t="s">
        <v>534</v>
      </c>
      <c r="R1810">
        <v>8</v>
      </c>
      <c r="T1810">
        <v>11</v>
      </c>
      <c r="U1810" t="s">
        <v>600</v>
      </c>
      <c r="V1810" t="s">
        <v>107</v>
      </c>
      <c r="W1810" t="s">
        <v>108</v>
      </c>
      <c r="X1810" t="s">
        <v>109</v>
      </c>
      <c r="Y1810">
        <v>7</v>
      </c>
      <c r="Z1810" t="s">
        <v>110</v>
      </c>
      <c r="AB1810">
        <v>162.80000000000001</v>
      </c>
      <c r="AD1810">
        <v>143</v>
      </c>
      <c r="AF1810">
        <v>175</v>
      </c>
      <c r="AG1810" t="s">
        <v>111</v>
      </c>
      <c r="AX1810" t="s">
        <v>128</v>
      </c>
      <c r="AY1810" t="s">
        <v>128</v>
      </c>
      <c r="AZ1810" t="s">
        <v>601</v>
      </c>
      <c r="BC1810">
        <v>4</v>
      </c>
      <c r="BH1810" t="s">
        <v>118</v>
      </c>
      <c r="BJ1810">
        <v>96</v>
      </c>
      <c r="BO1810" t="s">
        <v>130</v>
      </c>
      <c r="BQ1810">
        <v>4</v>
      </c>
      <c r="BV1810" t="s">
        <v>118</v>
      </c>
      <c r="CC1810" t="s">
        <v>120</v>
      </c>
      <c r="CR1810" t="s">
        <v>602</v>
      </c>
      <c r="CS1810">
        <v>178547</v>
      </c>
      <c r="CT1810" t="s">
        <v>603</v>
      </c>
      <c r="CU1810" t="s">
        <v>604</v>
      </c>
      <c r="CV1810">
        <v>2018</v>
      </c>
    </row>
    <row r="1811" spans="1:100" x14ac:dyDescent="0.35">
      <c r="A1811">
        <v>70393850</v>
      </c>
      <c r="B1811" t="s">
        <v>726</v>
      </c>
      <c r="D1811" t="s">
        <v>101</v>
      </c>
      <c r="K1811" t="s">
        <v>249</v>
      </c>
      <c r="L1811" t="s">
        <v>250</v>
      </c>
      <c r="M1811" t="s">
        <v>251</v>
      </c>
      <c r="N1811" t="s">
        <v>534</v>
      </c>
      <c r="R1811">
        <v>8</v>
      </c>
      <c r="T1811">
        <v>11</v>
      </c>
      <c r="U1811" t="s">
        <v>600</v>
      </c>
      <c r="V1811" t="s">
        <v>107</v>
      </c>
      <c r="W1811" t="s">
        <v>108</v>
      </c>
      <c r="X1811" t="s">
        <v>109</v>
      </c>
      <c r="Y1811">
        <v>7</v>
      </c>
      <c r="Z1811" t="s">
        <v>110</v>
      </c>
      <c r="AB1811">
        <v>207</v>
      </c>
      <c r="AD1811">
        <v>197</v>
      </c>
      <c r="AF1811">
        <v>218</v>
      </c>
      <c r="AG1811" t="s">
        <v>111</v>
      </c>
      <c r="AX1811" t="s">
        <v>128</v>
      </c>
      <c r="AY1811" t="s">
        <v>128</v>
      </c>
      <c r="AZ1811" t="s">
        <v>129</v>
      </c>
      <c r="BC1811">
        <v>4</v>
      </c>
      <c r="BH1811" t="s">
        <v>118</v>
      </c>
      <c r="BJ1811">
        <v>96</v>
      </c>
      <c r="BO1811" t="s">
        <v>130</v>
      </c>
      <c r="BQ1811">
        <v>4</v>
      </c>
      <c r="BV1811" t="s">
        <v>118</v>
      </c>
      <c r="CC1811" t="s">
        <v>120</v>
      </c>
      <c r="CR1811" t="s">
        <v>602</v>
      </c>
      <c r="CS1811">
        <v>178547</v>
      </c>
      <c r="CT1811" t="s">
        <v>603</v>
      </c>
      <c r="CU1811" t="s">
        <v>604</v>
      </c>
      <c r="CV1811">
        <v>2018</v>
      </c>
    </row>
    <row r="1812" spans="1:100" x14ac:dyDescent="0.35">
      <c r="A1812">
        <v>70393850</v>
      </c>
      <c r="B1812" t="s">
        <v>726</v>
      </c>
      <c r="D1812" t="s">
        <v>101</v>
      </c>
      <c r="K1812" t="s">
        <v>249</v>
      </c>
      <c r="L1812" t="s">
        <v>250</v>
      </c>
      <c r="M1812" t="s">
        <v>251</v>
      </c>
      <c r="N1812" t="s">
        <v>534</v>
      </c>
      <c r="P1812">
        <v>48</v>
      </c>
      <c r="U1812" t="s">
        <v>600</v>
      </c>
      <c r="V1812" t="s">
        <v>107</v>
      </c>
      <c r="W1812" t="s">
        <v>108</v>
      </c>
      <c r="X1812" t="s">
        <v>109</v>
      </c>
      <c r="Y1812">
        <v>7</v>
      </c>
      <c r="Z1812" t="s">
        <v>110</v>
      </c>
      <c r="AB1812">
        <v>58.1</v>
      </c>
      <c r="AD1812">
        <v>44.8</v>
      </c>
      <c r="AF1812">
        <v>73</v>
      </c>
      <c r="AG1812" t="s">
        <v>111</v>
      </c>
      <c r="AX1812" t="s">
        <v>128</v>
      </c>
      <c r="AY1812" t="s">
        <v>128</v>
      </c>
      <c r="AZ1812" t="s">
        <v>129</v>
      </c>
      <c r="BC1812">
        <v>4</v>
      </c>
      <c r="BH1812" t="s">
        <v>118</v>
      </c>
      <c r="BJ1812">
        <v>96</v>
      </c>
      <c r="BO1812" t="s">
        <v>130</v>
      </c>
      <c r="BQ1812">
        <v>4</v>
      </c>
      <c r="BV1812" t="s">
        <v>118</v>
      </c>
      <c r="CC1812" t="s">
        <v>120</v>
      </c>
      <c r="CR1812" t="s">
        <v>602</v>
      </c>
      <c r="CS1812">
        <v>178547</v>
      </c>
      <c r="CT1812" t="s">
        <v>603</v>
      </c>
      <c r="CU1812" t="s">
        <v>604</v>
      </c>
      <c r="CV1812">
        <v>2018</v>
      </c>
    </row>
    <row r="1813" spans="1:100" x14ac:dyDescent="0.35">
      <c r="A1813">
        <v>70393850</v>
      </c>
      <c r="B1813" t="s">
        <v>726</v>
      </c>
      <c r="D1813" t="s">
        <v>101</v>
      </c>
      <c r="K1813" t="s">
        <v>249</v>
      </c>
      <c r="L1813" t="s">
        <v>250</v>
      </c>
      <c r="M1813" t="s">
        <v>251</v>
      </c>
      <c r="N1813" t="s">
        <v>105</v>
      </c>
      <c r="P1813">
        <v>60</v>
      </c>
      <c r="U1813" t="s">
        <v>600</v>
      </c>
      <c r="V1813" t="s">
        <v>107</v>
      </c>
      <c r="W1813" t="s">
        <v>108</v>
      </c>
      <c r="X1813" t="s">
        <v>109</v>
      </c>
      <c r="Y1813">
        <v>6</v>
      </c>
      <c r="Z1813" t="s">
        <v>110</v>
      </c>
      <c r="AB1813">
        <v>455</v>
      </c>
      <c r="AD1813">
        <v>435</v>
      </c>
      <c r="AF1813">
        <v>473</v>
      </c>
      <c r="AG1813" t="s">
        <v>111</v>
      </c>
      <c r="AX1813" t="s">
        <v>128</v>
      </c>
      <c r="AY1813" t="s">
        <v>128</v>
      </c>
      <c r="AZ1813" t="s">
        <v>129</v>
      </c>
      <c r="BC1813">
        <v>4</v>
      </c>
      <c r="BH1813" t="s">
        <v>118</v>
      </c>
      <c r="BJ1813">
        <v>96</v>
      </c>
      <c r="BO1813" t="s">
        <v>130</v>
      </c>
      <c r="BQ1813">
        <v>4</v>
      </c>
      <c r="BV1813" t="s">
        <v>118</v>
      </c>
      <c r="CC1813" t="s">
        <v>120</v>
      </c>
      <c r="CR1813" t="s">
        <v>602</v>
      </c>
      <c r="CS1813">
        <v>178547</v>
      </c>
      <c r="CT1813" t="s">
        <v>603</v>
      </c>
      <c r="CU1813" t="s">
        <v>604</v>
      </c>
      <c r="CV1813">
        <v>2018</v>
      </c>
    </row>
    <row r="1814" spans="1:100" x14ac:dyDescent="0.35">
      <c r="A1814">
        <v>70393850</v>
      </c>
      <c r="B1814" t="s">
        <v>726</v>
      </c>
      <c r="D1814" t="s">
        <v>101</v>
      </c>
      <c r="K1814" t="s">
        <v>249</v>
      </c>
      <c r="L1814" t="s">
        <v>250</v>
      </c>
      <c r="M1814" t="s">
        <v>251</v>
      </c>
      <c r="N1814" t="s">
        <v>534</v>
      </c>
      <c r="P1814">
        <v>48</v>
      </c>
      <c r="U1814" t="s">
        <v>600</v>
      </c>
      <c r="V1814" t="s">
        <v>107</v>
      </c>
      <c r="W1814" t="s">
        <v>108</v>
      </c>
      <c r="X1814" t="s">
        <v>109</v>
      </c>
      <c r="Y1814">
        <v>7</v>
      </c>
      <c r="Z1814" t="s">
        <v>110</v>
      </c>
      <c r="AB1814">
        <v>261.7</v>
      </c>
      <c r="AD1814">
        <v>166.6</v>
      </c>
      <c r="AF1814">
        <v>714</v>
      </c>
      <c r="AG1814" t="s">
        <v>111</v>
      </c>
      <c r="AX1814" t="s">
        <v>128</v>
      </c>
      <c r="AY1814" t="s">
        <v>128</v>
      </c>
      <c r="AZ1814" t="s">
        <v>621</v>
      </c>
      <c r="BC1814">
        <v>4</v>
      </c>
      <c r="BH1814" t="s">
        <v>118</v>
      </c>
      <c r="BJ1814">
        <v>96</v>
      </c>
      <c r="BO1814" t="s">
        <v>130</v>
      </c>
      <c r="BQ1814">
        <v>4</v>
      </c>
      <c r="BV1814" t="s">
        <v>118</v>
      </c>
      <c r="CC1814" t="s">
        <v>120</v>
      </c>
      <c r="CR1814" t="s">
        <v>602</v>
      </c>
      <c r="CS1814">
        <v>178547</v>
      </c>
      <c r="CT1814" t="s">
        <v>603</v>
      </c>
      <c r="CU1814" t="s">
        <v>604</v>
      </c>
      <c r="CV1814">
        <v>2018</v>
      </c>
    </row>
    <row r="1815" spans="1:100" x14ac:dyDescent="0.35">
      <c r="A1815">
        <v>70393850</v>
      </c>
      <c r="B1815" t="s">
        <v>726</v>
      </c>
      <c r="D1815" t="s">
        <v>101</v>
      </c>
      <c r="K1815" t="s">
        <v>249</v>
      </c>
      <c r="L1815" t="s">
        <v>250</v>
      </c>
      <c r="M1815" t="s">
        <v>251</v>
      </c>
      <c r="N1815" t="s">
        <v>105</v>
      </c>
      <c r="P1815">
        <v>60</v>
      </c>
      <c r="U1815" t="s">
        <v>600</v>
      </c>
      <c r="V1815" t="s">
        <v>107</v>
      </c>
      <c r="W1815" t="s">
        <v>108</v>
      </c>
      <c r="X1815" t="s">
        <v>109</v>
      </c>
      <c r="Y1815">
        <v>6</v>
      </c>
      <c r="Z1815" t="s">
        <v>110</v>
      </c>
      <c r="AB1815">
        <v>552</v>
      </c>
      <c r="AD1815">
        <v>523</v>
      </c>
      <c r="AF1815">
        <v>607</v>
      </c>
      <c r="AG1815" t="s">
        <v>111</v>
      </c>
      <c r="AX1815" t="s">
        <v>128</v>
      </c>
      <c r="AY1815" t="s">
        <v>128</v>
      </c>
      <c r="AZ1815" t="s">
        <v>621</v>
      </c>
      <c r="BC1815">
        <v>4</v>
      </c>
      <c r="BH1815" t="s">
        <v>118</v>
      </c>
      <c r="BJ1815">
        <v>96</v>
      </c>
      <c r="BO1815" t="s">
        <v>130</v>
      </c>
      <c r="BQ1815">
        <v>4</v>
      </c>
      <c r="BV1815" t="s">
        <v>118</v>
      </c>
      <c r="CC1815" t="s">
        <v>120</v>
      </c>
      <c r="CR1815" t="s">
        <v>602</v>
      </c>
      <c r="CS1815">
        <v>178547</v>
      </c>
      <c r="CT1815" t="s">
        <v>603</v>
      </c>
      <c r="CU1815" t="s">
        <v>604</v>
      </c>
      <c r="CV1815">
        <v>2018</v>
      </c>
    </row>
    <row r="1816" spans="1:100" x14ac:dyDescent="0.35">
      <c r="A1816">
        <v>70393850</v>
      </c>
      <c r="B1816" t="s">
        <v>726</v>
      </c>
      <c r="D1816" t="s">
        <v>101</v>
      </c>
      <c r="K1816" t="s">
        <v>249</v>
      </c>
      <c r="L1816" t="s">
        <v>250</v>
      </c>
      <c r="M1816" t="s">
        <v>251</v>
      </c>
      <c r="N1816" t="s">
        <v>534</v>
      </c>
      <c r="R1816">
        <v>8</v>
      </c>
      <c r="T1816">
        <v>11</v>
      </c>
      <c r="U1816" t="s">
        <v>600</v>
      </c>
      <c r="V1816" t="s">
        <v>107</v>
      </c>
      <c r="W1816" t="s">
        <v>108</v>
      </c>
      <c r="X1816" t="s">
        <v>109</v>
      </c>
      <c r="Y1816">
        <v>7</v>
      </c>
      <c r="Z1816" t="s">
        <v>110</v>
      </c>
      <c r="AB1816">
        <v>264</v>
      </c>
      <c r="AD1816">
        <v>247</v>
      </c>
      <c r="AF1816">
        <v>296</v>
      </c>
      <c r="AG1816" t="s">
        <v>111</v>
      </c>
      <c r="AX1816" t="s">
        <v>128</v>
      </c>
      <c r="AY1816" t="s">
        <v>128</v>
      </c>
      <c r="AZ1816" t="s">
        <v>621</v>
      </c>
      <c r="BC1816">
        <v>4</v>
      </c>
      <c r="BH1816" t="s">
        <v>118</v>
      </c>
      <c r="BJ1816">
        <v>96</v>
      </c>
      <c r="BO1816" t="s">
        <v>130</v>
      </c>
      <c r="BQ1816">
        <v>4</v>
      </c>
      <c r="BV1816" t="s">
        <v>118</v>
      </c>
      <c r="CC1816" t="s">
        <v>120</v>
      </c>
      <c r="CR1816" t="s">
        <v>602</v>
      </c>
      <c r="CS1816">
        <v>178547</v>
      </c>
      <c r="CT1816" t="s">
        <v>603</v>
      </c>
      <c r="CU1816" t="s">
        <v>604</v>
      </c>
      <c r="CV1816">
        <v>2018</v>
      </c>
    </row>
    <row r="1817" spans="1:100" x14ac:dyDescent="0.35">
      <c r="A1817">
        <v>70393850</v>
      </c>
      <c r="B1817" t="s">
        <v>726</v>
      </c>
      <c r="D1817" t="s">
        <v>101</v>
      </c>
      <c r="K1817" t="s">
        <v>249</v>
      </c>
      <c r="L1817" t="s">
        <v>250</v>
      </c>
      <c r="M1817" t="s">
        <v>251</v>
      </c>
      <c r="N1817" t="s">
        <v>534</v>
      </c>
      <c r="R1817">
        <v>8</v>
      </c>
      <c r="T1817">
        <v>11</v>
      </c>
      <c r="U1817" t="s">
        <v>600</v>
      </c>
      <c r="V1817" t="s">
        <v>107</v>
      </c>
      <c r="W1817" t="s">
        <v>108</v>
      </c>
      <c r="X1817" t="s">
        <v>109</v>
      </c>
      <c r="Y1817">
        <v>7</v>
      </c>
      <c r="Z1817" t="s">
        <v>110</v>
      </c>
      <c r="AB1817">
        <v>280</v>
      </c>
      <c r="AG1817" t="s">
        <v>111</v>
      </c>
      <c r="AX1817" t="s">
        <v>128</v>
      </c>
      <c r="AY1817" t="s">
        <v>128</v>
      </c>
      <c r="AZ1817" t="s">
        <v>243</v>
      </c>
      <c r="BC1817">
        <v>4</v>
      </c>
      <c r="BH1817" t="s">
        <v>118</v>
      </c>
      <c r="BJ1817">
        <v>96</v>
      </c>
      <c r="BO1817" t="s">
        <v>130</v>
      </c>
      <c r="BQ1817">
        <v>4</v>
      </c>
      <c r="BV1817" t="s">
        <v>118</v>
      </c>
      <c r="CC1817" t="s">
        <v>120</v>
      </c>
      <c r="CR1817" t="s">
        <v>602</v>
      </c>
      <c r="CS1817">
        <v>178547</v>
      </c>
      <c r="CT1817" t="s">
        <v>603</v>
      </c>
      <c r="CU1817" t="s">
        <v>604</v>
      </c>
      <c r="CV1817">
        <v>2018</v>
      </c>
    </row>
    <row r="1818" spans="1:100" x14ac:dyDescent="0.35">
      <c r="A1818">
        <v>70393850</v>
      </c>
      <c r="B1818" t="s">
        <v>726</v>
      </c>
      <c r="D1818" t="s">
        <v>101</v>
      </c>
      <c r="K1818" t="s">
        <v>249</v>
      </c>
      <c r="L1818" t="s">
        <v>250</v>
      </c>
      <c r="M1818" t="s">
        <v>251</v>
      </c>
      <c r="N1818" t="s">
        <v>534</v>
      </c>
      <c r="P1818">
        <v>48</v>
      </c>
      <c r="U1818" t="s">
        <v>600</v>
      </c>
      <c r="V1818" t="s">
        <v>107</v>
      </c>
      <c r="W1818" t="s">
        <v>108</v>
      </c>
      <c r="X1818" t="s">
        <v>109</v>
      </c>
      <c r="Y1818">
        <v>7</v>
      </c>
      <c r="Z1818" t="s">
        <v>110</v>
      </c>
      <c r="AB1818">
        <v>120</v>
      </c>
      <c r="AG1818" t="s">
        <v>111</v>
      </c>
      <c r="AX1818" t="s">
        <v>128</v>
      </c>
      <c r="AY1818" t="s">
        <v>128</v>
      </c>
      <c r="AZ1818" t="s">
        <v>243</v>
      </c>
      <c r="BC1818">
        <v>4</v>
      </c>
      <c r="BH1818" t="s">
        <v>118</v>
      </c>
      <c r="BJ1818">
        <v>96</v>
      </c>
      <c r="BO1818" t="s">
        <v>130</v>
      </c>
      <c r="BQ1818">
        <v>4</v>
      </c>
      <c r="BV1818" t="s">
        <v>118</v>
      </c>
      <c r="CC1818" t="s">
        <v>120</v>
      </c>
      <c r="CR1818" t="s">
        <v>602</v>
      </c>
      <c r="CS1818">
        <v>178547</v>
      </c>
      <c r="CT1818" t="s">
        <v>603</v>
      </c>
      <c r="CU1818" t="s">
        <v>604</v>
      </c>
      <c r="CV1818">
        <v>2018</v>
      </c>
    </row>
    <row r="1819" spans="1:100" x14ac:dyDescent="0.35">
      <c r="A1819">
        <v>70393850</v>
      </c>
      <c r="B1819" t="s">
        <v>726</v>
      </c>
      <c r="D1819" t="s">
        <v>101</v>
      </c>
      <c r="K1819" t="s">
        <v>249</v>
      </c>
      <c r="L1819" t="s">
        <v>250</v>
      </c>
      <c r="M1819" t="s">
        <v>251</v>
      </c>
      <c r="N1819" t="s">
        <v>105</v>
      </c>
      <c r="P1819">
        <v>60</v>
      </c>
      <c r="U1819" t="s">
        <v>600</v>
      </c>
      <c r="V1819" t="s">
        <v>107</v>
      </c>
      <c r="W1819" t="s">
        <v>108</v>
      </c>
      <c r="X1819" t="s">
        <v>109</v>
      </c>
      <c r="Y1819">
        <v>6</v>
      </c>
      <c r="Z1819" t="s">
        <v>110</v>
      </c>
      <c r="AB1819">
        <v>550</v>
      </c>
      <c r="AG1819" t="s">
        <v>111</v>
      </c>
      <c r="AX1819" t="s">
        <v>128</v>
      </c>
      <c r="AY1819" t="s">
        <v>128</v>
      </c>
      <c r="AZ1819" t="s">
        <v>243</v>
      </c>
      <c r="BC1819">
        <v>4</v>
      </c>
      <c r="BH1819" t="s">
        <v>118</v>
      </c>
      <c r="BJ1819">
        <v>96</v>
      </c>
      <c r="BO1819" t="s">
        <v>130</v>
      </c>
      <c r="BQ1819">
        <v>4</v>
      </c>
      <c r="BV1819" t="s">
        <v>118</v>
      </c>
      <c r="CC1819" t="s">
        <v>120</v>
      </c>
      <c r="CR1819" t="s">
        <v>602</v>
      </c>
      <c r="CS1819">
        <v>178547</v>
      </c>
      <c r="CT1819" t="s">
        <v>603</v>
      </c>
      <c r="CU1819" t="s">
        <v>604</v>
      </c>
      <c r="CV1819">
        <v>2018</v>
      </c>
    </row>
    <row r="1820" spans="1:100" x14ac:dyDescent="0.35">
      <c r="A1820">
        <v>70393850</v>
      </c>
      <c r="B1820" t="s">
        <v>726</v>
      </c>
      <c r="D1820" t="s">
        <v>101</v>
      </c>
      <c r="K1820" t="s">
        <v>249</v>
      </c>
      <c r="L1820" t="s">
        <v>250</v>
      </c>
      <c r="M1820" t="s">
        <v>251</v>
      </c>
      <c r="N1820" t="s">
        <v>534</v>
      </c>
      <c r="R1820">
        <v>8</v>
      </c>
      <c r="T1820">
        <v>11</v>
      </c>
      <c r="U1820" t="s">
        <v>600</v>
      </c>
      <c r="V1820" t="s">
        <v>107</v>
      </c>
      <c r="W1820" t="s">
        <v>108</v>
      </c>
      <c r="X1820" t="s">
        <v>109</v>
      </c>
      <c r="Y1820">
        <v>7</v>
      </c>
      <c r="Z1820" t="s">
        <v>110</v>
      </c>
      <c r="AB1820">
        <v>130</v>
      </c>
      <c r="AG1820" t="s">
        <v>111</v>
      </c>
      <c r="AX1820" t="s">
        <v>128</v>
      </c>
      <c r="AY1820" t="s">
        <v>128</v>
      </c>
      <c r="AZ1820" t="s">
        <v>246</v>
      </c>
      <c r="BC1820">
        <v>4</v>
      </c>
      <c r="BH1820" t="s">
        <v>118</v>
      </c>
      <c r="BJ1820">
        <v>96</v>
      </c>
      <c r="BO1820" t="s">
        <v>130</v>
      </c>
      <c r="BQ1820">
        <v>4</v>
      </c>
      <c r="BV1820" t="s">
        <v>118</v>
      </c>
      <c r="CC1820" t="s">
        <v>120</v>
      </c>
      <c r="CR1820" t="s">
        <v>602</v>
      </c>
      <c r="CS1820">
        <v>178547</v>
      </c>
      <c r="CT1820" t="s">
        <v>603</v>
      </c>
      <c r="CU1820" t="s">
        <v>604</v>
      </c>
      <c r="CV1820">
        <v>2018</v>
      </c>
    </row>
    <row r="1821" spans="1:100" x14ac:dyDescent="0.35">
      <c r="A1821">
        <v>70901121</v>
      </c>
      <c r="B1821" t="s">
        <v>727</v>
      </c>
      <c r="D1821" t="s">
        <v>101</v>
      </c>
      <c r="K1821" t="s">
        <v>249</v>
      </c>
      <c r="L1821" t="s">
        <v>250</v>
      </c>
      <c r="M1821" t="s">
        <v>251</v>
      </c>
      <c r="N1821" t="s">
        <v>252</v>
      </c>
      <c r="P1821">
        <v>5</v>
      </c>
      <c r="U1821" t="s">
        <v>253</v>
      </c>
      <c r="V1821" t="s">
        <v>167</v>
      </c>
      <c r="W1821" t="s">
        <v>254</v>
      </c>
      <c r="X1821" t="s">
        <v>109</v>
      </c>
      <c r="Y1821">
        <v>5</v>
      </c>
      <c r="Z1821" t="s">
        <v>139</v>
      </c>
      <c r="AB1821">
        <v>7.8</v>
      </c>
      <c r="AD1821">
        <v>4.24</v>
      </c>
      <c r="AF1821">
        <v>8.6199999999999992</v>
      </c>
      <c r="AG1821" t="s">
        <v>140</v>
      </c>
      <c r="AX1821" t="s">
        <v>112</v>
      </c>
      <c r="AY1821" t="s">
        <v>200</v>
      </c>
      <c r="AZ1821" t="s">
        <v>301</v>
      </c>
      <c r="BC1821">
        <v>4</v>
      </c>
      <c r="BH1821" t="s">
        <v>118</v>
      </c>
      <c r="BJ1821">
        <v>96</v>
      </c>
      <c r="BO1821" t="s">
        <v>130</v>
      </c>
      <c r="BQ1821">
        <v>4</v>
      </c>
      <c r="BV1821" t="s">
        <v>118</v>
      </c>
      <c r="CC1821" t="s">
        <v>120</v>
      </c>
      <c r="CR1821" t="s">
        <v>257</v>
      </c>
      <c r="CS1821">
        <v>178543</v>
      </c>
      <c r="CT1821" t="s">
        <v>258</v>
      </c>
      <c r="CU1821" t="s">
        <v>259</v>
      </c>
      <c r="CV1821">
        <v>2018</v>
      </c>
    </row>
    <row r="1822" spans="1:100" x14ac:dyDescent="0.35">
      <c r="A1822">
        <v>70901121</v>
      </c>
      <c r="B1822" t="s">
        <v>727</v>
      </c>
      <c r="D1822" t="s">
        <v>101</v>
      </c>
      <c r="K1822" t="s">
        <v>249</v>
      </c>
      <c r="L1822" t="s">
        <v>250</v>
      </c>
      <c r="M1822" t="s">
        <v>251</v>
      </c>
      <c r="N1822" t="s">
        <v>252</v>
      </c>
      <c r="P1822">
        <v>5</v>
      </c>
      <c r="U1822" t="s">
        <v>253</v>
      </c>
      <c r="V1822" t="s">
        <v>167</v>
      </c>
      <c r="W1822" t="s">
        <v>254</v>
      </c>
      <c r="X1822" t="s">
        <v>109</v>
      </c>
      <c r="Y1822">
        <v>5</v>
      </c>
      <c r="Z1822" t="s">
        <v>139</v>
      </c>
      <c r="AB1822">
        <v>24.78</v>
      </c>
      <c r="AD1822">
        <v>24.54</v>
      </c>
      <c r="AF1822">
        <v>25.04</v>
      </c>
      <c r="AG1822" t="s">
        <v>140</v>
      </c>
      <c r="AX1822" t="s">
        <v>128</v>
      </c>
      <c r="AY1822" t="s">
        <v>128</v>
      </c>
      <c r="AZ1822" t="s">
        <v>129</v>
      </c>
      <c r="BC1822">
        <v>4</v>
      </c>
      <c r="BH1822" t="s">
        <v>118</v>
      </c>
      <c r="BJ1822">
        <v>96</v>
      </c>
      <c r="BO1822" t="s">
        <v>130</v>
      </c>
      <c r="BQ1822">
        <v>4</v>
      </c>
      <c r="BV1822" t="s">
        <v>118</v>
      </c>
      <c r="CC1822" t="s">
        <v>120</v>
      </c>
      <c r="CR1822" t="s">
        <v>257</v>
      </c>
      <c r="CS1822">
        <v>178543</v>
      </c>
      <c r="CT1822" t="s">
        <v>258</v>
      </c>
      <c r="CU1822" t="s">
        <v>259</v>
      </c>
      <c r="CV1822">
        <v>2018</v>
      </c>
    </row>
    <row r="1823" spans="1:100" x14ac:dyDescent="0.35">
      <c r="A1823">
        <v>70901121</v>
      </c>
      <c r="B1823" t="s">
        <v>727</v>
      </c>
      <c r="D1823" t="s">
        <v>101</v>
      </c>
      <c r="K1823" t="s">
        <v>249</v>
      </c>
      <c r="L1823" t="s">
        <v>250</v>
      </c>
      <c r="M1823" t="s">
        <v>251</v>
      </c>
      <c r="N1823" t="s">
        <v>252</v>
      </c>
      <c r="P1823">
        <v>5</v>
      </c>
      <c r="U1823" t="s">
        <v>253</v>
      </c>
      <c r="V1823" t="s">
        <v>167</v>
      </c>
      <c r="W1823" t="s">
        <v>254</v>
      </c>
      <c r="X1823" t="s">
        <v>109</v>
      </c>
      <c r="Y1823">
        <v>8</v>
      </c>
      <c r="Z1823" t="s">
        <v>139</v>
      </c>
      <c r="AB1823">
        <v>7.5</v>
      </c>
      <c r="AG1823" t="s">
        <v>140</v>
      </c>
      <c r="AX1823" t="s">
        <v>187</v>
      </c>
      <c r="AY1823" t="s">
        <v>255</v>
      </c>
      <c r="AZ1823" t="s">
        <v>183</v>
      </c>
      <c r="BA1823" t="s">
        <v>248</v>
      </c>
      <c r="BC1823">
        <v>4</v>
      </c>
      <c r="BH1823" t="s">
        <v>118</v>
      </c>
      <c r="BJ1823">
        <v>96</v>
      </c>
      <c r="BO1823" t="s">
        <v>130</v>
      </c>
      <c r="BQ1823">
        <v>4</v>
      </c>
      <c r="BV1823" t="s">
        <v>118</v>
      </c>
      <c r="CC1823" t="s">
        <v>120</v>
      </c>
      <c r="CR1823" t="s">
        <v>257</v>
      </c>
      <c r="CS1823">
        <v>178543</v>
      </c>
      <c r="CT1823" t="s">
        <v>258</v>
      </c>
      <c r="CU1823" t="s">
        <v>259</v>
      </c>
      <c r="CV1823">
        <v>2018</v>
      </c>
    </row>
    <row r="1824" spans="1:100" x14ac:dyDescent="0.35">
      <c r="A1824">
        <v>70901121</v>
      </c>
      <c r="B1824" t="s">
        <v>727</v>
      </c>
      <c r="D1824" t="s">
        <v>101</v>
      </c>
      <c r="K1824" t="s">
        <v>249</v>
      </c>
      <c r="L1824" t="s">
        <v>250</v>
      </c>
      <c r="M1824" t="s">
        <v>251</v>
      </c>
      <c r="N1824" t="s">
        <v>252</v>
      </c>
      <c r="P1824">
        <v>5</v>
      </c>
      <c r="U1824" t="s">
        <v>253</v>
      </c>
      <c r="V1824" t="s">
        <v>167</v>
      </c>
      <c r="W1824" t="s">
        <v>254</v>
      </c>
      <c r="X1824" t="s">
        <v>109</v>
      </c>
      <c r="Y1824">
        <v>8</v>
      </c>
      <c r="Z1824" t="s">
        <v>139</v>
      </c>
      <c r="AB1824">
        <v>5</v>
      </c>
      <c r="AG1824" t="s">
        <v>140</v>
      </c>
      <c r="AX1824" t="s">
        <v>112</v>
      </c>
      <c r="AY1824" t="s">
        <v>200</v>
      </c>
      <c r="AZ1824" t="s">
        <v>183</v>
      </c>
      <c r="BC1824">
        <v>4</v>
      </c>
      <c r="BH1824" t="s">
        <v>118</v>
      </c>
      <c r="BJ1824">
        <v>96</v>
      </c>
      <c r="BO1824" t="s">
        <v>130</v>
      </c>
      <c r="BQ1824">
        <v>4</v>
      </c>
      <c r="BV1824" t="s">
        <v>118</v>
      </c>
      <c r="CC1824" t="s">
        <v>120</v>
      </c>
      <c r="CR1824" t="s">
        <v>257</v>
      </c>
      <c r="CS1824">
        <v>178543</v>
      </c>
      <c r="CT1824" t="s">
        <v>258</v>
      </c>
      <c r="CU1824" t="s">
        <v>259</v>
      </c>
      <c r="CV1824">
        <v>2018</v>
      </c>
    </row>
    <row r="1825" spans="1:100" x14ac:dyDescent="0.35">
      <c r="A1825">
        <v>70901121</v>
      </c>
      <c r="B1825" t="s">
        <v>727</v>
      </c>
      <c r="D1825" t="s">
        <v>101</v>
      </c>
      <c r="K1825" t="s">
        <v>249</v>
      </c>
      <c r="L1825" t="s">
        <v>250</v>
      </c>
      <c r="M1825" t="s">
        <v>251</v>
      </c>
      <c r="N1825" t="s">
        <v>252</v>
      </c>
      <c r="P1825">
        <v>5</v>
      </c>
      <c r="U1825" t="s">
        <v>253</v>
      </c>
      <c r="V1825" t="s">
        <v>167</v>
      </c>
      <c r="W1825" t="s">
        <v>254</v>
      </c>
      <c r="X1825" t="s">
        <v>109</v>
      </c>
      <c r="Y1825">
        <v>8</v>
      </c>
      <c r="Z1825" t="s">
        <v>139</v>
      </c>
      <c r="AB1825">
        <v>5</v>
      </c>
      <c r="AG1825" t="s">
        <v>140</v>
      </c>
      <c r="AX1825" t="s">
        <v>207</v>
      </c>
      <c r="AY1825" t="s">
        <v>278</v>
      </c>
      <c r="AZ1825" t="s">
        <v>183</v>
      </c>
      <c r="BA1825" t="s">
        <v>184</v>
      </c>
      <c r="BC1825">
        <v>4</v>
      </c>
      <c r="BH1825" t="s">
        <v>118</v>
      </c>
      <c r="BJ1825">
        <v>96</v>
      </c>
      <c r="BO1825" t="s">
        <v>130</v>
      </c>
      <c r="BQ1825">
        <v>4</v>
      </c>
      <c r="BV1825" t="s">
        <v>118</v>
      </c>
      <c r="CC1825" t="s">
        <v>120</v>
      </c>
      <c r="CR1825" t="s">
        <v>257</v>
      </c>
      <c r="CS1825">
        <v>178543</v>
      </c>
      <c r="CT1825" t="s">
        <v>258</v>
      </c>
      <c r="CU1825" t="s">
        <v>259</v>
      </c>
      <c r="CV1825">
        <v>2018</v>
      </c>
    </row>
    <row r="1826" spans="1:100" x14ac:dyDescent="0.35">
      <c r="A1826">
        <v>70901121</v>
      </c>
      <c r="B1826" t="s">
        <v>727</v>
      </c>
      <c r="D1826" t="s">
        <v>101</v>
      </c>
      <c r="K1826" t="s">
        <v>249</v>
      </c>
      <c r="L1826" t="s">
        <v>250</v>
      </c>
      <c r="M1826" t="s">
        <v>251</v>
      </c>
      <c r="N1826" t="s">
        <v>252</v>
      </c>
      <c r="P1826">
        <v>5</v>
      </c>
      <c r="U1826" t="s">
        <v>253</v>
      </c>
      <c r="V1826" t="s">
        <v>167</v>
      </c>
      <c r="W1826" t="s">
        <v>254</v>
      </c>
      <c r="X1826" t="s">
        <v>109</v>
      </c>
      <c r="Y1826">
        <v>8</v>
      </c>
      <c r="Z1826" t="s">
        <v>139</v>
      </c>
      <c r="AB1826">
        <v>22.5</v>
      </c>
      <c r="AG1826" t="s">
        <v>140</v>
      </c>
      <c r="AX1826" t="s">
        <v>112</v>
      </c>
      <c r="AY1826" t="s">
        <v>200</v>
      </c>
      <c r="AZ1826" t="s">
        <v>183</v>
      </c>
      <c r="BC1826">
        <v>4</v>
      </c>
      <c r="BH1826" t="s">
        <v>118</v>
      </c>
      <c r="BJ1826">
        <v>96</v>
      </c>
      <c r="BO1826" t="s">
        <v>130</v>
      </c>
      <c r="BQ1826">
        <v>4</v>
      </c>
      <c r="BV1826" t="s">
        <v>118</v>
      </c>
      <c r="CC1826" t="s">
        <v>120</v>
      </c>
      <c r="CR1826" t="s">
        <v>257</v>
      </c>
      <c r="CS1826">
        <v>178543</v>
      </c>
      <c r="CT1826" t="s">
        <v>258</v>
      </c>
      <c r="CU1826" t="s">
        <v>259</v>
      </c>
      <c r="CV1826">
        <v>2018</v>
      </c>
    </row>
    <row r="1827" spans="1:100" x14ac:dyDescent="0.35">
      <c r="A1827">
        <v>70901121</v>
      </c>
      <c r="B1827" t="s">
        <v>727</v>
      </c>
      <c r="D1827" t="s">
        <v>101</v>
      </c>
      <c r="K1827" t="s">
        <v>249</v>
      </c>
      <c r="L1827" t="s">
        <v>250</v>
      </c>
      <c r="M1827" t="s">
        <v>251</v>
      </c>
      <c r="N1827" t="s">
        <v>252</v>
      </c>
      <c r="P1827">
        <v>5</v>
      </c>
      <c r="U1827" t="s">
        <v>253</v>
      </c>
      <c r="V1827" t="s">
        <v>167</v>
      </c>
      <c r="W1827" t="s">
        <v>254</v>
      </c>
      <c r="X1827" t="s">
        <v>109</v>
      </c>
      <c r="Y1827">
        <v>8</v>
      </c>
      <c r="Z1827" t="s">
        <v>139</v>
      </c>
      <c r="AB1827">
        <v>7.5</v>
      </c>
      <c r="AG1827" t="s">
        <v>140</v>
      </c>
      <c r="AX1827" t="s">
        <v>187</v>
      </c>
      <c r="AY1827" t="s">
        <v>264</v>
      </c>
      <c r="AZ1827" t="s">
        <v>183</v>
      </c>
      <c r="BC1827">
        <v>4</v>
      </c>
      <c r="BH1827" t="s">
        <v>118</v>
      </c>
      <c r="BJ1827">
        <v>96</v>
      </c>
      <c r="BO1827" t="s">
        <v>130</v>
      </c>
      <c r="BQ1827">
        <v>4</v>
      </c>
      <c r="BV1827" t="s">
        <v>118</v>
      </c>
      <c r="CC1827" t="s">
        <v>120</v>
      </c>
      <c r="CR1827" t="s">
        <v>257</v>
      </c>
      <c r="CS1827">
        <v>178543</v>
      </c>
      <c r="CT1827" t="s">
        <v>258</v>
      </c>
      <c r="CU1827" t="s">
        <v>259</v>
      </c>
      <c r="CV1827">
        <v>2018</v>
      </c>
    </row>
    <row r="1828" spans="1:100" x14ac:dyDescent="0.35">
      <c r="A1828">
        <v>70901121</v>
      </c>
      <c r="B1828" t="s">
        <v>727</v>
      </c>
      <c r="D1828" t="s">
        <v>101</v>
      </c>
      <c r="K1828" t="s">
        <v>249</v>
      </c>
      <c r="L1828" t="s">
        <v>250</v>
      </c>
      <c r="M1828" t="s">
        <v>251</v>
      </c>
      <c r="N1828" t="s">
        <v>252</v>
      </c>
      <c r="P1828">
        <v>5</v>
      </c>
      <c r="U1828" t="s">
        <v>253</v>
      </c>
      <c r="V1828" t="s">
        <v>167</v>
      </c>
      <c r="W1828" t="s">
        <v>254</v>
      </c>
      <c r="X1828" t="s">
        <v>109</v>
      </c>
      <c r="Y1828">
        <v>8</v>
      </c>
      <c r="Z1828" t="s">
        <v>139</v>
      </c>
      <c r="AB1828">
        <v>20</v>
      </c>
      <c r="AG1828" t="s">
        <v>140</v>
      </c>
      <c r="AX1828" t="s">
        <v>187</v>
      </c>
      <c r="AY1828" t="s">
        <v>255</v>
      </c>
      <c r="AZ1828" t="s">
        <v>183</v>
      </c>
      <c r="BC1828">
        <v>4</v>
      </c>
      <c r="BH1828" t="s">
        <v>118</v>
      </c>
      <c r="BJ1828">
        <v>96</v>
      </c>
      <c r="BO1828" t="s">
        <v>130</v>
      </c>
      <c r="BQ1828">
        <v>4</v>
      </c>
      <c r="BV1828" t="s">
        <v>118</v>
      </c>
      <c r="CC1828" t="s">
        <v>120</v>
      </c>
      <c r="CR1828" t="s">
        <v>257</v>
      </c>
      <c r="CS1828">
        <v>178543</v>
      </c>
      <c r="CT1828" t="s">
        <v>258</v>
      </c>
      <c r="CU1828" t="s">
        <v>259</v>
      </c>
      <c r="CV1828">
        <v>2018</v>
      </c>
    </row>
    <row r="1829" spans="1:100" x14ac:dyDescent="0.35">
      <c r="A1829">
        <v>70901121</v>
      </c>
      <c r="B1829" t="s">
        <v>727</v>
      </c>
      <c r="D1829" t="s">
        <v>101</v>
      </c>
      <c r="K1829" t="s">
        <v>249</v>
      </c>
      <c r="L1829" t="s">
        <v>250</v>
      </c>
      <c r="M1829" t="s">
        <v>251</v>
      </c>
      <c r="N1829" t="s">
        <v>252</v>
      </c>
      <c r="P1829">
        <v>5</v>
      </c>
      <c r="U1829" t="s">
        <v>253</v>
      </c>
      <c r="V1829" t="s">
        <v>167</v>
      </c>
      <c r="W1829" t="s">
        <v>254</v>
      </c>
      <c r="X1829" t="s">
        <v>109</v>
      </c>
      <c r="Y1829">
        <v>8</v>
      </c>
      <c r="Z1829" t="s">
        <v>139</v>
      </c>
      <c r="AB1829">
        <v>5</v>
      </c>
      <c r="AG1829" t="s">
        <v>140</v>
      </c>
      <c r="AX1829" t="s">
        <v>199</v>
      </c>
      <c r="AY1829" t="s">
        <v>200</v>
      </c>
      <c r="AZ1829" t="s">
        <v>183</v>
      </c>
      <c r="BA1829" t="s">
        <v>263</v>
      </c>
      <c r="BC1829">
        <v>4</v>
      </c>
      <c r="BH1829" t="s">
        <v>118</v>
      </c>
      <c r="BJ1829">
        <v>96</v>
      </c>
      <c r="BO1829" t="s">
        <v>130</v>
      </c>
      <c r="BQ1829">
        <v>4</v>
      </c>
      <c r="BV1829" t="s">
        <v>118</v>
      </c>
      <c r="CC1829" t="s">
        <v>120</v>
      </c>
      <c r="CR1829" t="s">
        <v>257</v>
      </c>
      <c r="CS1829">
        <v>178543</v>
      </c>
      <c r="CT1829" t="s">
        <v>258</v>
      </c>
      <c r="CU1829" t="s">
        <v>259</v>
      </c>
      <c r="CV1829">
        <v>2018</v>
      </c>
    </row>
    <row r="1830" spans="1:100" x14ac:dyDescent="0.35">
      <c r="A1830">
        <v>70901121</v>
      </c>
      <c r="B1830" t="s">
        <v>727</v>
      </c>
      <c r="D1830" t="s">
        <v>101</v>
      </c>
      <c r="K1830" t="s">
        <v>249</v>
      </c>
      <c r="L1830" t="s">
        <v>250</v>
      </c>
      <c r="M1830" t="s">
        <v>251</v>
      </c>
      <c r="N1830" t="s">
        <v>252</v>
      </c>
      <c r="P1830">
        <v>5</v>
      </c>
      <c r="U1830" t="s">
        <v>253</v>
      </c>
      <c r="V1830" t="s">
        <v>167</v>
      </c>
      <c r="W1830" t="s">
        <v>254</v>
      </c>
      <c r="X1830" t="s">
        <v>109</v>
      </c>
      <c r="Y1830">
        <v>8</v>
      </c>
      <c r="Z1830" t="s">
        <v>139</v>
      </c>
      <c r="AB1830">
        <v>7.5</v>
      </c>
      <c r="AG1830" t="s">
        <v>140</v>
      </c>
      <c r="AX1830" t="s">
        <v>199</v>
      </c>
      <c r="AY1830" t="s">
        <v>200</v>
      </c>
      <c r="AZ1830" t="s">
        <v>183</v>
      </c>
      <c r="BA1830" t="s">
        <v>260</v>
      </c>
      <c r="BC1830">
        <v>4</v>
      </c>
      <c r="BH1830" t="s">
        <v>118</v>
      </c>
      <c r="BJ1830">
        <v>96</v>
      </c>
      <c r="BO1830" t="s">
        <v>130</v>
      </c>
      <c r="BQ1830">
        <v>4</v>
      </c>
      <c r="BV1830" t="s">
        <v>118</v>
      </c>
      <c r="CC1830" t="s">
        <v>120</v>
      </c>
      <c r="CR1830" t="s">
        <v>257</v>
      </c>
      <c r="CS1830">
        <v>178543</v>
      </c>
      <c r="CT1830" t="s">
        <v>258</v>
      </c>
      <c r="CU1830" t="s">
        <v>259</v>
      </c>
      <c r="CV1830">
        <v>2018</v>
      </c>
    </row>
    <row r="1831" spans="1:100" x14ac:dyDescent="0.35">
      <c r="A1831">
        <v>70901121</v>
      </c>
      <c r="B1831" t="s">
        <v>727</v>
      </c>
      <c r="D1831" t="s">
        <v>101</v>
      </c>
      <c r="F1831">
        <v>43.78</v>
      </c>
      <c r="K1831" t="s">
        <v>249</v>
      </c>
      <c r="L1831" t="s">
        <v>250</v>
      </c>
      <c r="M1831" t="s">
        <v>251</v>
      </c>
      <c r="N1831" t="s">
        <v>266</v>
      </c>
      <c r="P1831">
        <v>4</v>
      </c>
      <c r="U1831" t="s">
        <v>206</v>
      </c>
      <c r="V1831" t="s">
        <v>167</v>
      </c>
      <c r="W1831" t="s">
        <v>254</v>
      </c>
      <c r="X1831" t="s">
        <v>109</v>
      </c>
      <c r="Y1831">
        <v>6</v>
      </c>
      <c r="Z1831" t="s">
        <v>139</v>
      </c>
      <c r="AB1831">
        <v>1480</v>
      </c>
      <c r="AG1831" t="s">
        <v>267</v>
      </c>
      <c r="AX1831" t="s">
        <v>268</v>
      </c>
      <c r="AY1831" t="s">
        <v>269</v>
      </c>
      <c r="AZ1831" t="s">
        <v>183</v>
      </c>
      <c r="BC1831">
        <v>0.54169999999999996</v>
      </c>
      <c r="BH1831" t="s">
        <v>118</v>
      </c>
      <c r="BJ1831">
        <v>13</v>
      </c>
      <c r="BO1831" t="s">
        <v>130</v>
      </c>
      <c r="BQ1831">
        <v>0.54169999999999996</v>
      </c>
      <c r="BV1831" t="s">
        <v>118</v>
      </c>
      <c r="CC1831" t="s">
        <v>120</v>
      </c>
      <c r="CR1831" t="s">
        <v>270</v>
      </c>
      <c r="CS1831">
        <v>178901</v>
      </c>
      <c r="CT1831" t="s">
        <v>271</v>
      </c>
      <c r="CU1831" t="s">
        <v>272</v>
      </c>
      <c r="CV1831">
        <v>2019</v>
      </c>
    </row>
    <row r="1832" spans="1:100" x14ac:dyDescent="0.35">
      <c r="A1832">
        <v>70901121</v>
      </c>
      <c r="B1832" t="s">
        <v>727</v>
      </c>
      <c r="D1832" t="s">
        <v>135</v>
      </c>
      <c r="K1832" t="s">
        <v>613</v>
      </c>
      <c r="L1832" t="s">
        <v>614</v>
      </c>
      <c r="M1832" t="s">
        <v>251</v>
      </c>
      <c r="N1832" t="s">
        <v>105</v>
      </c>
      <c r="P1832">
        <v>2</v>
      </c>
      <c r="U1832" t="s">
        <v>473</v>
      </c>
      <c r="V1832" t="s">
        <v>107</v>
      </c>
      <c r="W1832" t="s">
        <v>108</v>
      </c>
      <c r="X1832" t="s">
        <v>109</v>
      </c>
      <c r="Y1832">
        <v>5</v>
      </c>
      <c r="Z1832" t="s">
        <v>139</v>
      </c>
      <c r="AB1832">
        <v>2.9</v>
      </c>
      <c r="AG1832" t="s">
        <v>140</v>
      </c>
      <c r="AX1832" t="s">
        <v>199</v>
      </c>
      <c r="AY1832" t="s">
        <v>278</v>
      </c>
      <c r="AZ1832" t="s">
        <v>183</v>
      </c>
      <c r="BA1832" t="s">
        <v>275</v>
      </c>
      <c r="BC1832">
        <v>42</v>
      </c>
      <c r="BH1832" t="s">
        <v>106</v>
      </c>
      <c r="BI1832" t="s">
        <v>236</v>
      </c>
      <c r="BJ1832">
        <v>47.4</v>
      </c>
      <c r="BO1832" t="s">
        <v>118</v>
      </c>
      <c r="BP1832" t="s">
        <v>236</v>
      </c>
      <c r="BQ1832">
        <v>47.4</v>
      </c>
      <c r="BV1832" t="s">
        <v>118</v>
      </c>
      <c r="CC1832" t="s">
        <v>120</v>
      </c>
      <c r="CR1832" t="s">
        <v>728</v>
      </c>
      <c r="CS1832">
        <v>170735</v>
      </c>
      <c r="CT1832" t="s">
        <v>729</v>
      </c>
      <c r="CU1832" t="s">
        <v>730</v>
      </c>
      <c r="CV1832">
        <v>2014</v>
      </c>
    </row>
    <row r="1833" spans="1:100" x14ac:dyDescent="0.35">
      <c r="A1833">
        <v>70901121</v>
      </c>
      <c r="B1833" t="s">
        <v>727</v>
      </c>
      <c r="D1833" t="s">
        <v>135</v>
      </c>
      <c r="K1833" t="s">
        <v>613</v>
      </c>
      <c r="L1833" t="s">
        <v>614</v>
      </c>
      <c r="M1833" t="s">
        <v>251</v>
      </c>
      <c r="N1833" t="s">
        <v>105</v>
      </c>
      <c r="P1833">
        <v>2</v>
      </c>
      <c r="U1833" t="s">
        <v>473</v>
      </c>
      <c r="V1833" t="s">
        <v>107</v>
      </c>
      <c r="W1833" t="s">
        <v>108</v>
      </c>
      <c r="X1833" t="s">
        <v>109</v>
      </c>
      <c r="Y1833">
        <v>5</v>
      </c>
      <c r="Z1833" t="s">
        <v>139</v>
      </c>
      <c r="AB1833">
        <v>2.1000000000000001E-2</v>
      </c>
      <c r="AG1833" t="s">
        <v>140</v>
      </c>
      <c r="AX1833" t="s">
        <v>207</v>
      </c>
      <c r="AY1833" t="s">
        <v>217</v>
      </c>
      <c r="AZ1833" t="s">
        <v>183</v>
      </c>
      <c r="BA1833" t="s">
        <v>184</v>
      </c>
      <c r="BC1833">
        <v>42</v>
      </c>
      <c r="BH1833" t="s">
        <v>106</v>
      </c>
      <c r="BI1833" t="s">
        <v>236</v>
      </c>
      <c r="BJ1833">
        <v>47.4</v>
      </c>
      <c r="BO1833" t="s">
        <v>118</v>
      </c>
      <c r="BP1833" t="s">
        <v>236</v>
      </c>
      <c r="BQ1833">
        <v>47.4</v>
      </c>
      <c r="BV1833" t="s">
        <v>118</v>
      </c>
      <c r="CC1833" t="s">
        <v>120</v>
      </c>
      <c r="CR1833" t="s">
        <v>728</v>
      </c>
      <c r="CS1833">
        <v>170735</v>
      </c>
      <c r="CT1833" t="s">
        <v>729</v>
      </c>
      <c r="CU1833" t="s">
        <v>730</v>
      </c>
      <c r="CV1833">
        <v>2014</v>
      </c>
    </row>
    <row r="1834" spans="1:100" x14ac:dyDescent="0.35">
      <c r="A1834">
        <v>70901121</v>
      </c>
      <c r="B1834" t="s">
        <v>727</v>
      </c>
      <c r="D1834" t="s">
        <v>135</v>
      </c>
      <c r="K1834" t="s">
        <v>613</v>
      </c>
      <c r="L1834" t="s">
        <v>614</v>
      </c>
      <c r="M1834" t="s">
        <v>251</v>
      </c>
      <c r="N1834" t="s">
        <v>105</v>
      </c>
      <c r="P1834">
        <v>2</v>
      </c>
      <c r="U1834" t="s">
        <v>473</v>
      </c>
      <c r="V1834" t="s">
        <v>107</v>
      </c>
      <c r="W1834" t="s">
        <v>108</v>
      </c>
      <c r="X1834" t="s">
        <v>109</v>
      </c>
      <c r="Y1834">
        <v>5</v>
      </c>
      <c r="Z1834" t="s">
        <v>139</v>
      </c>
      <c r="AB1834">
        <v>2.9</v>
      </c>
      <c r="AG1834" t="s">
        <v>140</v>
      </c>
      <c r="AX1834" t="s">
        <v>112</v>
      </c>
      <c r="AY1834" t="s">
        <v>235</v>
      </c>
      <c r="AZ1834" t="s">
        <v>183</v>
      </c>
      <c r="BE1834">
        <v>40.5</v>
      </c>
      <c r="BG1834">
        <v>47.4</v>
      </c>
      <c r="BH1834" t="s">
        <v>118</v>
      </c>
      <c r="BI1834" t="s">
        <v>236</v>
      </c>
      <c r="BJ1834">
        <v>47.4</v>
      </c>
      <c r="BO1834" t="s">
        <v>118</v>
      </c>
      <c r="BP1834" t="s">
        <v>236</v>
      </c>
      <c r="BQ1834">
        <v>47.4</v>
      </c>
      <c r="BV1834" t="s">
        <v>118</v>
      </c>
      <c r="CC1834" t="s">
        <v>120</v>
      </c>
      <c r="CR1834" t="s">
        <v>728</v>
      </c>
      <c r="CS1834">
        <v>170735</v>
      </c>
      <c r="CT1834" t="s">
        <v>729</v>
      </c>
      <c r="CU1834" t="s">
        <v>730</v>
      </c>
      <c r="CV1834">
        <v>2014</v>
      </c>
    </row>
    <row r="1835" spans="1:100" x14ac:dyDescent="0.35">
      <c r="A1835">
        <v>70901121</v>
      </c>
      <c r="B1835" t="s">
        <v>727</v>
      </c>
      <c r="D1835" t="s">
        <v>101</v>
      </c>
      <c r="K1835" t="s">
        <v>249</v>
      </c>
      <c r="L1835" t="s">
        <v>250</v>
      </c>
      <c r="M1835" t="s">
        <v>251</v>
      </c>
      <c r="N1835" t="s">
        <v>252</v>
      </c>
      <c r="P1835">
        <v>5</v>
      </c>
      <c r="U1835" t="s">
        <v>253</v>
      </c>
      <c r="V1835" t="s">
        <v>167</v>
      </c>
      <c r="W1835" t="s">
        <v>254</v>
      </c>
      <c r="X1835" t="s">
        <v>109</v>
      </c>
      <c r="Y1835">
        <v>8</v>
      </c>
      <c r="Z1835" t="s">
        <v>139</v>
      </c>
      <c r="AB1835">
        <v>7.5</v>
      </c>
      <c r="AG1835" t="s">
        <v>140</v>
      </c>
      <c r="AX1835" t="s">
        <v>187</v>
      </c>
      <c r="AY1835" t="s">
        <v>255</v>
      </c>
      <c r="AZ1835" t="s">
        <v>183</v>
      </c>
      <c r="BA1835" t="s">
        <v>265</v>
      </c>
      <c r="BC1835">
        <v>4</v>
      </c>
      <c r="BH1835" t="s">
        <v>118</v>
      </c>
      <c r="BJ1835">
        <v>96</v>
      </c>
      <c r="BO1835" t="s">
        <v>130</v>
      </c>
      <c r="BQ1835">
        <v>4</v>
      </c>
      <c r="BV1835" t="s">
        <v>118</v>
      </c>
      <c r="CC1835" t="s">
        <v>120</v>
      </c>
      <c r="CR1835" t="s">
        <v>257</v>
      </c>
      <c r="CS1835">
        <v>178543</v>
      </c>
      <c r="CT1835" t="s">
        <v>258</v>
      </c>
      <c r="CU1835" t="s">
        <v>259</v>
      </c>
      <c r="CV1835">
        <v>2018</v>
      </c>
    </row>
    <row r="1836" spans="1:100" x14ac:dyDescent="0.35">
      <c r="A1836">
        <v>70901121</v>
      </c>
      <c r="B1836" t="s">
        <v>727</v>
      </c>
      <c r="D1836" t="s">
        <v>101</v>
      </c>
      <c r="K1836" t="s">
        <v>249</v>
      </c>
      <c r="L1836" t="s">
        <v>250</v>
      </c>
      <c r="M1836" t="s">
        <v>251</v>
      </c>
      <c r="N1836" t="s">
        <v>252</v>
      </c>
      <c r="P1836">
        <v>5</v>
      </c>
      <c r="U1836" t="s">
        <v>253</v>
      </c>
      <c r="V1836" t="s">
        <v>167</v>
      </c>
      <c r="W1836" t="s">
        <v>254</v>
      </c>
      <c r="X1836" t="s">
        <v>109</v>
      </c>
      <c r="Y1836">
        <v>8</v>
      </c>
      <c r="Z1836" t="s">
        <v>139</v>
      </c>
      <c r="AB1836">
        <v>1</v>
      </c>
      <c r="AG1836" t="s">
        <v>140</v>
      </c>
      <c r="AX1836" t="s">
        <v>199</v>
      </c>
      <c r="AY1836" t="s">
        <v>200</v>
      </c>
      <c r="AZ1836" t="s">
        <v>183</v>
      </c>
      <c r="BA1836" t="s">
        <v>731</v>
      </c>
      <c r="BC1836">
        <v>4</v>
      </c>
      <c r="BH1836" t="s">
        <v>118</v>
      </c>
      <c r="BJ1836">
        <v>96</v>
      </c>
      <c r="BO1836" t="s">
        <v>130</v>
      </c>
      <c r="BQ1836">
        <v>4</v>
      </c>
      <c r="BV1836" t="s">
        <v>118</v>
      </c>
      <c r="CC1836" t="s">
        <v>120</v>
      </c>
      <c r="CR1836" t="s">
        <v>257</v>
      </c>
      <c r="CS1836">
        <v>178543</v>
      </c>
      <c r="CT1836" t="s">
        <v>258</v>
      </c>
      <c r="CU1836" t="s">
        <v>259</v>
      </c>
      <c r="CV1836">
        <v>2018</v>
      </c>
    </row>
    <row r="1837" spans="1:100" x14ac:dyDescent="0.35">
      <c r="A1837">
        <v>70901121</v>
      </c>
      <c r="B1837" t="s">
        <v>727</v>
      </c>
      <c r="D1837" t="s">
        <v>135</v>
      </c>
      <c r="K1837" t="s">
        <v>613</v>
      </c>
      <c r="L1837" t="s">
        <v>614</v>
      </c>
      <c r="M1837" t="s">
        <v>251</v>
      </c>
      <c r="N1837" t="s">
        <v>105</v>
      </c>
      <c r="P1837">
        <v>2</v>
      </c>
      <c r="U1837" t="s">
        <v>473</v>
      </c>
      <c r="V1837" t="s">
        <v>107</v>
      </c>
      <c r="W1837" t="s">
        <v>108</v>
      </c>
      <c r="X1837" t="s">
        <v>109</v>
      </c>
      <c r="Y1837">
        <v>5</v>
      </c>
      <c r="Z1837" t="s">
        <v>139</v>
      </c>
      <c r="AB1837">
        <v>2.9</v>
      </c>
      <c r="AG1837" t="s">
        <v>140</v>
      </c>
      <c r="AX1837" t="s">
        <v>282</v>
      </c>
      <c r="AY1837" t="s">
        <v>283</v>
      </c>
      <c r="AZ1837" t="s">
        <v>227</v>
      </c>
      <c r="BC1837">
        <v>47.4</v>
      </c>
      <c r="BH1837" t="s">
        <v>118</v>
      </c>
      <c r="BI1837" t="s">
        <v>236</v>
      </c>
      <c r="BJ1837">
        <v>47.4</v>
      </c>
      <c r="BO1837" t="s">
        <v>118</v>
      </c>
      <c r="BP1837" t="s">
        <v>236</v>
      </c>
      <c r="BQ1837">
        <v>47.4</v>
      </c>
      <c r="BV1837" t="s">
        <v>118</v>
      </c>
      <c r="CC1837" t="s">
        <v>120</v>
      </c>
      <c r="CR1837" t="s">
        <v>728</v>
      </c>
      <c r="CS1837">
        <v>170735</v>
      </c>
      <c r="CT1837" t="s">
        <v>729</v>
      </c>
      <c r="CU1837" t="s">
        <v>730</v>
      </c>
      <c r="CV1837">
        <v>2014</v>
      </c>
    </row>
    <row r="1838" spans="1:100" x14ac:dyDescent="0.35">
      <c r="A1838">
        <v>70901121</v>
      </c>
      <c r="B1838" t="s">
        <v>727</v>
      </c>
      <c r="D1838" t="s">
        <v>135</v>
      </c>
      <c r="K1838" t="s">
        <v>613</v>
      </c>
      <c r="L1838" t="s">
        <v>614</v>
      </c>
      <c r="M1838" t="s">
        <v>251</v>
      </c>
      <c r="N1838" t="s">
        <v>105</v>
      </c>
      <c r="P1838">
        <v>2</v>
      </c>
      <c r="U1838" t="s">
        <v>473</v>
      </c>
      <c r="V1838" t="s">
        <v>107</v>
      </c>
      <c r="W1838" t="s">
        <v>108</v>
      </c>
      <c r="X1838" t="s">
        <v>109</v>
      </c>
      <c r="Y1838">
        <v>5</v>
      </c>
      <c r="Z1838" t="s">
        <v>139</v>
      </c>
      <c r="AB1838">
        <v>2.9</v>
      </c>
      <c r="AG1838" t="s">
        <v>140</v>
      </c>
      <c r="AX1838" t="s">
        <v>732</v>
      </c>
      <c r="AY1838" t="s">
        <v>733</v>
      </c>
      <c r="AZ1838" t="s">
        <v>227</v>
      </c>
      <c r="BC1838">
        <v>42</v>
      </c>
      <c r="BH1838" t="s">
        <v>106</v>
      </c>
      <c r="BI1838" t="s">
        <v>236</v>
      </c>
      <c r="BJ1838">
        <v>47.4</v>
      </c>
      <c r="BO1838" t="s">
        <v>118</v>
      </c>
      <c r="BP1838" t="s">
        <v>236</v>
      </c>
      <c r="BQ1838">
        <v>47.4</v>
      </c>
      <c r="BV1838" t="s">
        <v>118</v>
      </c>
      <c r="CC1838" t="s">
        <v>120</v>
      </c>
      <c r="CR1838" t="s">
        <v>728</v>
      </c>
      <c r="CS1838">
        <v>170735</v>
      </c>
      <c r="CT1838" t="s">
        <v>729</v>
      </c>
      <c r="CU1838" t="s">
        <v>730</v>
      </c>
      <c r="CV1838">
        <v>2014</v>
      </c>
    </row>
    <row r="1839" spans="1:100" x14ac:dyDescent="0.35">
      <c r="A1839">
        <v>70901121</v>
      </c>
      <c r="B1839" t="s">
        <v>727</v>
      </c>
      <c r="D1839" t="s">
        <v>135</v>
      </c>
      <c r="K1839" t="s">
        <v>613</v>
      </c>
      <c r="L1839" t="s">
        <v>614</v>
      </c>
      <c r="M1839" t="s">
        <v>251</v>
      </c>
      <c r="N1839" t="s">
        <v>105</v>
      </c>
      <c r="P1839">
        <v>2</v>
      </c>
      <c r="U1839" t="s">
        <v>473</v>
      </c>
      <c r="V1839" t="s">
        <v>107</v>
      </c>
      <c r="W1839" t="s">
        <v>108</v>
      </c>
      <c r="X1839" t="s">
        <v>109</v>
      </c>
      <c r="Y1839">
        <v>5</v>
      </c>
      <c r="Z1839" t="s">
        <v>139</v>
      </c>
      <c r="AB1839">
        <v>1.1000000000000001</v>
      </c>
      <c r="AG1839" t="s">
        <v>140</v>
      </c>
      <c r="AX1839" t="s">
        <v>112</v>
      </c>
      <c r="AY1839" t="s">
        <v>235</v>
      </c>
      <c r="AZ1839" t="s">
        <v>227</v>
      </c>
      <c r="BE1839">
        <v>40.5</v>
      </c>
      <c r="BG1839">
        <v>47.4</v>
      </c>
      <c r="BH1839" t="s">
        <v>118</v>
      </c>
      <c r="BI1839" t="s">
        <v>236</v>
      </c>
      <c r="BJ1839">
        <v>47.4</v>
      </c>
      <c r="BO1839" t="s">
        <v>118</v>
      </c>
      <c r="BP1839" t="s">
        <v>236</v>
      </c>
      <c r="BQ1839">
        <v>47.4</v>
      </c>
      <c r="BV1839" t="s">
        <v>118</v>
      </c>
      <c r="CC1839" t="s">
        <v>120</v>
      </c>
      <c r="CR1839" t="s">
        <v>728</v>
      </c>
      <c r="CS1839">
        <v>170735</v>
      </c>
      <c r="CT1839" t="s">
        <v>729</v>
      </c>
      <c r="CU1839" t="s">
        <v>730</v>
      </c>
      <c r="CV1839">
        <v>2014</v>
      </c>
    </row>
    <row r="1840" spans="1:100" x14ac:dyDescent="0.35">
      <c r="A1840">
        <v>70901121</v>
      </c>
      <c r="B1840" t="s">
        <v>727</v>
      </c>
      <c r="D1840" t="s">
        <v>135</v>
      </c>
      <c r="K1840" t="s">
        <v>613</v>
      </c>
      <c r="L1840" t="s">
        <v>614</v>
      </c>
      <c r="M1840" t="s">
        <v>251</v>
      </c>
      <c r="N1840" t="s">
        <v>105</v>
      </c>
      <c r="P1840">
        <v>2</v>
      </c>
      <c r="U1840" t="s">
        <v>473</v>
      </c>
      <c r="V1840" t="s">
        <v>107</v>
      </c>
      <c r="W1840" t="s">
        <v>108</v>
      </c>
      <c r="X1840" t="s">
        <v>109</v>
      </c>
      <c r="Y1840">
        <v>5</v>
      </c>
      <c r="Z1840" t="s">
        <v>139</v>
      </c>
      <c r="AB1840">
        <v>2.9</v>
      </c>
      <c r="AG1840" t="s">
        <v>140</v>
      </c>
      <c r="AX1840" t="s">
        <v>207</v>
      </c>
      <c r="AY1840" t="s">
        <v>208</v>
      </c>
      <c r="AZ1840" t="s">
        <v>227</v>
      </c>
      <c r="BA1840" t="s">
        <v>184</v>
      </c>
      <c r="BC1840">
        <v>30</v>
      </c>
      <c r="BH1840" t="s">
        <v>106</v>
      </c>
      <c r="BI1840" t="s">
        <v>236</v>
      </c>
      <c r="BJ1840">
        <v>47.4</v>
      </c>
      <c r="BO1840" t="s">
        <v>118</v>
      </c>
      <c r="BP1840" t="s">
        <v>236</v>
      </c>
      <c r="BQ1840">
        <v>47.4</v>
      </c>
      <c r="BV1840" t="s">
        <v>118</v>
      </c>
      <c r="CC1840" t="s">
        <v>120</v>
      </c>
      <c r="CR1840" t="s">
        <v>728</v>
      </c>
      <c r="CS1840">
        <v>170735</v>
      </c>
      <c r="CT1840" t="s">
        <v>729</v>
      </c>
      <c r="CU1840" t="s">
        <v>730</v>
      </c>
      <c r="CV1840">
        <v>2014</v>
      </c>
    </row>
    <row r="1841" spans="1:100" x14ac:dyDescent="0.35">
      <c r="A1841">
        <v>70901121</v>
      </c>
      <c r="B1841" t="s">
        <v>727</v>
      </c>
      <c r="D1841" t="s">
        <v>101</v>
      </c>
      <c r="K1841" t="s">
        <v>249</v>
      </c>
      <c r="L1841" t="s">
        <v>250</v>
      </c>
      <c r="M1841" t="s">
        <v>251</v>
      </c>
      <c r="N1841" t="s">
        <v>252</v>
      </c>
      <c r="P1841">
        <v>5</v>
      </c>
      <c r="U1841" t="s">
        <v>253</v>
      </c>
      <c r="V1841" t="s">
        <v>167</v>
      </c>
      <c r="W1841" t="s">
        <v>254</v>
      </c>
      <c r="X1841" t="s">
        <v>109</v>
      </c>
      <c r="Y1841">
        <v>8</v>
      </c>
      <c r="Z1841" t="s">
        <v>139</v>
      </c>
      <c r="AB1841">
        <v>5</v>
      </c>
      <c r="AG1841" t="s">
        <v>140</v>
      </c>
      <c r="AX1841" t="s">
        <v>187</v>
      </c>
      <c r="AY1841" t="s">
        <v>255</v>
      </c>
      <c r="AZ1841" t="s">
        <v>227</v>
      </c>
      <c r="BA1841" t="s">
        <v>248</v>
      </c>
      <c r="BC1841">
        <v>4</v>
      </c>
      <c r="BH1841" t="s">
        <v>118</v>
      </c>
      <c r="BJ1841">
        <v>96</v>
      </c>
      <c r="BO1841" t="s">
        <v>130</v>
      </c>
      <c r="BQ1841">
        <v>4</v>
      </c>
      <c r="BV1841" t="s">
        <v>118</v>
      </c>
      <c r="CC1841" t="s">
        <v>120</v>
      </c>
      <c r="CR1841" t="s">
        <v>257</v>
      </c>
      <c r="CS1841">
        <v>178543</v>
      </c>
      <c r="CT1841" t="s">
        <v>258</v>
      </c>
      <c r="CU1841" t="s">
        <v>259</v>
      </c>
      <c r="CV1841">
        <v>2018</v>
      </c>
    </row>
    <row r="1842" spans="1:100" x14ac:dyDescent="0.35">
      <c r="A1842">
        <v>70901121</v>
      </c>
      <c r="B1842" t="s">
        <v>727</v>
      </c>
      <c r="D1842" t="s">
        <v>101</v>
      </c>
      <c r="K1842" t="s">
        <v>249</v>
      </c>
      <c r="L1842" t="s">
        <v>250</v>
      </c>
      <c r="M1842" t="s">
        <v>251</v>
      </c>
      <c r="N1842" t="s">
        <v>252</v>
      </c>
      <c r="P1842">
        <v>5</v>
      </c>
      <c r="U1842" t="s">
        <v>253</v>
      </c>
      <c r="V1842" t="s">
        <v>167</v>
      </c>
      <c r="W1842" t="s">
        <v>254</v>
      </c>
      <c r="X1842" t="s">
        <v>109</v>
      </c>
      <c r="Y1842">
        <v>8</v>
      </c>
      <c r="Z1842" t="s">
        <v>139</v>
      </c>
      <c r="AB1842">
        <v>25</v>
      </c>
      <c r="AG1842" t="s">
        <v>140</v>
      </c>
      <c r="AX1842" t="s">
        <v>128</v>
      </c>
      <c r="AY1842" t="s">
        <v>128</v>
      </c>
      <c r="AZ1842" t="s">
        <v>227</v>
      </c>
      <c r="BC1842">
        <v>4</v>
      </c>
      <c r="BH1842" t="s">
        <v>118</v>
      </c>
      <c r="BJ1842">
        <v>96</v>
      </c>
      <c r="BO1842" t="s">
        <v>130</v>
      </c>
      <c r="BQ1842">
        <v>4</v>
      </c>
      <c r="BV1842" t="s">
        <v>118</v>
      </c>
      <c r="CC1842" t="s">
        <v>120</v>
      </c>
      <c r="CR1842" t="s">
        <v>257</v>
      </c>
      <c r="CS1842">
        <v>178543</v>
      </c>
      <c r="CT1842" t="s">
        <v>258</v>
      </c>
      <c r="CU1842" t="s">
        <v>259</v>
      </c>
      <c r="CV1842">
        <v>2018</v>
      </c>
    </row>
    <row r="1843" spans="1:100" x14ac:dyDescent="0.35">
      <c r="A1843">
        <v>70901121</v>
      </c>
      <c r="B1843" t="s">
        <v>727</v>
      </c>
      <c r="D1843" t="s">
        <v>135</v>
      </c>
      <c r="K1843" t="s">
        <v>649</v>
      </c>
      <c r="L1843" t="s">
        <v>650</v>
      </c>
      <c r="M1843" t="s">
        <v>251</v>
      </c>
      <c r="N1843" t="s">
        <v>734</v>
      </c>
      <c r="U1843" t="s">
        <v>734</v>
      </c>
      <c r="V1843" t="s">
        <v>233</v>
      </c>
      <c r="W1843" t="s">
        <v>108</v>
      </c>
      <c r="X1843" t="s">
        <v>524</v>
      </c>
      <c r="Y1843">
        <v>3</v>
      </c>
      <c r="Z1843" t="s">
        <v>139</v>
      </c>
      <c r="AC1843" t="s">
        <v>117</v>
      </c>
      <c r="AD1843">
        <v>1E-3</v>
      </c>
      <c r="AF1843">
        <v>3.1002000000000001</v>
      </c>
      <c r="AG1843" t="s">
        <v>111</v>
      </c>
      <c r="AX1843" t="s">
        <v>207</v>
      </c>
      <c r="AY1843" t="s">
        <v>208</v>
      </c>
      <c r="AZ1843" t="s">
        <v>227</v>
      </c>
      <c r="BA1843" t="s">
        <v>184</v>
      </c>
      <c r="BB1843" t="s">
        <v>236</v>
      </c>
      <c r="BC1843">
        <v>365</v>
      </c>
      <c r="BH1843" t="s">
        <v>118</v>
      </c>
      <c r="BJ1843">
        <v>2</v>
      </c>
      <c r="BO1843" t="s">
        <v>735</v>
      </c>
      <c r="BQ1843">
        <v>730</v>
      </c>
      <c r="BV1843" t="s">
        <v>118</v>
      </c>
      <c r="CC1843" t="s">
        <v>120</v>
      </c>
      <c r="CR1843" t="s">
        <v>736</v>
      </c>
      <c r="CS1843">
        <v>161200</v>
      </c>
      <c r="CT1843" t="s">
        <v>737</v>
      </c>
      <c r="CU1843" t="s">
        <v>738</v>
      </c>
      <c r="CV1843">
        <v>2012</v>
      </c>
    </row>
    <row r="1844" spans="1:100" x14ac:dyDescent="0.35">
      <c r="A1844">
        <v>70901121</v>
      </c>
      <c r="B1844" t="s">
        <v>727</v>
      </c>
      <c r="D1844" t="s">
        <v>135</v>
      </c>
      <c r="K1844" t="s">
        <v>649</v>
      </c>
      <c r="L1844" t="s">
        <v>650</v>
      </c>
      <c r="M1844" t="s">
        <v>251</v>
      </c>
      <c r="N1844" t="s">
        <v>734</v>
      </c>
      <c r="U1844" t="s">
        <v>734</v>
      </c>
      <c r="V1844" t="s">
        <v>233</v>
      </c>
      <c r="W1844" t="s">
        <v>108</v>
      </c>
      <c r="X1844" t="s">
        <v>524</v>
      </c>
      <c r="Y1844">
        <v>3</v>
      </c>
      <c r="Z1844" t="s">
        <v>139</v>
      </c>
      <c r="AC1844" t="s">
        <v>117</v>
      </c>
      <c r="AD1844">
        <v>1E-3</v>
      </c>
      <c r="AF1844">
        <v>3.1002000000000001</v>
      </c>
      <c r="AG1844" t="s">
        <v>111</v>
      </c>
      <c r="AX1844" t="s">
        <v>282</v>
      </c>
      <c r="AY1844" t="s">
        <v>495</v>
      </c>
      <c r="AZ1844" t="s">
        <v>227</v>
      </c>
      <c r="BE1844">
        <v>63</v>
      </c>
      <c r="BG1844">
        <v>67</v>
      </c>
      <c r="BH1844" t="s">
        <v>118</v>
      </c>
      <c r="BJ1844">
        <v>2</v>
      </c>
      <c r="BO1844" t="s">
        <v>735</v>
      </c>
      <c r="BQ1844">
        <v>730</v>
      </c>
      <c r="BV1844" t="s">
        <v>118</v>
      </c>
      <c r="CC1844" t="s">
        <v>120</v>
      </c>
      <c r="CR1844" t="s">
        <v>736</v>
      </c>
      <c r="CS1844">
        <v>161200</v>
      </c>
      <c r="CT1844" t="s">
        <v>737</v>
      </c>
      <c r="CU1844" t="s">
        <v>738</v>
      </c>
      <c r="CV1844">
        <v>2012</v>
      </c>
    </row>
    <row r="1845" spans="1:100" x14ac:dyDescent="0.35">
      <c r="A1845">
        <v>70901121</v>
      </c>
      <c r="B1845" t="s">
        <v>727</v>
      </c>
      <c r="D1845" t="s">
        <v>135</v>
      </c>
      <c r="K1845" t="s">
        <v>649</v>
      </c>
      <c r="L1845" t="s">
        <v>650</v>
      </c>
      <c r="M1845" t="s">
        <v>251</v>
      </c>
      <c r="N1845" t="s">
        <v>734</v>
      </c>
      <c r="U1845" t="s">
        <v>734</v>
      </c>
      <c r="V1845" t="s">
        <v>233</v>
      </c>
      <c r="W1845" t="s">
        <v>108</v>
      </c>
      <c r="X1845" t="s">
        <v>524</v>
      </c>
      <c r="Y1845">
        <v>3</v>
      </c>
      <c r="Z1845" t="s">
        <v>139</v>
      </c>
      <c r="AC1845" t="s">
        <v>117</v>
      </c>
      <c r="AD1845">
        <v>1E-3</v>
      </c>
      <c r="AF1845">
        <v>3.1002000000000001</v>
      </c>
      <c r="AG1845" t="s">
        <v>111</v>
      </c>
      <c r="AX1845" t="s">
        <v>207</v>
      </c>
      <c r="AY1845" t="s">
        <v>436</v>
      </c>
      <c r="AZ1845" t="s">
        <v>227</v>
      </c>
      <c r="BA1845" t="s">
        <v>184</v>
      </c>
      <c r="BB1845" t="s">
        <v>236</v>
      </c>
      <c r="BC1845">
        <v>365</v>
      </c>
      <c r="BH1845" t="s">
        <v>118</v>
      </c>
      <c r="BJ1845">
        <v>2</v>
      </c>
      <c r="BO1845" t="s">
        <v>735</v>
      </c>
      <c r="BQ1845">
        <v>730</v>
      </c>
      <c r="BV1845" t="s">
        <v>118</v>
      </c>
      <c r="CC1845" t="s">
        <v>120</v>
      </c>
      <c r="CR1845" t="s">
        <v>736</v>
      </c>
      <c r="CS1845">
        <v>161200</v>
      </c>
      <c r="CT1845" t="s">
        <v>737</v>
      </c>
      <c r="CU1845" t="s">
        <v>738</v>
      </c>
      <c r="CV1845">
        <v>2012</v>
      </c>
    </row>
    <row r="1846" spans="1:100" x14ac:dyDescent="0.35">
      <c r="A1846">
        <v>70901121</v>
      </c>
      <c r="B1846" t="s">
        <v>727</v>
      </c>
      <c r="D1846" t="s">
        <v>135</v>
      </c>
      <c r="K1846" t="s">
        <v>649</v>
      </c>
      <c r="L1846" t="s">
        <v>650</v>
      </c>
      <c r="M1846" t="s">
        <v>251</v>
      </c>
      <c r="N1846" t="s">
        <v>734</v>
      </c>
      <c r="U1846" t="s">
        <v>734</v>
      </c>
      <c r="V1846" t="s">
        <v>233</v>
      </c>
      <c r="W1846" t="s">
        <v>108</v>
      </c>
      <c r="X1846" t="s">
        <v>524</v>
      </c>
      <c r="Y1846">
        <v>3</v>
      </c>
      <c r="Z1846" t="s">
        <v>139</v>
      </c>
      <c r="AC1846" t="s">
        <v>117</v>
      </c>
      <c r="AD1846">
        <v>1E-3</v>
      </c>
      <c r="AF1846">
        <v>3.1002000000000001</v>
      </c>
      <c r="AG1846" t="s">
        <v>111</v>
      </c>
      <c r="AX1846" t="s">
        <v>282</v>
      </c>
      <c r="AY1846" t="s">
        <v>495</v>
      </c>
      <c r="AZ1846" t="s">
        <v>227</v>
      </c>
      <c r="BB1846" t="s">
        <v>236</v>
      </c>
      <c r="BC1846">
        <v>365</v>
      </c>
      <c r="BH1846" t="s">
        <v>118</v>
      </c>
      <c r="BJ1846">
        <v>2</v>
      </c>
      <c r="BO1846" t="s">
        <v>735</v>
      </c>
      <c r="BQ1846">
        <v>730</v>
      </c>
      <c r="BV1846" t="s">
        <v>118</v>
      </c>
      <c r="CC1846" t="s">
        <v>120</v>
      </c>
      <c r="CR1846" t="s">
        <v>736</v>
      </c>
      <c r="CS1846">
        <v>161200</v>
      </c>
      <c r="CT1846" t="s">
        <v>737</v>
      </c>
      <c r="CU1846" t="s">
        <v>738</v>
      </c>
      <c r="CV1846">
        <v>2012</v>
      </c>
    </row>
    <row r="1847" spans="1:100" x14ac:dyDescent="0.35">
      <c r="A1847">
        <v>70901121</v>
      </c>
      <c r="B1847" t="s">
        <v>727</v>
      </c>
      <c r="D1847" t="s">
        <v>135</v>
      </c>
      <c r="K1847" t="s">
        <v>649</v>
      </c>
      <c r="L1847" t="s">
        <v>650</v>
      </c>
      <c r="M1847" t="s">
        <v>251</v>
      </c>
      <c r="N1847" t="s">
        <v>734</v>
      </c>
      <c r="U1847" t="s">
        <v>734</v>
      </c>
      <c r="V1847" t="s">
        <v>233</v>
      </c>
      <c r="W1847" t="s">
        <v>108</v>
      </c>
      <c r="X1847" t="s">
        <v>524</v>
      </c>
      <c r="Y1847">
        <v>3</v>
      </c>
      <c r="Z1847" t="s">
        <v>139</v>
      </c>
      <c r="AC1847" t="s">
        <v>117</v>
      </c>
      <c r="AD1847">
        <v>1E-3</v>
      </c>
      <c r="AF1847">
        <v>3.1002000000000001</v>
      </c>
      <c r="AG1847" t="s">
        <v>111</v>
      </c>
      <c r="AX1847" t="s">
        <v>282</v>
      </c>
      <c r="AY1847" t="s">
        <v>495</v>
      </c>
      <c r="AZ1847" t="s">
        <v>227</v>
      </c>
      <c r="BB1847" t="s">
        <v>236</v>
      </c>
      <c r="BC1847">
        <v>365</v>
      </c>
      <c r="BH1847" t="s">
        <v>118</v>
      </c>
      <c r="BJ1847">
        <v>2</v>
      </c>
      <c r="BO1847" t="s">
        <v>735</v>
      </c>
      <c r="BQ1847">
        <v>730</v>
      </c>
      <c r="BV1847" t="s">
        <v>118</v>
      </c>
      <c r="CC1847" t="s">
        <v>120</v>
      </c>
      <c r="CR1847" t="s">
        <v>736</v>
      </c>
      <c r="CS1847">
        <v>161200</v>
      </c>
      <c r="CT1847" t="s">
        <v>737</v>
      </c>
      <c r="CU1847" t="s">
        <v>738</v>
      </c>
      <c r="CV1847">
        <v>2012</v>
      </c>
    </row>
    <row r="1848" spans="1:100" x14ac:dyDescent="0.35">
      <c r="A1848">
        <v>70901121</v>
      </c>
      <c r="B1848" t="s">
        <v>727</v>
      </c>
      <c r="D1848" t="s">
        <v>135</v>
      </c>
      <c r="K1848" t="s">
        <v>649</v>
      </c>
      <c r="L1848" t="s">
        <v>650</v>
      </c>
      <c r="M1848" t="s">
        <v>251</v>
      </c>
      <c r="N1848" t="s">
        <v>734</v>
      </c>
      <c r="U1848" t="s">
        <v>734</v>
      </c>
      <c r="V1848" t="s">
        <v>233</v>
      </c>
      <c r="W1848" t="s">
        <v>108</v>
      </c>
      <c r="X1848" t="s">
        <v>524</v>
      </c>
      <c r="Y1848">
        <v>3</v>
      </c>
      <c r="Z1848" t="s">
        <v>139</v>
      </c>
      <c r="AC1848" t="s">
        <v>117</v>
      </c>
      <c r="AD1848">
        <v>1E-3</v>
      </c>
      <c r="AF1848">
        <v>3.1002000000000001</v>
      </c>
      <c r="AG1848" t="s">
        <v>111</v>
      </c>
      <c r="AX1848" t="s">
        <v>207</v>
      </c>
      <c r="AY1848" t="s">
        <v>436</v>
      </c>
      <c r="AZ1848" t="s">
        <v>227</v>
      </c>
      <c r="BA1848" t="s">
        <v>184</v>
      </c>
      <c r="BE1848">
        <v>63</v>
      </c>
      <c r="BG1848">
        <v>67</v>
      </c>
      <c r="BH1848" t="s">
        <v>118</v>
      </c>
      <c r="BJ1848">
        <v>2</v>
      </c>
      <c r="BO1848" t="s">
        <v>735</v>
      </c>
      <c r="BQ1848">
        <v>730</v>
      </c>
      <c r="BV1848" t="s">
        <v>118</v>
      </c>
      <c r="CC1848" t="s">
        <v>120</v>
      </c>
      <c r="CR1848" t="s">
        <v>736</v>
      </c>
      <c r="CS1848">
        <v>161200</v>
      </c>
      <c r="CT1848" t="s">
        <v>737</v>
      </c>
      <c r="CU1848" t="s">
        <v>738</v>
      </c>
      <c r="CV1848">
        <v>2012</v>
      </c>
    </row>
    <row r="1849" spans="1:100" x14ac:dyDescent="0.35">
      <c r="A1849">
        <v>70901121</v>
      </c>
      <c r="B1849" t="s">
        <v>727</v>
      </c>
      <c r="D1849" t="s">
        <v>101</v>
      </c>
      <c r="F1849">
        <v>43.78</v>
      </c>
      <c r="K1849" t="s">
        <v>249</v>
      </c>
      <c r="L1849" t="s">
        <v>250</v>
      </c>
      <c r="M1849" t="s">
        <v>251</v>
      </c>
      <c r="N1849" t="s">
        <v>266</v>
      </c>
      <c r="P1849">
        <v>4</v>
      </c>
      <c r="U1849" t="s">
        <v>206</v>
      </c>
      <c r="V1849" t="s">
        <v>167</v>
      </c>
      <c r="W1849" t="s">
        <v>254</v>
      </c>
      <c r="X1849" t="s">
        <v>109</v>
      </c>
      <c r="Y1849">
        <v>6</v>
      </c>
      <c r="Z1849" t="s">
        <v>139</v>
      </c>
      <c r="AB1849">
        <v>148</v>
      </c>
      <c r="AG1849" t="s">
        <v>267</v>
      </c>
      <c r="AX1849" t="s">
        <v>268</v>
      </c>
      <c r="AY1849" t="s">
        <v>269</v>
      </c>
      <c r="AZ1849" t="s">
        <v>227</v>
      </c>
      <c r="BC1849">
        <v>0.54169999999999996</v>
      </c>
      <c r="BH1849" t="s">
        <v>118</v>
      </c>
      <c r="BJ1849">
        <v>13</v>
      </c>
      <c r="BO1849" t="s">
        <v>130</v>
      </c>
      <c r="BQ1849">
        <v>0.54169999999999996</v>
      </c>
      <c r="BV1849" t="s">
        <v>118</v>
      </c>
      <c r="CC1849" t="s">
        <v>120</v>
      </c>
      <c r="CR1849" t="s">
        <v>270</v>
      </c>
      <c r="CS1849">
        <v>178901</v>
      </c>
      <c r="CT1849" t="s">
        <v>271</v>
      </c>
      <c r="CU1849" t="s">
        <v>272</v>
      </c>
      <c r="CV1849">
        <v>2019</v>
      </c>
    </row>
    <row r="1850" spans="1:100" x14ac:dyDescent="0.35">
      <c r="A1850">
        <v>70901121</v>
      </c>
      <c r="B1850" t="s">
        <v>727</v>
      </c>
      <c r="D1850" t="s">
        <v>101</v>
      </c>
      <c r="K1850" t="s">
        <v>249</v>
      </c>
      <c r="L1850" t="s">
        <v>250</v>
      </c>
      <c r="M1850" t="s">
        <v>251</v>
      </c>
      <c r="N1850" t="s">
        <v>252</v>
      </c>
      <c r="P1850">
        <v>5</v>
      </c>
      <c r="U1850" t="s">
        <v>253</v>
      </c>
      <c r="V1850" t="s">
        <v>167</v>
      </c>
      <c r="W1850" t="s">
        <v>254</v>
      </c>
      <c r="X1850" t="s">
        <v>109</v>
      </c>
      <c r="Y1850">
        <v>8</v>
      </c>
      <c r="Z1850" t="s">
        <v>139</v>
      </c>
      <c r="AB1850">
        <v>1</v>
      </c>
      <c r="AG1850" t="s">
        <v>140</v>
      </c>
      <c r="AX1850" t="s">
        <v>112</v>
      </c>
      <c r="AY1850" t="s">
        <v>200</v>
      </c>
      <c r="AZ1850" t="s">
        <v>227</v>
      </c>
      <c r="BC1850">
        <v>4</v>
      </c>
      <c r="BH1850" t="s">
        <v>118</v>
      </c>
      <c r="BJ1850">
        <v>96</v>
      </c>
      <c r="BO1850" t="s">
        <v>130</v>
      </c>
      <c r="BQ1850">
        <v>4</v>
      </c>
      <c r="BV1850" t="s">
        <v>118</v>
      </c>
      <c r="CC1850" t="s">
        <v>120</v>
      </c>
      <c r="CR1850" t="s">
        <v>257</v>
      </c>
      <c r="CS1850">
        <v>178543</v>
      </c>
      <c r="CT1850" t="s">
        <v>258</v>
      </c>
      <c r="CU1850" t="s">
        <v>259</v>
      </c>
      <c r="CV1850">
        <v>2018</v>
      </c>
    </row>
    <row r="1851" spans="1:100" x14ac:dyDescent="0.35">
      <c r="A1851">
        <v>70901121</v>
      </c>
      <c r="B1851" t="s">
        <v>727</v>
      </c>
      <c r="D1851" t="s">
        <v>101</v>
      </c>
      <c r="K1851" t="s">
        <v>249</v>
      </c>
      <c r="L1851" t="s">
        <v>250</v>
      </c>
      <c r="M1851" t="s">
        <v>251</v>
      </c>
      <c r="N1851" t="s">
        <v>252</v>
      </c>
      <c r="P1851">
        <v>5</v>
      </c>
      <c r="U1851" t="s">
        <v>253</v>
      </c>
      <c r="V1851" t="s">
        <v>167</v>
      </c>
      <c r="W1851" t="s">
        <v>254</v>
      </c>
      <c r="X1851" t="s">
        <v>109</v>
      </c>
      <c r="Y1851">
        <v>8</v>
      </c>
      <c r="Z1851" t="s">
        <v>139</v>
      </c>
      <c r="AB1851">
        <v>20</v>
      </c>
      <c r="AG1851" t="s">
        <v>140</v>
      </c>
      <c r="AX1851" t="s">
        <v>112</v>
      </c>
      <c r="AY1851" t="s">
        <v>200</v>
      </c>
      <c r="AZ1851" t="s">
        <v>227</v>
      </c>
      <c r="BC1851">
        <v>4</v>
      </c>
      <c r="BH1851" t="s">
        <v>118</v>
      </c>
      <c r="BJ1851">
        <v>96</v>
      </c>
      <c r="BO1851" t="s">
        <v>130</v>
      </c>
      <c r="BQ1851">
        <v>4</v>
      </c>
      <c r="BV1851" t="s">
        <v>118</v>
      </c>
      <c r="CC1851" t="s">
        <v>120</v>
      </c>
      <c r="CR1851" t="s">
        <v>257</v>
      </c>
      <c r="CS1851">
        <v>178543</v>
      </c>
      <c r="CT1851" t="s">
        <v>258</v>
      </c>
      <c r="CU1851" t="s">
        <v>259</v>
      </c>
      <c r="CV1851">
        <v>2018</v>
      </c>
    </row>
    <row r="1852" spans="1:100" x14ac:dyDescent="0.35">
      <c r="A1852">
        <v>70901121</v>
      </c>
      <c r="B1852" t="s">
        <v>727</v>
      </c>
      <c r="D1852" t="s">
        <v>101</v>
      </c>
      <c r="K1852" t="s">
        <v>249</v>
      </c>
      <c r="L1852" t="s">
        <v>250</v>
      </c>
      <c r="M1852" t="s">
        <v>251</v>
      </c>
      <c r="N1852" t="s">
        <v>252</v>
      </c>
      <c r="P1852">
        <v>5</v>
      </c>
      <c r="U1852" t="s">
        <v>253</v>
      </c>
      <c r="V1852" t="s">
        <v>167</v>
      </c>
      <c r="W1852" t="s">
        <v>254</v>
      </c>
      <c r="X1852" t="s">
        <v>109</v>
      </c>
      <c r="Y1852">
        <v>8</v>
      </c>
      <c r="Z1852" t="s">
        <v>139</v>
      </c>
      <c r="AB1852">
        <v>1</v>
      </c>
      <c r="AG1852" t="s">
        <v>140</v>
      </c>
      <c r="AX1852" t="s">
        <v>199</v>
      </c>
      <c r="AY1852" t="s">
        <v>200</v>
      </c>
      <c r="AZ1852" t="s">
        <v>227</v>
      </c>
      <c r="BA1852" t="s">
        <v>263</v>
      </c>
      <c r="BC1852">
        <v>4</v>
      </c>
      <c r="BH1852" t="s">
        <v>118</v>
      </c>
      <c r="BJ1852">
        <v>96</v>
      </c>
      <c r="BO1852" t="s">
        <v>130</v>
      </c>
      <c r="BQ1852">
        <v>4</v>
      </c>
      <c r="BV1852" t="s">
        <v>118</v>
      </c>
      <c r="CC1852" t="s">
        <v>120</v>
      </c>
      <c r="CR1852" t="s">
        <v>257</v>
      </c>
      <c r="CS1852">
        <v>178543</v>
      </c>
      <c r="CT1852" t="s">
        <v>258</v>
      </c>
      <c r="CU1852" t="s">
        <v>259</v>
      </c>
      <c r="CV1852">
        <v>2018</v>
      </c>
    </row>
    <row r="1853" spans="1:100" x14ac:dyDescent="0.35">
      <c r="A1853">
        <v>70901121</v>
      </c>
      <c r="B1853" t="s">
        <v>727</v>
      </c>
      <c r="D1853" t="s">
        <v>101</v>
      </c>
      <c r="K1853" t="s">
        <v>249</v>
      </c>
      <c r="L1853" t="s">
        <v>250</v>
      </c>
      <c r="M1853" t="s">
        <v>251</v>
      </c>
      <c r="N1853" t="s">
        <v>252</v>
      </c>
      <c r="P1853">
        <v>5</v>
      </c>
      <c r="U1853" t="s">
        <v>253</v>
      </c>
      <c r="V1853" t="s">
        <v>167</v>
      </c>
      <c r="W1853" t="s">
        <v>254</v>
      </c>
      <c r="X1853" t="s">
        <v>109</v>
      </c>
      <c r="Y1853">
        <v>8</v>
      </c>
      <c r="Z1853" t="s">
        <v>139</v>
      </c>
      <c r="AB1853">
        <v>1</v>
      </c>
      <c r="AG1853" t="s">
        <v>140</v>
      </c>
      <c r="AX1853" t="s">
        <v>187</v>
      </c>
      <c r="AY1853" t="s">
        <v>255</v>
      </c>
      <c r="AZ1853" t="s">
        <v>227</v>
      </c>
      <c r="BA1853" t="s">
        <v>265</v>
      </c>
      <c r="BC1853">
        <v>4</v>
      </c>
      <c r="BH1853" t="s">
        <v>118</v>
      </c>
      <c r="BJ1853">
        <v>96</v>
      </c>
      <c r="BO1853" t="s">
        <v>130</v>
      </c>
      <c r="BQ1853">
        <v>4</v>
      </c>
      <c r="BV1853" t="s">
        <v>118</v>
      </c>
      <c r="CC1853" t="s">
        <v>120</v>
      </c>
      <c r="CR1853" t="s">
        <v>257</v>
      </c>
      <c r="CS1853">
        <v>178543</v>
      </c>
      <c r="CT1853" t="s">
        <v>258</v>
      </c>
      <c r="CU1853" t="s">
        <v>259</v>
      </c>
      <c r="CV1853">
        <v>2018</v>
      </c>
    </row>
    <row r="1854" spans="1:100" x14ac:dyDescent="0.35">
      <c r="A1854">
        <v>70901121</v>
      </c>
      <c r="B1854" t="s">
        <v>727</v>
      </c>
      <c r="D1854" t="s">
        <v>135</v>
      </c>
      <c r="K1854" t="s">
        <v>613</v>
      </c>
      <c r="L1854" t="s">
        <v>614</v>
      </c>
      <c r="M1854" t="s">
        <v>251</v>
      </c>
      <c r="N1854" t="s">
        <v>105</v>
      </c>
      <c r="P1854">
        <v>2</v>
      </c>
      <c r="U1854" t="s">
        <v>473</v>
      </c>
      <c r="V1854" t="s">
        <v>107</v>
      </c>
      <c r="W1854" t="s">
        <v>108</v>
      </c>
      <c r="X1854" t="s">
        <v>109</v>
      </c>
      <c r="Y1854">
        <v>5</v>
      </c>
      <c r="Z1854" t="s">
        <v>139</v>
      </c>
      <c r="AB1854">
        <v>2.9</v>
      </c>
      <c r="AG1854" t="s">
        <v>140</v>
      </c>
      <c r="AX1854" t="s">
        <v>207</v>
      </c>
      <c r="AY1854" t="s">
        <v>208</v>
      </c>
      <c r="AZ1854" t="s">
        <v>227</v>
      </c>
      <c r="BA1854" t="s">
        <v>184</v>
      </c>
      <c r="BC1854">
        <v>35</v>
      </c>
      <c r="BH1854" t="s">
        <v>106</v>
      </c>
      <c r="BI1854" t="s">
        <v>236</v>
      </c>
      <c r="BJ1854">
        <v>47.4</v>
      </c>
      <c r="BO1854" t="s">
        <v>118</v>
      </c>
      <c r="BP1854" t="s">
        <v>236</v>
      </c>
      <c r="BQ1854">
        <v>47.4</v>
      </c>
      <c r="BV1854" t="s">
        <v>118</v>
      </c>
      <c r="CC1854" t="s">
        <v>120</v>
      </c>
      <c r="CR1854" t="s">
        <v>728</v>
      </c>
      <c r="CS1854">
        <v>170735</v>
      </c>
      <c r="CT1854" t="s">
        <v>729</v>
      </c>
      <c r="CU1854" t="s">
        <v>730</v>
      </c>
      <c r="CV1854">
        <v>2014</v>
      </c>
    </row>
    <row r="1855" spans="1:100" x14ac:dyDescent="0.35">
      <c r="A1855">
        <v>70901121</v>
      </c>
      <c r="B1855" t="s">
        <v>727</v>
      </c>
      <c r="D1855" t="s">
        <v>135</v>
      </c>
      <c r="K1855" t="s">
        <v>613</v>
      </c>
      <c r="L1855" t="s">
        <v>614</v>
      </c>
      <c r="M1855" t="s">
        <v>251</v>
      </c>
      <c r="N1855" t="s">
        <v>105</v>
      </c>
      <c r="P1855">
        <v>2</v>
      </c>
      <c r="U1855" t="s">
        <v>473</v>
      </c>
      <c r="V1855" t="s">
        <v>107</v>
      </c>
      <c r="W1855" t="s">
        <v>108</v>
      </c>
      <c r="X1855" t="s">
        <v>109</v>
      </c>
      <c r="Y1855">
        <v>5</v>
      </c>
      <c r="Z1855" t="s">
        <v>139</v>
      </c>
      <c r="AB1855">
        <v>2.9</v>
      </c>
      <c r="AG1855" t="s">
        <v>140</v>
      </c>
      <c r="AX1855" t="s">
        <v>207</v>
      </c>
      <c r="AY1855" t="s">
        <v>217</v>
      </c>
      <c r="AZ1855" t="s">
        <v>227</v>
      </c>
      <c r="BA1855" t="s">
        <v>184</v>
      </c>
      <c r="BC1855">
        <v>30</v>
      </c>
      <c r="BH1855" t="s">
        <v>106</v>
      </c>
      <c r="BI1855" t="s">
        <v>236</v>
      </c>
      <c r="BJ1855">
        <v>47.4</v>
      </c>
      <c r="BO1855" t="s">
        <v>118</v>
      </c>
      <c r="BP1855" t="s">
        <v>236</v>
      </c>
      <c r="BQ1855">
        <v>47.4</v>
      </c>
      <c r="BV1855" t="s">
        <v>118</v>
      </c>
      <c r="CC1855" t="s">
        <v>120</v>
      </c>
      <c r="CR1855" t="s">
        <v>728</v>
      </c>
      <c r="CS1855">
        <v>170735</v>
      </c>
      <c r="CT1855" t="s">
        <v>729</v>
      </c>
      <c r="CU1855" t="s">
        <v>730</v>
      </c>
      <c r="CV1855">
        <v>2014</v>
      </c>
    </row>
    <row r="1856" spans="1:100" x14ac:dyDescent="0.35">
      <c r="A1856">
        <v>70901121</v>
      </c>
      <c r="B1856" t="s">
        <v>727</v>
      </c>
      <c r="D1856" t="s">
        <v>135</v>
      </c>
      <c r="K1856" t="s">
        <v>613</v>
      </c>
      <c r="L1856" t="s">
        <v>614</v>
      </c>
      <c r="M1856" t="s">
        <v>251</v>
      </c>
      <c r="N1856" t="s">
        <v>105</v>
      </c>
      <c r="P1856">
        <v>2</v>
      </c>
      <c r="U1856" t="s">
        <v>473</v>
      </c>
      <c r="V1856" t="s">
        <v>107</v>
      </c>
      <c r="W1856" t="s">
        <v>108</v>
      </c>
      <c r="X1856" t="s">
        <v>109</v>
      </c>
      <c r="Y1856">
        <v>5</v>
      </c>
      <c r="Z1856" t="s">
        <v>139</v>
      </c>
      <c r="AB1856">
        <v>2.9</v>
      </c>
      <c r="AG1856" t="s">
        <v>140</v>
      </c>
      <c r="AX1856" t="s">
        <v>207</v>
      </c>
      <c r="AY1856" t="s">
        <v>217</v>
      </c>
      <c r="AZ1856" t="s">
        <v>227</v>
      </c>
      <c r="BA1856" t="s">
        <v>184</v>
      </c>
      <c r="BC1856">
        <v>35</v>
      </c>
      <c r="BH1856" t="s">
        <v>106</v>
      </c>
      <c r="BI1856" t="s">
        <v>236</v>
      </c>
      <c r="BJ1856">
        <v>47.4</v>
      </c>
      <c r="BO1856" t="s">
        <v>118</v>
      </c>
      <c r="BP1856" t="s">
        <v>236</v>
      </c>
      <c r="BQ1856">
        <v>47.4</v>
      </c>
      <c r="BV1856" t="s">
        <v>118</v>
      </c>
      <c r="CC1856" t="s">
        <v>120</v>
      </c>
      <c r="CR1856" t="s">
        <v>728</v>
      </c>
      <c r="CS1856">
        <v>170735</v>
      </c>
      <c r="CT1856" t="s">
        <v>729</v>
      </c>
      <c r="CU1856" t="s">
        <v>730</v>
      </c>
      <c r="CV1856">
        <v>2014</v>
      </c>
    </row>
    <row r="1857" spans="1:100" x14ac:dyDescent="0.35">
      <c r="A1857">
        <v>70901121</v>
      </c>
      <c r="B1857" t="s">
        <v>727</v>
      </c>
      <c r="D1857" t="s">
        <v>135</v>
      </c>
      <c r="K1857" t="s">
        <v>613</v>
      </c>
      <c r="L1857" t="s">
        <v>614</v>
      </c>
      <c r="M1857" t="s">
        <v>251</v>
      </c>
      <c r="N1857" t="s">
        <v>105</v>
      </c>
      <c r="P1857">
        <v>2</v>
      </c>
      <c r="U1857" t="s">
        <v>473</v>
      </c>
      <c r="V1857" t="s">
        <v>107</v>
      </c>
      <c r="W1857" t="s">
        <v>108</v>
      </c>
      <c r="X1857" t="s">
        <v>109</v>
      </c>
      <c r="Y1857">
        <v>5</v>
      </c>
      <c r="Z1857" t="s">
        <v>139</v>
      </c>
      <c r="AB1857">
        <v>2.9</v>
      </c>
      <c r="AG1857" t="s">
        <v>140</v>
      </c>
      <c r="AX1857" t="s">
        <v>199</v>
      </c>
      <c r="AY1857" t="s">
        <v>546</v>
      </c>
      <c r="AZ1857" t="s">
        <v>227</v>
      </c>
      <c r="BA1857" t="s">
        <v>184</v>
      </c>
      <c r="BC1857">
        <v>42</v>
      </c>
      <c r="BH1857" t="s">
        <v>106</v>
      </c>
      <c r="BI1857" t="s">
        <v>236</v>
      </c>
      <c r="BJ1857">
        <v>47.4</v>
      </c>
      <c r="BO1857" t="s">
        <v>118</v>
      </c>
      <c r="BP1857" t="s">
        <v>236</v>
      </c>
      <c r="BQ1857">
        <v>47.4</v>
      </c>
      <c r="BV1857" t="s">
        <v>118</v>
      </c>
      <c r="CC1857" t="s">
        <v>120</v>
      </c>
      <c r="CR1857" t="s">
        <v>728</v>
      </c>
      <c r="CS1857">
        <v>170735</v>
      </c>
      <c r="CT1857" t="s">
        <v>729</v>
      </c>
      <c r="CU1857" t="s">
        <v>730</v>
      </c>
      <c r="CV1857">
        <v>2014</v>
      </c>
    </row>
    <row r="1858" spans="1:100" x14ac:dyDescent="0.35">
      <c r="A1858">
        <v>70901121</v>
      </c>
      <c r="B1858" t="s">
        <v>727</v>
      </c>
      <c r="D1858" t="s">
        <v>135</v>
      </c>
      <c r="K1858" t="s">
        <v>613</v>
      </c>
      <c r="L1858" t="s">
        <v>614</v>
      </c>
      <c r="M1858" t="s">
        <v>251</v>
      </c>
      <c r="N1858" t="s">
        <v>105</v>
      </c>
      <c r="P1858">
        <v>2</v>
      </c>
      <c r="U1858" t="s">
        <v>473</v>
      </c>
      <c r="V1858" t="s">
        <v>107</v>
      </c>
      <c r="W1858" t="s">
        <v>108</v>
      </c>
      <c r="X1858" t="s">
        <v>109</v>
      </c>
      <c r="Y1858">
        <v>5</v>
      </c>
      <c r="Z1858" t="s">
        <v>139</v>
      </c>
      <c r="AB1858">
        <v>2.9</v>
      </c>
      <c r="AG1858" t="s">
        <v>140</v>
      </c>
      <c r="AX1858" t="s">
        <v>199</v>
      </c>
      <c r="AY1858" t="s">
        <v>546</v>
      </c>
      <c r="AZ1858" t="s">
        <v>227</v>
      </c>
      <c r="BA1858" t="s">
        <v>184</v>
      </c>
      <c r="BC1858">
        <v>30</v>
      </c>
      <c r="BH1858" t="s">
        <v>106</v>
      </c>
      <c r="BI1858" t="s">
        <v>236</v>
      </c>
      <c r="BJ1858">
        <v>47.4</v>
      </c>
      <c r="BO1858" t="s">
        <v>118</v>
      </c>
      <c r="BP1858" t="s">
        <v>236</v>
      </c>
      <c r="BQ1858">
        <v>47.4</v>
      </c>
      <c r="BV1858" t="s">
        <v>118</v>
      </c>
      <c r="CC1858" t="s">
        <v>120</v>
      </c>
      <c r="CR1858" t="s">
        <v>728</v>
      </c>
      <c r="CS1858">
        <v>170735</v>
      </c>
      <c r="CT1858" t="s">
        <v>729</v>
      </c>
      <c r="CU1858" t="s">
        <v>730</v>
      </c>
      <c r="CV1858">
        <v>2014</v>
      </c>
    </row>
    <row r="1859" spans="1:100" x14ac:dyDescent="0.35">
      <c r="A1859">
        <v>70901121</v>
      </c>
      <c r="B1859" t="s">
        <v>727</v>
      </c>
      <c r="D1859" t="s">
        <v>135</v>
      </c>
      <c r="K1859" t="s">
        <v>613</v>
      </c>
      <c r="L1859" t="s">
        <v>614</v>
      </c>
      <c r="M1859" t="s">
        <v>251</v>
      </c>
      <c r="N1859" t="s">
        <v>105</v>
      </c>
      <c r="P1859">
        <v>2</v>
      </c>
      <c r="U1859" t="s">
        <v>473</v>
      </c>
      <c r="V1859" t="s">
        <v>107</v>
      </c>
      <c r="W1859" t="s">
        <v>108</v>
      </c>
      <c r="X1859" t="s">
        <v>109</v>
      </c>
      <c r="Y1859">
        <v>5</v>
      </c>
      <c r="Z1859" t="s">
        <v>139</v>
      </c>
      <c r="AB1859">
        <v>2.9</v>
      </c>
      <c r="AG1859" t="s">
        <v>140</v>
      </c>
      <c r="AX1859" t="s">
        <v>732</v>
      </c>
      <c r="AY1859" t="s">
        <v>733</v>
      </c>
      <c r="AZ1859" t="s">
        <v>227</v>
      </c>
      <c r="BC1859">
        <v>42</v>
      </c>
      <c r="BH1859" t="s">
        <v>106</v>
      </c>
      <c r="BI1859" t="s">
        <v>236</v>
      </c>
      <c r="BJ1859">
        <v>47.4</v>
      </c>
      <c r="BO1859" t="s">
        <v>118</v>
      </c>
      <c r="BP1859" t="s">
        <v>236</v>
      </c>
      <c r="BQ1859">
        <v>47.4</v>
      </c>
      <c r="BV1859" t="s">
        <v>118</v>
      </c>
      <c r="CC1859" t="s">
        <v>120</v>
      </c>
      <c r="CR1859" t="s">
        <v>728</v>
      </c>
      <c r="CS1859">
        <v>170735</v>
      </c>
      <c r="CT1859" t="s">
        <v>729</v>
      </c>
      <c r="CU1859" t="s">
        <v>730</v>
      </c>
      <c r="CV1859">
        <v>2014</v>
      </c>
    </row>
    <row r="1860" spans="1:100" x14ac:dyDescent="0.35">
      <c r="A1860">
        <v>70901121</v>
      </c>
      <c r="B1860" t="s">
        <v>727</v>
      </c>
      <c r="D1860" t="s">
        <v>135</v>
      </c>
      <c r="K1860" t="s">
        <v>613</v>
      </c>
      <c r="L1860" t="s">
        <v>614</v>
      </c>
      <c r="M1860" t="s">
        <v>251</v>
      </c>
      <c r="N1860" t="s">
        <v>105</v>
      </c>
      <c r="P1860">
        <v>2</v>
      </c>
      <c r="U1860" t="s">
        <v>473</v>
      </c>
      <c r="V1860" t="s">
        <v>107</v>
      </c>
      <c r="W1860" t="s">
        <v>108</v>
      </c>
      <c r="X1860" t="s">
        <v>109</v>
      </c>
      <c r="Y1860">
        <v>5</v>
      </c>
      <c r="Z1860" t="s">
        <v>139</v>
      </c>
      <c r="AB1860">
        <v>2.9</v>
      </c>
      <c r="AG1860" t="s">
        <v>140</v>
      </c>
      <c r="AX1860" t="s">
        <v>199</v>
      </c>
      <c r="AY1860" t="s">
        <v>278</v>
      </c>
      <c r="AZ1860" t="s">
        <v>227</v>
      </c>
      <c r="BA1860" t="s">
        <v>275</v>
      </c>
      <c r="BC1860">
        <v>35</v>
      </c>
      <c r="BH1860" t="s">
        <v>106</v>
      </c>
      <c r="BI1860" t="s">
        <v>236</v>
      </c>
      <c r="BJ1860">
        <v>47.4</v>
      </c>
      <c r="BO1860" t="s">
        <v>118</v>
      </c>
      <c r="BP1860" t="s">
        <v>236</v>
      </c>
      <c r="BQ1860">
        <v>47.4</v>
      </c>
      <c r="BV1860" t="s">
        <v>118</v>
      </c>
      <c r="CC1860" t="s">
        <v>120</v>
      </c>
      <c r="CR1860" t="s">
        <v>728</v>
      </c>
      <c r="CS1860">
        <v>170735</v>
      </c>
      <c r="CT1860" t="s">
        <v>729</v>
      </c>
      <c r="CU1860" t="s">
        <v>730</v>
      </c>
      <c r="CV1860">
        <v>2014</v>
      </c>
    </row>
    <row r="1861" spans="1:100" x14ac:dyDescent="0.35">
      <c r="A1861">
        <v>70901121</v>
      </c>
      <c r="B1861" t="s">
        <v>727</v>
      </c>
      <c r="D1861" t="s">
        <v>135</v>
      </c>
      <c r="K1861" t="s">
        <v>649</v>
      </c>
      <c r="L1861" t="s">
        <v>650</v>
      </c>
      <c r="M1861" t="s">
        <v>251</v>
      </c>
      <c r="N1861" t="s">
        <v>517</v>
      </c>
      <c r="V1861" t="s">
        <v>233</v>
      </c>
      <c r="W1861" t="s">
        <v>108</v>
      </c>
      <c r="X1861" t="s">
        <v>234</v>
      </c>
      <c r="Y1861">
        <v>3</v>
      </c>
      <c r="Z1861" t="s">
        <v>139</v>
      </c>
      <c r="AD1861">
        <v>6.06</v>
      </c>
      <c r="AF1861">
        <v>10.210000000000001</v>
      </c>
      <c r="AG1861" t="s">
        <v>320</v>
      </c>
      <c r="AX1861" t="s">
        <v>128</v>
      </c>
      <c r="AY1861" t="s">
        <v>241</v>
      </c>
      <c r="AZ1861" t="s">
        <v>227</v>
      </c>
      <c r="BC1861">
        <v>14</v>
      </c>
      <c r="BH1861" t="s">
        <v>118</v>
      </c>
      <c r="BJ1861">
        <v>14</v>
      </c>
      <c r="BO1861" t="s">
        <v>118</v>
      </c>
      <c r="BQ1861">
        <v>14</v>
      </c>
      <c r="BV1861" t="s">
        <v>118</v>
      </c>
      <c r="CC1861" t="s">
        <v>120</v>
      </c>
      <c r="CR1861" t="s">
        <v>739</v>
      </c>
      <c r="CS1861">
        <v>161819</v>
      </c>
      <c r="CT1861" t="s">
        <v>740</v>
      </c>
      <c r="CU1861" t="s">
        <v>741</v>
      </c>
      <c r="CV1861">
        <v>2011</v>
      </c>
    </row>
    <row r="1862" spans="1:100" x14ac:dyDescent="0.35">
      <c r="A1862">
        <v>70901121</v>
      </c>
      <c r="B1862" t="s">
        <v>727</v>
      </c>
      <c r="D1862" t="s">
        <v>135</v>
      </c>
      <c r="K1862" t="s">
        <v>649</v>
      </c>
      <c r="L1862" t="s">
        <v>650</v>
      </c>
      <c r="M1862" t="s">
        <v>251</v>
      </c>
      <c r="N1862" t="s">
        <v>517</v>
      </c>
      <c r="V1862" t="s">
        <v>233</v>
      </c>
      <c r="W1862" t="s">
        <v>108</v>
      </c>
      <c r="X1862" t="s">
        <v>234</v>
      </c>
      <c r="Y1862">
        <v>3</v>
      </c>
      <c r="Z1862" t="s">
        <v>139</v>
      </c>
      <c r="AD1862">
        <v>6.06</v>
      </c>
      <c r="AF1862">
        <v>10.210000000000001</v>
      </c>
      <c r="AG1862" t="s">
        <v>320</v>
      </c>
      <c r="AX1862" t="s">
        <v>199</v>
      </c>
      <c r="AY1862" t="s">
        <v>656</v>
      </c>
      <c r="AZ1862" t="s">
        <v>227</v>
      </c>
      <c r="BA1862" t="s">
        <v>189</v>
      </c>
      <c r="BC1862">
        <v>14</v>
      </c>
      <c r="BH1862" t="s">
        <v>118</v>
      </c>
      <c r="BJ1862">
        <v>14</v>
      </c>
      <c r="BO1862" t="s">
        <v>118</v>
      </c>
      <c r="BQ1862">
        <v>14</v>
      </c>
      <c r="BV1862" t="s">
        <v>118</v>
      </c>
      <c r="CC1862" t="s">
        <v>120</v>
      </c>
      <c r="CR1862" t="s">
        <v>739</v>
      </c>
      <c r="CS1862">
        <v>161819</v>
      </c>
      <c r="CT1862" t="s">
        <v>740</v>
      </c>
      <c r="CU1862" t="s">
        <v>741</v>
      </c>
      <c r="CV1862">
        <v>2011</v>
      </c>
    </row>
    <row r="1863" spans="1:100" x14ac:dyDescent="0.35">
      <c r="A1863">
        <v>70901121</v>
      </c>
      <c r="B1863" t="s">
        <v>727</v>
      </c>
      <c r="D1863" t="s">
        <v>101</v>
      </c>
      <c r="K1863" t="s">
        <v>249</v>
      </c>
      <c r="L1863" t="s">
        <v>250</v>
      </c>
      <c r="M1863" t="s">
        <v>251</v>
      </c>
      <c r="N1863" t="s">
        <v>252</v>
      </c>
      <c r="P1863">
        <v>5</v>
      </c>
      <c r="U1863" t="s">
        <v>253</v>
      </c>
      <c r="V1863" t="s">
        <v>167</v>
      </c>
      <c r="W1863" t="s">
        <v>254</v>
      </c>
      <c r="X1863" t="s">
        <v>109</v>
      </c>
      <c r="Y1863">
        <v>8</v>
      </c>
      <c r="Z1863" t="s">
        <v>139</v>
      </c>
      <c r="AB1863">
        <v>1</v>
      </c>
      <c r="AG1863" t="s">
        <v>140</v>
      </c>
      <c r="AX1863" t="s">
        <v>207</v>
      </c>
      <c r="AY1863" t="s">
        <v>278</v>
      </c>
      <c r="AZ1863" t="s">
        <v>227</v>
      </c>
      <c r="BA1863" t="s">
        <v>184</v>
      </c>
      <c r="BC1863">
        <v>4</v>
      </c>
      <c r="BH1863" t="s">
        <v>118</v>
      </c>
      <c r="BJ1863">
        <v>96</v>
      </c>
      <c r="BO1863" t="s">
        <v>130</v>
      </c>
      <c r="BQ1863">
        <v>4</v>
      </c>
      <c r="BV1863" t="s">
        <v>118</v>
      </c>
      <c r="CC1863" t="s">
        <v>120</v>
      </c>
      <c r="CR1863" t="s">
        <v>257</v>
      </c>
      <c r="CS1863">
        <v>178543</v>
      </c>
      <c r="CT1863" t="s">
        <v>258</v>
      </c>
      <c r="CU1863" t="s">
        <v>259</v>
      </c>
      <c r="CV1863">
        <v>2018</v>
      </c>
    </row>
    <row r="1864" spans="1:100" x14ac:dyDescent="0.35">
      <c r="A1864">
        <v>70901121</v>
      </c>
      <c r="B1864" t="s">
        <v>727</v>
      </c>
      <c r="D1864" t="s">
        <v>101</v>
      </c>
      <c r="K1864" t="s">
        <v>249</v>
      </c>
      <c r="L1864" t="s">
        <v>250</v>
      </c>
      <c r="M1864" t="s">
        <v>251</v>
      </c>
      <c r="N1864" t="s">
        <v>252</v>
      </c>
      <c r="P1864">
        <v>5</v>
      </c>
      <c r="U1864" t="s">
        <v>253</v>
      </c>
      <c r="V1864" t="s">
        <v>167</v>
      </c>
      <c r="W1864" t="s">
        <v>254</v>
      </c>
      <c r="X1864" t="s">
        <v>109</v>
      </c>
      <c r="Y1864">
        <v>8</v>
      </c>
      <c r="Z1864" t="s">
        <v>139</v>
      </c>
      <c r="AB1864">
        <v>5</v>
      </c>
      <c r="AG1864" t="s">
        <v>140</v>
      </c>
      <c r="AX1864" t="s">
        <v>199</v>
      </c>
      <c r="AY1864" t="s">
        <v>200</v>
      </c>
      <c r="AZ1864" t="s">
        <v>227</v>
      </c>
      <c r="BA1864" t="s">
        <v>260</v>
      </c>
      <c r="BC1864">
        <v>4</v>
      </c>
      <c r="BH1864" t="s">
        <v>118</v>
      </c>
      <c r="BJ1864">
        <v>96</v>
      </c>
      <c r="BO1864" t="s">
        <v>130</v>
      </c>
      <c r="BQ1864">
        <v>4</v>
      </c>
      <c r="BV1864" t="s">
        <v>118</v>
      </c>
      <c r="CC1864" t="s">
        <v>120</v>
      </c>
      <c r="CR1864" t="s">
        <v>257</v>
      </c>
      <c r="CS1864">
        <v>178543</v>
      </c>
      <c r="CT1864" t="s">
        <v>258</v>
      </c>
      <c r="CU1864" t="s">
        <v>259</v>
      </c>
      <c r="CV1864">
        <v>2018</v>
      </c>
    </row>
    <row r="1865" spans="1:100" x14ac:dyDescent="0.35">
      <c r="A1865">
        <v>70901121</v>
      </c>
      <c r="B1865" t="s">
        <v>727</v>
      </c>
      <c r="D1865" t="s">
        <v>135</v>
      </c>
      <c r="K1865" t="s">
        <v>613</v>
      </c>
      <c r="L1865" t="s">
        <v>614</v>
      </c>
      <c r="M1865" t="s">
        <v>251</v>
      </c>
      <c r="N1865" t="s">
        <v>105</v>
      </c>
      <c r="P1865">
        <v>2</v>
      </c>
      <c r="U1865" t="s">
        <v>473</v>
      </c>
      <c r="V1865" t="s">
        <v>107</v>
      </c>
      <c r="W1865" t="s">
        <v>108</v>
      </c>
      <c r="X1865" t="s">
        <v>109</v>
      </c>
      <c r="Y1865">
        <v>5</v>
      </c>
      <c r="Z1865" t="s">
        <v>139</v>
      </c>
      <c r="AB1865">
        <v>2.9</v>
      </c>
      <c r="AG1865" t="s">
        <v>140</v>
      </c>
      <c r="AX1865" t="s">
        <v>199</v>
      </c>
      <c r="AY1865" t="s">
        <v>546</v>
      </c>
      <c r="AZ1865" t="s">
        <v>227</v>
      </c>
      <c r="BA1865" t="s">
        <v>184</v>
      </c>
      <c r="BC1865">
        <v>35</v>
      </c>
      <c r="BH1865" t="s">
        <v>106</v>
      </c>
      <c r="BI1865" t="s">
        <v>236</v>
      </c>
      <c r="BJ1865">
        <v>47.4</v>
      </c>
      <c r="BO1865" t="s">
        <v>118</v>
      </c>
      <c r="BP1865" t="s">
        <v>236</v>
      </c>
      <c r="BQ1865">
        <v>47.4</v>
      </c>
      <c r="BV1865" t="s">
        <v>118</v>
      </c>
      <c r="CC1865" t="s">
        <v>120</v>
      </c>
      <c r="CR1865" t="s">
        <v>728</v>
      </c>
      <c r="CS1865">
        <v>170735</v>
      </c>
      <c r="CT1865" t="s">
        <v>729</v>
      </c>
      <c r="CU1865" t="s">
        <v>730</v>
      </c>
      <c r="CV1865">
        <v>2014</v>
      </c>
    </row>
    <row r="1866" spans="1:100" x14ac:dyDescent="0.35">
      <c r="A1866">
        <v>70901121</v>
      </c>
      <c r="B1866" t="s">
        <v>727</v>
      </c>
      <c r="D1866" t="s">
        <v>135</v>
      </c>
      <c r="K1866" t="s">
        <v>613</v>
      </c>
      <c r="L1866" t="s">
        <v>614</v>
      </c>
      <c r="M1866" t="s">
        <v>251</v>
      </c>
      <c r="N1866" t="s">
        <v>105</v>
      </c>
      <c r="P1866">
        <v>2</v>
      </c>
      <c r="U1866" t="s">
        <v>473</v>
      </c>
      <c r="V1866" t="s">
        <v>107</v>
      </c>
      <c r="W1866" t="s">
        <v>108</v>
      </c>
      <c r="X1866" t="s">
        <v>109</v>
      </c>
      <c r="Y1866">
        <v>5</v>
      </c>
      <c r="Z1866" t="s">
        <v>139</v>
      </c>
      <c r="AB1866">
        <v>1.1000000000000001</v>
      </c>
      <c r="AG1866" t="s">
        <v>140</v>
      </c>
      <c r="AX1866" t="s">
        <v>199</v>
      </c>
      <c r="AY1866" t="s">
        <v>278</v>
      </c>
      <c r="AZ1866" t="s">
        <v>227</v>
      </c>
      <c r="BA1866" t="s">
        <v>275</v>
      </c>
      <c r="BC1866">
        <v>42</v>
      </c>
      <c r="BH1866" t="s">
        <v>106</v>
      </c>
      <c r="BI1866" t="s">
        <v>236</v>
      </c>
      <c r="BJ1866">
        <v>47.4</v>
      </c>
      <c r="BO1866" t="s">
        <v>118</v>
      </c>
      <c r="BP1866" t="s">
        <v>236</v>
      </c>
      <c r="BQ1866">
        <v>47.4</v>
      </c>
      <c r="BV1866" t="s">
        <v>118</v>
      </c>
      <c r="CC1866" t="s">
        <v>120</v>
      </c>
      <c r="CR1866" t="s">
        <v>728</v>
      </c>
      <c r="CS1866">
        <v>170735</v>
      </c>
      <c r="CT1866" t="s">
        <v>729</v>
      </c>
      <c r="CU1866" t="s">
        <v>730</v>
      </c>
      <c r="CV1866">
        <v>2014</v>
      </c>
    </row>
    <row r="1867" spans="1:100" x14ac:dyDescent="0.35">
      <c r="A1867">
        <v>70901121</v>
      </c>
      <c r="B1867" t="s">
        <v>727</v>
      </c>
      <c r="D1867" t="s">
        <v>135</v>
      </c>
      <c r="K1867" t="s">
        <v>613</v>
      </c>
      <c r="L1867" t="s">
        <v>614</v>
      </c>
      <c r="M1867" t="s">
        <v>251</v>
      </c>
      <c r="N1867" t="s">
        <v>105</v>
      </c>
      <c r="P1867">
        <v>2</v>
      </c>
      <c r="U1867" t="s">
        <v>473</v>
      </c>
      <c r="V1867" t="s">
        <v>107</v>
      </c>
      <c r="W1867" t="s">
        <v>108</v>
      </c>
      <c r="X1867" t="s">
        <v>109</v>
      </c>
      <c r="Y1867">
        <v>5</v>
      </c>
      <c r="Z1867" t="s">
        <v>139</v>
      </c>
      <c r="AB1867">
        <v>2.9</v>
      </c>
      <c r="AG1867" t="s">
        <v>140</v>
      </c>
      <c r="AX1867" t="s">
        <v>199</v>
      </c>
      <c r="AY1867" t="s">
        <v>278</v>
      </c>
      <c r="AZ1867" t="s">
        <v>227</v>
      </c>
      <c r="BA1867" t="s">
        <v>275</v>
      </c>
      <c r="BC1867">
        <v>30</v>
      </c>
      <c r="BH1867" t="s">
        <v>106</v>
      </c>
      <c r="BI1867" t="s">
        <v>236</v>
      </c>
      <c r="BJ1867">
        <v>47.4</v>
      </c>
      <c r="BO1867" t="s">
        <v>118</v>
      </c>
      <c r="BP1867" t="s">
        <v>236</v>
      </c>
      <c r="BQ1867">
        <v>47.4</v>
      </c>
      <c r="BV1867" t="s">
        <v>118</v>
      </c>
      <c r="CC1867" t="s">
        <v>120</v>
      </c>
      <c r="CR1867" t="s">
        <v>728</v>
      </c>
      <c r="CS1867">
        <v>170735</v>
      </c>
      <c r="CT1867" t="s">
        <v>729</v>
      </c>
      <c r="CU1867" t="s">
        <v>730</v>
      </c>
      <c r="CV1867">
        <v>2014</v>
      </c>
    </row>
    <row r="1868" spans="1:100" x14ac:dyDescent="0.35">
      <c r="A1868">
        <v>70901121</v>
      </c>
      <c r="B1868" t="s">
        <v>727</v>
      </c>
      <c r="D1868" t="s">
        <v>101</v>
      </c>
      <c r="K1868" t="s">
        <v>249</v>
      </c>
      <c r="L1868" t="s">
        <v>250</v>
      </c>
      <c r="M1868" t="s">
        <v>251</v>
      </c>
      <c r="N1868" t="s">
        <v>252</v>
      </c>
      <c r="P1868">
        <v>5</v>
      </c>
      <c r="U1868" t="s">
        <v>253</v>
      </c>
      <c r="V1868" t="s">
        <v>167</v>
      </c>
      <c r="W1868" t="s">
        <v>254</v>
      </c>
      <c r="X1868" t="s">
        <v>109</v>
      </c>
      <c r="Y1868">
        <v>5</v>
      </c>
      <c r="Z1868" t="s">
        <v>139</v>
      </c>
      <c r="AB1868">
        <v>30</v>
      </c>
      <c r="AG1868" t="s">
        <v>140</v>
      </c>
      <c r="AX1868" t="s">
        <v>128</v>
      </c>
      <c r="AY1868" t="s">
        <v>128</v>
      </c>
      <c r="AZ1868" t="s">
        <v>243</v>
      </c>
      <c r="BC1868">
        <v>3</v>
      </c>
      <c r="BH1868" t="s">
        <v>118</v>
      </c>
      <c r="BJ1868">
        <v>96</v>
      </c>
      <c r="BO1868" t="s">
        <v>130</v>
      </c>
      <c r="BQ1868">
        <v>4</v>
      </c>
      <c r="BV1868" t="s">
        <v>118</v>
      </c>
      <c r="CC1868" t="s">
        <v>120</v>
      </c>
      <c r="CR1868" t="s">
        <v>257</v>
      </c>
      <c r="CS1868">
        <v>178543</v>
      </c>
      <c r="CT1868" t="s">
        <v>258</v>
      </c>
      <c r="CU1868" t="s">
        <v>259</v>
      </c>
      <c r="CV1868">
        <v>2018</v>
      </c>
    </row>
    <row r="1869" spans="1:100" x14ac:dyDescent="0.35">
      <c r="A1869">
        <v>70901121</v>
      </c>
      <c r="B1869" t="s">
        <v>727</v>
      </c>
      <c r="D1869" t="s">
        <v>135</v>
      </c>
      <c r="K1869" t="s">
        <v>649</v>
      </c>
      <c r="L1869" t="s">
        <v>650</v>
      </c>
      <c r="M1869" t="s">
        <v>251</v>
      </c>
      <c r="N1869" t="s">
        <v>517</v>
      </c>
      <c r="V1869" t="s">
        <v>233</v>
      </c>
      <c r="W1869" t="s">
        <v>108</v>
      </c>
      <c r="X1869" t="s">
        <v>234</v>
      </c>
      <c r="Y1869">
        <v>3</v>
      </c>
      <c r="Z1869" t="s">
        <v>139</v>
      </c>
      <c r="AD1869">
        <v>2.0299999999999998</v>
      </c>
      <c r="AF1869">
        <v>10.210000000000001</v>
      </c>
      <c r="AG1869" t="s">
        <v>320</v>
      </c>
      <c r="AX1869" t="s">
        <v>207</v>
      </c>
      <c r="AY1869" t="s">
        <v>546</v>
      </c>
      <c r="BA1869" t="s">
        <v>184</v>
      </c>
      <c r="BC1869">
        <v>14</v>
      </c>
      <c r="BH1869" t="s">
        <v>118</v>
      </c>
      <c r="BJ1869">
        <v>14</v>
      </c>
      <c r="BO1869" t="s">
        <v>118</v>
      </c>
      <c r="BQ1869">
        <v>14</v>
      </c>
      <c r="BV1869" t="s">
        <v>118</v>
      </c>
      <c r="CC1869" t="s">
        <v>120</v>
      </c>
      <c r="CR1869" t="s">
        <v>739</v>
      </c>
      <c r="CS1869">
        <v>161819</v>
      </c>
      <c r="CT1869" t="s">
        <v>740</v>
      </c>
      <c r="CU1869" t="s">
        <v>741</v>
      </c>
      <c r="CV1869">
        <v>2011</v>
      </c>
    </row>
    <row r="1870" spans="1:100" x14ac:dyDescent="0.35">
      <c r="A1870">
        <v>70901121</v>
      </c>
      <c r="B1870" t="s">
        <v>727</v>
      </c>
      <c r="D1870" t="s">
        <v>135</v>
      </c>
      <c r="K1870" t="s">
        <v>649</v>
      </c>
      <c r="L1870" t="s">
        <v>650</v>
      </c>
      <c r="M1870" t="s">
        <v>251</v>
      </c>
      <c r="N1870" t="s">
        <v>517</v>
      </c>
      <c r="V1870" t="s">
        <v>233</v>
      </c>
      <c r="W1870" t="s">
        <v>108</v>
      </c>
      <c r="X1870" t="s">
        <v>234</v>
      </c>
      <c r="Y1870">
        <v>3</v>
      </c>
      <c r="Z1870" t="s">
        <v>139</v>
      </c>
      <c r="AD1870">
        <v>2.0299999999999998</v>
      </c>
      <c r="AF1870">
        <v>10.210000000000001</v>
      </c>
      <c r="AG1870" t="s">
        <v>320</v>
      </c>
      <c r="AX1870" t="s">
        <v>221</v>
      </c>
      <c r="AY1870" t="s">
        <v>513</v>
      </c>
      <c r="BA1870" t="s">
        <v>184</v>
      </c>
      <c r="BC1870">
        <v>14</v>
      </c>
      <c r="BH1870" t="s">
        <v>118</v>
      </c>
      <c r="BJ1870">
        <v>14</v>
      </c>
      <c r="BO1870" t="s">
        <v>118</v>
      </c>
      <c r="BQ1870">
        <v>14</v>
      </c>
      <c r="BV1870" t="s">
        <v>118</v>
      </c>
      <c r="CC1870" t="s">
        <v>120</v>
      </c>
      <c r="CR1870" t="s">
        <v>739</v>
      </c>
      <c r="CS1870">
        <v>161819</v>
      </c>
      <c r="CT1870" t="s">
        <v>740</v>
      </c>
      <c r="CU1870" t="s">
        <v>741</v>
      </c>
      <c r="CV1870">
        <v>2011</v>
      </c>
    </row>
    <row r="1871" spans="1:100" x14ac:dyDescent="0.35">
      <c r="A1871">
        <v>70901121</v>
      </c>
      <c r="B1871" t="s">
        <v>727</v>
      </c>
      <c r="D1871" t="s">
        <v>101</v>
      </c>
      <c r="F1871">
        <v>43.78</v>
      </c>
      <c r="K1871" t="s">
        <v>249</v>
      </c>
      <c r="L1871" t="s">
        <v>250</v>
      </c>
      <c r="M1871" t="s">
        <v>251</v>
      </c>
      <c r="N1871" t="s">
        <v>266</v>
      </c>
      <c r="P1871">
        <v>4</v>
      </c>
      <c r="U1871" t="s">
        <v>206</v>
      </c>
      <c r="V1871" t="s">
        <v>167</v>
      </c>
      <c r="W1871" t="s">
        <v>254</v>
      </c>
      <c r="X1871" t="s">
        <v>109</v>
      </c>
      <c r="Y1871">
        <v>6</v>
      </c>
      <c r="Z1871" t="s">
        <v>139</v>
      </c>
      <c r="AD1871">
        <v>0.14799999999999999</v>
      </c>
      <c r="AF1871">
        <v>1480</v>
      </c>
      <c r="AG1871" t="s">
        <v>267</v>
      </c>
      <c r="AX1871" t="s">
        <v>279</v>
      </c>
      <c r="AY1871" t="s">
        <v>280</v>
      </c>
      <c r="BC1871">
        <v>0.54169999999999996</v>
      </c>
      <c r="BH1871" t="s">
        <v>118</v>
      </c>
      <c r="BJ1871">
        <v>13</v>
      </c>
      <c r="BO1871" t="s">
        <v>130</v>
      </c>
      <c r="BQ1871">
        <v>0.54169999999999996</v>
      </c>
      <c r="BV1871" t="s">
        <v>118</v>
      </c>
      <c r="CC1871" t="s">
        <v>120</v>
      </c>
      <c r="CR1871" t="s">
        <v>270</v>
      </c>
      <c r="CS1871">
        <v>178901</v>
      </c>
      <c r="CT1871" t="s">
        <v>271</v>
      </c>
      <c r="CU1871" t="s">
        <v>272</v>
      </c>
      <c r="CV1871">
        <v>2019</v>
      </c>
    </row>
    <row r="1872" spans="1:100" x14ac:dyDescent="0.35">
      <c r="A1872">
        <v>70901121</v>
      </c>
      <c r="B1872" t="s">
        <v>727</v>
      </c>
      <c r="D1872" t="s">
        <v>101</v>
      </c>
      <c r="F1872">
        <v>43.78</v>
      </c>
      <c r="K1872" t="s">
        <v>249</v>
      </c>
      <c r="L1872" t="s">
        <v>250</v>
      </c>
      <c r="M1872" t="s">
        <v>251</v>
      </c>
      <c r="N1872" t="s">
        <v>266</v>
      </c>
      <c r="P1872">
        <v>4</v>
      </c>
      <c r="U1872" t="s">
        <v>206</v>
      </c>
      <c r="V1872" t="s">
        <v>167</v>
      </c>
      <c r="W1872" t="s">
        <v>254</v>
      </c>
      <c r="X1872" t="s">
        <v>109</v>
      </c>
      <c r="Y1872">
        <v>6</v>
      </c>
      <c r="Z1872" t="s">
        <v>139</v>
      </c>
      <c r="AD1872">
        <v>0.14799999999999999</v>
      </c>
      <c r="AF1872">
        <v>1480</v>
      </c>
      <c r="AG1872" t="s">
        <v>267</v>
      </c>
      <c r="AX1872" t="s">
        <v>112</v>
      </c>
      <c r="AY1872" t="s">
        <v>281</v>
      </c>
      <c r="BE1872">
        <v>0</v>
      </c>
      <c r="BG1872">
        <v>0.54169999999999996</v>
      </c>
      <c r="BH1872" t="s">
        <v>118</v>
      </c>
      <c r="BJ1872">
        <v>13</v>
      </c>
      <c r="BO1872" t="s">
        <v>130</v>
      </c>
      <c r="BQ1872">
        <v>0.54169999999999996</v>
      </c>
      <c r="BV1872" t="s">
        <v>118</v>
      </c>
      <c r="CC1872" t="s">
        <v>120</v>
      </c>
      <c r="CR1872" t="s">
        <v>270</v>
      </c>
      <c r="CS1872">
        <v>178901</v>
      </c>
      <c r="CT1872" t="s">
        <v>271</v>
      </c>
      <c r="CU1872" t="s">
        <v>272</v>
      </c>
      <c r="CV1872">
        <v>2019</v>
      </c>
    </row>
    <row r="1873" spans="1:100" x14ac:dyDescent="0.35">
      <c r="A1873">
        <v>70901121</v>
      </c>
      <c r="B1873" t="s">
        <v>727</v>
      </c>
      <c r="D1873" t="s">
        <v>101</v>
      </c>
      <c r="K1873" t="s">
        <v>249</v>
      </c>
      <c r="L1873" t="s">
        <v>250</v>
      </c>
      <c r="M1873" t="s">
        <v>251</v>
      </c>
      <c r="N1873" t="s">
        <v>252</v>
      </c>
      <c r="P1873">
        <v>5</v>
      </c>
      <c r="U1873" t="s">
        <v>253</v>
      </c>
      <c r="V1873" t="s">
        <v>167</v>
      </c>
      <c r="W1873" t="s">
        <v>254</v>
      </c>
      <c r="X1873" t="s">
        <v>109</v>
      </c>
      <c r="Y1873">
        <v>8</v>
      </c>
      <c r="Z1873" t="s">
        <v>139</v>
      </c>
      <c r="AD1873">
        <v>1</v>
      </c>
      <c r="AF1873">
        <v>25</v>
      </c>
      <c r="AG1873" t="s">
        <v>140</v>
      </c>
      <c r="AX1873" t="s">
        <v>187</v>
      </c>
      <c r="AY1873" t="s">
        <v>255</v>
      </c>
      <c r="BA1873" t="s">
        <v>263</v>
      </c>
      <c r="BC1873">
        <v>4</v>
      </c>
      <c r="BH1873" t="s">
        <v>118</v>
      </c>
      <c r="BJ1873">
        <v>96</v>
      </c>
      <c r="BO1873" t="s">
        <v>130</v>
      </c>
      <c r="BQ1873">
        <v>4</v>
      </c>
      <c r="BV1873" t="s">
        <v>118</v>
      </c>
      <c r="CC1873" t="s">
        <v>120</v>
      </c>
      <c r="CR1873" t="s">
        <v>257</v>
      </c>
      <c r="CS1873">
        <v>178543</v>
      </c>
      <c r="CT1873" t="s">
        <v>258</v>
      </c>
      <c r="CU1873" t="s">
        <v>259</v>
      </c>
      <c r="CV1873">
        <v>2018</v>
      </c>
    </row>
    <row r="1874" spans="1:100" x14ac:dyDescent="0.35">
      <c r="A1874">
        <v>70901121</v>
      </c>
      <c r="B1874" t="s">
        <v>727</v>
      </c>
      <c r="D1874" t="s">
        <v>101</v>
      </c>
      <c r="K1874" t="s">
        <v>249</v>
      </c>
      <c r="L1874" t="s">
        <v>250</v>
      </c>
      <c r="M1874" t="s">
        <v>251</v>
      </c>
      <c r="N1874" t="s">
        <v>252</v>
      </c>
      <c r="P1874">
        <v>5</v>
      </c>
      <c r="U1874" t="s">
        <v>253</v>
      </c>
      <c r="V1874" t="s">
        <v>167</v>
      </c>
      <c r="W1874" t="s">
        <v>254</v>
      </c>
      <c r="X1874" t="s">
        <v>109</v>
      </c>
      <c r="Y1874">
        <v>8</v>
      </c>
      <c r="Z1874" t="s">
        <v>139</v>
      </c>
      <c r="AD1874">
        <v>1</v>
      </c>
      <c r="AF1874">
        <v>25</v>
      </c>
      <c r="AG1874" t="s">
        <v>140</v>
      </c>
      <c r="AX1874" t="s">
        <v>187</v>
      </c>
      <c r="AY1874" t="s">
        <v>255</v>
      </c>
      <c r="BA1874" t="s">
        <v>256</v>
      </c>
      <c r="BC1874">
        <v>4</v>
      </c>
      <c r="BH1874" t="s">
        <v>118</v>
      </c>
      <c r="BJ1874">
        <v>96</v>
      </c>
      <c r="BO1874" t="s">
        <v>130</v>
      </c>
      <c r="BQ1874">
        <v>4</v>
      </c>
      <c r="BV1874" t="s">
        <v>118</v>
      </c>
      <c r="CC1874" t="s">
        <v>120</v>
      </c>
      <c r="CR1874" t="s">
        <v>257</v>
      </c>
      <c r="CS1874">
        <v>178543</v>
      </c>
      <c r="CT1874" t="s">
        <v>258</v>
      </c>
      <c r="CU1874" t="s">
        <v>259</v>
      </c>
      <c r="CV1874">
        <v>2018</v>
      </c>
    </row>
    <row r="1875" spans="1:100" x14ac:dyDescent="0.35">
      <c r="A1875">
        <v>70901121</v>
      </c>
      <c r="B1875" t="s">
        <v>727</v>
      </c>
      <c r="D1875" t="s">
        <v>135</v>
      </c>
      <c r="K1875" t="s">
        <v>613</v>
      </c>
      <c r="L1875" t="s">
        <v>614</v>
      </c>
      <c r="M1875" t="s">
        <v>251</v>
      </c>
      <c r="N1875" t="s">
        <v>105</v>
      </c>
      <c r="P1875">
        <v>2</v>
      </c>
      <c r="U1875" t="s">
        <v>473</v>
      </c>
      <c r="V1875" t="s">
        <v>107</v>
      </c>
      <c r="W1875" t="s">
        <v>108</v>
      </c>
      <c r="X1875" t="s">
        <v>109</v>
      </c>
      <c r="Y1875">
        <v>5</v>
      </c>
      <c r="Z1875" t="s">
        <v>139</v>
      </c>
      <c r="AB1875">
        <v>2.9</v>
      </c>
      <c r="AG1875" t="s">
        <v>140</v>
      </c>
      <c r="AX1875" t="s">
        <v>207</v>
      </c>
      <c r="AY1875" t="s">
        <v>208</v>
      </c>
      <c r="BA1875" t="s">
        <v>184</v>
      </c>
      <c r="BC1875">
        <v>42</v>
      </c>
      <c r="BH1875" t="s">
        <v>106</v>
      </c>
      <c r="BI1875" t="s">
        <v>236</v>
      </c>
      <c r="BJ1875">
        <v>47.4</v>
      </c>
      <c r="BO1875" t="s">
        <v>118</v>
      </c>
      <c r="BP1875" t="s">
        <v>236</v>
      </c>
      <c r="BQ1875">
        <v>47.4</v>
      </c>
      <c r="BV1875" t="s">
        <v>118</v>
      </c>
      <c r="CC1875" t="s">
        <v>120</v>
      </c>
      <c r="CR1875" t="s">
        <v>728</v>
      </c>
      <c r="CS1875">
        <v>170735</v>
      </c>
      <c r="CT1875" t="s">
        <v>729</v>
      </c>
      <c r="CU1875" t="s">
        <v>730</v>
      </c>
      <c r="CV1875">
        <v>2014</v>
      </c>
    </row>
    <row r="1876" spans="1:100" x14ac:dyDescent="0.35">
      <c r="A1876">
        <v>70901121</v>
      </c>
      <c r="B1876" t="s">
        <v>727</v>
      </c>
      <c r="D1876" t="s">
        <v>101</v>
      </c>
      <c r="K1876" t="s">
        <v>285</v>
      </c>
      <c r="L1876" t="s">
        <v>286</v>
      </c>
      <c r="M1876" t="s">
        <v>287</v>
      </c>
      <c r="N1876" t="s">
        <v>105</v>
      </c>
      <c r="P1876">
        <v>25</v>
      </c>
      <c r="U1876" t="s">
        <v>106</v>
      </c>
      <c r="V1876" t="s">
        <v>167</v>
      </c>
      <c r="W1876" t="s">
        <v>108</v>
      </c>
      <c r="X1876" t="s">
        <v>109</v>
      </c>
      <c r="Y1876">
        <v>2</v>
      </c>
      <c r="Z1876" t="s">
        <v>139</v>
      </c>
      <c r="AB1876">
        <v>1</v>
      </c>
      <c r="AG1876" t="s">
        <v>140</v>
      </c>
      <c r="AX1876" t="s">
        <v>279</v>
      </c>
      <c r="AY1876" t="s">
        <v>293</v>
      </c>
      <c r="AZ1876" t="s">
        <v>183</v>
      </c>
      <c r="BC1876">
        <v>0.66669999999999996</v>
      </c>
      <c r="BH1876" t="s">
        <v>118</v>
      </c>
      <c r="BJ1876">
        <v>96</v>
      </c>
      <c r="BO1876" t="s">
        <v>130</v>
      </c>
      <c r="BQ1876">
        <v>4</v>
      </c>
      <c r="BV1876" t="s">
        <v>118</v>
      </c>
      <c r="CC1876" t="s">
        <v>120</v>
      </c>
      <c r="CR1876" t="s">
        <v>290</v>
      </c>
      <c r="CS1876">
        <v>173981</v>
      </c>
      <c r="CT1876" t="s">
        <v>291</v>
      </c>
      <c r="CU1876" t="s">
        <v>292</v>
      </c>
      <c r="CV1876">
        <v>2016</v>
      </c>
    </row>
    <row r="1877" spans="1:100" x14ac:dyDescent="0.35">
      <c r="A1877">
        <v>70901121</v>
      </c>
      <c r="B1877" t="s">
        <v>727</v>
      </c>
      <c r="D1877" t="s">
        <v>101</v>
      </c>
      <c r="K1877" t="s">
        <v>285</v>
      </c>
      <c r="L1877" t="s">
        <v>286</v>
      </c>
      <c r="M1877" t="s">
        <v>287</v>
      </c>
      <c r="N1877" t="s">
        <v>105</v>
      </c>
      <c r="P1877">
        <v>25</v>
      </c>
      <c r="U1877" t="s">
        <v>106</v>
      </c>
      <c r="V1877" t="s">
        <v>167</v>
      </c>
      <c r="W1877" t="s">
        <v>108</v>
      </c>
      <c r="X1877" t="s">
        <v>109</v>
      </c>
      <c r="Y1877">
        <v>2</v>
      </c>
      <c r="Z1877" t="s">
        <v>139</v>
      </c>
      <c r="AB1877">
        <v>1</v>
      </c>
      <c r="AG1877" t="s">
        <v>140</v>
      </c>
      <c r="AX1877" t="s">
        <v>279</v>
      </c>
      <c r="AY1877" t="s">
        <v>293</v>
      </c>
      <c r="AZ1877" t="s">
        <v>183</v>
      </c>
      <c r="BC1877">
        <v>0.625</v>
      </c>
      <c r="BH1877" t="s">
        <v>118</v>
      </c>
      <c r="BJ1877">
        <v>96</v>
      </c>
      <c r="BO1877" t="s">
        <v>130</v>
      </c>
      <c r="BQ1877">
        <v>4</v>
      </c>
      <c r="BV1877" t="s">
        <v>118</v>
      </c>
      <c r="CC1877" t="s">
        <v>120</v>
      </c>
      <c r="CR1877" t="s">
        <v>290</v>
      </c>
      <c r="CS1877">
        <v>173981</v>
      </c>
      <c r="CT1877" t="s">
        <v>291</v>
      </c>
      <c r="CU1877" t="s">
        <v>292</v>
      </c>
      <c r="CV1877">
        <v>2016</v>
      </c>
    </row>
    <row r="1878" spans="1:100" x14ac:dyDescent="0.35">
      <c r="A1878">
        <v>70901121</v>
      </c>
      <c r="B1878" t="s">
        <v>727</v>
      </c>
      <c r="D1878" t="s">
        <v>101</v>
      </c>
      <c r="K1878" t="s">
        <v>285</v>
      </c>
      <c r="L1878" t="s">
        <v>286</v>
      </c>
      <c r="M1878" t="s">
        <v>287</v>
      </c>
      <c r="N1878" t="s">
        <v>105</v>
      </c>
      <c r="P1878">
        <v>25</v>
      </c>
      <c r="U1878" t="s">
        <v>106</v>
      </c>
      <c r="V1878" t="s">
        <v>167</v>
      </c>
      <c r="W1878" t="s">
        <v>108</v>
      </c>
      <c r="X1878" t="s">
        <v>109</v>
      </c>
      <c r="Y1878">
        <v>2</v>
      </c>
      <c r="Z1878" t="s">
        <v>139</v>
      </c>
      <c r="AB1878">
        <v>1</v>
      </c>
      <c r="AG1878" t="s">
        <v>140</v>
      </c>
      <c r="AX1878" t="s">
        <v>279</v>
      </c>
      <c r="AY1878" t="s">
        <v>293</v>
      </c>
      <c r="AZ1878" t="s">
        <v>183</v>
      </c>
      <c r="BC1878">
        <v>0.75</v>
      </c>
      <c r="BH1878" t="s">
        <v>118</v>
      </c>
      <c r="BJ1878">
        <v>96</v>
      </c>
      <c r="BO1878" t="s">
        <v>130</v>
      </c>
      <c r="BQ1878">
        <v>4</v>
      </c>
      <c r="BV1878" t="s">
        <v>118</v>
      </c>
      <c r="CC1878" t="s">
        <v>120</v>
      </c>
      <c r="CR1878" t="s">
        <v>290</v>
      </c>
      <c r="CS1878">
        <v>173981</v>
      </c>
      <c r="CT1878" t="s">
        <v>291</v>
      </c>
      <c r="CU1878" t="s">
        <v>292</v>
      </c>
      <c r="CV1878">
        <v>2016</v>
      </c>
    </row>
    <row r="1879" spans="1:100" x14ac:dyDescent="0.35">
      <c r="A1879">
        <v>70901121</v>
      </c>
      <c r="B1879" t="s">
        <v>727</v>
      </c>
      <c r="D1879" t="s">
        <v>101</v>
      </c>
      <c r="K1879" t="s">
        <v>285</v>
      </c>
      <c r="L1879" t="s">
        <v>286</v>
      </c>
      <c r="M1879" t="s">
        <v>287</v>
      </c>
      <c r="N1879" t="s">
        <v>105</v>
      </c>
      <c r="P1879">
        <v>25</v>
      </c>
      <c r="U1879" t="s">
        <v>106</v>
      </c>
      <c r="V1879" t="s">
        <v>167</v>
      </c>
      <c r="W1879" t="s">
        <v>108</v>
      </c>
      <c r="X1879" t="s">
        <v>109</v>
      </c>
      <c r="Y1879">
        <v>2</v>
      </c>
      <c r="Z1879" t="s">
        <v>139</v>
      </c>
      <c r="AB1879">
        <v>1</v>
      </c>
      <c r="AG1879" t="s">
        <v>140</v>
      </c>
      <c r="AX1879" t="s">
        <v>279</v>
      </c>
      <c r="AY1879" t="s">
        <v>293</v>
      </c>
      <c r="AZ1879" t="s">
        <v>183</v>
      </c>
      <c r="BC1879">
        <v>0.70830000000000004</v>
      </c>
      <c r="BH1879" t="s">
        <v>118</v>
      </c>
      <c r="BJ1879">
        <v>96</v>
      </c>
      <c r="BO1879" t="s">
        <v>130</v>
      </c>
      <c r="BQ1879">
        <v>4</v>
      </c>
      <c r="BV1879" t="s">
        <v>118</v>
      </c>
      <c r="CC1879" t="s">
        <v>120</v>
      </c>
      <c r="CR1879" t="s">
        <v>290</v>
      </c>
      <c r="CS1879">
        <v>173981</v>
      </c>
      <c r="CT1879" t="s">
        <v>291</v>
      </c>
      <c r="CU1879" t="s">
        <v>292</v>
      </c>
      <c r="CV1879">
        <v>2016</v>
      </c>
    </row>
    <row r="1880" spans="1:100" x14ac:dyDescent="0.35">
      <c r="A1880">
        <v>70901121</v>
      </c>
      <c r="B1880" t="s">
        <v>727</v>
      </c>
      <c r="D1880" t="s">
        <v>101</v>
      </c>
      <c r="K1880" t="s">
        <v>285</v>
      </c>
      <c r="L1880" t="s">
        <v>286</v>
      </c>
      <c r="M1880" t="s">
        <v>287</v>
      </c>
      <c r="N1880" t="s">
        <v>105</v>
      </c>
      <c r="P1880">
        <v>25</v>
      </c>
      <c r="U1880" t="s">
        <v>106</v>
      </c>
      <c r="V1880" t="s">
        <v>167</v>
      </c>
      <c r="W1880" t="s">
        <v>108</v>
      </c>
      <c r="X1880" t="s">
        <v>109</v>
      </c>
      <c r="Y1880">
        <v>2</v>
      </c>
      <c r="Z1880" t="s">
        <v>139</v>
      </c>
      <c r="AB1880">
        <v>1</v>
      </c>
      <c r="AG1880" t="s">
        <v>140</v>
      </c>
      <c r="AX1880" t="s">
        <v>279</v>
      </c>
      <c r="AY1880" t="s">
        <v>293</v>
      </c>
      <c r="AZ1880" t="s">
        <v>227</v>
      </c>
      <c r="BC1880">
        <v>0.58330000000000004</v>
      </c>
      <c r="BH1880" t="s">
        <v>118</v>
      </c>
      <c r="BJ1880">
        <v>96</v>
      </c>
      <c r="BO1880" t="s">
        <v>130</v>
      </c>
      <c r="BQ1880">
        <v>4</v>
      </c>
      <c r="BV1880" t="s">
        <v>118</v>
      </c>
      <c r="CC1880" t="s">
        <v>120</v>
      </c>
      <c r="CR1880" t="s">
        <v>290</v>
      </c>
      <c r="CS1880">
        <v>173981</v>
      </c>
      <c r="CT1880" t="s">
        <v>291</v>
      </c>
      <c r="CU1880" t="s">
        <v>292</v>
      </c>
      <c r="CV1880">
        <v>2016</v>
      </c>
    </row>
    <row r="1881" spans="1:100" x14ac:dyDescent="0.35">
      <c r="A1881">
        <v>70901121</v>
      </c>
      <c r="B1881" t="s">
        <v>727</v>
      </c>
      <c r="D1881" t="s">
        <v>101</v>
      </c>
      <c r="K1881" t="s">
        <v>285</v>
      </c>
      <c r="L1881" t="s">
        <v>286</v>
      </c>
      <c r="M1881" t="s">
        <v>287</v>
      </c>
      <c r="N1881" t="s">
        <v>105</v>
      </c>
      <c r="P1881">
        <v>25</v>
      </c>
      <c r="U1881" t="s">
        <v>106</v>
      </c>
      <c r="V1881" t="s">
        <v>167</v>
      </c>
      <c r="W1881" t="s">
        <v>108</v>
      </c>
      <c r="X1881" t="s">
        <v>109</v>
      </c>
      <c r="Y1881">
        <v>2</v>
      </c>
      <c r="Z1881" t="s">
        <v>139</v>
      </c>
      <c r="AB1881">
        <v>1</v>
      </c>
      <c r="AG1881" t="s">
        <v>140</v>
      </c>
      <c r="AX1881" t="s">
        <v>199</v>
      </c>
      <c r="AY1881" t="s">
        <v>288</v>
      </c>
      <c r="AZ1881" t="s">
        <v>227</v>
      </c>
      <c r="BA1881" t="s">
        <v>289</v>
      </c>
      <c r="BC1881">
        <v>4</v>
      </c>
      <c r="BH1881" t="s">
        <v>118</v>
      </c>
      <c r="BJ1881">
        <v>96</v>
      </c>
      <c r="BO1881" t="s">
        <v>130</v>
      </c>
      <c r="BQ1881">
        <v>4</v>
      </c>
      <c r="BV1881" t="s">
        <v>118</v>
      </c>
      <c r="CC1881" t="s">
        <v>120</v>
      </c>
      <c r="CR1881" t="s">
        <v>290</v>
      </c>
      <c r="CS1881">
        <v>173981</v>
      </c>
      <c r="CT1881" t="s">
        <v>291</v>
      </c>
      <c r="CU1881" t="s">
        <v>292</v>
      </c>
      <c r="CV1881">
        <v>2016</v>
      </c>
    </row>
    <row r="1882" spans="1:100" x14ac:dyDescent="0.35">
      <c r="A1882">
        <v>70901121</v>
      </c>
      <c r="B1882" t="s">
        <v>727</v>
      </c>
      <c r="D1882" t="s">
        <v>101</v>
      </c>
      <c r="K1882" t="s">
        <v>285</v>
      </c>
      <c r="L1882" t="s">
        <v>286</v>
      </c>
      <c r="M1882" t="s">
        <v>287</v>
      </c>
      <c r="N1882" t="s">
        <v>105</v>
      </c>
      <c r="P1882">
        <v>25</v>
      </c>
      <c r="U1882" t="s">
        <v>106</v>
      </c>
      <c r="V1882" t="s">
        <v>167</v>
      </c>
      <c r="W1882" t="s">
        <v>108</v>
      </c>
      <c r="X1882" t="s">
        <v>109</v>
      </c>
      <c r="Y1882">
        <v>2</v>
      </c>
      <c r="Z1882" t="s">
        <v>139</v>
      </c>
      <c r="AB1882">
        <v>1</v>
      </c>
      <c r="AG1882" t="s">
        <v>140</v>
      </c>
      <c r="AX1882" t="s">
        <v>279</v>
      </c>
      <c r="AY1882" t="s">
        <v>293</v>
      </c>
      <c r="AZ1882" t="s">
        <v>227</v>
      </c>
      <c r="BC1882">
        <v>0.54169999999999996</v>
      </c>
      <c r="BH1882" t="s">
        <v>118</v>
      </c>
      <c r="BJ1882">
        <v>96</v>
      </c>
      <c r="BO1882" t="s">
        <v>130</v>
      </c>
      <c r="BQ1882">
        <v>4</v>
      </c>
      <c r="BV1882" t="s">
        <v>118</v>
      </c>
      <c r="CC1882" t="s">
        <v>120</v>
      </c>
      <c r="CR1882" t="s">
        <v>290</v>
      </c>
      <c r="CS1882">
        <v>173981</v>
      </c>
      <c r="CT1882" t="s">
        <v>291</v>
      </c>
      <c r="CU1882" t="s">
        <v>292</v>
      </c>
      <c r="CV1882">
        <v>2016</v>
      </c>
    </row>
    <row r="1883" spans="1:100" x14ac:dyDescent="0.35">
      <c r="A1883">
        <v>70901121</v>
      </c>
      <c r="B1883" t="s">
        <v>727</v>
      </c>
      <c r="D1883" t="s">
        <v>101</v>
      </c>
      <c r="K1883" t="s">
        <v>285</v>
      </c>
      <c r="L1883" t="s">
        <v>286</v>
      </c>
      <c r="M1883" t="s">
        <v>287</v>
      </c>
      <c r="N1883" t="s">
        <v>105</v>
      </c>
      <c r="P1883">
        <v>25</v>
      </c>
      <c r="U1883" t="s">
        <v>106</v>
      </c>
      <c r="V1883" t="s">
        <v>167</v>
      </c>
      <c r="W1883" t="s">
        <v>108</v>
      </c>
      <c r="X1883" t="s">
        <v>109</v>
      </c>
      <c r="Y1883">
        <v>2</v>
      </c>
      <c r="Z1883" t="s">
        <v>139</v>
      </c>
      <c r="AB1883">
        <v>1</v>
      </c>
      <c r="AG1883" t="s">
        <v>140</v>
      </c>
      <c r="AX1883" t="s">
        <v>279</v>
      </c>
      <c r="AY1883" t="s">
        <v>293</v>
      </c>
      <c r="AZ1883" t="s">
        <v>227</v>
      </c>
      <c r="BC1883">
        <v>0.5</v>
      </c>
      <c r="BH1883" t="s">
        <v>118</v>
      </c>
      <c r="BJ1883">
        <v>96</v>
      </c>
      <c r="BO1883" t="s">
        <v>130</v>
      </c>
      <c r="BQ1883">
        <v>4</v>
      </c>
      <c r="BV1883" t="s">
        <v>118</v>
      </c>
      <c r="CC1883" t="s">
        <v>120</v>
      </c>
      <c r="CR1883" t="s">
        <v>290</v>
      </c>
      <c r="CS1883">
        <v>173981</v>
      </c>
      <c r="CT1883" t="s">
        <v>291</v>
      </c>
      <c r="CU1883" t="s">
        <v>292</v>
      </c>
      <c r="CV1883">
        <v>2016</v>
      </c>
    </row>
    <row r="1884" spans="1:100" x14ac:dyDescent="0.35">
      <c r="A1884">
        <v>70901121</v>
      </c>
      <c r="B1884" t="s">
        <v>727</v>
      </c>
      <c r="D1884" t="s">
        <v>101</v>
      </c>
      <c r="K1884" t="s">
        <v>285</v>
      </c>
      <c r="L1884" t="s">
        <v>286</v>
      </c>
      <c r="M1884" t="s">
        <v>287</v>
      </c>
      <c r="N1884" t="s">
        <v>105</v>
      </c>
      <c r="P1884">
        <v>25</v>
      </c>
      <c r="U1884" t="s">
        <v>106</v>
      </c>
      <c r="V1884" t="s">
        <v>167</v>
      </c>
      <c r="W1884" t="s">
        <v>108</v>
      </c>
      <c r="X1884" t="s">
        <v>109</v>
      </c>
      <c r="Y1884">
        <v>2</v>
      </c>
      <c r="Z1884" t="s">
        <v>139</v>
      </c>
      <c r="AB1884">
        <v>1</v>
      </c>
      <c r="AG1884" t="s">
        <v>140</v>
      </c>
      <c r="AX1884" t="s">
        <v>187</v>
      </c>
      <c r="AY1884" t="s">
        <v>247</v>
      </c>
      <c r="BC1884">
        <v>4</v>
      </c>
      <c r="BH1884" t="s">
        <v>118</v>
      </c>
      <c r="BJ1884">
        <v>96</v>
      </c>
      <c r="BO1884" t="s">
        <v>130</v>
      </c>
      <c r="BQ1884">
        <v>4</v>
      </c>
      <c r="BV1884" t="s">
        <v>118</v>
      </c>
      <c r="CC1884" t="s">
        <v>120</v>
      </c>
      <c r="CR1884" t="s">
        <v>290</v>
      </c>
      <c r="CS1884">
        <v>173981</v>
      </c>
      <c r="CT1884" t="s">
        <v>291</v>
      </c>
      <c r="CU1884" t="s">
        <v>292</v>
      </c>
      <c r="CV1884">
        <v>2016</v>
      </c>
    </row>
    <row r="1885" spans="1:100" x14ac:dyDescent="0.35">
      <c r="A1885">
        <v>81591813</v>
      </c>
      <c r="B1885" t="s">
        <v>742</v>
      </c>
      <c r="D1885" t="s">
        <v>135</v>
      </c>
      <c r="F1885">
        <v>48</v>
      </c>
      <c r="K1885" t="s">
        <v>244</v>
      </c>
      <c r="L1885" t="s">
        <v>245</v>
      </c>
      <c r="M1885" t="s">
        <v>104</v>
      </c>
      <c r="N1885" t="s">
        <v>105</v>
      </c>
      <c r="P1885">
        <v>25</v>
      </c>
      <c r="U1885" t="s">
        <v>106</v>
      </c>
      <c r="V1885" t="s">
        <v>107</v>
      </c>
      <c r="W1885" t="s">
        <v>108</v>
      </c>
      <c r="X1885" t="s">
        <v>109</v>
      </c>
      <c r="Y1885" t="s">
        <v>138</v>
      </c>
      <c r="Z1885" t="s">
        <v>139</v>
      </c>
      <c r="AB1885">
        <v>9</v>
      </c>
      <c r="AD1885">
        <v>8.4</v>
      </c>
      <c r="AF1885">
        <v>9.6999999999999993</v>
      </c>
      <c r="AG1885" t="s">
        <v>140</v>
      </c>
      <c r="AX1885" t="s">
        <v>128</v>
      </c>
      <c r="AY1885" t="s">
        <v>128</v>
      </c>
      <c r="AZ1885" t="s">
        <v>129</v>
      </c>
      <c r="BC1885">
        <v>2</v>
      </c>
      <c r="BH1885" t="s">
        <v>118</v>
      </c>
      <c r="BJ1885">
        <v>48</v>
      </c>
      <c r="BO1885" t="s">
        <v>130</v>
      </c>
      <c r="BQ1885">
        <v>2</v>
      </c>
      <c r="BV1885" t="s">
        <v>118</v>
      </c>
      <c r="CC1885" t="s">
        <v>120</v>
      </c>
      <c r="CR1885" t="s">
        <v>141</v>
      </c>
      <c r="CS1885">
        <v>71857</v>
      </c>
      <c r="CT1885" t="s">
        <v>142</v>
      </c>
      <c r="CU1885" t="s">
        <v>143</v>
      </c>
      <c r="CV1885">
        <v>1999</v>
      </c>
    </row>
    <row r="1886" spans="1:100" x14ac:dyDescent="0.35">
      <c r="A1886">
        <v>81591813</v>
      </c>
      <c r="B1886" t="s">
        <v>742</v>
      </c>
      <c r="D1886" t="s">
        <v>135</v>
      </c>
      <c r="F1886">
        <v>48</v>
      </c>
      <c r="K1886" t="s">
        <v>244</v>
      </c>
      <c r="L1886" t="s">
        <v>245</v>
      </c>
      <c r="M1886" t="s">
        <v>104</v>
      </c>
      <c r="N1886" t="s">
        <v>105</v>
      </c>
      <c r="P1886">
        <v>25</v>
      </c>
      <c r="U1886" t="s">
        <v>106</v>
      </c>
      <c r="V1886" t="s">
        <v>107</v>
      </c>
      <c r="W1886" t="s">
        <v>108</v>
      </c>
      <c r="X1886" t="s">
        <v>109</v>
      </c>
      <c r="Y1886" t="s">
        <v>138</v>
      </c>
      <c r="Z1886" t="s">
        <v>139</v>
      </c>
      <c r="AB1886">
        <v>13.1</v>
      </c>
      <c r="AD1886">
        <v>12.3</v>
      </c>
      <c r="AF1886">
        <v>14</v>
      </c>
      <c r="AG1886" t="s">
        <v>140</v>
      </c>
      <c r="AX1886" t="s">
        <v>128</v>
      </c>
      <c r="AY1886" t="s">
        <v>128</v>
      </c>
      <c r="AZ1886" t="s">
        <v>129</v>
      </c>
      <c r="BC1886">
        <v>1</v>
      </c>
      <c r="BH1886" t="s">
        <v>118</v>
      </c>
      <c r="BJ1886">
        <v>48</v>
      </c>
      <c r="BO1886" t="s">
        <v>130</v>
      </c>
      <c r="BQ1886">
        <v>2</v>
      </c>
      <c r="BV1886" t="s">
        <v>118</v>
      </c>
      <c r="CC1886" t="s">
        <v>120</v>
      </c>
      <c r="CR1886" t="s">
        <v>141</v>
      </c>
      <c r="CS1886">
        <v>71857</v>
      </c>
      <c r="CT1886" t="s">
        <v>142</v>
      </c>
      <c r="CU1886" t="s">
        <v>143</v>
      </c>
      <c r="CV1886">
        <v>1999</v>
      </c>
    </row>
    <row r="1887" spans="1:100" x14ac:dyDescent="0.35">
      <c r="A1887">
        <v>81591813</v>
      </c>
      <c r="B1887" t="s">
        <v>742</v>
      </c>
      <c r="D1887" t="s">
        <v>135</v>
      </c>
      <c r="F1887">
        <v>48</v>
      </c>
      <c r="K1887" t="s">
        <v>395</v>
      </c>
      <c r="L1887" t="s">
        <v>396</v>
      </c>
      <c r="M1887" t="s">
        <v>104</v>
      </c>
      <c r="N1887" t="s">
        <v>105</v>
      </c>
      <c r="P1887">
        <v>25</v>
      </c>
      <c r="U1887" t="s">
        <v>106</v>
      </c>
      <c r="V1887" t="s">
        <v>107</v>
      </c>
      <c r="W1887" t="s">
        <v>108</v>
      </c>
      <c r="X1887" t="s">
        <v>109</v>
      </c>
      <c r="Y1887" t="s">
        <v>138</v>
      </c>
      <c r="Z1887" t="s">
        <v>139</v>
      </c>
      <c r="AB1887">
        <v>16.100000000000001</v>
      </c>
      <c r="AD1887">
        <v>13.7</v>
      </c>
      <c r="AF1887">
        <v>18.899999999999999</v>
      </c>
      <c r="AG1887" t="s">
        <v>140</v>
      </c>
      <c r="AX1887" t="s">
        <v>128</v>
      </c>
      <c r="AY1887" t="s">
        <v>128</v>
      </c>
      <c r="AZ1887" t="s">
        <v>129</v>
      </c>
      <c r="BC1887">
        <v>2</v>
      </c>
      <c r="BH1887" t="s">
        <v>118</v>
      </c>
      <c r="BJ1887">
        <v>48</v>
      </c>
      <c r="BO1887" t="s">
        <v>130</v>
      </c>
      <c r="BQ1887">
        <v>2</v>
      </c>
      <c r="BV1887" t="s">
        <v>118</v>
      </c>
      <c r="CC1887" t="s">
        <v>120</v>
      </c>
      <c r="CR1887" t="s">
        <v>141</v>
      </c>
      <c r="CS1887">
        <v>71857</v>
      </c>
      <c r="CT1887" t="s">
        <v>142</v>
      </c>
      <c r="CU1887" t="s">
        <v>143</v>
      </c>
      <c r="CV1887">
        <v>1999</v>
      </c>
    </row>
    <row r="1888" spans="1:100" x14ac:dyDescent="0.35">
      <c r="A1888">
        <v>81591813</v>
      </c>
      <c r="B1888" t="s">
        <v>742</v>
      </c>
      <c r="D1888" t="s">
        <v>135</v>
      </c>
      <c r="F1888">
        <v>48</v>
      </c>
      <c r="K1888" t="s">
        <v>395</v>
      </c>
      <c r="L1888" t="s">
        <v>396</v>
      </c>
      <c r="M1888" t="s">
        <v>104</v>
      </c>
      <c r="N1888" t="s">
        <v>105</v>
      </c>
      <c r="P1888">
        <v>25</v>
      </c>
      <c r="U1888" t="s">
        <v>106</v>
      </c>
      <c r="V1888" t="s">
        <v>107</v>
      </c>
      <c r="W1888" t="s">
        <v>108</v>
      </c>
      <c r="X1888" t="s">
        <v>109</v>
      </c>
      <c r="Y1888" t="s">
        <v>138</v>
      </c>
      <c r="Z1888" t="s">
        <v>139</v>
      </c>
      <c r="AB1888">
        <v>16.600000000000001</v>
      </c>
      <c r="AD1888">
        <v>14.1</v>
      </c>
      <c r="AF1888">
        <v>19.600000000000001</v>
      </c>
      <c r="AG1888" t="s">
        <v>140</v>
      </c>
      <c r="AX1888" t="s">
        <v>128</v>
      </c>
      <c r="AY1888" t="s">
        <v>128</v>
      </c>
      <c r="AZ1888" t="s">
        <v>129</v>
      </c>
      <c r="BC1888">
        <v>1</v>
      </c>
      <c r="BH1888" t="s">
        <v>118</v>
      </c>
      <c r="BJ1888">
        <v>48</v>
      </c>
      <c r="BO1888" t="s">
        <v>130</v>
      </c>
      <c r="BQ1888">
        <v>2</v>
      </c>
      <c r="BV1888" t="s">
        <v>118</v>
      </c>
      <c r="CC1888" t="s">
        <v>120</v>
      </c>
      <c r="CR1888" t="s">
        <v>141</v>
      </c>
      <c r="CS1888">
        <v>71857</v>
      </c>
      <c r="CT1888" t="s">
        <v>142</v>
      </c>
      <c r="CU1888" t="s">
        <v>143</v>
      </c>
      <c r="CV1888">
        <v>1999</v>
      </c>
    </row>
    <row r="1889" spans="1:100" x14ac:dyDescent="0.35">
      <c r="A1889">
        <v>81591813</v>
      </c>
      <c r="B1889" t="s">
        <v>742</v>
      </c>
      <c r="D1889" t="s">
        <v>135</v>
      </c>
      <c r="F1889">
        <v>48</v>
      </c>
      <c r="K1889" t="s">
        <v>136</v>
      </c>
      <c r="L1889" t="s">
        <v>137</v>
      </c>
      <c r="M1889" t="s">
        <v>104</v>
      </c>
      <c r="N1889" t="s">
        <v>105</v>
      </c>
      <c r="P1889">
        <v>25</v>
      </c>
      <c r="U1889" t="s">
        <v>106</v>
      </c>
      <c r="V1889" t="s">
        <v>107</v>
      </c>
      <c r="W1889" t="s">
        <v>108</v>
      </c>
      <c r="X1889" t="s">
        <v>109</v>
      </c>
      <c r="Y1889" t="s">
        <v>138</v>
      </c>
      <c r="Z1889" t="s">
        <v>139</v>
      </c>
      <c r="AB1889">
        <v>10.4</v>
      </c>
      <c r="AD1889">
        <v>9.6999999999999993</v>
      </c>
      <c r="AF1889">
        <v>11.1</v>
      </c>
      <c r="AG1889" t="s">
        <v>140</v>
      </c>
      <c r="AX1889" t="s">
        <v>128</v>
      </c>
      <c r="AY1889" t="s">
        <v>128</v>
      </c>
      <c r="AZ1889" t="s">
        <v>129</v>
      </c>
      <c r="BC1889">
        <v>1</v>
      </c>
      <c r="BH1889" t="s">
        <v>118</v>
      </c>
      <c r="BJ1889">
        <v>48</v>
      </c>
      <c r="BO1889" t="s">
        <v>130</v>
      </c>
      <c r="BQ1889">
        <v>2</v>
      </c>
      <c r="BV1889" t="s">
        <v>118</v>
      </c>
      <c r="CC1889" t="s">
        <v>120</v>
      </c>
      <c r="CR1889" t="s">
        <v>141</v>
      </c>
      <c r="CS1889">
        <v>71857</v>
      </c>
      <c r="CT1889" t="s">
        <v>142</v>
      </c>
      <c r="CU1889" t="s">
        <v>143</v>
      </c>
      <c r="CV1889">
        <v>1999</v>
      </c>
    </row>
    <row r="1890" spans="1:100" x14ac:dyDescent="0.35">
      <c r="A1890">
        <v>81591813</v>
      </c>
      <c r="B1890" t="s">
        <v>742</v>
      </c>
      <c r="D1890" t="s">
        <v>101</v>
      </c>
      <c r="F1890">
        <v>48</v>
      </c>
      <c r="K1890" t="s">
        <v>393</v>
      </c>
      <c r="L1890" t="s">
        <v>394</v>
      </c>
      <c r="M1890" t="s">
        <v>104</v>
      </c>
      <c r="N1890" t="s">
        <v>105</v>
      </c>
      <c r="P1890">
        <v>25</v>
      </c>
      <c r="U1890" t="s">
        <v>106</v>
      </c>
      <c r="V1890" t="s">
        <v>107</v>
      </c>
      <c r="W1890" t="s">
        <v>108</v>
      </c>
      <c r="X1890" t="s">
        <v>109</v>
      </c>
      <c r="Y1890" t="s">
        <v>138</v>
      </c>
      <c r="Z1890" t="s">
        <v>139</v>
      </c>
      <c r="AB1890">
        <v>14.7</v>
      </c>
      <c r="AD1890">
        <v>14</v>
      </c>
      <c r="AF1890">
        <v>15.4</v>
      </c>
      <c r="AG1890" t="s">
        <v>140</v>
      </c>
      <c r="AX1890" t="s">
        <v>128</v>
      </c>
      <c r="AY1890" t="s">
        <v>128</v>
      </c>
      <c r="AZ1890" t="s">
        <v>129</v>
      </c>
      <c r="BC1890">
        <v>1</v>
      </c>
      <c r="BH1890" t="s">
        <v>118</v>
      </c>
      <c r="BJ1890">
        <v>48</v>
      </c>
      <c r="BO1890" t="s">
        <v>130</v>
      </c>
      <c r="BQ1890">
        <v>2</v>
      </c>
      <c r="BV1890" t="s">
        <v>118</v>
      </c>
      <c r="CC1890" t="s">
        <v>120</v>
      </c>
      <c r="CR1890" t="s">
        <v>141</v>
      </c>
      <c r="CS1890">
        <v>71857</v>
      </c>
      <c r="CT1890" t="s">
        <v>142</v>
      </c>
      <c r="CU1890" t="s">
        <v>143</v>
      </c>
      <c r="CV1890">
        <v>1999</v>
      </c>
    </row>
    <row r="1891" spans="1:100" x14ac:dyDescent="0.35">
      <c r="A1891">
        <v>81591813</v>
      </c>
      <c r="B1891" t="s">
        <v>742</v>
      </c>
      <c r="D1891" t="s">
        <v>164</v>
      </c>
      <c r="K1891" t="s">
        <v>165</v>
      </c>
      <c r="L1891" t="s">
        <v>166</v>
      </c>
      <c r="M1891" t="s">
        <v>104</v>
      </c>
      <c r="N1891" t="s">
        <v>105</v>
      </c>
      <c r="P1891">
        <v>25</v>
      </c>
      <c r="U1891" t="s">
        <v>106</v>
      </c>
      <c r="V1891" t="s">
        <v>167</v>
      </c>
      <c r="W1891" t="s">
        <v>108</v>
      </c>
      <c r="X1891" t="s">
        <v>109</v>
      </c>
      <c r="Y1891" t="s">
        <v>168</v>
      </c>
      <c r="Z1891" t="s">
        <v>139</v>
      </c>
      <c r="AA1891" t="s">
        <v>116</v>
      </c>
      <c r="AB1891">
        <v>17.899999999999999</v>
      </c>
      <c r="AG1891" t="s">
        <v>140</v>
      </c>
      <c r="AX1891" t="s">
        <v>128</v>
      </c>
      <c r="AY1891" t="s">
        <v>128</v>
      </c>
      <c r="AZ1891" t="s">
        <v>129</v>
      </c>
      <c r="BC1891">
        <v>4</v>
      </c>
      <c r="BH1891" t="s">
        <v>118</v>
      </c>
      <c r="BJ1891">
        <v>96</v>
      </c>
      <c r="BO1891" t="s">
        <v>130</v>
      </c>
      <c r="BQ1891">
        <v>4</v>
      </c>
      <c r="BV1891" t="s">
        <v>118</v>
      </c>
      <c r="CC1891" t="s">
        <v>120</v>
      </c>
      <c r="CR1891" t="s">
        <v>169</v>
      </c>
      <c r="CS1891">
        <v>96918</v>
      </c>
      <c r="CT1891" t="s">
        <v>170</v>
      </c>
      <c r="CU1891" t="s">
        <v>171</v>
      </c>
      <c r="CV1891">
        <v>2004</v>
      </c>
    </row>
    <row r="1892" spans="1:100" x14ac:dyDescent="0.35">
      <c r="A1892">
        <v>81591813</v>
      </c>
      <c r="B1892" t="s">
        <v>742</v>
      </c>
      <c r="D1892" t="s">
        <v>164</v>
      </c>
      <c r="K1892" t="s">
        <v>165</v>
      </c>
      <c r="L1892" t="s">
        <v>166</v>
      </c>
      <c r="M1892" t="s">
        <v>104</v>
      </c>
      <c r="N1892" t="s">
        <v>105</v>
      </c>
      <c r="P1892">
        <v>25</v>
      </c>
      <c r="U1892" t="s">
        <v>106</v>
      </c>
      <c r="V1892" t="s">
        <v>167</v>
      </c>
      <c r="W1892" t="s">
        <v>108</v>
      </c>
      <c r="X1892" t="s">
        <v>109</v>
      </c>
      <c r="Y1892" t="s">
        <v>168</v>
      </c>
      <c r="Z1892" t="s">
        <v>139</v>
      </c>
      <c r="AA1892" t="s">
        <v>116</v>
      </c>
      <c r="AB1892">
        <v>17.899999999999999</v>
      </c>
      <c r="AG1892" t="s">
        <v>140</v>
      </c>
      <c r="AX1892" t="s">
        <v>128</v>
      </c>
      <c r="AY1892" t="s">
        <v>128</v>
      </c>
      <c r="AZ1892" t="s">
        <v>129</v>
      </c>
      <c r="BC1892">
        <v>1</v>
      </c>
      <c r="BH1892" t="s">
        <v>118</v>
      </c>
      <c r="BJ1892">
        <v>96</v>
      </c>
      <c r="BO1892" t="s">
        <v>130</v>
      </c>
      <c r="BQ1892">
        <v>4</v>
      </c>
      <c r="BV1892" t="s">
        <v>118</v>
      </c>
      <c r="CC1892" t="s">
        <v>120</v>
      </c>
      <c r="CR1892" t="s">
        <v>169</v>
      </c>
      <c r="CS1892">
        <v>96918</v>
      </c>
      <c r="CT1892" t="s">
        <v>170</v>
      </c>
      <c r="CU1892" t="s">
        <v>171</v>
      </c>
      <c r="CV1892">
        <v>2004</v>
      </c>
    </row>
    <row r="1893" spans="1:100" x14ac:dyDescent="0.35">
      <c r="A1893">
        <v>81591813</v>
      </c>
      <c r="B1893" t="s">
        <v>742</v>
      </c>
      <c r="D1893" t="s">
        <v>101</v>
      </c>
      <c r="F1893">
        <v>48</v>
      </c>
      <c r="K1893" t="s">
        <v>393</v>
      </c>
      <c r="L1893" t="s">
        <v>394</v>
      </c>
      <c r="M1893" t="s">
        <v>104</v>
      </c>
      <c r="N1893" t="s">
        <v>105</v>
      </c>
      <c r="P1893">
        <v>25</v>
      </c>
      <c r="U1893" t="s">
        <v>106</v>
      </c>
      <c r="V1893" t="s">
        <v>107</v>
      </c>
      <c r="W1893" t="s">
        <v>108</v>
      </c>
      <c r="X1893" t="s">
        <v>109</v>
      </c>
      <c r="Y1893" t="s">
        <v>138</v>
      </c>
      <c r="Z1893" t="s">
        <v>139</v>
      </c>
      <c r="AB1893">
        <v>12</v>
      </c>
      <c r="AD1893">
        <v>11.4</v>
      </c>
      <c r="AF1893">
        <v>12.6</v>
      </c>
      <c r="AG1893" t="s">
        <v>140</v>
      </c>
      <c r="AX1893" t="s">
        <v>128</v>
      </c>
      <c r="AY1893" t="s">
        <v>128</v>
      </c>
      <c r="AZ1893" t="s">
        <v>129</v>
      </c>
      <c r="BC1893">
        <v>2</v>
      </c>
      <c r="BH1893" t="s">
        <v>118</v>
      </c>
      <c r="BJ1893">
        <v>48</v>
      </c>
      <c r="BO1893" t="s">
        <v>130</v>
      </c>
      <c r="BQ1893">
        <v>2</v>
      </c>
      <c r="BV1893" t="s">
        <v>118</v>
      </c>
      <c r="CC1893" t="s">
        <v>120</v>
      </c>
      <c r="CR1893" t="s">
        <v>141</v>
      </c>
      <c r="CS1893">
        <v>71857</v>
      </c>
      <c r="CT1893" t="s">
        <v>142</v>
      </c>
      <c r="CU1893" t="s">
        <v>143</v>
      </c>
      <c r="CV1893">
        <v>1999</v>
      </c>
    </row>
    <row r="1894" spans="1:100" x14ac:dyDescent="0.35">
      <c r="A1894">
        <v>114370148</v>
      </c>
      <c r="B1894" t="s">
        <v>743</v>
      </c>
      <c r="C1894" t="s">
        <v>408</v>
      </c>
      <c r="D1894" t="s">
        <v>101</v>
      </c>
      <c r="F1894">
        <v>74.7</v>
      </c>
      <c r="K1894" t="s">
        <v>386</v>
      </c>
      <c r="L1894" t="s">
        <v>387</v>
      </c>
      <c r="M1894" t="s">
        <v>104</v>
      </c>
      <c r="N1894" t="s">
        <v>105</v>
      </c>
      <c r="R1894">
        <v>36</v>
      </c>
      <c r="T1894">
        <v>38</v>
      </c>
      <c r="U1894" t="s">
        <v>106</v>
      </c>
      <c r="V1894" t="s">
        <v>167</v>
      </c>
      <c r="W1894" t="s">
        <v>108</v>
      </c>
      <c r="X1894" t="s">
        <v>109</v>
      </c>
      <c r="Y1894">
        <v>9</v>
      </c>
      <c r="Z1894" t="s">
        <v>139</v>
      </c>
      <c r="AB1894">
        <v>2.42</v>
      </c>
      <c r="AD1894">
        <v>2.19</v>
      </c>
      <c r="AF1894">
        <v>2.65</v>
      </c>
      <c r="AG1894" t="s">
        <v>140</v>
      </c>
      <c r="AX1894" t="s">
        <v>128</v>
      </c>
      <c r="AY1894" t="s">
        <v>128</v>
      </c>
      <c r="AZ1894" t="s">
        <v>129</v>
      </c>
      <c r="BC1894">
        <v>1</v>
      </c>
      <c r="BH1894" t="s">
        <v>118</v>
      </c>
      <c r="BJ1894">
        <v>38</v>
      </c>
      <c r="BO1894" t="s">
        <v>130</v>
      </c>
      <c r="BQ1894">
        <v>1.5832999999999999</v>
      </c>
      <c r="BV1894" t="s">
        <v>118</v>
      </c>
      <c r="CC1894" t="s">
        <v>120</v>
      </c>
      <c r="CR1894" t="s">
        <v>744</v>
      </c>
      <c r="CS1894">
        <v>161996</v>
      </c>
      <c r="CT1894" t="s">
        <v>745</v>
      </c>
      <c r="CU1894" t="s">
        <v>746</v>
      </c>
      <c r="CV1894">
        <v>2011</v>
      </c>
    </row>
    <row r="1895" spans="1:100" x14ac:dyDescent="0.35">
      <c r="A1895">
        <v>114370148</v>
      </c>
      <c r="B1895" t="s">
        <v>743</v>
      </c>
      <c r="C1895" t="s">
        <v>408</v>
      </c>
      <c r="D1895" t="s">
        <v>101</v>
      </c>
      <c r="F1895">
        <v>74.7</v>
      </c>
      <c r="K1895" t="s">
        <v>386</v>
      </c>
      <c r="L1895" t="s">
        <v>387</v>
      </c>
      <c r="M1895" t="s">
        <v>104</v>
      </c>
      <c r="N1895" t="s">
        <v>105</v>
      </c>
      <c r="R1895">
        <v>36</v>
      </c>
      <c r="T1895">
        <v>38</v>
      </c>
      <c r="U1895" t="s">
        <v>106</v>
      </c>
      <c r="V1895" t="s">
        <v>167</v>
      </c>
      <c r="W1895" t="s">
        <v>108</v>
      </c>
      <c r="X1895" t="s">
        <v>109</v>
      </c>
      <c r="Y1895">
        <v>9</v>
      </c>
      <c r="Z1895" t="s">
        <v>139</v>
      </c>
      <c r="AB1895">
        <v>3.26</v>
      </c>
      <c r="AD1895">
        <v>2.66</v>
      </c>
      <c r="AF1895">
        <v>3.85</v>
      </c>
      <c r="AG1895" t="s">
        <v>140</v>
      </c>
      <c r="AX1895" t="s">
        <v>128</v>
      </c>
      <c r="AY1895" t="s">
        <v>128</v>
      </c>
      <c r="AZ1895" t="s">
        <v>129</v>
      </c>
      <c r="BC1895">
        <v>0.5</v>
      </c>
      <c r="BH1895" t="s">
        <v>118</v>
      </c>
      <c r="BJ1895">
        <v>38</v>
      </c>
      <c r="BO1895" t="s">
        <v>130</v>
      </c>
      <c r="BQ1895">
        <v>1.5832999999999999</v>
      </c>
      <c r="BV1895" t="s">
        <v>118</v>
      </c>
      <c r="CC1895" t="s">
        <v>120</v>
      </c>
      <c r="CR1895" t="s">
        <v>744</v>
      </c>
      <c r="CS1895">
        <v>161996</v>
      </c>
      <c r="CT1895" t="s">
        <v>745</v>
      </c>
      <c r="CU1895" t="s">
        <v>746</v>
      </c>
      <c r="CV1895">
        <v>2011</v>
      </c>
    </row>
    <row r="1896" spans="1:100" x14ac:dyDescent="0.35">
      <c r="A1896">
        <v>114370148</v>
      </c>
      <c r="B1896" t="s">
        <v>743</v>
      </c>
      <c r="C1896" t="s">
        <v>408</v>
      </c>
      <c r="D1896" t="s">
        <v>101</v>
      </c>
      <c r="F1896">
        <v>48</v>
      </c>
      <c r="K1896" t="s">
        <v>386</v>
      </c>
      <c r="L1896" t="s">
        <v>387</v>
      </c>
      <c r="M1896" t="s">
        <v>104</v>
      </c>
      <c r="N1896" t="s">
        <v>105</v>
      </c>
      <c r="R1896">
        <v>36</v>
      </c>
      <c r="T1896">
        <v>38</v>
      </c>
      <c r="U1896" t="s">
        <v>106</v>
      </c>
      <c r="V1896" t="s">
        <v>167</v>
      </c>
      <c r="W1896" t="s">
        <v>108</v>
      </c>
      <c r="X1896" t="s">
        <v>109</v>
      </c>
      <c r="Y1896">
        <v>9</v>
      </c>
      <c r="Z1896" t="s">
        <v>139</v>
      </c>
      <c r="AB1896">
        <v>77.52</v>
      </c>
      <c r="AD1896">
        <v>70.14</v>
      </c>
      <c r="AF1896">
        <v>84.9</v>
      </c>
      <c r="AG1896" t="s">
        <v>140</v>
      </c>
      <c r="AX1896" t="s">
        <v>128</v>
      </c>
      <c r="AY1896" t="s">
        <v>128</v>
      </c>
      <c r="AZ1896" t="s">
        <v>129</v>
      </c>
      <c r="BC1896">
        <v>2</v>
      </c>
      <c r="BH1896" t="s">
        <v>118</v>
      </c>
      <c r="BJ1896">
        <v>38</v>
      </c>
      <c r="BO1896" t="s">
        <v>130</v>
      </c>
      <c r="BQ1896">
        <v>1.5832999999999999</v>
      </c>
      <c r="BV1896" t="s">
        <v>118</v>
      </c>
      <c r="CC1896" t="s">
        <v>120</v>
      </c>
      <c r="CR1896" t="s">
        <v>744</v>
      </c>
      <c r="CS1896">
        <v>161996</v>
      </c>
      <c r="CT1896" t="s">
        <v>745</v>
      </c>
      <c r="CU1896" t="s">
        <v>746</v>
      </c>
      <c r="CV1896">
        <v>2011</v>
      </c>
    </row>
    <row r="1897" spans="1:100" x14ac:dyDescent="0.35">
      <c r="A1897">
        <v>114370148</v>
      </c>
      <c r="B1897" t="s">
        <v>743</v>
      </c>
      <c r="C1897" t="s">
        <v>408</v>
      </c>
      <c r="D1897" t="s">
        <v>101</v>
      </c>
      <c r="F1897">
        <v>48</v>
      </c>
      <c r="K1897" t="s">
        <v>386</v>
      </c>
      <c r="L1897" t="s">
        <v>387</v>
      </c>
      <c r="M1897" t="s">
        <v>104</v>
      </c>
      <c r="N1897" t="s">
        <v>105</v>
      </c>
      <c r="R1897">
        <v>36</v>
      </c>
      <c r="T1897">
        <v>38</v>
      </c>
      <c r="U1897" t="s">
        <v>106</v>
      </c>
      <c r="V1897" t="s">
        <v>167</v>
      </c>
      <c r="W1897" t="s">
        <v>108</v>
      </c>
      <c r="X1897" t="s">
        <v>109</v>
      </c>
      <c r="Y1897">
        <v>9</v>
      </c>
      <c r="Z1897" t="s">
        <v>139</v>
      </c>
      <c r="AB1897">
        <v>96.87</v>
      </c>
      <c r="AD1897">
        <v>73.83</v>
      </c>
      <c r="AF1897">
        <v>119.91</v>
      </c>
      <c r="AG1897" t="s">
        <v>140</v>
      </c>
      <c r="AX1897" t="s">
        <v>128</v>
      </c>
      <c r="AY1897" t="s">
        <v>128</v>
      </c>
      <c r="AZ1897" t="s">
        <v>129</v>
      </c>
      <c r="BC1897">
        <v>0.25</v>
      </c>
      <c r="BH1897" t="s">
        <v>118</v>
      </c>
      <c r="BJ1897">
        <v>38</v>
      </c>
      <c r="BO1897" t="s">
        <v>130</v>
      </c>
      <c r="BQ1897">
        <v>1.5832999999999999</v>
      </c>
      <c r="BV1897" t="s">
        <v>118</v>
      </c>
      <c r="CC1897" t="s">
        <v>120</v>
      </c>
      <c r="CR1897" t="s">
        <v>744</v>
      </c>
      <c r="CS1897">
        <v>161996</v>
      </c>
      <c r="CT1897" t="s">
        <v>745</v>
      </c>
      <c r="CU1897" t="s">
        <v>746</v>
      </c>
      <c r="CV1897">
        <v>2011</v>
      </c>
    </row>
    <row r="1898" spans="1:100" x14ac:dyDescent="0.35">
      <c r="A1898">
        <v>114370148</v>
      </c>
      <c r="B1898" t="s">
        <v>743</v>
      </c>
      <c r="C1898" t="s">
        <v>408</v>
      </c>
      <c r="D1898" t="s">
        <v>101</v>
      </c>
      <c r="F1898">
        <v>74.7</v>
      </c>
      <c r="K1898" t="s">
        <v>386</v>
      </c>
      <c r="L1898" t="s">
        <v>387</v>
      </c>
      <c r="M1898" t="s">
        <v>104</v>
      </c>
      <c r="N1898" t="s">
        <v>105</v>
      </c>
      <c r="R1898">
        <v>36</v>
      </c>
      <c r="T1898">
        <v>38</v>
      </c>
      <c r="U1898" t="s">
        <v>106</v>
      </c>
      <c r="V1898" t="s">
        <v>167</v>
      </c>
      <c r="W1898" t="s">
        <v>108</v>
      </c>
      <c r="X1898" t="s">
        <v>109</v>
      </c>
      <c r="Y1898">
        <v>9</v>
      </c>
      <c r="Z1898" t="s">
        <v>139</v>
      </c>
      <c r="AB1898">
        <v>2.42</v>
      </c>
      <c r="AD1898">
        <v>2.19</v>
      </c>
      <c r="AF1898">
        <v>2.65</v>
      </c>
      <c r="AG1898" t="s">
        <v>140</v>
      </c>
      <c r="AX1898" t="s">
        <v>128</v>
      </c>
      <c r="AY1898" t="s">
        <v>128</v>
      </c>
      <c r="AZ1898" t="s">
        <v>129</v>
      </c>
      <c r="BC1898">
        <v>2</v>
      </c>
      <c r="BH1898" t="s">
        <v>118</v>
      </c>
      <c r="BJ1898">
        <v>38</v>
      </c>
      <c r="BO1898" t="s">
        <v>130</v>
      </c>
      <c r="BQ1898">
        <v>1.5832999999999999</v>
      </c>
      <c r="BV1898" t="s">
        <v>118</v>
      </c>
      <c r="CC1898" t="s">
        <v>120</v>
      </c>
      <c r="CR1898" t="s">
        <v>744</v>
      </c>
      <c r="CS1898">
        <v>161996</v>
      </c>
      <c r="CT1898" t="s">
        <v>745</v>
      </c>
      <c r="CU1898" t="s">
        <v>746</v>
      </c>
      <c r="CV1898">
        <v>2011</v>
      </c>
    </row>
    <row r="1899" spans="1:100" x14ac:dyDescent="0.35">
      <c r="A1899">
        <v>114370148</v>
      </c>
      <c r="B1899" t="s">
        <v>743</v>
      </c>
      <c r="C1899" t="s">
        <v>408</v>
      </c>
      <c r="D1899" t="s">
        <v>101</v>
      </c>
      <c r="F1899">
        <v>48</v>
      </c>
      <c r="K1899" t="s">
        <v>386</v>
      </c>
      <c r="L1899" t="s">
        <v>387</v>
      </c>
      <c r="M1899" t="s">
        <v>104</v>
      </c>
      <c r="N1899" t="s">
        <v>105</v>
      </c>
      <c r="R1899">
        <v>36</v>
      </c>
      <c r="T1899">
        <v>38</v>
      </c>
      <c r="U1899" t="s">
        <v>106</v>
      </c>
      <c r="V1899" t="s">
        <v>167</v>
      </c>
      <c r="W1899" t="s">
        <v>108</v>
      </c>
      <c r="X1899" t="s">
        <v>109</v>
      </c>
      <c r="Y1899">
        <v>9</v>
      </c>
      <c r="Z1899" t="s">
        <v>139</v>
      </c>
      <c r="AB1899">
        <v>73.77</v>
      </c>
      <c r="AD1899">
        <v>64.23</v>
      </c>
      <c r="AF1899">
        <v>83.31</v>
      </c>
      <c r="AG1899" t="s">
        <v>140</v>
      </c>
      <c r="AX1899" t="s">
        <v>128</v>
      </c>
      <c r="AY1899" t="s">
        <v>128</v>
      </c>
      <c r="AZ1899" t="s">
        <v>129</v>
      </c>
      <c r="BC1899">
        <v>1</v>
      </c>
      <c r="BH1899" t="s">
        <v>118</v>
      </c>
      <c r="BJ1899">
        <v>38</v>
      </c>
      <c r="BO1899" t="s">
        <v>130</v>
      </c>
      <c r="BQ1899">
        <v>1.5832999999999999</v>
      </c>
      <c r="BV1899" t="s">
        <v>118</v>
      </c>
      <c r="CC1899" t="s">
        <v>120</v>
      </c>
      <c r="CR1899" t="s">
        <v>744</v>
      </c>
      <c r="CS1899">
        <v>161996</v>
      </c>
      <c r="CT1899" t="s">
        <v>745</v>
      </c>
      <c r="CU1899" t="s">
        <v>746</v>
      </c>
      <c r="CV1899">
        <v>2011</v>
      </c>
    </row>
    <row r="1900" spans="1:100" x14ac:dyDescent="0.35">
      <c r="A1900">
        <v>114370148</v>
      </c>
      <c r="B1900" t="s">
        <v>743</v>
      </c>
      <c r="C1900" t="s">
        <v>408</v>
      </c>
      <c r="D1900" t="s">
        <v>101</v>
      </c>
      <c r="F1900">
        <v>48</v>
      </c>
      <c r="K1900" t="s">
        <v>386</v>
      </c>
      <c r="L1900" t="s">
        <v>387</v>
      </c>
      <c r="M1900" t="s">
        <v>104</v>
      </c>
      <c r="N1900" t="s">
        <v>105</v>
      </c>
      <c r="R1900">
        <v>36</v>
      </c>
      <c r="T1900">
        <v>38</v>
      </c>
      <c r="U1900" t="s">
        <v>106</v>
      </c>
      <c r="V1900" t="s">
        <v>167</v>
      </c>
      <c r="W1900" t="s">
        <v>108</v>
      </c>
      <c r="X1900" t="s">
        <v>109</v>
      </c>
      <c r="Y1900">
        <v>9</v>
      </c>
      <c r="Z1900" t="s">
        <v>139</v>
      </c>
      <c r="AB1900">
        <v>104.33</v>
      </c>
      <c r="AD1900">
        <v>70.849999999999994</v>
      </c>
      <c r="AF1900">
        <v>137.81</v>
      </c>
      <c r="AG1900" t="s">
        <v>140</v>
      </c>
      <c r="AX1900" t="s">
        <v>128</v>
      </c>
      <c r="AY1900" t="s">
        <v>128</v>
      </c>
      <c r="AZ1900" t="s">
        <v>129</v>
      </c>
      <c r="BC1900">
        <v>0.25</v>
      </c>
      <c r="BH1900" t="s">
        <v>118</v>
      </c>
      <c r="BJ1900">
        <v>38</v>
      </c>
      <c r="BO1900" t="s">
        <v>130</v>
      </c>
      <c r="BQ1900">
        <v>1.5832999999999999</v>
      </c>
      <c r="BV1900" t="s">
        <v>118</v>
      </c>
      <c r="CC1900" t="s">
        <v>120</v>
      </c>
      <c r="CR1900" t="s">
        <v>744</v>
      </c>
      <c r="CS1900">
        <v>161996</v>
      </c>
      <c r="CT1900" t="s">
        <v>745</v>
      </c>
      <c r="CU1900" t="s">
        <v>746</v>
      </c>
      <c r="CV1900">
        <v>2011</v>
      </c>
    </row>
    <row r="1901" spans="1:100" x14ac:dyDescent="0.35">
      <c r="A1901">
        <v>114370148</v>
      </c>
      <c r="B1901" t="s">
        <v>743</v>
      </c>
      <c r="C1901" t="s">
        <v>408</v>
      </c>
      <c r="D1901" t="s">
        <v>101</v>
      </c>
      <c r="F1901">
        <v>48</v>
      </c>
      <c r="K1901" t="s">
        <v>386</v>
      </c>
      <c r="L1901" t="s">
        <v>387</v>
      </c>
      <c r="M1901" t="s">
        <v>104</v>
      </c>
      <c r="N1901" t="s">
        <v>105</v>
      </c>
      <c r="R1901">
        <v>36</v>
      </c>
      <c r="T1901">
        <v>38</v>
      </c>
      <c r="U1901" t="s">
        <v>106</v>
      </c>
      <c r="V1901" t="s">
        <v>167</v>
      </c>
      <c r="W1901" t="s">
        <v>108</v>
      </c>
      <c r="X1901" t="s">
        <v>109</v>
      </c>
      <c r="Y1901">
        <v>9</v>
      </c>
      <c r="Z1901" t="s">
        <v>139</v>
      </c>
      <c r="AB1901">
        <v>77.52</v>
      </c>
      <c r="AD1901">
        <v>70.14</v>
      </c>
      <c r="AF1901">
        <v>84.9</v>
      </c>
      <c r="AG1901" t="s">
        <v>140</v>
      </c>
      <c r="AX1901" t="s">
        <v>128</v>
      </c>
      <c r="AY1901" t="s">
        <v>128</v>
      </c>
      <c r="AZ1901" t="s">
        <v>129</v>
      </c>
      <c r="BC1901">
        <v>1</v>
      </c>
      <c r="BH1901" t="s">
        <v>118</v>
      </c>
      <c r="BJ1901">
        <v>38</v>
      </c>
      <c r="BO1901" t="s">
        <v>130</v>
      </c>
      <c r="BQ1901">
        <v>1.5832999999999999</v>
      </c>
      <c r="BV1901" t="s">
        <v>118</v>
      </c>
      <c r="CC1901" t="s">
        <v>120</v>
      </c>
      <c r="CR1901" t="s">
        <v>744</v>
      </c>
      <c r="CS1901">
        <v>161996</v>
      </c>
      <c r="CT1901" t="s">
        <v>745</v>
      </c>
      <c r="CU1901" t="s">
        <v>746</v>
      </c>
      <c r="CV1901">
        <v>2011</v>
      </c>
    </row>
    <row r="1902" spans="1:100" x14ac:dyDescent="0.35">
      <c r="A1902">
        <v>114370148</v>
      </c>
      <c r="B1902" t="s">
        <v>743</v>
      </c>
      <c r="C1902" t="s">
        <v>408</v>
      </c>
      <c r="D1902" t="s">
        <v>101</v>
      </c>
      <c r="F1902">
        <v>48</v>
      </c>
      <c r="K1902" t="s">
        <v>386</v>
      </c>
      <c r="L1902" t="s">
        <v>387</v>
      </c>
      <c r="M1902" t="s">
        <v>104</v>
      </c>
      <c r="N1902" t="s">
        <v>105</v>
      </c>
      <c r="R1902">
        <v>36</v>
      </c>
      <c r="T1902">
        <v>38</v>
      </c>
      <c r="U1902" t="s">
        <v>106</v>
      </c>
      <c r="V1902" t="s">
        <v>167</v>
      </c>
      <c r="W1902" t="s">
        <v>108</v>
      </c>
      <c r="X1902" t="s">
        <v>109</v>
      </c>
      <c r="Y1902">
        <v>9</v>
      </c>
      <c r="Z1902" t="s">
        <v>139</v>
      </c>
      <c r="AB1902">
        <v>73.77</v>
      </c>
      <c r="AD1902">
        <v>64.23</v>
      </c>
      <c r="AF1902">
        <v>83.31</v>
      </c>
      <c r="AG1902" t="s">
        <v>140</v>
      </c>
      <c r="AX1902" t="s">
        <v>128</v>
      </c>
      <c r="AY1902" t="s">
        <v>128</v>
      </c>
      <c r="AZ1902" t="s">
        <v>129</v>
      </c>
      <c r="BC1902">
        <v>2</v>
      </c>
      <c r="BH1902" t="s">
        <v>118</v>
      </c>
      <c r="BJ1902">
        <v>38</v>
      </c>
      <c r="BO1902" t="s">
        <v>130</v>
      </c>
      <c r="BQ1902">
        <v>1.5832999999999999</v>
      </c>
      <c r="BV1902" t="s">
        <v>118</v>
      </c>
      <c r="CC1902" t="s">
        <v>120</v>
      </c>
      <c r="CR1902" t="s">
        <v>744</v>
      </c>
      <c r="CS1902">
        <v>161996</v>
      </c>
      <c r="CT1902" t="s">
        <v>745</v>
      </c>
      <c r="CU1902" t="s">
        <v>746</v>
      </c>
      <c r="CV1902">
        <v>2011</v>
      </c>
    </row>
    <row r="1903" spans="1:100" x14ac:dyDescent="0.35">
      <c r="A1903">
        <v>114370148</v>
      </c>
      <c r="B1903" t="s">
        <v>743</v>
      </c>
      <c r="C1903" t="s">
        <v>408</v>
      </c>
      <c r="D1903" t="s">
        <v>101</v>
      </c>
      <c r="F1903">
        <v>48</v>
      </c>
      <c r="K1903" t="s">
        <v>386</v>
      </c>
      <c r="L1903" t="s">
        <v>387</v>
      </c>
      <c r="M1903" t="s">
        <v>104</v>
      </c>
      <c r="N1903" t="s">
        <v>105</v>
      </c>
      <c r="R1903">
        <v>36</v>
      </c>
      <c r="T1903">
        <v>38</v>
      </c>
      <c r="U1903" t="s">
        <v>106</v>
      </c>
      <c r="V1903" t="s">
        <v>167</v>
      </c>
      <c r="W1903" t="s">
        <v>108</v>
      </c>
      <c r="X1903" t="s">
        <v>109</v>
      </c>
      <c r="Y1903">
        <v>9</v>
      </c>
      <c r="Z1903" t="s">
        <v>139</v>
      </c>
      <c r="AB1903">
        <v>38.76</v>
      </c>
      <c r="AD1903">
        <v>34.979999999999997</v>
      </c>
      <c r="AF1903">
        <v>42.54</v>
      </c>
      <c r="AG1903" t="s">
        <v>140</v>
      </c>
      <c r="AX1903" t="s">
        <v>128</v>
      </c>
      <c r="AY1903" t="s">
        <v>128</v>
      </c>
      <c r="AZ1903" t="s">
        <v>129</v>
      </c>
      <c r="BC1903">
        <v>2</v>
      </c>
      <c r="BH1903" t="s">
        <v>118</v>
      </c>
      <c r="BJ1903">
        <v>38</v>
      </c>
      <c r="BO1903" t="s">
        <v>130</v>
      </c>
      <c r="BQ1903">
        <v>1.5832999999999999</v>
      </c>
      <c r="BV1903" t="s">
        <v>118</v>
      </c>
      <c r="CC1903" t="s">
        <v>120</v>
      </c>
      <c r="CR1903" t="s">
        <v>744</v>
      </c>
      <c r="CS1903">
        <v>161996</v>
      </c>
      <c r="CT1903" t="s">
        <v>745</v>
      </c>
      <c r="CU1903" t="s">
        <v>746</v>
      </c>
      <c r="CV1903">
        <v>2011</v>
      </c>
    </row>
    <row r="1904" spans="1:100" x14ac:dyDescent="0.35">
      <c r="A1904">
        <v>114370148</v>
      </c>
      <c r="B1904" t="s">
        <v>743</v>
      </c>
      <c r="C1904" t="s">
        <v>408</v>
      </c>
      <c r="D1904" t="s">
        <v>101</v>
      </c>
      <c r="F1904">
        <v>48</v>
      </c>
      <c r="K1904" t="s">
        <v>386</v>
      </c>
      <c r="L1904" t="s">
        <v>387</v>
      </c>
      <c r="M1904" t="s">
        <v>104</v>
      </c>
      <c r="N1904" t="s">
        <v>105</v>
      </c>
      <c r="R1904">
        <v>36</v>
      </c>
      <c r="T1904">
        <v>38</v>
      </c>
      <c r="U1904" t="s">
        <v>106</v>
      </c>
      <c r="V1904" t="s">
        <v>167</v>
      </c>
      <c r="W1904" t="s">
        <v>108</v>
      </c>
      <c r="X1904" t="s">
        <v>109</v>
      </c>
      <c r="Y1904">
        <v>9</v>
      </c>
      <c r="Z1904" t="s">
        <v>139</v>
      </c>
      <c r="AB1904">
        <v>47.25</v>
      </c>
      <c r="AD1904">
        <v>38.61</v>
      </c>
      <c r="AF1904">
        <v>55.89</v>
      </c>
      <c r="AG1904" t="s">
        <v>140</v>
      </c>
      <c r="AX1904" t="s">
        <v>128</v>
      </c>
      <c r="AY1904" t="s">
        <v>128</v>
      </c>
      <c r="AZ1904" t="s">
        <v>129</v>
      </c>
      <c r="BC1904">
        <v>0.5</v>
      </c>
      <c r="BH1904" t="s">
        <v>118</v>
      </c>
      <c r="BJ1904">
        <v>38</v>
      </c>
      <c r="BO1904" t="s">
        <v>130</v>
      </c>
      <c r="BQ1904">
        <v>1.5832999999999999</v>
      </c>
      <c r="BV1904" t="s">
        <v>118</v>
      </c>
      <c r="CC1904" t="s">
        <v>120</v>
      </c>
      <c r="CR1904" t="s">
        <v>744</v>
      </c>
      <c r="CS1904">
        <v>161996</v>
      </c>
      <c r="CT1904" t="s">
        <v>745</v>
      </c>
      <c r="CU1904" t="s">
        <v>746</v>
      </c>
      <c r="CV1904">
        <v>2011</v>
      </c>
    </row>
    <row r="1905" spans="1:100" x14ac:dyDescent="0.35">
      <c r="A1905">
        <v>114370148</v>
      </c>
      <c r="B1905" t="s">
        <v>743</v>
      </c>
      <c r="C1905" t="s">
        <v>408</v>
      </c>
      <c r="D1905" t="s">
        <v>101</v>
      </c>
      <c r="F1905">
        <v>48</v>
      </c>
      <c r="K1905" t="s">
        <v>386</v>
      </c>
      <c r="L1905" t="s">
        <v>387</v>
      </c>
      <c r="M1905" t="s">
        <v>104</v>
      </c>
      <c r="N1905" t="s">
        <v>105</v>
      </c>
      <c r="R1905">
        <v>36</v>
      </c>
      <c r="T1905">
        <v>38</v>
      </c>
      <c r="U1905" t="s">
        <v>106</v>
      </c>
      <c r="V1905" t="s">
        <v>167</v>
      </c>
      <c r="W1905" t="s">
        <v>108</v>
      </c>
      <c r="X1905" t="s">
        <v>109</v>
      </c>
      <c r="Y1905">
        <v>9</v>
      </c>
      <c r="Z1905" t="s">
        <v>139</v>
      </c>
      <c r="AB1905">
        <v>77.52</v>
      </c>
      <c r="AD1905">
        <v>70.14</v>
      </c>
      <c r="AF1905">
        <v>84.9</v>
      </c>
      <c r="AG1905" t="s">
        <v>140</v>
      </c>
      <c r="AX1905" t="s">
        <v>128</v>
      </c>
      <c r="AY1905" t="s">
        <v>128</v>
      </c>
      <c r="AZ1905" t="s">
        <v>129</v>
      </c>
      <c r="BC1905">
        <v>0.5</v>
      </c>
      <c r="BH1905" t="s">
        <v>118</v>
      </c>
      <c r="BJ1905">
        <v>38</v>
      </c>
      <c r="BO1905" t="s">
        <v>130</v>
      </c>
      <c r="BQ1905">
        <v>1.5832999999999999</v>
      </c>
      <c r="BV1905" t="s">
        <v>118</v>
      </c>
      <c r="CC1905" t="s">
        <v>120</v>
      </c>
      <c r="CR1905" t="s">
        <v>744</v>
      </c>
      <c r="CS1905">
        <v>161996</v>
      </c>
      <c r="CT1905" t="s">
        <v>745</v>
      </c>
      <c r="CU1905" t="s">
        <v>746</v>
      </c>
      <c r="CV1905">
        <v>2011</v>
      </c>
    </row>
    <row r="1906" spans="1:100" x14ac:dyDescent="0.35">
      <c r="A1906">
        <v>114370148</v>
      </c>
      <c r="B1906" t="s">
        <v>743</v>
      </c>
      <c r="C1906" t="s">
        <v>408</v>
      </c>
      <c r="D1906" t="s">
        <v>101</v>
      </c>
      <c r="F1906">
        <v>74.7</v>
      </c>
      <c r="K1906" t="s">
        <v>386</v>
      </c>
      <c r="L1906" t="s">
        <v>387</v>
      </c>
      <c r="M1906" t="s">
        <v>104</v>
      </c>
      <c r="N1906" t="s">
        <v>105</v>
      </c>
      <c r="R1906">
        <v>36</v>
      </c>
      <c r="T1906">
        <v>38</v>
      </c>
      <c r="U1906" t="s">
        <v>106</v>
      </c>
      <c r="V1906" t="s">
        <v>167</v>
      </c>
      <c r="W1906" t="s">
        <v>108</v>
      </c>
      <c r="X1906" t="s">
        <v>109</v>
      </c>
      <c r="Y1906">
        <v>9</v>
      </c>
      <c r="Z1906" t="s">
        <v>139</v>
      </c>
      <c r="AB1906">
        <v>5.62</v>
      </c>
      <c r="AD1906">
        <v>4.07</v>
      </c>
      <c r="AF1906">
        <v>7.15</v>
      </c>
      <c r="AG1906" t="s">
        <v>140</v>
      </c>
      <c r="AX1906" t="s">
        <v>128</v>
      </c>
      <c r="AY1906" t="s">
        <v>128</v>
      </c>
      <c r="AZ1906" t="s">
        <v>129</v>
      </c>
      <c r="BC1906">
        <v>0.25</v>
      </c>
      <c r="BH1906" t="s">
        <v>118</v>
      </c>
      <c r="BJ1906">
        <v>38</v>
      </c>
      <c r="BO1906" t="s">
        <v>130</v>
      </c>
      <c r="BQ1906">
        <v>1.5832999999999999</v>
      </c>
      <c r="BV1906" t="s">
        <v>118</v>
      </c>
      <c r="CC1906" t="s">
        <v>120</v>
      </c>
      <c r="CR1906" t="s">
        <v>744</v>
      </c>
      <c r="CS1906">
        <v>161996</v>
      </c>
      <c r="CT1906" t="s">
        <v>745</v>
      </c>
      <c r="CU1906" t="s">
        <v>746</v>
      </c>
      <c r="CV1906">
        <v>2011</v>
      </c>
    </row>
    <row r="1907" spans="1:100" x14ac:dyDescent="0.35">
      <c r="A1907">
        <v>114370148</v>
      </c>
      <c r="B1907" t="s">
        <v>743</v>
      </c>
      <c r="C1907" t="s">
        <v>408</v>
      </c>
      <c r="D1907" t="s">
        <v>101</v>
      </c>
      <c r="F1907">
        <v>48</v>
      </c>
      <c r="K1907" t="s">
        <v>386</v>
      </c>
      <c r="L1907" t="s">
        <v>387</v>
      </c>
      <c r="M1907" t="s">
        <v>104</v>
      </c>
      <c r="N1907" t="s">
        <v>105</v>
      </c>
      <c r="R1907">
        <v>36</v>
      </c>
      <c r="T1907">
        <v>38</v>
      </c>
      <c r="U1907" t="s">
        <v>106</v>
      </c>
      <c r="V1907" t="s">
        <v>167</v>
      </c>
      <c r="W1907" t="s">
        <v>108</v>
      </c>
      <c r="X1907" t="s">
        <v>109</v>
      </c>
      <c r="Y1907">
        <v>9</v>
      </c>
      <c r="Z1907" t="s">
        <v>139</v>
      </c>
      <c r="AB1907">
        <v>49.65</v>
      </c>
      <c r="AD1907">
        <v>41.2</v>
      </c>
      <c r="AF1907">
        <v>58.11</v>
      </c>
      <c r="AG1907" t="s">
        <v>140</v>
      </c>
      <c r="AX1907" t="s">
        <v>128</v>
      </c>
      <c r="AY1907" t="s">
        <v>128</v>
      </c>
      <c r="AZ1907" t="s">
        <v>129</v>
      </c>
      <c r="BC1907">
        <v>0.25</v>
      </c>
      <c r="BH1907" t="s">
        <v>118</v>
      </c>
      <c r="BJ1907">
        <v>38</v>
      </c>
      <c r="BO1907" t="s">
        <v>130</v>
      </c>
      <c r="BQ1907">
        <v>1.5832999999999999</v>
      </c>
      <c r="BV1907" t="s">
        <v>118</v>
      </c>
      <c r="CC1907" t="s">
        <v>120</v>
      </c>
      <c r="CR1907" t="s">
        <v>744</v>
      </c>
      <c r="CS1907">
        <v>161996</v>
      </c>
      <c r="CT1907" t="s">
        <v>745</v>
      </c>
      <c r="CU1907" t="s">
        <v>746</v>
      </c>
      <c r="CV1907">
        <v>2011</v>
      </c>
    </row>
    <row r="1908" spans="1:100" x14ac:dyDescent="0.35">
      <c r="A1908">
        <v>114370148</v>
      </c>
      <c r="B1908" t="s">
        <v>743</v>
      </c>
      <c r="C1908" t="s">
        <v>408</v>
      </c>
      <c r="D1908" t="s">
        <v>101</v>
      </c>
      <c r="F1908">
        <v>48</v>
      </c>
      <c r="K1908" t="s">
        <v>386</v>
      </c>
      <c r="L1908" t="s">
        <v>387</v>
      </c>
      <c r="M1908" t="s">
        <v>104</v>
      </c>
      <c r="N1908" t="s">
        <v>105</v>
      </c>
      <c r="R1908">
        <v>36</v>
      </c>
      <c r="T1908">
        <v>38</v>
      </c>
      <c r="U1908" t="s">
        <v>106</v>
      </c>
      <c r="V1908" t="s">
        <v>167</v>
      </c>
      <c r="W1908" t="s">
        <v>108</v>
      </c>
      <c r="X1908" t="s">
        <v>109</v>
      </c>
      <c r="Y1908">
        <v>9</v>
      </c>
      <c r="Z1908" t="s">
        <v>139</v>
      </c>
      <c r="AB1908">
        <v>38.76</v>
      </c>
      <c r="AD1908">
        <v>34.979999999999997</v>
      </c>
      <c r="AF1908">
        <v>42.54</v>
      </c>
      <c r="AG1908" t="s">
        <v>140</v>
      </c>
      <c r="AX1908" t="s">
        <v>128</v>
      </c>
      <c r="AY1908" t="s">
        <v>128</v>
      </c>
      <c r="AZ1908" t="s">
        <v>129</v>
      </c>
      <c r="BC1908">
        <v>1</v>
      </c>
      <c r="BH1908" t="s">
        <v>118</v>
      </c>
      <c r="BJ1908">
        <v>38</v>
      </c>
      <c r="BO1908" t="s">
        <v>130</v>
      </c>
      <c r="BQ1908">
        <v>1.5832999999999999</v>
      </c>
      <c r="BV1908" t="s">
        <v>118</v>
      </c>
      <c r="CC1908" t="s">
        <v>120</v>
      </c>
      <c r="CR1908" t="s">
        <v>744</v>
      </c>
      <c r="CS1908">
        <v>161996</v>
      </c>
      <c r="CT1908" t="s">
        <v>745</v>
      </c>
      <c r="CU1908" t="s">
        <v>746</v>
      </c>
      <c r="CV1908">
        <v>2011</v>
      </c>
    </row>
    <row r="1909" spans="1:100" x14ac:dyDescent="0.35">
      <c r="A1909">
        <v>114370148</v>
      </c>
      <c r="B1909" t="s">
        <v>743</v>
      </c>
      <c r="C1909" t="s">
        <v>408</v>
      </c>
      <c r="D1909" t="s">
        <v>101</v>
      </c>
      <c r="F1909">
        <v>48</v>
      </c>
      <c r="K1909" t="s">
        <v>386</v>
      </c>
      <c r="L1909" t="s">
        <v>387</v>
      </c>
      <c r="M1909" t="s">
        <v>104</v>
      </c>
      <c r="N1909" t="s">
        <v>105</v>
      </c>
      <c r="R1909">
        <v>36</v>
      </c>
      <c r="T1909">
        <v>38</v>
      </c>
      <c r="U1909" t="s">
        <v>106</v>
      </c>
      <c r="V1909" t="s">
        <v>167</v>
      </c>
      <c r="W1909" t="s">
        <v>108</v>
      </c>
      <c r="X1909" t="s">
        <v>109</v>
      </c>
      <c r="Y1909">
        <v>9</v>
      </c>
      <c r="Z1909" t="s">
        <v>139</v>
      </c>
      <c r="AB1909">
        <v>84.06</v>
      </c>
      <c r="AD1909">
        <v>75.239999999999995</v>
      </c>
      <c r="AF1909">
        <v>92.88</v>
      </c>
      <c r="AG1909" t="s">
        <v>140</v>
      </c>
      <c r="AX1909" t="s">
        <v>128</v>
      </c>
      <c r="AY1909" t="s">
        <v>128</v>
      </c>
      <c r="AZ1909" t="s">
        <v>129</v>
      </c>
      <c r="BC1909">
        <v>0.5</v>
      </c>
      <c r="BH1909" t="s">
        <v>118</v>
      </c>
      <c r="BJ1909">
        <v>38</v>
      </c>
      <c r="BO1909" t="s">
        <v>130</v>
      </c>
      <c r="BQ1909">
        <v>1.5832999999999999</v>
      </c>
      <c r="BV1909" t="s">
        <v>118</v>
      </c>
      <c r="CC1909" t="s">
        <v>120</v>
      </c>
      <c r="CR1909" t="s">
        <v>744</v>
      </c>
      <c r="CS1909">
        <v>161996</v>
      </c>
      <c r="CT1909" t="s">
        <v>745</v>
      </c>
      <c r="CU1909" t="s">
        <v>746</v>
      </c>
      <c r="CV1909">
        <v>2011</v>
      </c>
    </row>
    <row r="1910" spans="1:100" x14ac:dyDescent="0.35">
      <c r="A1910">
        <v>114370148</v>
      </c>
      <c r="B1910" t="s">
        <v>743</v>
      </c>
      <c r="C1910" t="s">
        <v>408</v>
      </c>
      <c r="D1910" t="s">
        <v>101</v>
      </c>
      <c r="F1910">
        <v>48</v>
      </c>
      <c r="K1910" t="s">
        <v>386</v>
      </c>
      <c r="L1910" t="s">
        <v>387</v>
      </c>
      <c r="M1910" t="s">
        <v>104</v>
      </c>
      <c r="N1910" t="s">
        <v>105</v>
      </c>
      <c r="R1910">
        <v>36</v>
      </c>
      <c r="T1910">
        <v>38</v>
      </c>
      <c r="U1910" t="s">
        <v>106</v>
      </c>
      <c r="V1910" t="s">
        <v>167</v>
      </c>
      <c r="W1910" t="s">
        <v>108</v>
      </c>
      <c r="X1910" t="s">
        <v>109</v>
      </c>
      <c r="Y1910">
        <v>9</v>
      </c>
      <c r="Z1910" t="s">
        <v>139</v>
      </c>
      <c r="AB1910">
        <v>1.85</v>
      </c>
      <c r="AG1910" t="s">
        <v>140</v>
      </c>
      <c r="AX1910" t="s">
        <v>181</v>
      </c>
      <c r="AY1910" t="s">
        <v>205</v>
      </c>
      <c r="AZ1910" t="s">
        <v>183</v>
      </c>
      <c r="BA1910" t="s">
        <v>184</v>
      </c>
      <c r="BC1910">
        <v>2</v>
      </c>
      <c r="BH1910" t="s">
        <v>118</v>
      </c>
      <c r="BJ1910">
        <v>38</v>
      </c>
      <c r="BO1910" t="s">
        <v>130</v>
      </c>
      <c r="BQ1910">
        <v>1.5832999999999999</v>
      </c>
      <c r="BV1910" t="s">
        <v>118</v>
      </c>
      <c r="CC1910" t="s">
        <v>120</v>
      </c>
      <c r="CR1910" t="s">
        <v>744</v>
      </c>
      <c r="CS1910">
        <v>161996</v>
      </c>
      <c r="CT1910" t="s">
        <v>745</v>
      </c>
      <c r="CU1910" t="s">
        <v>746</v>
      </c>
      <c r="CV1910">
        <v>2011</v>
      </c>
    </row>
    <row r="1911" spans="1:100" x14ac:dyDescent="0.35">
      <c r="A1911">
        <v>114370148</v>
      </c>
      <c r="B1911" t="s">
        <v>743</v>
      </c>
      <c r="C1911" t="s">
        <v>408</v>
      </c>
      <c r="D1911" t="s">
        <v>101</v>
      </c>
      <c r="F1911">
        <v>48</v>
      </c>
      <c r="K1911" t="s">
        <v>386</v>
      </c>
      <c r="L1911" t="s">
        <v>387</v>
      </c>
      <c r="M1911" t="s">
        <v>104</v>
      </c>
      <c r="N1911" t="s">
        <v>105</v>
      </c>
      <c r="R1911">
        <v>36</v>
      </c>
      <c r="T1911">
        <v>38</v>
      </c>
      <c r="U1911" t="s">
        <v>106</v>
      </c>
      <c r="V1911" t="s">
        <v>167</v>
      </c>
      <c r="W1911" t="s">
        <v>108</v>
      </c>
      <c r="X1911" t="s">
        <v>109</v>
      </c>
      <c r="Y1911">
        <v>9</v>
      </c>
      <c r="Z1911" t="s">
        <v>139</v>
      </c>
      <c r="AB1911">
        <v>1.85</v>
      </c>
      <c r="AG1911" t="s">
        <v>140</v>
      </c>
      <c r="AX1911" t="s">
        <v>181</v>
      </c>
      <c r="AY1911" t="s">
        <v>209</v>
      </c>
      <c r="AZ1911" t="s">
        <v>183</v>
      </c>
      <c r="BA1911" t="s">
        <v>184</v>
      </c>
      <c r="BC1911">
        <v>2</v>
      </c>
      <c r="BH1911" t="s">
        <v>118</v>
      </c>
      <c r="BJ1911">
        <v>38</v>
      </c>
      <c r="BO1911" t="s">
        <v>130</v>
      </c>
      <c r="BQ1911">
        <v>1.5832999999999999</v>
      </c>
      <c r="BV1911" t="s">
        <v>118</v>
      </c>
      <c r="CC1911" t="s">
        <v>120</v>
      </c>
      <c r="CR1911" t="s">
        <v>744</v>
      </c>
      <c r="CS1911">
        <v>161996</v>
      </c>
      <c r="CT1911" t="s">
        <v>745</v>
      </c>
      <c r="CU1911" t="s">
        <v>746</v>
      </c>
      <c r="CV1911">
        <v>2011</v>
      </c>
    </row>
    <row r="1912" spans="1:100" x14ac:dyDescent="0.35">
      <c r="A1912">
        <v>114370148</v>
      </c>
      <c r="B1912" t="s">
        <v>743</v>
      </c>
      <c r="C1912" t="s">
        <v>408</v>
      </c>
      <c r="D1912" t="s">
        <v>101</v>
      </c>
      <c r="F1912">
        <v>48</v>
      </c>
      <c r="K1912" t="s">
        <v>386</v>
      </c>
      <c r="L1912" t="s">
        <v>387</v>
      </c>
      <c r="M1912" t="s">
        <v>104</v>
      </c>
      <c r="N1912" t="s">
        <v>105</v>
      </c>
      <c r="R1912">
        <v>36</v>
      </c>
      <c r="T1912">
        <v>38</v>
      </c>
      <c r="U1912" t="s">
        <v>106</v>
      </c>
      <c r="V1912" t="s">
        <v>167</v>
      </c>
      <c r="W1912" t="s">
        <v>108</v>
      </c>
      <c r="X1912" t="s">
        <v>109</v>
      </c>
      <c r="Y1912">
        <v>9</v>
      </c>
      <c r="Z1912" t="s">
        <v>139</v>
      </c>
      <c r="AB1912">
        <v>1.85</v>
      </c>
      <c r="AG1912" t="s">
        <v>140</v>
      </c>
      <c r="AX1912" t="s">
        <v>181</v>
      </c>
      <c r="AY1912" t="s">
        <v>465</v>
      </c>
      <c r="AZ1912" t="s">
        <v>183</v>
      </c>
      <c r="BA1912" t="s">
        <v>184</v>
      </c>
      <c r="BC1912">
        <v>2</v>
      </c>
      <c r="BH1912" t="s">
        <v>118</v>
      </c>
      <c r="BJ1912">
        <v>38</v>
      </c>
      <c r="BO1912" t="s">
        <v>130</v>
      </c>
      <c r="BQ1912">
        <v>1.5832999999999999</v>
      </c>
      <c r="BV1912" t="s">
        <v>118</v>
      </c>
      <c r="CC1912" t="s">
        <v>120</v>
      </c>
      <c r="CR1912" t="s">
        <v>744</v>
      </c>
      <c r="CS1912">
        <v>161996</v>
      </c>
      <c r="CT1912" t="s">
        <v>745</v>
      </c>
      <c r="CU1912" t="s">
        <v>746</v>
      </c>
      <c r="CV1912">
        <v>2011</v>
      </c>
    </row>
    <row r="1913" spans="1:100" x14ac:dyDescent="0.35">
      <c r="A1913">
        <v>114370148</v>
      </c>
      <c r="B1913" t="s">
        <v>743</v>
      </c>
      <c r="C1913" t="s">
        <v>408</v>
      </c>
      <c r="D1913" t="s">
        <v>101</v>
      </c>
      <c r="F1913">
        <v>48</v>
      </c>
      <c r="K1913" t="s">
        <v>386</v>
      </c>
      <c r="L1913" t="s">
        <v>387</v>
      </c>
      <c r="M1913" t="s">
        <v>104</v>
      </c>
      <c r="N1913" t="s">
        <v>105</v>
      </c>
      <c r="R1913">
        <v>36</v>
      </c>
      <c r="T1913">
        <v>38</v>
      </c>
      <c r="U1913" t="s">
        <v>106</v>
      </c>
      <c r="V1913" t="s">
        <v>167</v>
      </c>
      <c r="W1913" t="s">
        <v>108</v>
      </c>
      <c r="X1913" t="s">
        <v>109</v>
      </c>
      <c r="Y1913">
        <v>9</v>
      </c>
      <c r="Z1913" t="s">
        <v>139</v>
      </c>
      <c r="AB1913">
        <v>1.85</v>
      </c>
      <c r="AG1913" t="s">
        <v>140</v>
      </c>
      <c r="AX1913" t="s">
        <v>181</v>
      </c>
      <c r="AY1913" t="s">
        <v>465</v>
      </c>
      <c r="AZ1913" t="s">
        <v>183</v>
      </c>
      <c r="BA1913" t="s">
        <v>184</v>
      </c>
      <c r="BC1913">
        <v>2</v>
      </c>
      <c r="BH1913" t="s">
        <v>118</v>
      </c>
      <c r="BJ1913">
        <v>38</v>
      </c>
      <c r="BO1913" t="s">
        <v>130</v>
      </c>
      <c r="BQ1913">
        <v>1.5832999999999999</v>
      </c>
      <c r="BV1913" t="s">
        <v>118</v>
      </c>
      <c r="CC1913" t="s">
        <v>120</v>
      </c>
      <c r="CR1913" t="s">
        <v>744</v>
      </c>
      <c r="CS1913">
        <v>161996</v>
      </c>
      <c r="CT1913" t="s">
        <v>745</v>
      </c>
      <c r="CU1913" t="s">
        <v>746</v>
      </c>
      <c r="CV1913">
        <v>2011</v>
      </c>
    </row>
    <row r="1914" spans="1:100" x14ac:dyDescent="0.35">
      <c r="A1914">
        <v>114370148</v>
      </c>
      <c r="B1914" t="s">
        <v>743</v>
      </c>
      <c r="C1914" t="s">
        <v>408</v>
      </c>
      <c r="D1914" t="s">
        <v>101</v>
      </c>
      <c r="F1914">
        <v>48</v>
      </c>
      <c r="K1914" t="s">
        <v>386</v>
      </c>
      <c r="L1914" t="s">
        <v>387</v>
      </c>
      <c r="M1914" t="s">
        <v>104</v>
      </c>
      <c r="N1914" t="s">
        <v>105</v>
      </c>
      <c r="R1914">
        <v>36</v>
      </c>
      <c r="T1914">
        <v>38</v>
      </c>
      <c r="U1914" t="s">
        <v>106</v>
      </c>
      <c r="V1914" t="s">
        <v>167</v>
      </c>
      <c r="W1914" t="s">
        <v>108</v>
      </c>
      <c r="X1914" t="s">
        <v>109</v>
      </c>
      <c r="Y1914">
        <v>9</v>
      </c>
      <c r="Z1914" t="s">
        <v>139</v>
      </c>
      <c r="AB1914">
        <v>1.85</v>
      </c>
      <c r="AG1914" t="s">
        <v>140</v>
      </c>
      <c r="AX1914" t="s">
        <v>181</v>
      </c>
      <c r="AY1914" t="s">
        <v>747</v>
      </c>
      <c r="AZ1914" t="s">
        <v>183</v>
      </c>
      <c r="BA1914" t="s">
        <v>184</v>
      </c>
      <c r="BC1914">
        <v>2</v>
      </c>
      <c r="BH1914" t="s">
        <v>118</v>
      </c>
      <c r="BJ1914">
        <v>38</v>
      </c>
      <c r="BO1914" t="s">
        <v>130</v>
      </c>
      <c r="BQ1914">
        <v>1.5832999999999999</v>
      </c>
      <c r="BV1914" t="s">
        <v>118</v>
      </c>
      <c r="CC1914" t="s">
        <v>120</v>
      </c>
      <c r="CR1914" t="s">
        <v>744</v>
      </c>
      <c r="CS1914">
        <v>161996</v>
      </c>
      <c r="CT1914" t="s">
        <v>745</v>
      </c>
      <c r="CU1914" t="s">
        <v>746</v>
      </c>
      <c r="CV1914">
        <v>2011</v>
      </c>
    </row>
    <row r="1915" spans="1:100" x14ac:dyDescent="0.35">
      <c r="A1915">
        <v>114370148</v>
      </c>
      <c r="B1915" t="s">
        <v>743</v>
      </c>
      <c r="C1915" t="s">
        <v>408</v>
      </c>
      <c r="D1915" t="s">
        <v>101</v>
      </c>
      <c r="F1915">
        <v>48</v>
      </c>
      <c r="K1915" t="s">
        <v>386</v>
      </c>
      <c r="L1915" t="s">
        <v>387</v>
      </c>
      <c r="M1915" t="s">
        <v>104</v>
      </c>
      <c r="N1915" t="s">
        <v>105</v>
      </c>
      <c r="R1915">
        <v>36</v>
      </c>
      <c r="T1915">
        <v>38</v>
      </c>
      <c r="U1915" t="s">
        <v>106</v>
      </c>
      <c r="V1915" t="s">
        <v>167</v>
      </c>
      <c r="W1915" t="s">
        <v>108</v>
      </c>
      <c r="X1915" t="s">
        <v>109</v>
      </c>
      <c r="Y1915">
        <v>9</v>
      </c>
      <c r="Z1915" t="s">
        <v>139</v>
      </c>
      <c r="AB1915">
        <v>1.85</v>
      </c>
      <c r="AG1915" t="s">
        <v>140</v>
      </c>
      <c r="AX1915" t="s">
        <v>181</v>
      </c>
      <c r="AY1915" t="s">
        <v>205</v>
      </c>
      <c r="AZ1915" t="s">
        <v>183</v>
      </c>
      <c r="BA1915" t="s">
        <v>184</v>
      </c>
      <c r="BC1915">
        <v>2</v>
      </c>
      <c r="BH1915" t="s">
        <v>118</v>
      </c>
      <c r="BJ1915">
        <v>38</v>
      </c>
      <c r="BO1915" t="s">
        <v>130</v>
      </c>
      <c r="BQ1915">
        <v>1.5832999999999999</v>
      </c>
      <c r="BV1915" t="s">
        <v>118</v>
      </c>
      <c r="CC1915" t="s">
        <v>120</v>
      </c>
      <c r="CR1915" t="s">
        <v>744</v>
      </c>
      <c r="CS1915">
        <v>161996</v>
      </c>
      <c r="CT1915" t="s">
        <v>745</v>
      </c>
      <c r="CU1915" t="s">
        <v>746</v>
      </c>
      <c r="CV1915">
        <v>2011</v>
      </c>
    </row>
    <row r="1916" spans="1:100" x14ac:dyDescent="0.35">
      <c r="A1916">
        <v>114370148</v>
      </c>
      <c r="B1916" t="s">
        <v>743</v>
      </c>
      <c r="C1916" t="s">
        <v>408</v>
      </c>
      <c r="D1916" t="s">
        <v>101</v>
      </c>
      <c r="F1916">
        <v>48</v>
      </c>
      <c r="K1916" t="s">
        <v>386</v>
      </c>
      <c r="L1916" t="s">
        <v>387</v>
      </c>
      <c r="M1916" t="s">
        <v>104</v>
      </c>
      <c r="N1916" t="s">
        <v>105</v>
      </c>
      <c r="R1916">
        <v>36</v>
      </c>
      <c r="T1916">
        <v>38</v>
      </c>
      <c r="U1916" t="s">
        <v>106</v>
      </c>
      <c r="V1916" t="s">
        <v>167</v>
      </c>
      <c r="W1916" t="s">
        <v>108</v>
      </c>
      <c r="X1916" t="s">
        <v>109</v>
      </c>
      <c r="Y1916">
        <v>9</v>
      </c>
      <c r="Z1916" t="s">
        <v>139</v>
      </c>
      <c r="AB1916">
        <v>1.85</v>
      </c>
      <c r="AG1916" t="s">
        <v>140</v>
      </c>
      <c r="AX1916" t="s">
        <v>181</v>
      </c>
      <c r="AY1916" t="s">
        <v>209</v>
      </c>
      <c r="AZ1916" t="s">
        <v>183</v>
      </c>
      <c r="BA1916" t="s">
        <v>184</v>
      </c>
      <c r="BC1916">
        <v>2</v>
      </c>
      <c r="BH1916" t="s">
        <v>118</v>
      </c>
      <c r="BJ1916">
        <v>38</v>
      </c>
      <c r="BO1916" t="s">
        <v>130</v>
      </c>
      <c r="BQ1916">
        <v>1.5832999999999999</v>
      </c>
      <c r="BV1916" t="s">
        <v>118</v>
      </c>
      <c r="CC1916" t="s">
        <v>120</v>
      </c>
      <c r="CR1916" t="s">
        <v>744</v>
      </c>
      <c r="CS1916">
        <v>161996</v>
      </c>
      <c r="CT1916" t="s">
        <v>745</v>
      </c>
      <c r="CU1916" t="s">
        <v>746</v>
      </c>
      <c r="CV1916">
        <v>2011</v>
      </c>
    </row>
    <row r="1917" spans="1:100" x14ac:dyDescent="0.35">
      <c r="A1917">
        <v>114370148</v>
      </c>
      <c r="B1917" t="s">
        <v>743</v>
      </c>
      <c r="C1917" t="s">
        <v>408</v>
      </c>
      <c r="D1917" t="s">
        <v>101</v>
      </c>
      <c r="F1917">
        <v>74.7</v>
      </c>
      <c r="K1917" t="s">
        <v>386</v>
      </c>
      <c r="L1917" t="s">
        <v>387</v>
      </c>
      <c r="M1917" t="s">
        <v>104</v>
      </c>
      <c r="N1917" t="s">
        <v>105</v>
      </c>
      <c r="R1917">
        <v>36</v>
      </c>
      <c r="T1917">
        <v>38</v>
      </c>
      <c r="U1917" t="s">
        <v>106</v>
      </c>
      <c r="V1917" t="s">
        <v>167</v>
      </c>
      <c r="W1917" t="s">
        <v>108</v>
      </c>
      <c r="X1917" t="s">
        <v>109</v>
      </c>
      <c r="Y1917">
        <v>9</v>
      </c>
      <c r="Z1917" t="s">
        <v>139</v>
      </c>
      <c r="AB1917">
        <v>1.85</v>
      </c>
      <c r="AG1917" t="s">
        <v>140</v>
      </c>
      <c r="AX1917" t="s">
        <v>181</v>
      </c>
      <c r="AY1917" t="s">
        <v>747</v>
      </c>
      <c r="AZ1917" t="s">
        <v>183</v>
      </c>
      <c r="BA1917" t="s">
        <v>184</v>
      </c>
      <c r="BC1917">
        <v>2</v>
      </c>
      <c r="BH1917" t="s">
        <v>118</v>
      </c>
      <c r="BJ1917">
        <v>38</v>
      </c>
      <c r="BO1917" t="s">
        <v>130</v>
      </c>
      <c r="BQ1917">
        <v>1.5832999999999999</v>
      </c>
      <c r="BV1917" t="s">
        <v>118</v>
      </c>
      <c r="CC1917" t="s">
        <v>120</v>
      </c>
      <c r="CR1917" t="s">
        <v>744</v>
      </c>
      <c r="CS1917">
        <v>161996</v>
      </c>
      <c r="CT1917" t="s">
        <v>745</v>
      </c>
      <c r="CU1917" t="s">
        <v>746</v>
      </c>
      <c r="CV1917">
        <v>2011</v>
      </c>
    </row>
    <row r="1918" spans="1:100" x14ac:dyDescent="0.35">
      <c r="A1918">
        <v>114370148</v>
      </c>
      <c r="B1918" t="s">
        <v>743</v>
      </c>
      <c r="C1918" t="s">
        <v>408</v>
      </c>
      <c r="D1918" t="s">
        <v>101</v>
      </c>
      <c r="F1918">
        <v>74.7</v>
      </c>
      <c r="K1918" t="s">
        <v>386</v>
      </c>
      <c r="L1918" t="s">
        <v>387</v>
      </c>
      <c r="M1918" t="s">
        <v>104</v>
      </c>
      <c r="N1918" t="s">
        <v>105</v>
      </c>
      <c r="R1918">
        <v>36</v>
      </c>
      <c r="T1918">
        <v>38</v>
      </c>
      <c r="U1918" t="s">
        <v>106</v>
      </c>
      <c r="V1918" t="s">
        <v>167</v>
      </c>
      <c r="W1918" t="s">
        <v>108</v>
      </c>
      <c r="X1918" t="s">
        <v>109</v>
      </c>
      <c r="Y1918">
        <v>9</v>
      </c>
      <c r="Z1918" t="s">
        <v>139</v>
      </c>
      <c r="AB1918">
        <v>1.85</v>
      </c>
      <c r="AG1918" t="s">
        <v>140</v>
      </c>
      <c r="AX1918" t="s">
        <v>181</v>
      </c>
      <c r="AY1918" t="s">
        <v>465</v>
      </c>
      <c r="AZ1918" t="s">
        <v>183</v>
      </c>
      <c r="BA1918" t="s">
        <v>184</v>
      </c>
      <c r="BC1918">
        <v>2</v>
      </c>
      <c r="BH1918" t="s">
        <v>118</v>
      </c>
      <c r="BJ1918">
        <v>38</v>
      </c>
      <c r="BO1918" t="s">
        <v>130</v>
      </c>
      <c r="BQ1918">
        <v>1.5832999999999999</v>
      </c>
      <c r="BV1918" t="s">
        <v>118</v>
      </c>
      <c r="CC1918" t="s">
        <v>120</v>
      </c>
      <c r="CR1918" t="s">
        <v>744</v>
      </c>
      <c r="CS1918">
        <v>161996</v>
      </c>
      <c r="CT1918" t="s">
        <v>745</v>
      </c>
      <c r="CU1918" t="s">
        <v>746</v>
      </c>
      <c r="CV1918">
        <v>2011</v>
      </c>
    </row>
    <row r="1919" spans="1:100" x14ac:dyDescent="0.35">
      <c r="A1919">
        <v>114370148</v>
      </c>
      <c r="B1919" t="s">
        <v>743</v>
      </c>
      <c r="C1919" t="s">
        <v>408</v>
      </c>
      <c r="D1919" t="s">
        <v>101</v>
      </c>
      <c r="F1919">
        <v>74.7</v>
      </c>
      <c r="K1919" t="s">
        <v>386</v>
      </c>
      <c r="L1919" t="s">
        <v>387</v>
      </c>
      <c r="M1919" t="s">
        <v>104</v>
      </c>
      <c r="N1919" t="s">
        <v>105</v>
      </c>
      <c r="R1919">
        <v>36</v>
      </c>
      <c r="T1919">
        <v>38</v>
      </c>
      <c r="U1919" t="s">
        <v>106</v>
      </c>
      <c r="V1919" t="s">
        <v>167</v>
      </c>
      <c r="W1919" t="s">
        <v>108</v>
      </c>
      <c r="X1919" t="s">
        <v>109</v>
      </c>
      <c r="Y1919">
        <v>9</v>
      </c>
      <c r="Z1919" t="s">
        <v>139</v>
      </c>
      <c r="AB1919">
        <v>1.85</v>
      </c>
      <c r="AG1919" t="s">
        <v>140</v>
      </c>
      <c r="AX1919" t="s">
        <v>181</v>
      </c>
      <c r="AY1919" t="s">
        <v>209</v>
      </c>
      <c r="AZ1919" t="s">
        <v>183</v>
      </c>
      <c r="BA1919" t="s">
        <v>184</v>
      </c>
      <c r="BC1919">
        <v>2</v>
      </c>
      <c r="BH1919" t="s">
        <v>118</v>
      </c>
      <c r="BJ1919">
        <v>38</v>
      </c>
      <c r="BO1919" t="s">
        <v>130</v>
      </c>
      <c r="BQ1919">
        <v>1.5832999999999999</v>
      </c>
      <c r="BV1919" t="s">
        <v>118</v>
      </c>
      <c r="CC1919" t="s">
        <v>120</v>
      </c>
      <c r="CR1919" t="s">
        <v>744</v>
      </c>
      <c r="CS1919">
        <v>161996</v>
      </c>
      <c r="CT1919" t="s">
        <v>745</v>
      </c>
      <c r="CU1919" t="s">
        <v>746</v>
      </c>
      <c r="CV1919">
        <v>2011</v>
      </c>
    </row>
    <row r="1920" spans="1:100" x14ac:dyDescent="0.35">
      <c r="A1920">
        <v>114370148</v>
      </c>
      <c r="B1920" t="s">
        <v>743</v>
      </c>
      <c r="C1920" t="s">
        <v>408</v>
      </c>
      <c r="D1920" t="s">
        <v>101</v>
      </c>
      <c r="F1920">
        <v>74.7</v>
      </c>
      <c r="K1920" t="s">
        <v>386</v>
      </c>
      <c r="L1920" t="s">
        <v>387</v>
      </c>
      <c r="M1920" t="s">
        <v>104</v>
      </c>
      <c r="N1920" t="s">
        <v>105</v>
      </c>
      <c r="R1920">
        <v>36</v>
      </c>
      <c r="T1920">
        <v>38</v>
      </c>
      <c r="U1920" t="s">
        <v>106</v>
      </c>
      <c r="V1920" t="s">
        <v>167</v>
      </c>
      <c r="W1920" t="s">
        <v>108</v>
      </c>
      <c r="X1920" t="s">
        <v>109</v>
      </c>
      <c r="Y1920">
        <v>9</v>
      </c>
      <c r="Z1920" t="s">
        <v>139</v>
      </c>
      <c r="AB1920">
        <v>1.85</v>
      </c>
      <c r="AG1920" t="s">
        <v>140</v>
      </c>
      <c r="AX1920" t="s">
        <v>181</v>
      </c>
      <c r="AY1920" t="s">
        <v>205</v>
      </c>
      <c r="AZ1920" t="s">
        <v>183</v>
      </c>
      <c r="BA1920" t="s">
        <v>184</v>
      </c>
      <c r="BC1920">
        <v>2</v>
      </c>
      <c r="BH1920" t="s">
        <v>118</v>
      </c>
      <c r="BJ1920">
        <v>38</v>
      </c>
      <c r="BO1920" t="s">
        <v>130</v>
      </c>
      <c r="BQ1920">
        <v>1.5832999999999999</v>
      </c>
      <c r="BV1920" t="s">
        <v>118</v>
      </c>
      <c r="CC1920" t="s">
        <v>120</v>
      </c>
      <c r="CR1920" t="s">
        <v>744</v>
      </c>
      <c r="CS1920">
        <v>161996</v>
      </c>
      <c r="CT1920" t="s">
        <v>745</v>
      </c>
      <c r="CU1920" t="s">
        <v>746</v>
      </c>
      <c r="CV1920">
        <v>2011</v>
      </c>
    </row>
    <row r="1921" spans="1:100" x14ac:dyDescent="0.35">
      <c r="A1921">
        <v>114370148</v>
      </c>
      <c r="B1921" t="s">
        <v>743</v>
      </c>
      <c r="C1921" t="s">
        <v>408</v>
      </c>
      <c r="D1921" t="s">
        <v>101</v>
      </c>
      <c r="F1921">
        <v>48</v>
      </c>
      <c r="K1921" t="s">
        <v>386</v>
      </c>
      <c r="L1921" t="s">
        <v>387</v>
      </c>
      <c r="M1921" t="s">
        <v>104</v>
      </c>
      <c r="N1921" t="s">
        <v>105</v>
      </c>
      <c r="R1921">
        <v>36</v>
      </c>
      <c r="T1921">
        <v>38</v>
      </c>
      <c r="U1921" t="s">
        <v>106</v>
      </c>
      <c r="V1921" t="s">
        <v>167</v>
      </c>
      <c r="W1921" t="s">
        <v>108</v>
      </c>
      <c r="X1921" t="s">
        <v>109</v>
      </c>
      <c r="Y1921">
        <v>9</v>
      </c>
      <c r="Z1921" t="s">
        <v>139</v>
      </c>
      <c r="AB1921">
        <v>1.85</v>
      </c>
      <c r="AG1921" t="s">
        <v>140</v>
      </c>
      <c r="AX1921" t="s">
        <v>181</v>
      </c>
      <c r="AY1921" t="s">
        <v>747</v>
      </c>
      <c r="AZ1921" t="s">
        <v>183</v>
      </c>
      <c r="BA1921" t="s">
        <v>184</v>
      </c>
      <c r="BC1921">
        <v>2</v>
      </c>
      <c r="BH1921" t="s">
        <v>118</v>
      </c>
      <c r="BJ1921">
        <v>38</v>
      </c>
      <c r="BO1921" t="s">
        <v>130</v>
      </c>
      <c r="BQ1921">
        <v>1.5832999999999999</v>
      </c>
      <c r="BV1921" t="s">
        <v>118</v>
      </c>
      <c r="CC1921" t="s">
        <v>120</v>
      </c>
      <c r="CR1921" t="s">
        <v>744</v>
      </c>
      <c r="CS1921">
        <v>161996</v>
      </c>
      <c r="CT1921" t="s">
        <v>745</v>
      </c>
      <c r="CU1921" t="s">
        <v>746</v>
      </c>
      <c r="CV1921">
        <v>2011</v>
      </c>
    </row>
    <row r="1922" spans="1:100" x14ac:dyDescent="0.35">
      <c r="A1922">
        <v>114370148</v>
      </c>
      <c r="B1922" t="s">
        <v>743</v>
      </c>
      <c r="C1922" t="s">
        <v>408</v>
      </c>
      <c r="D1922" t="s">
        <v>101</v>
      </c>
      <c r="F1922">
        <v>48</v>
      </c>
      <c r="K1922" t="s">
        <v>386</v>
      </c>
      <c r="L1922" t="s">
        <v>387</v>
      </c>
      <c r="M1922" t="s">
        <v>104</v>
      </c>
      <c r="N1922" t="s">
        <v>105</v>
      </c>
      <c r="R1922">
        <v>36</v>
      </c>
      <c r="T1922">
        <v>38</v>
      </c>
      <c r="U1922" t="s">
        <v>106</v>
      </c>
      <c r="V1922" t="s">
        <v>167</v>
      </c>
      <c r="W1922" t="s">
        <v>108</v>
      </c>
      <c r="X1922" t="s">
        <v>109</v>
      </c>
      <c r="Y1922">
        <v>9</v>
      </c>
      <c r="Z1922" t="s">
        <v>139</v>
      </c>
      <c r="AB1922">
        <v>1.85</v>
      </c>
      <c r="AG1922" t="s">
        <v>140</v>
      </c>
      <c r="AX1922" t="s">
        <v>181</v>
      </c>
      <c r="AY1922" t="s">
        <v>465</v>
      </c>
      <c r="AZ1922" t="s">
        <v>183</v>
      </c>
      <c r="BA1922" t="s">
        <v>184</v>
      </c>
      <c r="BC1922">
        <v>2</v>
      </c>
      <c r="BH1922" t="s">
        <v>118</v>
      </c>
      <c r="BJ1922">
        <v>38</v>
      </c>
      <c r="BO1922" t="s">
        <v>130</v>
      </c>
      <c r="BQ1922">
        <v>1.5832999999999999</v>
      </c>
      <c r="BV1922" t="s">
        <v>118</v>
      </c>
      <c r="CC1922" t="s">
        <v>120</v>
      </c>
      <c r="CR1922" t="s">
        <v>744</v>
      </c>
      <c r="CS1922">
        <v>161996</v>
      </c>
      <c r="CT1922" t="s">
        <v>745</v>
      </c>
      <c r="CU1922" t="s">
        <v>746</v>
      </c>
      <c r="CV1922">
        <v>2011</v>
      </c>
    </row>
    <row r="1923" spans="1:100" x14ac:dyDescent="0.35">
      <c r="A1923">
        <v>114370148</v>
      </c>
      <c r="B1923" t="s">
        <v>743</v>
      </c>
      <c r="C1923" t="s">
        <v>408</v>
      </c>
      <c r="D1923" t="s">
        <v>101</v>
      </c>
      <c r="F1923">
        <v>48</v>
      </c>
      <c r="K1923" t="s">
        <v>386</v>
      </c>
      <c r="L1923" t="s">
        <v>387</v>
      </c>
      <c r="M1923" t="s">
        <v>104</v>
      </c>
      <c r="N1923" t="s">
        <v>105</v>
      </c>
      <c r="R1923">
        <v>36</v>
      </c>
      <c r="T1923">
        <v>38</v>
      </c>
      <c r="U1923" t="s">
        <v>106</v>
      </c>
      <c r="V1923" t="s">
        <v>167</v>
      </c>
      <c r="W1923" t="s">
        <v>108</v>
      </c>
      <c r="X1923" t="s">
        <v>109</v>
      </c>
      <c r="Y1923">
        <v>9</v>
      </c>
      <c r="Z1923" t="s">
        <v>139</v>
      </c>
      <c r="AB1923">
        <v>1.85</v>
      </c>
      <c r="AG1923" t="s">
        <v>140</v>
      </c>
      <c r="AX1923" t="s">
        <v>181</v>
      </c>
      <c r="AY1923" t="s">
        <v>209</v>
      </c>
      <c r="AZ1923" t="s">
        <v>183</v>
      </c>
      <c r="BA1923" t="s">
        <v>184</v>
      </c>
      <c r="BC1923">
        <v>2</v>
      </c>
      <c r="BH1923" t="s">
        <v>118</v>
      </c>
      <c r="BJ1923">
        <v>38</v>
      </c>
      <c r="BO1923" t="s">
        <v>130</v>
      </c>
      <c r="BQ1923">
        <v>1.5832999999999999</v>
      </c>
      <c r="BV1923" t="s">
        <v>118</v>
      </c>
      <c r="CC1923" t="s">
        <v>120</v>
      </c>
      <c r="CR1923" t="s">
        <v>744</v>
      </c>
      <c r="CS1923">
        <v>161996</v>
      </c>
      <c r="CT1923" t="s">
        <v>745</v>
      </c>
      <c r="CU1923" t="s">
        <v>746</v>
      </c>
      <c r="CV1923">
        <v>2011</v>
      </c>
    </row>
    <row r="1924" spans="1:100" x14ac:dyDescent="0.35">
      <c r="A1924">
        <v>114370148</v>
      </c>
      <c r="B1924" t="s">
        <v>743</v>
      </c>
      <c r="C1924" t="s">
        <v>408</v>
      </c>
      <c r="D1924" t="s">
        <v>101</v>
      </c>
      <c r="F1924">
        <v>48</v>
      </c>
      <c r="K1924" t="s">
        <v>386</v>
      </c>
      <c r="L1924" t="s">
        <v>387</v>
      </c>
      <c r="M1924" t="s">
        <v>104</v>
      </c>
      <c r="N1924" t="s">
        <v>105</v>
      </c>
      <c r="R1924">
        <v>36</v>
      </c>
      <c r="T1924">
        <v>38</v>
      </c>
      <c r="U1924" t="s">
        <v>106</v>
      </c>
      <c r="V1924" t="s">
        <v>167</v>
      </c>
      <c r="W1924" t="s">
        <v>108</v>
      </c>
      <c r="X1924" t="s">
        <v>109</v>
      </c>
      <c r="Y1924">
        <v>9</v>
      </c>
      <c r="Z1924" t="s">
        <v>139</v>
      </c>
      <c r="AB1924">
        <v>1.85</v>
      </c>
      <c r="AG1924" t="s">
        <v>140</v>
      </c>
      <c r="AX1924" t="s">
        <v>181</v>
      </c>
      <c r="AY1924" t="s">
        <v>747</v>
      </c>
      <c r="AZ1924" t="s">
        <v>183</v>
      </c>
      <c r="BA1924" t="s">
        <v>184</v>
      </c>
      <c r="BC1924">
        <v>2</v>
      </c>
      <c r="BH1924" t="s">
        <v>118</v>
      </c>
      <c r="BJ1924">
        <v>38</v>
      </c>
      <c r="BO1924" t="s">
        <v>130</v>
      </c>
      <c r="BQ1924">
        <v>1.5832999999999999</v>
      </c>
      <c r="BV1924" t="s">
        <v>118</v>
      </c>
      <c r="CC1924" t="s">
        <v>120</v>
      </c>
      <c r="CR1924" t="s">
        <v>744</v>
      </c>
      <c r="CS1924">
        <v>161996</v>
      </c>
      <c r="CT1924" t="s">
        <v>745</v>
      </c>
      <c r="CU1924" t="s">
        <v>746</v>
      </c>
      <c r="CV1924">
        <v>2011</v>
      </c>
    </row>
    <row r="1925" spans="1:100" x14ac:dyDescent="0.35">
      <c r="A1925">
        <v>114370148</v>
      </c>
      <c r="B1925" t="s">
        <v>743</v>
      </c>
      <c r="C1925" t="s">
        <v>408</v>
      </c>
      <c r="D1925" t="s">
        <v>101</v>
      </c>
      <c r="F1925">
        <v>48</v>
      </c>
      <c r="K1925" t="s">
        <v>386</v>
      </c>
      <c r="L1925" t="s">
        <v>387</v>
      </c>
      <c r="M1925" t="s">
        <v>104</v>
      </c>
      <c r="N1925" t="s">
        <v>105</v>
      </c>
      <c r="R1925">
        <v>36</v>
      </c>
      <c r="T1925">
        <v>38</v>
      </c>
      <c r="U1925" t="s">
        <v>106</v>
      </c>
      <c r="V1925" t="s">
        <v>167</v>
      </c>
      <c r="W1925" t="s">
        <v>108</v>
      </c>
      <c r="X1925" t="s">
        <v>109</v>
      </c>
      <c r="Y1925">
        <v>9</v>
      </c>
      <c r="Z1925" t="s">
        <v>139</v>
      </c>
      <c r="AB1925">
        <v>1.85</v>
      </c>
      <c r="AG1925" t="s">
        <v>140</v>
      </c>
      <c r="AX1925" t="s">
        <v>181</v>
      </c>
      <c r="AY1925" t="s">
        <v>205</v>
      </c>
      <c r="AZ1925" t="s">
        <v>183</v>
      </c>
      <c r="BA1925" t="s">
        <v>184</v>
      </c>
      <c r="BC1925">
        <v>2</v>
      </c>
      <c r="BH1925" t="s">
        <v>118</v>
      </c>
      <c r="BJ1925">
        <v>38</v>
      </c>
      <c r="BO1925" t="s">
        <v>130</v>
      </c>
      <c r="BQ1925">
        <v>1.5832999999999999</v>
      </c>
      <c r="BV1925" t="s">
        <v>118</v>
      </c>
      <c r="CC1925" t="s">
        <v>120</v>
      </c>
      <c r="CR1925" t="s">
        <v>744</v>
      </c>
      <c r="CS1925">
        <v>161996</v>
      </c>
      <c r="CT1925" t="s">
        <v>745</v>
      </c>
      <c r="CU1925" t="s">
        <v>746</v>
      </c>
      <c r="CV1925">
        <v>2011</v>
      </c>
    </row>
    <row r="1926" spans="1:100" x14ac:dyDescent="0.35">
      <c r="A1926">
        <v>175013180</v>
      </c>
      <c r="B1926" t="s">
        <v>748</v>
      </c>
      <c r="C1926" t="s">
        <v>134</v>
      </c>
      <c r="D1926" t="s">
        <v>101</v>
      </c>
      <c r="F1926">
        <v>98</v>
      </c>
      <c r="K1926" t="s">
        <v>749</v>
      </c>
      <c r="L1926" t="s">
        <v>750</v>
      </c>
      <c r="M1926" t="s">
        <v>104</v>
      </c>
      <c r="N1926" t="s">
        <v>105</v>
      </c>
      <c r="V1926" t="s">
        <v>167</v>
      </c>
      <c r="W1926" t="s">
        <v>108</v>
      </c>
      <c r="X1926" t="s">
        <v>109</v>
      </c>
      <c r="Z1926" t="s">
        <v>139</v>
      </c>
      <c r="AB1926">
        <v>1.2E-2</v>
      </c>
      <c r="AD1926">
        <v>6.0000000000000001E-3</v>
      </c>
      <c r="AF1926">
        <v>2.8000000000000001E-2</v>
      </c>
      <c r="AG1926" t="s">
        <v>111</v>
      </c>
      <c r="AX1926" t="s">
        <v>128</v>
      </c>
      <c r="AY1926" t="s">
        <v>128</v>
      </c>
      <c r="AZ1926" t="s">
        <v>129</v>
      </c>
      <c r="BC1926">
        <v>2</v>
      </c>
      <c r="BH1926" t="s">
        <v>118</v>
      </c>
      <c r="BJ1926">
        <v>48</v>
      </c>
      <c r="BO1926" t="s">
        <v>118</v>
      </c>
      <c r="BQ1926">
        <v>48</v>
      </c>
      <c r="BV1926" t="s">
        <v>118</v>
      </c>
      <c r="CC1926" t="s">
        <v>120</v>
      </c>
      <c r="CR1926" t="s">
        <v>751</v>
      </c>
      <c r="CS1926">
        <v>176895</v>
      </c>
      <c r="CT1926" t="s">
        <v>752</v>
      </c>
      <c r="CU1926" t="s">
        <v>753</v>
      </c>
      <c r="CV1926">
        <v>2017</v>
      </c>
    </row>
    <row r="1927" spans="1:100" x14ac:dyDescent="0.35">
      <c r="A1927">
        <v>175013180</v>
      </c>
      <c r="B1927" t="s">
        <v>748</v>
      </c>
      <c r="D1927" t="s">
        <v>101</v>
      </c>
      <c r="K1927" t="s">
        <v>749</v>
      </c>
      <c r="L1927" t="s">
        <v>750</v>
      </c>
      <c r="M1927" t="s">
        <v>104</v>
      </c>
      <c r="N1927" t="s">
        <v>105</v>
      </c>
      <c r="V1927" t="s">
        <v>167</v>
      </c>
      <c r="W1927" t="s">
        <v>108</v>
      </c>
      <c r="X1927" t="s">
        <v>109</v>
      </c>
      <c r="Z1927" t="s">
        <v>110</v>
      </c>
      <c r="AB1927">
        <v>2E-3</v>
      </c>
      <c r="AD1927">
        <v>1E-3</v>
      </c>
      <c r="AF1927">
        <v>4.0000000000000001E-3</v>
      </c>
      <c r="AG1927" t="s">
        <v>111</v>
      </c>
      <c r="AX1927" t="s">
        <v>128</v>
      </c>
      <c r="AY1927" t="s">
        <v>128</v>
      </c>
      <c r="AZ1927" t="s">
        <v>129</v>
      </c>
      <c r="BC1927">
        <v>2</v>
      </c>
      <c r="BH1927" t="s">
        <v>118</v>
      </c>
      <c r="BJ1927">
        <v>48</v>
      </c>
      <c r="BO1927" t="s">
        <v>118</v>
      </c>
      <c r="BQ1927">
        <v>48</v>
      </c>
      <c r="BV1927" t="s">
        <v>118</v>
      </c>
      <c r="CC1927" t="s">
        <v>120</v>
      </c>
      <c r="CR1927" t="s">
        <v>751</v>
      </c>
      <c r="CS1927">
        <v>176895</v>
      </c>
      <c r="CT1927" t="s">
        <v>752</v>
      </c>
      <c r="CU1927" t="s">
        <v>753</v>
      </c>
      <c r="CV1927">
        <v>2017</v>
      </c>
    </row>
    <row r="1928" spans="1:100" x14ac:dyDescent="0.35">
      <c r="A1928">
        <v>175013180</v>
      </c>
      <c r="B1928" t="s">
        <v>748</v>
      </c>
      <c r="D1928" t="s">
        <v>101</v>
      </c>
      <c r="K1928" t="s">
        <v>754</v>
      </c>
      <c r="L1928" t="s">
        <v>755</v>
      </c>
      <c r="M1928" t="s">
        <v>104</v>
      </c>
      <c r="N1928" t="s">
        <v>105</v>
      </c>
      <c r="P1928">
        <v>25</v>
      </c>
      <c r="U1928" t="s">
        <v>106</v>
      </c>
      <c r="V1928" t="s">
        <v>167</v>
      </c>
      <c r="W1928" t="s">
        <v>108</v>
      </c>
      <c r="X1928" t="s">
        <v>109</v>
      </c>
      <c r="Y1928">
        <v>5</v>
      </c>
      <c r="Z1928" t="s">
        <v>110</v>
      </c>
      <c r="AB1928">
        <v>3.7000000000000002E-3</v>
      </c>
      <c r="AG1928" t="s">
        <v>111</v>
      </c>
      <c r="AX1928" t="s">
        <v>128</v>
      </c>
      <c r="AY1928" t="s">
        <v>128</v>
      </c>
      <c r="AZ1928" t="s">
        <v>129</v>
      </c>
      <c r="BC1928">
        <v>3</v>
      </c>
      <c r="BH1928" t="s">
        <v>118</v>
      </c>
      <c r="BJ1928">
        <v>96</v>
      </c>
      <c r="BO1928" t="s">
        <v>130</v>
      </c>
      <c r="BQ1928">
        <v>4</v>
      </c>
      <c r="BV1928" t="s">
        <v>118</v>
      </c>
      <c r="CC1928" t="s">
        <v>120</v>
      </c>
      <c r="CR1928" t="s">
        <v>756</v>
      </c>
      <c r="CS1928">
        <v>160186</v>
      </c>
      <c r="CT1928" t="s">
        <v>757</v>
      </c>
      <c r="CU1928" t="s">
        <v>758</v>
      </c>
      <c r="CV1928">
        <v>2012</v>
      </c>
    </row>
    <row r="1929" spans="1:100" x14ac:dyDescent="0.35">
      <c r="A1929">
        <v>175013180</v>
      </c>
      <c r="B1929" t="s">
        <v>748</v>
      </c>
      <c r="D1929" t="s">
        <v>101</v>
      </c>
      <c r="K1929" t="s">
        <v>749</v>
      </c>
      <c r="L1929" t="s">
        <v>750</v>
      </c>
      <c r="M1929" t="s">
        <v>104</v>
      </c>
      <c r="N1929" t="s">
        <v>105</v>
      </c>
      <c r="V1929" t="s">
        <v>167</v>
      </c>
      <c r="W1929" t="s">
        <v>108</v>
      </c>
      <c r="X1929" t="s">
        <v>109</v>
      </c>
      <c r="Z1929" t="s">
        <v>110</v>
      </c>
      <c r="AB1929">
        <v>2E-3</v>
      </c>
      <c r="AD1929">
        <v>1E-3</v>
      </c>
      <c r="AF1929">
        <v>4.0000000000000001E-3</v>
      </c>
      <c r="AG1929" t="s">
        <v>111</v>
      </c>
      <c r="AX1929" t="s">
        <v>128</v>
      </c>
      <c r="AY1929" t="s">
        <v>128</v>
      </c>
      <c r="AZ1929" t="s">
        <v>129</v>
      </c>
      <c r="BC1929">
        <v>2</v>
      </c>
      <c r="BH1929" t="s">
        <v>118</v>
      </c>
      <c r="BJ1929">
        <v>48</v>
      </c>
      <c r="BO1929" t="s">
        <v>118</v>
      </c>
      <c r="BQ1929">
        <v>48</v>
      </c>
      <c r="BV1929" t="s">
        <v>118</v>
      </c>
      <c r="CC1929" t="s">
        <v>120</v>
      </c>
      <c r="CR1929" t="s">
        <v>751</v>
      </c>
      <c r="CS1929">
        <v>176895</v>
      </c>
      <c r="CT1929" t="s">
        <v>752</v>
      </c>
      <c r="CU1929" t="s">
        <v>753</v>
      </c>
      <c r="CV1929">
        <v>2017</v>
      </c>
    </row>
    <row r="1930" spans="1:100" x14ac:dyDescent="0.35">
      <c r="A1930">
        <v>175013180</v>
      </c>
      <c r="B1930" t="s">
        <v>748</v>
      </c>
      <c r="D1930" t="s">
        <v>101</v>
      </c>
      <c r="F1930">
        <v>9</v>
      </c>
      <c r="K1930" t="s">
        <v>749</v>
      </c>
      <c r="L1930" t="s">
        <v>750</v>
      </c>
      <c r="M1930" t="s">
        <v>104</v>
      </c>
      <c r="N1930" t="s">
        <v>105</v>
      </c>
      <c r="V1930" t="s">
        <v>167</v>
      </c>
      <c r="W1930" t="s">
        <v>108</v>
      </c>
      <c r="X1930" t="s">
        <v>109</v>
      </c>
      <c r="Z1930" t="s">
        <v>110</v>
      </c>
      <c r="AB1930">
        <v>1.9E-2</v>
      </c>
      <c r="AD1930">
        <v>4.0000000000000001E-3</v>
      </c>
      <c r="AF1930">
        <v>3.5000000000000003E-2</v>
      </c>
      <c r="AG1930" t="s">
        <v>111</v>
      </c>
      <c r="AX1930" t="s">
        <v>128</v>
      </c>
      <c r="AY1930" t="s">
        <v>128</v>
      </c>
      <c r="AZ1930" t="s">
        <v>129</v>
      </c>
      <c r="BC1930">
        <v>2</v>
      </c>
      <c r="BH1930" t="s">
        <v>118</v>
      </c>
      <c r="BJ1930">
        <v>48</v>
      </c>
      <c r="BO1930" t="s">
        <v>118</v>
      </c>
      <c r="BQ1930">
        <v>48</v>
      </c>
      <c r="BV1930" t="s">
        <v>118</v>
      </c>
      <c r="CC1930" t="s">
        <v>120</v>
      </c>
      <c r="CR1930" t="s">
        <v>751</v>
      </c>
      <c r="CS1930">
        <v>176895</v>
      </c>
      <c r="CT1930" t="s">
        <v>752</v>
      </c>
      <c r="CU1930" t="s">
        <v>753</v>
      </c>
      <c r="CV1930">
        <v>2017</v>
      </c>
    </row>
    <row r="1931" spans="1:100" x14ac:dyDescent="0.35">
      <c r="A1931">
        <v>175013180</v>
      </c>
      <c r="B1931" t="s">
        <v>748</v>
      </c>
      <c r="D1931" t="s">
        <v>101</v>
      </c>
      <c r="K1931" t="s">
        <v>754</v>
      </c>
      <c r="L1931" t="s">
        <v>755</v>
      </c>
      <c r="M1931" t="s">
        <v>104</v>
      </c>
      <c r="N1931" t="s">
        <v>105</v>
      </c>
      <c r="P1931">
        <v>25</v>
      </c>
      <c r="U1931" t="s">
        <v>106</v>
      </c>
      <c r="V1931" t="s">
        <v>167</v>
      </c>
      <c r="W1931" t="s">
        <v>108</v>
      </c>
      <c r="X1931" t="s">
        <v>109</v>
      </c>
      <c r="Y1931">
        <v>5</v>
      </c>
      <c r="Z1931" t="s">
        <v>139</v>
      </c>
      <c r="AB1931">
        <v>0.01</v>
      </c>
      <c r="AG1931" t="s">
        <v>111</v>
      </c>
      <c r="AX1931" t="s">
        <v>128</v>
      </c>
      <c r="AY1931" t="s">
        <v>128</v>
      </c>
      <c r="AZ1931" t="s">
        <v>129</v>
      </c>
      <c r="BC1931">
        <v>3</v>
      </c>
      <c r="BH1931" t="s">
        <v>118</v>
      </c>
      <c r="BJ1931">
        <v>96</v>
      </c>
      <c r="BO1931" t="s">
        <v>130</v>
      </c>
      <c r="BQ1931">
        <v>4</v>
      </c>
      <c r="BV1931" t="s">
        <v>118</v>
      </c>
      <c r="CC1931" t="s">
        <v>120</v>
      </c>
      <c r="CR1931" t="s">
        <v>756</v>
      </c>
      <c r="CS1931">
        <v>160186</v>
      </c>
      <c r="CT1931" t="s">
        <v>757</v>
      </c>
      <c r="CU1931" t="s">
        <v>758</v>
      </c>
      <c r="CV1931">
        <v>2012</v>
      </c>
    </row>
    <row r="1932" spans="1:100" x14ac:dyDescent="0.35">
      <c r="A1932">
        <v>175013180</v>
      </c>
      <c r="B1932" t="s">
        <v>748</v>
      </c>
      <c r="D1932" t="s">
        <v>101</v>
      </c>
      <c r="K1932" t="s">
        <v>754</v>
      </c>
      <c r="L1932" t="s">
        <v>755</v>
      </c>
      <c r="M1932" t="s">
        <v>104</v>
      </c>
      <c r="N1932" t="s">
        <v>105</v>
      </c>
      <c r="P1932">
        <v>25</v>
      </c>
      <c r="U1932" t="s">
        <v>106</v>
      </c>
      <c r="V1932" t="s">
        <v>167</v>
      </c>
      <c r="W1932" t="s">
        <v>108</v>
      </c>
      <c r="X1932" t="s">
        <v>109</v>
      </c>
      <c r="Y1932">
        <v>5</v>
      </c>
      <c r="Z1932" t="s">
        <v>139</v>
      </c>
      <c r="AB1932">
        <v>1.4999999999999999E-2</v>
      </c>
      <c r="AG1932" t="s">
        <v>111</v>
      </c>
      <c r="AX1932" t="s">
        <v>128</v>
      </c>
      <c r="AY1932" t="s">
        <v>128</v>
      </c>
      <c r="AZ1932" t="s">
        <v>183</v>
      </c>
      <c r="BC1932">
        <v>3</v>
      </c>
      <c r="BH1932" t="s">
        <v>118</v>
      </c>
      <c r="BJ1932">
        <v>96</v>
      </c>
      <c r="BO1932" t="s">
        <v>130</v>
      </c>
      <c r="BQ1932">
        <v>4</v>
      </c>
      <c r="BV1932" t="s">
        <v>118</v>
      </c>
      <c r="CC1932" t="s">
        <v>120</v>
      </c>
      <c r="CR1932" t="s">
        <v>756</v>
      </c>
      <c r="CS1932">
        <v>160186</v>
      </c>
      <c r="CT1932" t="s">
        <v>757</v>
      </c>
      <c r="CU1932" t="s">
        <v>758</v>
      </c>
      <c r="CV1932">
        <v>2012</v>
      </c>
    </row>
    <row r="1933" spans="1:100" x14ac:dyDescent="0.35">
      <c r="A1933">
        <v>175013180</v>
      </c>
      <c r="B1933" t="s">
        <v>748</v>
      </c>
      <c r="D1933" t="s">
        <v>101</v>
      </c>
      <c r="K1933" t="s">
        <v>754</v>
      </c>
      <c r="L1933" t="s">
        <v>755</v>
      </c>
      <c r="M1933" t="s">
        <v>104</v>
      </c>
      <c r="N1933" t="s">
        <v>105</v>
      </c>
      <c r="P1933">
        <v>25</v>
      </c>
      <c r="U1933" t="s">
        <v>106</v>
      </c>
      <c r="V1933" t="s">
        <v>167</v>
      </c>
      <c r="W1933" t="s">
        <v>108</v>
      </c>
      <c r="X1933" t="s">
        <v>109</v>
      </c>
      <c r="Y1933">
        <v>5</v>
      </c>
      <c r="Z1933" t="s">
        <v>110</v>
      </c>
      <c r="AB1933">
        <v>5.0000000000000001E-3</v>
      </c>
      <c r="AG1933" t="s">
        <v>111</v>
      </c>
      <c r="AX1933" t="s">
        <v>128</v>
      </c>
      <c r="AY1933" t="s">
        <v>128</v>
      </c>
      <c r="AZ1933" t="s">
        <v>183</v>
      </c>
      <c r="BC1933">
        <v>3</v>
      </c>
      <c r="BH1933" t="s">
        <v>118</v>
      </c>
      <c r="BJ1933">
        <v>96</v>
      </c>
      <c r="BO1933" t="s">
        <v>130</v>
      </c>
      <c r="BQ1933">
        <v>4</v>
      </c>
      <c r="BV1933" t="s">
        <v>118</v>
      </c>
      <c r="CC1933" t="s">
        <v>120</v>
      </c>
      <c r="CR1933" t="s">
        <v>756</v>
      </c>
      <c r="CS1933">
        <v>160186</v>
      </c>
      <c r="CT1933" t="s">
        <v>757</v>
      </c>
      <c r="CU1933" t="s">
        <v>758</v>
      </c>
      <c r="CV1933">
        <v>2012</v>
      </c>
    </row>
    <row r="1934" spans="1:100" x14ac:dyDescent="0.35">
      <c r="A1934">
        <v>175013180</v>
      </c>
      <c r="B1934" t="s">
        <v>748</v>
      </c>
      <c r="D1934" t="s">
        <v>101</v>
      </c>
      <c r="K1934" t="s">
        <v>754</v>
      </c>
      <c r="L1934" t="s">
        <v>755</v>
      </c>
      <c r="M1934" t="s">
        <v>104</v>
      </c>
      <c r="N1934" t="s">
        <v>105</v>
      </c>
      <c r="P1934">
        <v>6</v>
      </c>
      <c r="U1934" t="s">
        <v>118</v>
      </c>
      <c r="V1934" t="s">
        <v>107</v>
      </c>
      <c r="W1934" t="s">
        <v>108</v>
      </c>
      <c r="X1934" t="s">
        <v>109</v>
      </c>
      <c r="Y1934">
        <v>2</v>
      </c>
      <c r="Z1934" t="s">
        <v>139</v>
      </c>
      <c r="AB1934">
        <v>1.6999999999999999E-3</v>
      </c>
      <c r="AG1934" t="s">
        <v>111</v>
      </c>
      <c r="AX1934" t="s">
        <v>112</v>
      </c>
      <c r="AY1934" t="s">
        <v>235</v>
      </c>
      <c r="AZ1934" t="s">
        <v>183</v>
      </c>
      <c r="BC1934">
        <v>90</v>
      </c>
      <c r="BH1934" t="s">
        <v>118</v>
      </c>
      <c r="BJ1934">
        <v>90</v>
      </c>
      <c r="BO1934" t="s">
        <v>118</v>
      </c>
      <c r="BQ1934">
        <v>90</v>
      </c>
      <c r="BV1934" t="s">
        <v>118</v>
      </c>
      <c r="CC1934" t="s">
        <v>120</v>
      </c>
      <c r="CR1934" t="s">
        <v>759</v>
      </c>
      <c r="CS1934">
        <v>168380</v>
      </c>
      <c r="CT1934" t="s">
        <v>760</v>
      </c>
      <c r="CU1934" t="s">
        <v>761</v>
      </c>
      <c r="CV1934">
        <v>2014</v>
      </c>
    </row>
    <row r="1935" spans="1:100" x14ac:dyDescent="0.35">
      <c r="A1935">
        <v>175013180</v>
      </c>
      <c r="B1935" t="s">
        <v>748</v>
      </c>
      <c r="D1935" t="s">
        <v>164</v>
      </c>
      <c r="K1935" t="s">
        <v>754</v>
      </c>
      <c r="L1935" t="s">
        <v>755</v>
      </c>
      <c r="M1935" t="s">
        <v>104</v>
      </c>
      <c r="N1935" t="s">
        <v>105</v>
      </c>
      <c r="P1935">
        <v>6</v>
      </c>
      <c r="U1935" t="s">
        <v>118</v>
      </c>
      <c r="V1935" t="s">
        <v>167</v>
      </c>
      <c r="W1935" t="s">
        <v>108</v>
      </c>
      <c r="X1935" t="s">
        <v>109</v>
      </c>
      <c r="Y1935">
        <v>4</v>
      </c>
      <c r="Z1935" t="s">
        <v>139</v>
      </c>
      <c r="AB1935">
        <v>1.4999999999999999E-2</v>
      </c>
      <c r="AG1935" t="s">
        <v>111</v>
      </c>
      <c r="AX1935" t="s">
        <v>128</v>
      </c>
      <c r="AY1935" t="s">
        <v>128</v>
      </c>
      <c r="AZ1935" t="s">
        <v>223</v>
      </c>
      <c r="BC1935">
        <v>3</v>
      </c>
      <c r="BH1935" t="s">
        <v>118</v>
      </c>
      <c r="BJ1935">
        <v>72</v>
      </c>
      <c r="BO1935" t="s">
        <v>130</v>
      </c>
      <c r="BQ1935">
        <v>3</v>
      </c>
      <c r="BV1935" t="s">
        <v>118</v>
      </c>
      <c r="CC1935" t="s">
        <v>120</v>
      </c>
      <c r="CR1935" t="s">
        <v>762</v>
      </c>
      <c r="CS1935">
        <v>170591</v>
      </c>
      <c r="CT1935" t="s">
        <v>763</v>
      </c>
      <c r="CU1935" t="s">
        <v>764</v>
      </c>
      <c r="CV1935">
        <v>2010</v>
      </c>
    </row>
    <row r="1936" spans="1:100" x14ac:dyDescent="0.35">
      <c r="A1936">
        <v>175013180</v>
      </c>
      <c r="B1936" t="s">
        <v>748</v>
      </c>
      <c r="D1936" t="s">
        <v>101</v>
      </c>
      <c r="K1936" t="s">
        <v>754</v>
      </c>
      <c r="L1936" t="s">
        <v>755</v>
      </c>
      <c r="M1936" t="s">
        <v>104</v>
      </c>
      <c r="N1936" t="s">
        <v>105</v>
      </c>
      <c r="P1936">
        <v>6</v>
      </c>
      <c r="U1936" t="s">
        <v>118</v>
      </c>
      <c r="V1936" t="s">
        <v>107</v>
      </c>
      <c r="W1936" t="s">
        <v>108</v>
      </c>
      <c r="X1936" t="s">
        <v>109</v>
      </c>
      <c r="Y1936">
        <v>2</v>
      </c>
      <c r="Z1936" t="s">
        <v>139</v>
      </c>
      <c r="AB1936">
        <v>1.6999999999999999E-3</v>
      </c>
      <c r="AG1936" t="s">
        <v>111</v>
      </c>
      <c r="AX1936" t="s">
        <v>128</v>
      </c>
      <c r="AY1936" t="s">
        <v>128</v>
      </c>
      <c r="AZ1936" t="s">
        <v>227</v>
      </c>
      <c r="BC1936">
        <v>90</v>
      </c>
      <c r="BH1936" t="s">
        <v>118</v>
      </c>
      <c r="BJ1936">
        <v>90</v>
      </c>
      <c r="BO1936" t="s">
        <v>118</v>
      </c>
      <c r="BQ1936">
        <v>90</v>
      </c>
      <c r="BV1936" t="s">
        <v>118</v>
      </c>
      <c r="CC1936" t="s">
        <v>120</v>
      </c>
      <c r="CR1936" t="s">
        <v>759</v>
      </c>
      <c r="CS1936">
        <v>168380</v>
      </c>
      <c r="CT1936" t="s">
        <v>760</v>
      </c>
      <c r="CU1936" t="s">
        <v>761</v>
      </c>
      <c r="CV1936">
        <v>2014</v>
      </c>
    </row>
    <row r="1937" spans="1:100" x14ac:dyDescent="0.35">
      <c r="A1937">
        <v>175013180</v>
      </c>
      <c r="B1937" t="s">
        <v>748</v>
      </c>
      <c r="D1937" t="s">
        <v>101</v>
      </c>
      <c r="K1937" t="s">
        <v>754</v>
      </c>
      <c r="L1937" t="s">
        <v>755</v>
      </c>
      <c r="M1937" t="s">
        <v>104</v>
      </c>
      <c r="N1937" t="s">
        <v>105</v>
      </c>
      <c r="P1937">
        <v>6</v>
      </c>
      <c r="U1937" t="s">
        <v>118</v>
      </c>
      <c r="V1937" t="s">
        <v>107</v>
      </c>
      <c r="W1937" t="s">
        <v>108</v>
      </c>
      <c r="X1937" t="s">
        <v>109</v>
      </c>
      <c r="Y1937">
        <v>2</v>
      </c>
      <c r="Z1937" t="s">
        <v>139</v>
      </c>
      <c r="AB1937">
        <v>1.6999999999999999E-3</v>
      </c>
      <c r="AG1937" t="s">
        <v>111</v>
      </c>
      <c r="AX1937" t="s">
        <v>207</v>
      </c>
      <c r="AY1937" t="s">
        <v>217</v>
      </c>
      <c r="AZ1937" t="s">
        <v>227</v>
      </c>
      <c r="BA1937" t="s">
        <v>184</v>
      </c>
      <c r="BC1937">
        <v>90</v>
      </c>
      <c r="BH1937" t="s">
        <v>118</v>
      </c>
      <c r="BJ1937">
        <v>90</v>
      </c>
      <c r="BO1937" t="s">
        <v>118</v>
      </c>
      <c r="BQ1937">
        <v>90</v>
      </c>
      <c r="BV1937" t="s">
        <v>118</v>
      </c>
      <c r="CC1937" t="s">
        <v>120</v>
      </c>
      <c r="CR1937" t="s">
        <v>759</v>
      </c>
      <c r="CS1937">
        <v>168380</v>
      </c>
      <c r="CT1937" t="s">
        <v>760</v>
      </c>
      <c r="CU1937" t="s">
        <v>761</v>
      </c>
      <c r="CV1937">
        <v>2014</v>
      </c>
    </row>
    <row r="1938" spans="1:100" x14ac:dyDescent="0.35">
      <c r="A1938">
        <v>175013180</v>
      </c>
      <c r="B1938" t="s">
        <v>748</v>
      </c>
      <c r="D1938" t="s">
        <v>101</v>
      </c>
      <c r="K1938" t="s">
        <v>754</v>
      </c>
      <c r="L1938" t="s">
        <v>755</v>
      </c>
      <c r="M1938" t="s">
        <v>104</v>
      </c>
      <c r="N1938" t="s">
        <v>105</v>
      </c>
      <c r="P1938">
        <v>25</v>
      </c>
      <c r="U1938" t="s">
        <v>106</v>
      </c>
      <c r="V1938" t="s">
        <v>167</v>
      </c>
      <c r="W1938" t="s">
        <v>108</v>
      </c>
      <c r="X1938" t="s">
        <v>109</v>
      </c>
      <c r="Y1938">
        <v>5</v>
      </c>
      <c r="Z1938" t="s">
        <v>110</v>
      </c>
      <c r="AB1938">
        <v>1.6999999999999999E-3</v>
      </c>
      <c r="AG1938" t="s">
        <v>111</v>
      </c>
      <c r="AX1938" t="s">
        <v>128</v>
      </c>
      <c r="AY1938" t="s">
        <v>128</v>
      </c>
      <c r="AZ1938" t="s">
        <v>227</v>
      </c>
      <c r="BC1938">
        <v>3</v>
      </c>
      <c r="BH1938" t="s">
        <v>118</v>
      </c>
      <c r="BJ1938">
        <v>96</v>
      </c>
      <c r="BO1938" t="s">
        <v>130</v>
      </c>
      <c r="BQ1938">
        <v>4</v>
      </c>
      <c r="BV1938" t="s">
        <v>118</v>
      </c>
      <c r="CC1938" t="s">
        <v>120</v>
      </c>
      <c r="CR1938" t="s">
        <v>756</v>
      </c>
      <c r="CS1938">
        <v>160186</v>
      </c>
      <c r="CT1938" t="s">
        <v>757</v>
      </c>
      <c r="CU1938" t="s">
        <v>758</v>
      </c>
      <c r="CV1938">
        <v>2012</v>
      </c>
    </row>
    <row r="1939" spans="1:100" x14ac:dyDescent="0.35">
      <c r="A1939">
        <v>175013180</v>
      </c>
      <c r="B1939" t="s">
        <v>748</v>
      </c>
      <c r="D1939" t="s">
        <v>101</v>
      </c>
      <c r="K1939" t="s">
        <v>754</v>
      </c>
      <c r="L1939" t="s">
        <v>755</v>
      </c>
      <c r="M1939" t="s">
        <v>104</v>
      </c>
      <c r="N1939" t="s">
        <v>105</v>
      </c>
      <c r="P1939">
        <v>6</v>
      </c>
      <c r="U1939" t="s">
        <v>118</v>
      </c>
      <c r="V1939" t="s">
        <v>107</v>
      </c>
      <c r="W1939" t="s">
        <v>108</v>
      </c>
      <c r="X1939" t="s">
        <v>109</v>
      </c>
      <c r="Y1939">
        <v>2</v>
      </c>
      <c r="Z1939" t="s">
        <v>139</v>
      </c>
      <c r="AB1939">
        <v>1.6999999999999999E-3</v>
      </c>
      <c r="AG1939" t="s">
        <v>111</v>
      </c>
      <c r="AX1939" t="s">
        <v>207</v>
      </c>
      <c r="AY1939" t="s">
        <v>208</v>
      </c>
      <c r="AZ1939" t="s">
        <v>227</v>
      </c>
      <c r="BA1939" t="s">
        <v>184</v>
      </c>
      <c r="BC1939">
        <v>90</v>
      </c>
      <c r="BH1939" t="s">
        <v>118</v>
      </c>
      <c r="BJ1939">
        <v>90</v>
      </c>
      <c r="BO1939" t="s">
        <v>118</v>
      </c>
      <c r="BQ1939">
        <v>90</v>
      </c>
      <c r="BV1939" t="s">
        <v>118</v>
      </c>
      <c r="CC1939" t="s">
        <v>120</v>
      </c>
      <c r="CR1939" t="s">
        <v>759</v>
      </c>
      <c r="CS1939">
        <v>168380</v>
      </c>
      <c r="CT1939" t="s">
        <v>760</v>
      </c>
      <c r="CU1939" t="s">
        <v>761</v>
      </c>
      <c r="CV1939">
        <v>2014</v>
      </c>
    </row>
    <row r="1940" spans="1:100" x14ac:dyDescent="0.35">
      <c r="A1940">
        <v>175013180</v>
      </c>
      <c r="B1940" t="s">
        <v>748</v>
      </c>
      <c r="D1940" t="s">
        <v>101</v>
      </c>
      <c r="K1940" t="s">
        <v>754</v>
      </c>
      <c r="L1940" t="s">
        <v>755</v>
      </c>
      <c r="M1940" t="s">
        <v>104</v>
      </c>
      <c r="N1940" t="s">
        <v>105</v>
      </c>
      <c r="P1940">
        <v>6</v>
      </c>
      <c r="U1940" t="s">
        <v>118</v>
      </c>
      <c r="V1940" t="s">
        <v>107</v>
      </c>
      <c r="W1940" t="s">
        <v>108</v>
      </c>
      <c r="X1940" t="s">
        <v>109</v>
      </c>
      <c r="Y1940">
        <v>2</v>
      </c>
      <c r="Z1940" t="s">
        <v>139</v>
      </c>
      <c r="AB1940">
        <v>1.6999999999999999E-3</v>
      </c>
      <c r="AG1940" t="s">
        <v>111</v>
      </c>
      <c r="AX1940" t="s">
        <v>112</v>
      </c>
      <c r="AY1940" t="s">
        <v>235</v>
      </c>
      <c r="AZ1940" t="s">
        <v>227</v>
      </c>
      <c r="BC1940">
        <v>90</v>
      </c>
      <c r="BH1940" t="s">
        <v>118</v>
      </c>
      <c r="BJ1940">
        <v>90</v>
      </c>
      <c r="BO1940" t="s">
        <v>118</v>
      </c>
      <c r="BQ1940">
        <v>90</v>
      </c>
      <c r="BV1940" t="s">
        <v>118</v>
      </c>
      <c r="CC1940" t="s">
        <v>120</v>
      </c>
      <c r="CR1940" t="s">
        <v>759</v>
      </c>
      <c r="CS1940">
        <v>168380</v>
      </c>
      <c r="CT1940" t="s">
        <v>760</v>
      </c>
      <c r="CU1940" t="s">
        <v>761</v>
      </c>
      <c r="CV1940">
        <v>2014</v>
      </c>
    </row>
    <row r="1941" spans="1:100" x14ac:dyDescent="0.35">
      <c r="A1941">
        <v>175013180</v>
      </c>
      <c r="B1941" t="s">
        <v>748</v>
      </c>
      <c r="D1941" t="s">
        <v>101</v>
      </c>
      <c r="K1941" t="s">
        <v>754</v>
      </c>
      <c r="L1941" t="s">
        <v>755</v>
      </c>
      <c r="M1941" t="s">
        <v>104</v>
      </c>
      <c r="N1941" t="s">
        <v>105</v>
      </c>
      <c r="P1941">
        <v>25</v>
      </c>
      <c r="U1941" t="s">
        <v>106</v>
      </c>
      <c r="V1941" t="s">
        <v>167</v>
      </c>
      <c r="W1941" t="s">
        <v>108</v>
      </c>
      <c r="X1941" t="s">
        <v>109</v>
      </c>
      <c r="Y1941">
        <v>5</v>
      </c>
      <c r="Z1941" t="s">
        <v>139</v>
      </c>
      <c r="AB1941">
        <v>5.0000000000000001E-3</v>
      </c>
      <c r="AG1941" t="s">
        <v>111</v>
      </c>
      <c r="AX1941" t="s">
        <v>128</v>
      </c>
      <c r="AY1941" t="s">
        <v>128</v>
      </c>
      <c r="AZ1941" t="s">
        <v>227</v>
      </c>
      <c r="BC1941">
        <v>3</v>
      </c>
      <c r="BH1941" t="s">
        <v>118</v>
      </c>
      <c r="BJ1941">
        <v>96</v>
      </c>
      <c r="BO1941" t="s">
        <v>130</v>
      </c>
      <c r="BQ1941">
        <v>4</v>
      </c>
      <c r="BV1941" t="s">
        <v>118</v>
      </c>
      <c r="CC1941" t="s">
        <v>120</v>
      </c>
      <c r="CR1941" t="s">
        <v>756</v>
      </c>
      <c r="CS1941">
        <v>160186</v>
      </c>
      <c r="CT1941" t="s">
        <v>757</v>
      </c>
      <c r="CU1941" t="s">
        <v>758</v>
      </c>
      <c r="CV1941">
        <v>2012</v>
      </c>
    </row>
    <row r="1942" spans="1:100" x14ac:dyDescent="0.35">
      <c r="A1942">
        <v>175013180</v>
      </c>
      <c r="B1942" t="s">
        <v>748</v>
      </c>
      <c r="D1942" t="s">
        <v>164</v>
      </c>
      <c r="K1942" t="s">
        <v>754</v>
      </c>
      <c r="L1942" t="s">
        <v>755</v>
      </c>
      <c r="M1942" t="s">
        <v>104</v>
      </c>
      <c r="N1942" t="s">
        <v>105</v>
      </c>
      <c r="P1942">
        <v>6</v>
      </c>
      <c r="U1942" t="s">
        <v>118</v>
      </c>
      <c r="V1942" t="s">
        <v>167</v>
      </c>
      <c r="W1942" t="s">
        <v>108</v>
      </c>
      <c r="X1942" t="s">
        <v>109</v>
      </c>
      <c r="Y1942">
        <v>4</v>
      </c>
      <c r="Z1942" t="s">
        <v>139</v>
      </c>
      <c r="AB1942">
        <v>1.4999999999999999E-2</v>
      </c>
      <c r="AG1942" t="s">
        <v>111</v>
      </c>
      <c r="AX1942" t="s">
        <v>128</v>
      </c>
      <c r="AY1942" t="s">
        <v>128</v>
      </c>
      <c r="AZ1942" t="s">
        <v>243</v>
      </c>
      <c r="BC1942">
        <v>3</v>
      </c>
      <c r="BH1942" t="s">
        <v>118</v>
      </c>
      <c r="BJ1942">
        <v>72</v>
      </c>
      <c r="BO1942" t="s">
        <v>130</v>
      </c>
      <c r="BQ1942">
        <v>3</v>
      </c>
      <c r="BV1942" t="s">
        <v>118</v>
      </c>
      <c r="CC1942" t="s">
        <v>120</v>
      </c>
      <c r="CR1942" t="s">
        <v>762</v>
      </c>
      <c r="CS1942">
        <v>170591</v>
      </c>
      <c r="CT1942" t="s">
        <v>763</v>
      </c>
      <c r="CU1942" t="s">
        <v>764</v>
      </c>
      <c r="CV1942">
        <v>2010</v>
      </c>
    </row>
    <row r="1943" spans="1:100" x14ac:dyDescent="0.35">
      <c r="A1943">
        <v>175013180</v>
      </c>
      <c r="B1943" t="s">
        <v>748</v>
      </c>
      <c r="C1943" t="s">
        <v>284</v>
      </c>
      <c r="D1943" t="s">
        <v>135</v>
      </c>
      <c r="K1943" t="s">
        <v>765</v>
      </c>
      <c r="L1943" t="s">
        <v>766</v>
      </c>
      <c r="M1943" t="s">
        <v>251</v>
      </c>
      <c r="N1943" t="s">
        <v>307</v>
      </c>
      <c r="W1943" t="s">
        <v>108</v>
      </c>
      <c r="X1943" t="s">
        <v>109</v>
      </c>
      <c r="Y1943">
        <v>7</v>
      </c>
      <c r="Z1943" t="s">
        <v>139</v>
      </c>
      <c r="AB1943">
        <v>3.6999999999999999E-4</v>
      </c>
      <c r="AG1943" t="s">
        <v>111</v>
      </c>
      <c r="AX1943" t="s">
        <v>199</v>
      </c>
      <c r="AY1943" t="s">
        <v>200</v>
      </c>
      <c r="AZ1943" t="s">
        <v>767</v>
      </c>
      <c r="BA1943" t="s">
        <v>768</v>
      </c>
      <c r="BC1943">
        <v>2</v>
      </c>
      <c r="BH1943" t="s">
        <v>118</v>
      </c>
      <c r="BJ1943">
        <v>48</v>
      </c>
      <c r="BQ1943">
        <v>48</v>
      </c>
      <c r="CC1943" t="s">
        <v>120</v>
      </c>
      <c r="CR1943" t="s">
        <v>769</v>
      </c>
      <c r="CS1943">
        <v>175091</v>
      </c>
      <c r="CT1943" t="s">
        <v>770</v>
      </c>
      <c r="CU1943" t="s">
        <v>771</v>
      </c>
      <c r="CV1943">
        <v>2016</v>
      </c>
    </row>
    <row r="1944" spans="1:100" x14ac:dyDescent="0.35">
      <c r="A1944">
        <v>175013180</v>
      </c>
      <c r="B1944" t="s">
        <v>748</v>
      </c>
      <c r="C1944" t="s">
        <v>284</v>
      </c>
      <c r="D1944" t="s">
        <v>135</v>
      </c>
      <c r="K1944" t="s">
        <v>765</v>
      </c>
      <c r="L1944" t="s">
        <v>766</v>
      </c>
      <c r="M1944" t="s">
        <v>251</v>
      </c>
      <c r="N1944" t="s">
        <v>307</v>
      </c>
      <c r="W1944" t="s">
        <v>108</v>
      </c>
      <c r="X1944" t="s">
        <v>109</v>
      </c>
      <c r="Y1944">
        <v>7</v>
      </c>
      <c r="Z1944" t="s">
        <v>139</v>
      </c>
      <c r="AB1944">
        <v>6.0999999999999997E-4</v>
      </c>
      <c r="AG1944" t="s">
        <v>111</v>
      </c>
      <c r="AX1944" t="s">
        <v>199</v>
      </c>
      <c r="AY1944" t="s">
        <v>200</v>
      </c>
      <c r="AZ1944" t="s">
        <v>301</v>
      </c>
      <c r="BA1944" t="s">
        <v>768</v>
      </c>
      <c r="BC1944">
        <v>2</v>
      </c>
      <c r="BH1944" t="s">
        <v>118</v>
      </c>
      <c r="BJ1944">
        <v>48</v>
      </c>
      <c r="BQ1944">
        <v>48</v>
      </c>
      <c r="CC1944" t="s">
        <v>120</v>
      </c>
      <c r="CR1944" t="s">
        <v>769</v>
      </c>
      <c r="CS1944">
        <v>175091</v>
      </c>
      <c r="CT1944" t="s">
        <v>770</v>
      </c>
      <c r="CU1944" t="s">
        <v>771</v>
      </c>
      <c r="CV1944">
        <v>2016</v>
      </c>
    </row>
    <row r="1945" spans="1:100" x14ac:dyDescent="0.35">
      <c r="A1945">
        <v>175013180</v>
      </c>
      <c r="B1945" t="s">
        <v>748</v>
      </c>
      <c r="D1945" t="s">
        <v>135</v>
      </c>
      <c r="K1945" t="s">
        <v>765</v>
      </c>
      <c r="L1945" t="s">
        <v>766</v>
      </c>
      <c r="M1945" t="s">
        <v>251</v>
      </c>
      <c r="N1945" t="s">
        <v>307</v>
      </c>
      <c r="V1945" t="s">
        <v>107</v>
      </c>
      <c r="W1945" t="s">
        <v>108</v>
      </c>
      <c r="X1945" t="s">
        <v>109</v>
      </c>
      <c r="Y1945">
        <v>7</v>
      </c>
      <c r="Z1945" t="s">
        <v>139</v>
      </c>
      <c r="AB1945">
        <v>1.91E-3</v>
      </c>
      <c r="AD1945">
        <v>1.65E-3</v>
      </c>
      <c r="AF1945">
        <v>2.1700000000000001E-3</v>
      </c>
      <c r="AG1945" t="s">
        <v>111</v>
      </c>
      <c r="AX1945" t="s">
        <v>112</v>
      </c>
      <c r="AY1945" t="s">
        <v>308</v>
      </c>
      <c r="AZ1945" t="s">
        <v>301</v>
      </c>
      <c r="BC1945">
        <v>2</v>
      </c>
      <c r="BH1945" t="s">
        <v>118</v>
      </c>
      <c r="BJ1945">
        <v>48</v>
      </c>
      <c r="BO1945" t="s">
        <v>130</v>
      </c>
      <c r="BQ1945">
        <v>2</v>
      </c>
      <c r="BV1945" t="s">
        <v>118</v>
      </c>
      <c r="CC1945" t="s">
        <v>120</v>
      </c>
      <c r="CR1945" t="s">
        <v>772</v>
      </c>
      <c r="CS1945">
        <v>176819</v>
      </c>
      <c r="CT1945" t="s">
        <v>773</v>
      </c>
      <c r="CU1945" t="s">
        <v>774</v>
      </c>
      <c r="CV1945">
        <v>2018</v>
      </c>
    </row>
    <row r="1946" spans="1:100" x14ac:dyDescent="0.35">
      <c r="A1946">
        <v>175013180</v>
      </c>
      <c r="B1946" t="s">
        <v>748</v>
      </c>
      <c r="C1946" t="s">
        <v>284</v>
      </c>
      <c r="D1946" t="s">
        <v>135</v>
      </c>
      <c r="K1946" t="s">
        <v>765</v>
      </c>
      <c r="L1946" t="s">
        <v>766</v>
      </c>
      <c r="M1946" t="s">
        <v>251</v>
      </c>
      <c r="N1946" t="s">
        <v>307</v>
      </c>
      <c r="W1946" t="s">
        <v>108</v>
      </c>
      <c r="X1946" t="s">
        <v>109</v>
      </c>
      <c r="Y1946">
        <v>7</v>
      </c>
      <c r="Z1946" t="s">
        <v>139</v>
      </c>
      <c r="AB1946">
        <v>2.47E-3</v>
      </c>
      <c r="AG1946" t="s">
        <v>111</v>
      </c>
      <c r="AX1946" t="s">
        <v>128</v>
      </c>
      <c r="AY1946" t="s">
        <v>128</v>
      </c>
      <c r="AZ1946" t="s">
        <v>328</v>
      </c>
      <c r="BC1946">
        <v>2</v>
      </c>
      <c r="BH1946" t="s">
        <v>118</v>
      </c>
      <c r="BJ1946">
        <v>48</v>
      </c>
      <c r="BQ1946">
        <v>48</v>
      </c>
      <c r="CC1946" t="s">
        <v>120</v>
      </c>
      <c r="CR1946" t="s">
        <v>769</v>
      </c>
      <c r="CS1946">
        <v>175091</v>
      </c>
      <c r="CT1946" t="s">
        <v>770</v>
      </c>
      <c r="CU1946" t="s">
        <v>771</v>
      </c>
      <c r="CV1946">
        <v>2016</v>
      </c>
    </row>
    <row r="1947" spans="1:100" x14ac:dyDescent="0.35">
      <c r="A1947">
        <v>175013180</v>
      </c>
      <c r="B1947" t="s">
        <v>748</v>
      </c>
      <c r="C1947" t="s">
        <v>284</v>
      </c>
      <c r="D1947" t="s">
        <v>135</v>
      </c>
      <c r="K1947" t="s">
        <v>765</v>
      </c>
      <c r="L1947" t="s">
        <v>766</v>
      </c>
      <c r="M1947" t="s">
        <v>251</v>
      </c>
      <c r="N1947" t="s">
        <v>307</v>
      </c>
      <c r="W1947" t="s">
        <v>108</v>
      </c>
      <c r="X1947" t="s">
        <v>109</v>
      </c>
      <c r="Y1947">
        <v>7</v>
      </c>
      <c r="Z1947" t="s">
        <v>139</v>
      </c>
      <c r="AB1947">
        <v>6.8100000000000001E-3</v>
      </c>
      <c r="AG1947" t="s">
        <v>111</v>
      </c>
      <c r="AX1947" t="s">
        <v>128</v>
      </c>
      <c r="AY1947" t="s">
        <v>128</v>
      </c>
      <c r="AZ1947" t="s">
        <v>129</v>
      </c>
      <c r="BC1947">
        <v>2</v>
      </c>
      <c r="BH1947" t="s">
        <v>118</v>
      </c>
      <c r="BJ1947">
        <v>48</v>
      </c>
      <c r="BQ1947">
        <v>48</v>
      </c>
      <c r="CC1947" t="s">
        <v>120</v>
      </c>
      <c r="CR1947" t="s">
        <v>769</v>
      </c>
      <c r="CS1947">
        <v>175091</v>
      </c>
      <c r="CT1947" t="s">
        <v>770</v>
      </c>
      <c r="CU1947" t="s">
        <v>771</v>
      </c>
      <c r="CV1947">
        <v>2016</v>
      </c>
    </row>
    <row r="1948" spans="1:100" x14ac:dyDescent="0.35">
      <c r="A1948">
        <v>175013180</v>
      </c>
      <c r="B1948" t="s">
        <v>748</v>
      </c>
      <c r="C1948" t="s">
        <v>134</v>
      </c>
      <c r="D1948" t="s">
        <v>101</v>
      </c>
      <c r="F1948">
        <v>98</v>
      </c>
      <c r="K1948" t="s">
        <v>249</v>
      </c>
      <c r="L1948" t="s">
        <v>250</v>
      </c>
      <c r="M1948" t="s">
        <v>251</v>
      </c>
      <c r="N1948" t="s">
        <v>105</v>
      </c>
      <c r="V1948" t="s">
        <v>167</v>
      </c>
      <c r="W1948" t="s">
        <v>108</v>
      </c>
      <c r="X1948" t="s">
        <v>109</v>
      </c>
      <c r="Z1948" t="s">
        <v>139</v>
      </c>
      <c r="AB1948">
        <v>2.8000000000000001E-2</v>
      </c>
      <c r="AD1948">
        <v>1.7000000000000001E-2</v>
      </c>
      <c r="AF1948">
        <v>5.8000000000000003E-2</v>
      </c>
      <c r="AG1948" t="s">
        <v>111</v>
      </c>
      <c r="AX1948" t="s">
        <v>128</v>
      </c>
      <c r="AY1948" t="s">
        <v>128</v>
      </c>
      <c r="AZ1948" t="s">
        <v>129</v>
      </c>
      <c r="BC1948">
        <v>2</v>
      </c>
      <c r="BH1948" t="s">
        <v>118</v>
      </c>
      <c r="BJ1948">
        <v>48</v>
      </c>
      <c r="BO1948" t="s">
        <v>118</v>
      </c>
      <c r="BQ1948">
        <v>48</v>
      </c>
      <c r="BV1948" t="s">
        <v>118</v>
      </c>
      <c r="CC1948" t="s">
        <v>120</v>
      </c>
      <c r="CR1948" t="s">
        <v>751</v>
      </c>
      <c r="CS1948">
        <v>176895</v>
      </c>
      <c r="CT1948" t="s">
        <v>752</v>
      </c>
      <c r="CU1948" t="s">
        <v>753</v>
      </c>
      <c r="CV1948">
        <v>2017</v>
      </c>
    </row>
    <row r="1949" spans="1:100" x14ac:dyDescent="0.35">
      <c r="A1949">
        <v>175013180</v>
      </c>
      <c r="B1949" t="s">
        <v>748</v>
      </c>
      <c r="D1949" t="s">
        <v>101</v>
      </c>
      <c r="K1949" t="s">
        <v>249</v>
      </c>
      <c r="L1949" t="s">
        <v>250</v>
      </c>
      <c r="M1949" t="s">
        <v>251</v>
      </c>
      <c r="N1949" t="s">
        <v>105</v>
      </c>
      <c r="V1949" t="s">
        <v>167</v>
      </c>
      <c r="W1949" t="s">
        <v>108</v>
      </c>
      <c r="X1949" t="s">
        <v>109</v>
      </c>
      <c r="Z1949" t="s">
        <v>110</v>
      </c>
      <c r="AB1949">
        <v>2E-3</v>
      </c>
      <c r="AD1949">
        <v>1E-3</v>
      </c>
      <c r="AF1949">
        <v>3.0000000000000001E-3</v>
      </c>
      <c r="AG1949" t="s">
        <v>111</v>
      </c>
      <c r="AX1949" t="s">
        <v>128</v>
      </c>
      <c r="AY1949" t="s">
        <v>128</v>
      </c>
      <c r="AZ1949" t="s">
        <v>129</v>
      </c>
      <c r="BC1949">
        <v>2</v>
      </c>
      <c r="BH1949" t="s">
        <v>118</v>
      </c>
      <c r="BJ1949">
        <v>48</v>
      </c>
      <c r="BO1949" t="s">
        <v>118</v>
      </c>
      <c r="BQ1949">
        <v>48</v>
      </c>
      <c r="BV1949" t="s">
        <v>118</v>
      </c>
      <c r="CC1949" t="s">
        <v>120</v>
      </c>
      <c r="CR1949" t="s">
        <v>751</v>
      </c>
      <c r="CS1949">
        <v>176895</v>
      </c>
      <c r="CT1949" t="s">
        <v>752</v>
      </c>
      <c r="CU1949" t="s">
        <v>753</v>
      </c>
      <c r="CV1949">
        <v>2017</v>
      </c>
    </row>
    <row r="1950" spans="1:100" x14ac:dyDescent="0.35">
      <c r="A1950">
        <v>175013180</v>
      </c>
      <c r="B1950" t="s">
        <v>748</v>
      </c>
      <c r="D1950" t="s">
        <v>101</v>
      </c>
      <c r="F1950">
        <v>9</v>
      </c>
      <c r="K1950" t="s">
        <v>249</v>
      </c>
      <c r="L1950" t="s">
        <v>250</v>
      </c>
      <c r="M1950" t="s">
        <v>251</v>
      </c>
      <c r="N1950" t="s">
        <v>105</v>
      </c>
      <c r="V1950" t="s">
        <v>167</v>
      </c>
      <c r="W1950" t="s">
        <v>108</v>
      </c>
      <c r="X1950" t="s">
        <v>109</v>
      </c>
      <c r="Z1950" t="s">
        <v>110</v>
      </c>
      <c r="AB1950">
        <v>2.5000000000000001E-2</v>
      </c>
      <c r="AD1950">
        <v>1.2E-2</v>
      </c>
      <c r="AF1950">
        <v>5.8999999999999997E-2</v>
      </c>
      <c r="AG1950" t="s">
        <v>111</v>
      </c>
      <c r="AX1950" t="s">
        <v>128</v>
      </c>
      <c r="AY1950" t="s">
        <v>128</v>
      </c>
      <c r="AZ1950" t="s">
        <v>129</v>
      </c>
      <c r="BC1950">
        <v>2</v>
      </c>
      <c r="BH1950" t="s">
        <v>118</v>
      </c>
      <c r="BJ1950">
        <v>48</v>
      </c>
      <c r="BO1950" t="s">
        <v>118</v>
      </c>
      <c r="BQ1950">
        <v>48</v>
      </c>
      <c r="BV1950" t="s">
        <v>118</v>
      </c>
      <c r="CC1950" t="s">
        <v>120</v>
      </c>
      <c r="CR1950" t="s">
        <v>751</v>
      </c>
      <c r="CS1950">
        <v>176895</v>
      </c>
      <c r="CT1950" t="s">
        <v>752</v>
      </c>
      <c r="CU1950" t="s">
        <v>753</v>
      </c>
      <c r="CV1950">
        <v>2017</v>
      </c>
    </row>
    <row r="1951" spans="1:100" x14ac:dyDescent="0.35">
      <c r="A1951">
        <v>175013180</v>
      </c>
      <c r="B1951" t="s">
        <v>748</v>
      </c>
      <c r="D1951" t="s">
        <v>101</v>
      </c>
      <c r="K1951" t="s">
        <v>249</v>
      </c>
      <c r="L1951" t="s">
        <v>250</v>
      </c>
      <c r="M1951" t="s">
        <v>251</v>
      </c>
      <c r="N1951" t="s">
        <v>105</v>
      </c>
      <c r="V1951" t="s">
        <v>167</v>
      </c>
      <c r="W1951" t="s">
        <v>108</v>
      </c>
      <c r="X1951" t="s">
        <v>109</v>
      </c>
      <c r="Z1951" t="s">
        <v>110</v>
      </c>
      <c r="AB1951">
        <v>2E-3</v>
      </c>
      <c r="AD1951">
        <v>1E-3</v>
      </c>
      <c r="AF1951">
        <v>3.0000000000000001E-3</v>
      </c>
      <c r="AG1951" t="s">
        <v>111</v>
      </c>
      <c r="AX1951" t="s">
        <v>128</v>
      </c>
      <c r="AY1951" t="s">
        <v>128</v>
      </c>
      <c r="AZ1951" t="s">
        <v>129</v>
      </c>
      <c r="BC1951">
        <v>2</v>
      </c>
      <c r="BH1951" t="s">
        <v>118</v>
      </c>
      <c r="BJ1951">
        <v>48</v>
      </c>
      <c r="BO1951" t="s">
        <v>118</v>
      </c>
      <c r="BQ1951">
        <v>48</v>
      </c>
      <c r="BV1951" t="s">
        <v>118</v>
      </c>
      <c r="CC1951" t="s">
        <v>120</v>
      </c>
      <c r="CR1951" t="s">
        <v>751</v>
      </c>
      <c r="CS1951">
        <v>176895</v>
      </c>
      <c r="CT1951" t="s">
        <v>752</v>
      </c>
      <c r="CU1951" t="s">
        <v>753</v>
      </c>
      <c r="CV1951">
        <v>2017</v>
      </c>
    </row>
    <row r="1952" spans="1:100" x14ac:dyDescent="0.35">
      <c r="A1952">
        <v>175013180</v>
      </c>
      <c r="B1952" t="s">
        <v>748</v>
      </c>
      <c r="D1952" t="s">
        <v>135</v>
      </c>
      <c r="K1952" t="s">
        <v>765</v>
      </c>
      <c r="L1952" t="s">
        <v>766</v>
      </c>
      <c r="M1952" t="s">
        <v>251</v>
      </c>
      <c r="N1952" t="s">
        <v>307</v>
      </c>
      <c r="V1952" t="s">
        <v>107</v>
      </c>
      <c r="W1952" t="s">
        <v>108</v>
      </c>
      <c r="X1952" t="s">
        <v>109</v>
      </c>
      <c r="Y1952">
        <v>7</v>
      </c>
      <c r="Z1952" t="s">
        <v>139</v>
      </c>
      <c r="AB1952">
        <v>6.8100000000000001E-3</v>
      </c>
      <c r="AD1952">
        <v>6.0200000000000002E-3</v>
      </c>
      <c r="AF1952">
        <v>7.6E-3</v>
      </c>
      <c r="AG1952" t="s">
        <v>111</v>
      </c>
      <c r="AX1952" t="s">
        <v>128</v>
      </c>
      <c r="AY1952" t="s">
        <v>128</v>
      </c>
      <c r="AZ1952" t="s">
        <v>129</v>
      </c>
      <c r="BC1952">
        <v>2</v>
      </c>
      <c r="BH1952" t="s">
        <v>118</v>
      </c>
      <c r="BJ1952">
        <v>48</v>
      </c>
      <c r="BO1952" t="s">
        <v>130</v>
      </c>
      <c r="BQ1952">
        <v>2</v>
      </c>
      <c r="BV1952" t="s">
        <v>118</v>
      </c>
      <c r="CC1952" t="s">
        <v>120</v>
      </c>
      <c r="CR1952" t="s">
        <v>772</v>
      </c>
      <c r="CS1952">
        <v>176819</v>
      </c>
      <c r="CT1952" t="s">
        <v>773</v>
      </c>
      <c r="CU1952" t="s">
        <v>774</v>
      </c>
      <c r="CV1952">
        <v>2018</v>
      </c>
    </row>
    <row r="1953" spans="1:100" x14ac:dyDescent="0.35">
      <c r="A1953">
        <v>175013180</v>
      </c>
      <c r="B1953" t="s">
        <v>748</v>
      </c>
      <c r="D1953" t="s">
        <v>101</v>
      </c>
      <c r="E1953" t="s">
        <v>116</v>
      </c>
      <c r="F1953">
        <v>98</v>
      </c>
      <c r="K1953" t="s">
        <v>765</v>
      </c>
      <c r="L1953" t="s">
        <v>766</v>
      </c>
      <c r="M1953" t="s">
        <v>251</v>
      </c>
      <c r="N1953" t="s">
        <v>307</v>
      </c>
      <c r="P1953">
        <v>10</v>
      </c>
      <c r="U1953" t="s">
        <v>206</v>
      </c>
      <c r="V1953" t="s">
        <v>167</v>
      </c>
      <c r="W1953" t="s">
        <v>108</v>
      </c>
      <c r="X1953" t="s">
        <v>109</v>
      </c>
      <c r="Y1953">
        <v>7</v>
      </c>
      <c r="Z1953" t="s">
        <v>139</v>
      </c>
      <c r="AB1953">
        <v>5.0000000000000001E-4</v>
      </c>
      <c r="AG1953" t="s">
        <v>111</v>
      </c>
      <c r="AX1953" t="s">
        <v>112</v>
      </c>
      <c r="AY1953" t="s">
        <v>308</v>
      </c>
      <c r="AZ1953" t="s">
        <v>183</v>
      </c>
      <c r="BC1953">
        <v>2</v>
      </c>
      <c r="BH1953" t="s">
        <v>118</v>
      </c>
      <c r="BJ1953">
        <v>48</v>
      </c>
      <c r="BO1953" t="s">
        <v>130</v>
      </c>
      <c r="BQ1953">
        <v>2</v>
      </c>
      <c r="BV1953" t="s">
        <v>118</v>
      </c>
      <c r="CC1953" t="s">
        <v>120</v>
      </c>
      <c r="CR1953" t="s">
        <v>775</v>
      </c>
      <c r="CS1953">
        <v>176923</v>
      </c>
      <c r="CT1953" t="s">
        <v>776</v>
      </c>
      <c r="CU1953" t="s">
        <v>777</v>
      </c>
      <c r="CV1953">
        <v>2015</v>
      </c>
    </row>
    <row r="1954" spans="1:100" x14ac:dyDescent="0.35">
      <c r="A1954">
        <v>175013180</v>
      </c>
      <c r="B1954" t="s">
        <v>748</v>
      </c>
      <c r="D1954" t="s">
        <v>135</v>
      </c>
      <c r="K1954" t="s">
        <v>765</v>
      </c>
      <c r="L1954" t="s">
        <v>766</v>
      </c>
      <c r="M1954" t="s">
        <v>251</v>
      </c>
      <c r="N1954" t="s">
        <v>307</v>
      </c>
      <c r="V1954" t="s">
        <v>107</v>
      </c>
      <c r="W1954" t="s">
        <v>108</v>
      </c>
      <c r="X1954" t="s">
        <v>109</v>
      </c>
      <c r="Y1954">
        <v>7</v>
      </c>
      <c r="Z1954" t="s">
        <v>139</v>
      </c>
      <c r="AB1954">
        <v>2.64E-3</v>
      </c>
      <c r="AG1954" t="s">
        <v>111</v>
      </c>
      <c r="AX1954" t="s">
        <v>112</v>
      </c>
      <c r="AY1954" t="s">
        <v>308</v>
      </c>
      <c r="AZ1954" t="s">
        <v>183</v>
      </c>
      <c r="BC1954">
        <v>2</v>
      </c>
      <c r="BH1954" t="s">
        <v>118</v>
      </c>
      <c r="BJ1954">
        <v>48</v>
      </c>
      <c r="BO1954" t="s">
        <v>130</v>
      </c>
      <c r="BQ1954">
        <v>2</v>
      </c>
      <c r="BV1954" t="s">
        <v>118</v>
      </c>
      <c r="CC1954" t="s">
        <v>120</v>
      </c>
      <c r="CR1954" t="s">
        <v>772</v>
      </c>
      <c r="CS1954">
        <v>176819</v>
      </c>
      <c r="CT1954" t="s">
        <v>773</v>
      </c>
      <c r="CU1954" t="s">
        <v>774</v>
      </c>
      <c r="CV1954">
        <v>2018</v>
      </c>
    </row>
    <row r="1955" spans="1:100" x14ac:dyDescent="0.35">
      <c r="A1955">
        <v>175013180</v>
      </c>
      <c r="B1955" t="s">
        <v>748</v>
      </c>
      <c r="D1955" t="s">
        <v>135</v>
      </c>
      <c r="K1955" t="s">
        <v>765</v>
      </c>
      <c r="L1955" t="s">
        <v>766</v>
      </c>
      <c r="M1955" t="s">
        <v>251</v>
      </c>
      <c r="N1955" t="s">
        <v>307</v>
      </c>
      <c r="V1955" t="s">
        <v>107</v>
      </c>
      <c r="W1955" t="s">
        <v>108</v>
      </c>
      <c r="X1955" t="s">
        <v>109</v>
      </c>
      <c r="Y1955">
        <v>7</v>
      </c>
      <c r="Z1955" t="s">
        <v>139</v>
      </c>
      <c r="AB1955">
        <v>5.1500000000000001E-3</v>
      </c>
      <c r="AG1955" t="s">
        <v>111</v>
      </c>
      <c r="AX1955" t="s">
        <v>128</v>
      </c>
      <c r="AY1955" t="s">
        <v>241</v>
      </c>
      <c r="AZ1955" t="s">
        <v>183</v>
      </c>
      <c r="BC1955">
        <v>2</v>
      </c>
      <c r="BH1955" t="s">
        <v>118</v>
      </c>
      <c r="BJ1955">
        <v>48</v>
      </c>
      <c r="BO1955" t="s">
        <v>130</v>
      </c>
      <c r="BQ1955">
        <v>2</v>
      </c>
      <c r="BV1955" t="s">
        <v>118</v>
      </c>
      <c r="CC1955" t="s">
        <v>120</v>
      </c>
      <c r="CR1955" t="s">
        <v>772</v>
      </c>
      <c r="CS1955">
        <v>176819</v>
      </c>
      <c r="CT1955" t="s">
        <v>773</v>
      </c>
      <c r="CU1955" t="s">
        <v>774</v>
      </c>
      <c r="CV1955">
        <v>2018</v>
      </c>
    </row>
    <row r="1956" spans="1:100" x14ac:dyDescent="0.35">
      <c r="A1956">
        <v>175013180</v>
      </c>
      <c r="B1956" t="s">
        <v>748</v>
      </c>
      <c r="C1956" t="s">
        <v>284</v>
      </c>
      <c r="D1956" t="s">
        <v>101</v>
      </c>
      <c r="K1956" t="s">
        <v>765</v>
      </c>
      <c r="L1956" t="s">
        <v>766</v>
      </c>
      <c r="M1956" t="s">
        <v>251</v>
      </c>
      <c r="N1956" t="s">
        <v>307</v>
      </c>
      <c r="W1956" t="s">
        <v>108</v>
      </c>
      <c r="X1956" t="s">
        <v>109</v>
      </c>
      <c r="Y1956">
        <v>7</v>
      </c>
      <c r="Z1956" t="s">
        <v>139</v>
      </c>
      <c r="AB1956">
        <v>5.0000000000000001E-4</v>
      </c>
      <c r="AG1956" t="s">
        <v>111</v>
      </c>
      <c r="AX1956" t="s">
        <v>199</v>
      </c>
      <c r="AY1956" t="s">
        <v>200</v>
      </c>
      <c r="AZ1956" t="s">
        <v>183</v>
      </c>
      <c r="BA1956" t="s">
        <v>768</v>
      </c>
      <c r="BC1956">
        <v>2</v>
      </c>
      <c r="BH1956" t="s">
        <v>118</v>
      </c>
      <c r="BJ1956">
        <v>48</v>
      </c>
      <c r="BQ1956">
        <v>48</v>
      </c>
      <c r="CC1956" t="s">
        <v>120</v>
      </c>
      <c r="CR1956" t="s">
        <v>769</v>
      </c>
      <c r="CS1956">
        <v>175091</v>
      </c>
      <c r="CT1956" t="s">
        <v>770</v>
      </c>
      <c r="CU1956" t="s">
        <v>771</v>
      </c>
      <c r="CV1956">
        <v>2016</v>
      </c>
    </row>
    <row r="1957" spans="1:100" x14ac:dyDescent="0.35">
      <c r="A1957">
        <v>175013180</v>
      </c>
      <c r="B1957" t="s">
        <v>748</v>
      </c>
      <c r="C1957" t="s">
        <v>284</v>
      </c>
      <c r="D1957" t="s">
        <v>135</v>
      </c>
      <c r="K1957" t="s">
        <v>765</v>
      </c>
      <c r="L1957" t="s">
        <v>766</v>
      </c>
      <c r="M1957" t="s">
        <v>251</v>
      </c>
      <c r="N1957" t="s">
        <v>307</v>
      </c>
      <c r="W1957" t="s">
        <v>108</v>
      </c>
      <c r="X1957" t="s">
        <v>109</v>
      </c>
      <c r="Y1957">
        <v>7</v>
      </c>
      <c r="Z1957" t="s">
        <v>139</v>
      </c>
      <c r="AB1957">
        <v>5.1500000000000001E-3</v>
      </c>
      <c r="AG1957" t="s">
        <v>111</v>
      </c>
      <c r="AX1957" t="s">
        <v>128</v>
      </c>
      <c r="AY1957" t="s">
        <v>241</v>
      </c>
      <c r="AZ1957" t="s">
        <v>183</v>
      </c>
      <c r="BC1957">
        <v>2</v>
      </c>
      <c r="BH1957" t="s">
        <v>118</v>
      </c>
      <c r="BJ1957">
        <v>48</v>
      </c>
      <c r="BQ1957">
        <v>48</v>
      </c>
      <c r="CC1957" t="s">
        <v>120</v>
      </c>
      <c r="CR1957" t="s">
        <v>769</v>
      </c>
      <c r="CS1957">
        <v>175091</v>
      </c>
      <c r="CT1957" t="s">
        <v>770</v>
      </c>
      <c r="CU1957" t="s">
        <v>771</v>
      </c>
      <c r="CV1957">
        <v>2016</v>
      </c>
    </row>
    <row r="1958" spans="1:100" x14ac:dyDescent="0.35">
      <c r="A1958">
        <v>175013180</v>
      </c>
      <c r="B1958" t="s">
        <v>748</v>
      </c>
      <c r="C1958" t="s">
        <v>284</v>
      </c>
      <c r="D1958" t="s">
        <v>101</v>
      </c>
      <c r="K1958" t="s">
        <v>765</v>
      </c>
      <c r="L1958" t="s">
        <v>766</v>
      </c>
      <c r="M1958" t="s">
        <v>251</v>
      </c>
      <c r="N1958" t="s">
        <v>307</v>
      </c>
      <c r="W1958" t="s">
        <v>108</v>
      </c>
      <c r="X1958" t="s">
        <v>109</v>
      </c>
      <c r="Y1958">
        <v>7</v>
      </c>
      <c r="Z1958" t="s">
        <v>139</v>
      </c>
      <c r="AB1958">
        <v>2.64E-3</v>
      </c>
      <c r="AG1958" t="s">
        <v>111</v>
      </c>
      <c r="AX1958" t="s">
        <v>207</v>
      </c>
      <c r="AY1958" t="s">
        <v>278</v>
      </c>
      <c r="AZ1958" t="s">
        <v>183</v>
      </c>
      <c r="BA1958" t="s">
        <v>184</v>
      </c>
      <c r="BC1958">
        <v>2</v>
      </c>
      <c r="BH1958" t="s">
        <v>118</v>
      </c>
      <c r="BJ1958">
        <v>48</v>
      </c>
      <c r="BQ1958">
        <v>48</v>
      </c>
      <c r="CC1958" t="s">
        <v>120</v>
      </c>
      <c r="CR1958" t="s">
        <v>769</v>
      </c>
      <c r="CS1958">
        <v>175091</v>
      </c>
      <c r="CT1958" t="s">
        <v>770</v>
      </c>
      <c r="CU1958" t="s">
        <v>771</v>
      </c>
      <c r="CV1958">
        <v>2016</v>
      </c>
    </row>
    <row r="1959" spans="1:100" x14ac:dyDescent="0.35">
      <c r="A1959">
        <v>175013180</v>
      </c>
      <c r="B1959" t="s">
        <v>748</v>
      </c>
      <c r="D1959" t="s">
        <v>101</v>
      </c>
      <c r="E1959" t="s">
        <v>116</v>
      </c>
      <c r="F1959">
        <v>98</v>
      </c>
      <c r="K1959" t="s">
        <v>765</v>
      </c>
      <c r="L1959" t="s">
        <v>766</v>
      </c>
      <c r="M1959" t="s">
        <v>251</v>
      </c>
      <c r="N1959" t="s">
        <v>307</v>
      </c>
      <c r="P1959">
        <v>10</v>
      </c>
      <c r="U1959" t="s">
        <v>206</v>
      </c>
      <c r="V1959" t="s">
        <v>167</v>
      </c>
      <c r="W1959" t="s">
        <v>108</v>
      </c>
      <c r="X1959" t="s">
        <v>109</v>
      </c>
      <c r="Y1959">
        <v>7</v>
      </c>
      <c r="Z1959" t="s">
        <v>139</v>
      </c>
      <c r="AB1959">
        <v>2.5000000000000001E-3</v>
      </c>
      <c r="AG1959" t="s">
        <v>111</v>
      </c>
      <c r="AX1959" t="s">
        <v>112</v>
      </c>
      <c r="AY1959" t="s">
        <v>308</v>
      </c>
      <c r="AZ1959" t="s">
        <v>183</v>
      </c>
      <c r="BC1959">
        <v>2</v>
      </c>
      <c r="BH1959" t="s">
        <v>118</v>
      </c>
      <c r="BJ1959">
        <v>48</v>
      </c>
      <c r="BO1959" t="s">
        <v>130</v>
      </c>
      <c r="BQ1959">
        <v>2</v>
      </c>
      <c r="BV1959" t="s">
        <v>118</v>
      </c>
      <c r="CC1959" t="s">
        <v>120</v>
      </c>
      <c r="CR1959" t="s">
        <v>775</v>
      </c>
      <c r="CS1959">
        <v>176923</v>
      </c>
      <c r="CT1959" t="s">
        <v>776</v>
      </c>
      <c r="CU1959" t="s">
        <v>777</v>
      </c>
      <c r="CV1959">
        <v>2015</v>
      </c>
    </row>
    <row r="1960" spans="1:100" x14ac:dyDescent="0.35">
      <c r="A1960">
        <v>175013180</v>
      </c>
      <c r="B1960" t="s">
        <v>748</v>
      </c>
      <c r="D1960" t="s">
        <v>135</v>
      </c>
      <c r="K1960" t="s">
        <v>765</v>
      </c>
      <c r="L1960" t="s">
        <v>766</v>
      </c>
      <c r="M1960" t="s">
        <v>251</v>
      </c>
      <c r="N1960" t="s">
        <v>307</v>
      </c>
      <c r="V1960" t="s">
        <v>107</v>
      </c>
      <c r="W1960" t="s">
        <v>108</v>
      </c>
      <c r="X1960" t="s">
        <v>109</v>
      </c>
      <c r="Y1960">
        <v>7</v>
      </c>
      <c r="Z1960" t="s">
        <v>139</v>
      </c>
      <c r="AB1960">
        <v>5.4000000000000001E-4</v>
      </c>
      <c r="AG1960" t="s">
        <v>111</v>
      </c>
      <c r="AX1960" t="s">
        <v>112</v>
      </c>
      <c r="AY1960" t="s">
        <v>308</v>
      </c>
      <c r="AZ1960" t="s">
        <v>227</v>
      </c>
      <c r="BC1960">
        <v>2</v>
      </c>
      <c r="BH1960" t="s">
        <v>118</v>
      </c>
      <c r="BJ1960">
        <v>48</v>
      </c>
      <c r="BO1960" t="s">
        <v>130</v>
      </c>
      <c r="BQ1960">
        <v>2</v>
      </c>
      <c r="BV1960" t="s">
        <v>118</v>
      </c>
      <c r="CC1960" t="s">
        <v>120</v>
      </c>
      <c r="CR1960" t="s">
        <v>772</v>
      </c>
      <c r="CS1960">
        <v>176819</v>
      </c>
      <c r="CT1960" t="s">
        <v>773</v>
      </c>
      <c r="CU1960" t="s">
        <v>774</v>
      </c>
      <c r="CV1960">
        <v>2018</v>
      </c>
    </row>
    <row r="1961" spans="1:100" x14ac:dyDescent="0.35">
      <c r="A1961">
        <v>175013180</v>
      </c>
      <c r="B1961" t="s">
        <v>748</v>
      </c>
      <c r="D1961" t="s">
        <v>135</v>
      </c>
      <c r="K1961" t="s">
        <v>765</v>
      </c>
      <c r="L1961" t="s">
        <v>766</v>
      </c>
      <c r="M1961" t="s">
        <v>251</v>
      </c>
      <c r="N1961" t="s">
        <v>307</v>
      </c>
      <c r="V1961" t="s">
        <v>107</v>
      </c>
      <c r="W1961" t="s">
        <v>108</v>
      </c>
      <c r="X1961" t="s">
        <v>109</v>
      </c>
      <c r="Y1961">
        <v>7</v>
      </c>
      <c r="Z1961" t="s">
        <v>139</v>
      </c>
      <c r="AB1961">
        <v>2.64E-3</v>
      </c>
      <c r="AG1961" t="s">
        <v>111</v>
      </c>
      <c r="AX1961" t="s">
        <v>128</v>
      </c>
      <c r="AY1961" t="s">
        <v>241</v>
      </c>
      <c r="AZ1961" t="s">
        <v>227</v>
      </c>
      <c r="BC1961">
        <v>2</v>
      </c>
      <c r="BH1961" t="s">
        <v>118</v>
      </c>
      <c r="BJ1961">
        <v>48</v>
      </c>
      <c r="BO1961" t="s">
        <v>130</v>
      </c>
      <c r="BQ1961">
        <v>2</v>
      </c>
      <c r="BV1961" t="s">
        <v>118</v>
      </c>
      <c r="CC1961" t="s">
        <v>120</v>
      </c>
      <c r="CR1961" t="s">
        <v>772</v>
      </c>
      <c r="CS1961">
        <v>176819</v>
      </c>
      <c r="CT1961" t="s">
        <v>773</v>
      </c>
      <c r="CU1961" t="s">
        <v>774</v>
      </c>
      <c r="CV1961">
        <v>2018</v>
      </c>
    </row>
    <row r="1962" spans="1:100" x14ac:dyDescent="0.35">
      <c r="A1962">
        <v>175013180</v>
      </c>
      <c r="B1962" t="s">
        <v>748</v>
      </c>
      <c r="D1962" t="s">
        <v>101</v>
      </c>
      <c r="E1962" t="s">
        <v>116</v>
      </c>
      <c r="F1962">
        <v>98</v>
      </c>
      <c r="K1962" t="s">
        <v>765</v>
      </c>
      <c r="L1962" t="s">
        <v>766</v>
      </c>
      <c r="M1962" t="s">
        <v>251</v>
      </c>
      <c r="N1962" t="s">
        <v>307</v>
      </c>
      <c r="P1962">
        <v>10</v>
      </c>
      <c r="U1962" t="s">
        <v>206</v>
      </c>
      <c r="V1962" t="s">
        <v>167</v>
      </c>
      <c r="W1962" t="s">
        <v>108</v>
      </c>
      <c r="X1962" t="s">
        <v>109</v>
      </c>
      <c r="Y1962">
        <v>7</v>
      </c>
      <c r="Z1962" t="s">
        <v>139</v>
      </c>
      <c r="AB1962">
        <v>1E-3</v>
      </c>
      <c r="AG1962" t="s">
        <v>111</v>
      </c>
      <c r="AX1962" t="s">
        <v>112</v>
      </c>
      <c r="AY1962" t="s">
        <v>308</v>
      </c>
      <c r="AZ1962" t="s">
        <v>227</v>
      </c>
      <c r="BC1962">
        <v>2</v>
      </c>
      <c r="BH1962" t="s">
        <v>118</v>
      </c>
      <c r="BJ1962">
        <v>48</v>
      </c>
      <c r="BO1962" t="s">
        <v>130</v>
      </c>
      <c r="BQ1962">
        <v>2</v>
      </c>
      <c r="BV1962" t="s">
        <v>118</v>
      </c>
      <c r="CC1962" t="s">
        <v>120</v>
      </c>
      <c r="CR1962" t="s">
        <v>775</v>
      </c>
      <c r="CS1962">
        <v>176923</v>
      </c>
      <c r="CT1962" t="s">
        <v>776</v>
      </c>
      <c r="CU1962" t="s">
        <v>777</v>
      </c>
      <c r="CV1962">
        <v>2015</v>
      </c>
    </row>
    <row r="1963" spans="1:100" x14ac:dyDescent="0.35">
      <c r="A1963">
        <v>175013180</v>
      </c>
      <c r="B1963" t="s">
        <v>748</v>
      </c>
      <c r="C1963" t="s">
        <v>284</v>
      </c>
      <c r="D1963" t="s">
        <v>135</v>
      </c>
      <c r="K1963" t="s">
        <v>765</v>
      </c>
      <c r="L1963" t="s">
        <v>766</v>
      </c>
      <c r="M1963" t="s">
        <v>251</v>
      </c>
      <c r="N1963" t="s">
        <v>307</v>
      </c>
      <c r="W1963" t="s">
        <v>108</v>
      </c>
      <c r="X1963" t="s">
        <v>109</v>
      </c>
      <c r="Y1963">
        <v>7</v>
      </c>
      <c r="Z1963" t="s">
        <v>139</v>
      </c>
      <c r="AB1963">
        <v>2.64E-3</v>
      </c>
      <c r="AG1963" t="s">
        <v>111</v>
      </c>
      <c r="AX1963" t="s">
        <v>128</v>
      </c>
      <c r="AY1963" t="s">
        <v>241</v>
      </c>
      <c r="AZ1963" t="s">
        <v>227</v>
      </c>
      <c r="BC1963">
        <v>2</v>
      </c>
      <c r="BH1963" t="s">
        <v>118</v>
      </c>
      <c r="BJ1963">
        <v>48</v>
      </c>
      <c r="BQ1963">
        <v>48</v>
      </c>
      <c r="CC1963" t="s">
        <v>120</v>
      </c>
      <c r="CR1963" t="s">
        <v>769</v>
      </c>
      <c r="CS1963">
        <v>175091</v>
      </c>
      <c r="CT1963" t="s">
        <v>770</v>
      </c>
      <c r="CU1963" t="s">
        <v>771</v>
      </c>
      <c r="CV1963">
        <v>2016</v>
      </c>
    </row>
    <row r="1964" spans="1:100" x14ac:dyDescent="0.35">
      <c r="A1964">
        <v>175013180</v>
      </c>
      <c r="B1964" t="s">
        <v>748</v>
      </c>
      <c r="D1964" t="s">
        <v>101</v>
      </c>
      <c r="E1964" t="s">
        <v>116</v>
      </c>
      <c r="F1964">
        <v>98</v>
      </c>
      <c r="K1964" t="s">
        <v>765</v>
      </c>
      <c r="L1964" t="s">
        <v>766</v>
      </c>
      <c r="M1964" t="s">
        <v>251</v>
      </c>
      <c r="N1964" t="s">
        <v>307</v>
      </c>
      <c r="P1964">
        <v>10</v>
      </c>
      <c r="U1964" t="s">
        <v>206</v>
      </c>
      <c r="V1964" t="s">
        <v>167</v>
      </c>
      <c r="W1964" t="s">
        <v>108</v>
      </c>
      <c r="X1964" t="s">
        <v>109</v>
      </c>
      <c r="Y1964">
        <v>7</v>
      </c>
      <c r="Z1964" t="s">
        <v>139</v>
      </c>
      <c r="AB1964">
        <v>1E-4</v>
      </c>
      <c r="AG1964" t="s">
        <v>111</v>
      </c>
      <c r="AX1964" t="s">
        <v>112</v>
      </c>
      <c r="AY1964" t="s">
        <v>308</v>
      </c>
      <c r="AZ1964" t="s">
        <v>227</v>
      </c>
      <c r="BC1964">
        <v>2</v>
      </c>
      <c r="BH1964" t="s">
        <v>118</v>
      </c>
      <c r="BJ1964">
        <v>48</v>
      </c>
      <c r="BO1964" t="s">
        <v>130</v>
      </c>
      <c r="BQ1964">
        <v>2</v>
      </c>
      <c r="BV1964" t="s">
        <v>118</v>
      </c>
      <c r="CC1964" t="s">
        <v>120</v>
      </c>
      <c r="CR1964" t="s">
        <v>775</v>
      </c>
      <c r="CS1964">
        <v>176923</v>
      </c>
      <c r="CT1964" t="s">
        <v>776</v>
      </c>
      <c r="CU1964" t="s">
        <v>777</v>
      </c>
      <c r="CV1964">
        <v>2015</v>
      </c>
    </row>
    <row r="1965" spans="1:100" x14ac:dyDescent="0.35">
      <c r="A1965">
        <v>175013180</v>
      </c>
      <c r="B1965" t="s">
        <v>748</v>
      </c>
      <c r="C1965" t="s">
        <v>284</v>
      </c>
      <c r="D1965" t="s">
        <v>101</v>
      </c>
      <c r="K1965" t="s">
        <v>765</v>
      </c>
      <c r="L1965" t="s">
        <v>766</v>
      </c>
      <c r="M1965" t="s">
        <v>251</v>
      </c>
      <c r="N1965" t="s">
        <v>307</v>
      </c>
      <c r="W1965" t="s">
        <v>108</v>
      </c>
      <c r="X1965" t="s">
        <v>109</v>
      </c>
      <c r="Y1965">
        <v>7</v>
      </c>
      <c r="Z1965" t="s">
        <v>139</v>
      </c>
      <c r="AB1965">
        <v>5.4000000000000001E-4</v>
      </c>
      <c r="AG1965" t="s">
        <v>111</v>
      </c>
      <c r="AX1965" t="s">
        <v>207</v>
      </c>
      <c r="AY1965" t="s">
        <v>278</v>
      </c>
      <c r="AZ1965" t="s">
        <v>227</v>
      </c>
      <c r="BA1965" t="s">
        <v>184</v>
      </c>
      <c r="BC1965">
        <v>2</v>
      </c>
      <c r="BH1965" t="s">
        <v>118</v>
      </c>
      <c r="BJ1965">
        <v>48</v>
      </c>
      <c r="BQ1965">
        <v>48</v>
      </c>
      <c r="CC1965" t="s">
        <v>120</v>
      </c>
      <c r="CR1965" t="s">
        <v>769</v>
      </c>
      <c r="CS1965">
        <v>175091</v>
      </c>
      <c r="CT1965" t="s">
        <v>770</v>
      </c>
      <c r="CU1965" t="s">
        <v>771</v>
      </c>
      <c r="CV1965">
        <v>2016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8"/>
  <sheetViews>
    <sheetView workbookViewId="0">
      <pane xSplit="1" ySplit="1" topLeftCell="B2" activePane="bottomRight" state="frozen"/>
      <selection pane="topRight"/>
      <selection pane="bottomLeft"/>
      <selection pane="bottomRight"/>
    </sheetView>
  </sheetViews>
  <sheetFormatPr defaultRowHeight="14.5" x14ac:dyDescent="0.35"/>
  <sheetData>
    <row r="1" spans="1:8" x14ac:dyDescent="0.35">
      <c r="A1" t="s">
        <v>778</v>
      </c>
      <c r="B1" t="s">
        <v>95</v>
      </c>
      <c r="C1" t="s">
        <v>97</v>
      </c>
      <c r="D1" t="s">
        <v>98</v>
      </c>
      <c r="E1" t="s">
        <v>779</v>
      </c>
      <c r="F1" t="s">
        <v>780</v>
      </c>
      <c r="G1" t="s">
        <v>781</v>
      </c>
      <c r="H1" t="s">
        <v>782</v>
      </c>
    </row>
    <row r="2" spans="1:8" x14ac:dyDescent="0.35">
      <c r="A2">
        <v>178547</v>
      </c>
      <c r="B2" t="s">
        <v>602</v>
      </c>
      <c r="C2" t="s">
        <v>603</v>
      </c>
      <c r="D2" t="s">
        <v>604</v>
      </c>
      <c r="E2">
        <v>2018</v>
      </c>
      <c r="G2" t="s">
        <v>783</v>
      </c>
      <c r="H2" s="1" t="str">
        <f>HYPERLINK("https://scholar.google.com/scholar?hl=en&amp;as_q=&amp;as_oq=&amp;as_eq=&amp;as_sauthors=&amp;as_publication=&amp;as_ylo=&amp;as_yhi=&amp;as_occt=title&amp;as_sdt=0%2C5&amp;as_epq=%22Comparative+Early+Life+Stage+Toxicity+of+the+African+Clawed+Frog%2C+Xenopus+laevis+Following+Exposure+to+Selecte", "Google Scholar")</f>
        <v>Google Scholar</v>
      </c>
    </row>
    <row r="3" spans="1:8" x14ac:dyDescent="0.35">
      <c r="A3">
        <v>178904</v>
      </c>
      <c r="B3" t="s">
        <v>214</v>
      </c>
      <c r="C3" t="s">
        <v>215</v>
      </c>
      <c r="D3" t="s">
        <v>216</v>
      </c>
      <c r="E3">
        <v>2018</v>
      </c>
      <c r="G3" t="s">
        <v>784</v>
      </c>
      <c r="H3" s="2" t="str">
        <f>HYPERLINK("https://scholar.google.com/scholar?hl=en&amp;as_q=&amp;as_oq=&amp;as_eq=&amp;as_sauthors=&amp;as_publication=&amp;as_ylo=&amp;as_yhi=&amp;as_occt=title&amp;as_sdt=0%2C5&amp;as_epq=%22Effects+of+Glyphosate+and+Its+Commercial+Formulation%2C+Roundup+Ultramax%2C+on+Liver+Histology+of+Tadpoles+of+th", "Google Scholar")</f>
        <v>Google Scholar</v>
      </c>
    </row>
    <row r="4" spans="1:8" x14ac:dyDescent="0.35">
      <c r="A4">
        <v>178898</v>
      </c>
      <c r="B4" t="s">
        <v>202</v>
      </c>
      <c r="C4" t="s">
        <v>203</v>
      </c>
      <c r="D4" t="s">
        <v>204</v>
      </c>
      <c r="E4">
        <v>2016</v>
      </c>
      <c r="G4" t="s">
        <v>785</v>
      </c>
      <c r="H4" s="3" t="str">
        <f>HYPERLINK("https://scholar.google.com/scholar?hl=en&amp;as_q=&amp;as_oq=&amp;as_eq=&amp;as_sauthors=&amp;as_publication=&amp;as_ylo=&amp;as_yhi=&amp;as_occt=title&amp;as_sdt=0%2C5&amp;as_epq=%22Effect+on+the+Growth+and+Development+and+Induction+of+Abnormalities+by+a+Glyphosate+Commercial+Formulation+and+I", "Google Scholar")</f>
        <v>Google Scholar</v>
      </c>
    </row>
    <row r="5" spans="1:8" x14ac:dyDescent="0.35">
      <c r="A5">
        <v>178822</v>
      </c>
      <c r="B5" t="s">
        <v>510</v>
      </c>
      <c r="C5" t="s">
        <v>511</v>
      </c>
      <c r="D5" t="s">
        <v>512</v>
      </c>
      <c r="E5">
        <v>2016</v>
      </c>
      <c r="G5" t="s">
        <v>786</v>
      </c>
      <c r="H5" s="4" t="str">
        <f>HYPERLINK("https://scholar.google.com/scholar?hl=en&amp;as_q=&amp;as_oq=&amp;as_eq=&amp;as_sauthors=&amp;as_publication=&amp;as_ylo=&amp;as_yhi=&amp;as_occt=title&amp;as_sdt=0%2C5&amp;as_epq=%22Temperature-Dependence+of+Glyphosate-Based+Herbicide%27s+Effects+on+Egg+and+Tadpole+Growth+of+Common+Toads", "Google Scholar")</f>
        <v>Google Scholar</v>
      </c>
    </row>
    <row r="6" spans="1:8" x14ac:dyDescent="0.35">
      <c r="A6">
        <v>170591</v>
      </c>
      <c r="B6" t="s">
        <v>762</v>
      </c>
      <c r="C6" t="s">
        <v>763</v>
      </c>
      <c r="D6" t="s">
        <v>764</v>
      </c>
      <c r="E6">
        <v>2010</v>
      </c>
      <c r="G6" t="s">
        <v>787</v>
      </c>
      <c r="H6" s="5" t="str">
        <f>HYPERLINK("https://scholar.google.com/scholar?hl=en&amp;as_q=&amp;as_oq=&amp;as_eq=&amp;as_sauthors=&amp;as_publication=&amp;as_ylo=&amp;as_yhi=&amp;as_occt=title&amp;as_sdt=0%2C5&amp;as_epq=%22Acute+Toxicity+of+Fungicide+Formulations+to+Amphibians+at+Environmentally+Relevant+Concentrations", "Google Scholar")</f>
        <v>Google Scholar</v>
      </c>
    </row>
    <row r="7" spans="1:8" x14ac:dyDescent="0.35">
      <c r="A7">
        <v>117666</v>
      </c>
      <c r="B7" t="s">
        <v>315</v>
      </c>
      <c r="C7" t="s">
        <v>321</v>
      </c>
      <c r="D7" t="s">
        <v>322</v>
      </c>
      <c r="E7">
        <v>2009</v>
      </c>
      <c r="G7" t="s">
        <v>788</v>
      </c>
      <c r="H7" s="6" t="str">
        <f>HYPERLINK("https://scholar.google.com/scholar?hl=en&amp;as_q=&amp;as_oq=&amp;as_eq=&amp;as_sauthors=&amp;as_publication=&amp;as_ylo=&amp;as_yhi=&amp;as_occt=title&amp;as_sdt=0%2C5&amp;as_epq=%22Toxicity+of+Formulated+Glyphosate+%28Glyphos%29+and+Cosmo-Flux+to+Larval+and+Juvenile+Colombian+Frogs+2.++Field+", "Google Scholar")</f>
        <v>Google Scholar</v>
      </c>
    </row>
    <row r="8" spans="1:8" x14ac:dyDescent="0.35">
      <c r="A8">
        <v>117668</v>
      </c>
      <c r="B8" t="s">
        <v>315</v>
      </c>
      <c r="C8" t="s">
        <v>316</v>
      </c>
      <c r="D8" t="s">
        <v>317</v>
      </c>
      <c r="E8">
        <v>2009</v>
      </c>
      <c r="G8" t="s">
        <v>789</v>
      </c>
      <c r="H8" s="7" t="str">
        <f>HYPERLINK("https://scholar.google.com/scholar?hl=en&amp;as_q=&amp;as_oq=&amp;as_eq=&amp;as_sauthors=&amp;as_publication=&amp;as_ylo=&amp;as_yhi=&amp;as_occt=title&amp;as_sdt=0%2C5&amp;as_epq=%22Toxicity+of+Formulated+Glyphosate+%28Glyphos%29+and+Cosmo-Flux+to+Larval+Colombian+Frogs+1.++Laboratory+Acute+To", "Google Scholar")</f>
        <v>Google Scholar</v>
      </c>
    </row>
    <row r="9" spans="1:8" x14ac:dyDescent="0.35">
      <c r="A9">
        <v>69216</v>
      </c>
      <c r="B9" t="s">
        <v>144</v>
      </c>
      <c r="C9" t="s">
        <v>145</v>
      </c>
      <c r="D9" t="s">
        <v>146</v>
      </c>
      <c r="E9">
        <v>1995</v>
      </c>
      <c r="G9" t="s">
        <v>790</v>
      </c>
      <c r="H9" s="8" t="str">
        <f>HYPERLINK("https://scholar.google.com/scholar?hl=en&amp;as_q=&amp;as_oq=&amp;as_eq=&amp;as_sauthors=&amp;as_publication=&amp;as_ylo=&amp;as_yhi=&amp;as_occt=title&amp;as_sdt=0%2C5&amp;as_epq=%22Acute+Toxicity+of+a+Herbicide+to+Selected+Frog+Species", "Google Scholar")</f>
        <v>Google Scholar</v>
      </c>
    </row>
    <row r="10" spans="1:8" x14ac:dyDescent="0.35">
      <c r="A10">
        <v>178817</v>
      </c>
      <c r="B10" t="s">
        <v>452</v>
      </c>
      <c r="C10" t="s">
        <v>453</v>
      </c>
      <c r="D10" t="s">
        <v>454</v>
      </c>
      <c r="E10">
        <v>2017</v>
      </c>
      <c r="G10" t="s">
        <v>791</v>
      </c>
      <c r="H10" s="9" t="str">
        <f>HYPERLINK("https://scholar.google.com/scholar?hl=en&amp;as_q=&amp;as_oq=&amp;as_eq=&amp;as_sauthors=&amp;as_publication=&amp;as_ylo=&amp;as_yhi=&amp;as_occt=title&amp;as_sdt=0%2C5&amp;as_epq=%22Chronic+Exposure+to+a+Glyphosate-Based+Herbicide+Makes+Toad+Larvae+More+Toxic", "Google Scholar")</f>
        <v>Google Scholar</v>
      </c>
    </row>
    <row r="11" spans="1:8" x14ac:dyDescent="0.35">
      <c r="A11">
        <v>178543</v>
      </c>
      <c r="B11" t="s">
        <v>257</v>
      </c>
      <c r="C11" t="s">
        <v>258</v>
      </c>
      <c r="D11" t="s">
        <v>259</v>
      </c>
      <c r="E11">
        <v>2018</v>
      </c>
      <c r="G11" t="s">
        <v>792</v>
      </c>
      <c r="H11" s="10" t="str">
        <f>HYPERLINK("https://scholar.google.com/scholar?hl=en&amp;as_q=&amp;as_oq=&amp;as_eq=&amp;as_sauthors=&amp;as_publication=&amp;as_ylo=&amp;as_yhi=&amp;as_occt=title&amp;as_sdt=0%2C5&amp;as_epq=%22A+Glyphosate+Micro-Emulsion+Formulation+Displays+Teratogenicity+in+Xenopus+laevis", "Google Scholar")</f>
        <v>Google Scholar</v>
      </c>
    </row>
    <row r="12" spans="1:8" x14ac:dyDescent="0.35">
      <c r="A12">
        <v>179050</v>
      </c>
      <c r="B12" t="s">
        <v>514</v>
      </c>
      <c r="C12" t="s">
        <v>515</v>
      </c>
      <c r="D12" t="s">
        <v>516</v>
      </c>
      <c r="E12">
        <v>2018</v>
      </c>
      <c r="G12" t="s">
        <v>793</v>
      </c>
      <c r="H12" s="11" t="str">
        <f>HYPERLINK("https://scholar.google.com/scholar?hl=en&amp;as_q=&amp;as_oq=&amp;as_eq=&amp;as_sauthors=&amp;as_publication=&amp;as_ylo=&amp;as_yhi=&amp;as_occt=title&amp;as_sdt=0%2C5&amp;as_epq=%22An+Amphibian+with+a+Contracting+Range+is+not+more+Vulnerable+to+Pesticides+in+Outdoor+Experimental+Communities+t", "Google Scholar")</f>
        <v>Google Scholar</v>
      </c>
    </row>
    <row r="13" spans="1:8" x14ac:dyDescent="0.35">
      <c r="A13">
        <v>170154</v>
      </c>
      <c r="B13" t="s">
        <v>414</v>
      </c>
      <c r="C13" t="s">
        <v>415</v>
      </c>
      <c r="D13" t="s">
        <v>416</v>
      </c>
      <c r="E13">
        <v>2014</v>
      </c>
      <c r="G13" t="s">
        <v>794</v>
      </c>
      <c r="H13" s="12" t="str">
        <f>HYPERLINK("https://scholar.google.com/scholar?hl=en&amp;as_q=&amp;as_oq=&amp;as_eq=&amp;as_sauthors=&amp;as_publication=&amp;as_ylo=&amp;as_yhi=&amp;as_occt=title&amp;as_sdt=0%2C5&amp;as_epq=%22Synergy+Between+Glyphosate-+and+Cypermethrin-Based+Pesticides+During+Acute+Exposures+in+Tadpoles+of+the+Common+S", "Google Scholar")</f>
        <v>Google Scholar</v>
      </c>
    </row>
    <row r="14" spans="1:8" x14ac:dyDescent="0.35">
      <c r="A14">
        <v>170757</v>
      </c>
      <c r="B14" t="s">
        <v>481</v>
      </c>
      <c r="C14" t="s">
        <v>482</v>
      </c>
      <c r="D14" t="s">
        <v>483</v>
      </c>
      <c r="E14">
        <v>2013</v>
      </c>
      <c r="G14" t="s">
        <v>795</v>
      </c>
      <c r="H14" s="13" t="str">
        <f>HYPERLINK("https://scholar.google.com/scholar?hl=en&amp;as_q=&amp;as_oq=&amp;as_eq=&amp;as_sauthors=&amp;as_publication=&amp;as_ylo=&amp;as_yhi=&amp;as_occt=title&amp;as_sdt=0%2C5&amp;as_epq=%22Predator-Induced+Physiological+Responses+in+Tadpoles+Challenged+with+Herbicide+Pollution", "Google Scholar")</f>
        <v>Google Scholar</v>
      </c>
    </row>
    <row r="15" spans="1:8" x14ac:dyDescent="0.35">
      <c r="A15">
        <v>179053</v>
      </c>
      <c r="B15" t="s">
        <v>446</v>
      </c>
      <c r="C15" t="s">
        <v>447</v>
      </c>
      <c r="D15" t="s">
        <v>448</v>
      </c>
      <c r="E15">
        <v>2016</v>
      </c>
      <c r="G15" t="s">
        <v>796</v>
      </c>
      <c r="H15" s="14" t="str">
        <f>HYPERLINK("https://scholar.google.com/scholar?hl=en&amp;as_q=&amp;as_oq=&amp;as_eq=&amp;as_sauthors=&amp;as_publication=&amp;as_ylo=&amp;as_yhi=&amp;as_occt=title&amp;as_sdt=0%2C5&amp;as_epq=%22Physiological+Stress+Responses+in+Amphibian+Larvae+to+Multiple+Stressors+Reveal+Marked+Anthropogenic+Effects+Eve", "Google Scholar")</f>
        <v>Google Scholar</v>
      </c>
    </row>
    <row r="16" spans="1:8" x14ac:dyDescent="0.35">
      <c r="A16">
        <v>165781</v>
      </c>
      <c r="B16" t="s">
        <v>629</v>
      </c>
      <c r="C16" t="s">
        <v>630</v>
      </c>
      <c r="D16" t="s">
        <v>631</v>
      </c>
      <c r="E16">
        <v>2010</v>
      </c>
      <c r="G16" t="s">
        <v>797</v>
      </c>
      <c r="H16" s="15" t="str">
        <f>HYPERLINK("https://scholar.google.com/scholar?hl=en&amp;as_q=&amp;as_oq=&amp;as_eq=&amp;as_sauthors=&amp;as_publication=&amp;as_ylo=&amp;as_yhi=&amp;as_occt=title&amp;as_sdt=0%2C5&amp;as_epq=%22Integrated+Management+of+Water+Hyacinth+in+South+Africa%3A++Development+of+an+Integrated+Management+Plan+for+Wat", "Google Scholar")</f>
        <v>Google Scholar</v>
      </c>
    </row>
    <row r="17" spans="1:8" x14ac:dyDescent="0.35">
      <c r="A17">
        <v>178675</v>
      </c>
      <c r="B17" t="s">
        <v>487</v>
      </c>
      <c r="C17" t="s">
        <v>488</v>
      </c>
      <c r="D17" t="s">
        <v>489</v>
      </c>
      <c r="E17">
        <v>2019</v>
      </c>
      <c r="G17" t="s">
        <v>798</v>
      </c>
      <c r="H17" s="16" t="str">
        <f>HYPERLINK("https://scholar.google.com/scholar?hl=en&amp;as_q=&amp;as_oq=&amp;as_eq=&amp;as_sauthors=&amp;as_publication=&amp;as_ylo=&amp;as_yhi=&amp;as_occt=title&amp;as_sdt=0%2C5&amp;as_epq=%22DNA+Damage+Exerted+by+Mixtures+of+Commercial+Formulations+of+Glyphosate+and+Imazethapyr+Herbicides+in+Rhinella+a", "Google Scholar")</f>
        <v>Google Scholar</v>
      </c>
    </row>
    <row r="18" spans="1:8" x14ac:dyDescent="0.35">
      <c r="A18">
        <v>178786</v>
      </c>
      <c r="B18" t="s">
        <v>520</v>
      </c>
      <c r="C18" t="s">
        <v>521</v>
      </c>
      <c r="D18" t="s">
        <v>522</v>
      </c>
      <c r="E18">
        <v>2018</v>
      </c>
      <c r="G18" t="s">
        <v>799</v>
      </c>
      <c r="H18" s="17" t="str">
        <f>HYPERLINK("https://scholar.google.com/scholar?hl=en&amp;as_q=&amp;as_oq=&amp;as_eq=&amp;as_sauthors=&amp;as_publication=&amp;as_ylo=&amp;as_yhi=&amp;as_occt=title&amp;as_sdt=0%2C5&amp;as_epq=%22Evaluation+of+Genotoxic+and+Mutagenic+Effects+of+Glyphosate+Roundup+Original+in+Dendropsophus+minutus+Peters%2C+", "Google Scholar")</f>
        <v>Google Scholar</v>
      </c>
    </row>
    <row r="19" spans="1:8" x14ac:dyDescent="0.35">
      <c r="A19">
        <v>96423</v>
      </c>
      <c r="B19" t="s">
        <v>441</v>
      </c>
      <c r="C19" t="s">
        <v>442</v>
      </c>
      <c r="D19" t="s">
        <v>443</v>
      </c>
      <c r="E19">
        <v>2005</v>
      </c>
      <c r="G19" t="s">
        <v>800</v>
      </c>
      <c r="H19" s="18" t="str">
        <f>HYPERLINK("https://scholar.google.com/scholar?hl=en&amp;as_q=&amp;as_oq=&amp;as_eq=&amp;as_sauthors=&amp;as_publication=&amp;as_ylo=&amp;as_yhi=&amp;as_occt=title&amp;as_sdt=0%2C5&amp;as_epq=%22Sublethal+Effects+of+the+Herbicide+Glyphosate+on+Amphibian+Metamorphosis+and+Development", "Google Scholar")</f>
        <v>Google Scholar</v>
      </c>
    </row>
    <row r="20" spans="1:8" x14ac:dyDescent="0.35">
      <c r="A20">
        <v>72794</v>
      </c>
      <c r="B20" t="s">
        <v>644</v>
      </c>
      <c r="C20" t="s">
        <v>645</v>
      </c>
      <c r="D20" t="s">
        <v>646</v>
      </c>
      <c r="E20">
        <v>2004</v>
      </c>
      <c r="G20" t="s">
        <v>801</v>
      </c>
      <c r="H20" s="19" t="str">
        <f>HYPERLINK("https://scholar.google.com/scholar?hl=en&amp;as_q=&amp;as_oq=&amp;as_eq=&amp;as_sauthors=&amp;as_publication=&amp;as_ylo=&amp;as_yhi=&amp;as_occt=title&amp;as_sdt=0%2C5&amp;as_epq=%22Multiple+Stress+Effects+of+Vision+Herbicide%2C+pH%2C+and+Food+on+Zooplankton+and+Larval+Amphibian+Species+from+F", "Google Scholar")</f>
        <v>Google Scholar</v>
      </c>
    </row>
    <row r="21" spans="1:8" x14ac:dyDescent="0.35">
      <c r="A21">
        <v>20274</v>
      </c>
      <c r="B21" t="s">
        <v>661</v>
      </c>
      <c r="C21" t="s">
        <v>662</v>
      </c>
      <c r="D21" t="s">
        <v>663</v>
      </c>
      <c r="E21">
        <v>1997</v>
      </c>
      <c r="G21" t="s">
        <v>802</v>
      </c>
      <c r="H21" s="20" t="str">
        <f>HYPERLINK("https://scholar.google.com/scholar?hl=en&amp;as_q=&amp;as_oq=&amp;as_eq=&amp;as_sauthors=&amp;as_publication=&amp;as_ylo=&amp;as_yhi=&amp;as_occt=title&amp;as_sdt=0%2C5&amp;as_epq=%22Genotoxicity+of+Select+Herbicides+in+Rana+catesbeiana+Tadpoles+Using+the+Alkaline+Single-Cell+Gel+DNA+Electropho", "Google Scholar")</f>
        <v>Google Scholar</v>
      </c>
    </row>
    <row r="22" spans="1:8" x14ac:dyDescent="0.35">
      <c r="A22">
        <v>103500</v>
      </c>
      <c r="B22" t="s">
        <v>641</v>
      </c>
      <c r="C22" t="s">
        <v>642</v>
      </c>
      <c r="D22" t="s">
        <v>643</v>
      </c>
      <c r="E22">
        <v>2007</v>
      </c>
      <c r="G22" t="s">
        <v>803</v>
      </c>
      <c r="H22" s="21" t="str">
        <f>HYPERLINK("https://scholar.google.com/scholar?hl=en&amp;as_q=&amp;as_oq=&amp;as_eq=&amp;as_sauthors=&amp;as_publication=&amp;as_ylo=&amp;as_yhi=&amp;as_occt=title&amp;as_sdt=0%2C5&amp;as_epq=%22Acute+Toxic+Effects+of+Round-up+Herbicide+on+Wood+Frog+Tadpoles+%28Rana+sylvatica%29", "Google Scholar")</f>
        <v>Google Scholar</v>
      </c>
    </row>
    <row r="23" spans="1:8" x14ac:dyDescent="0.35">
      <c r="A23">
        <v>103514</v>
      </c>
      <c r="B23" t="s">
        <v>684</v>
      </c>
      <c r="C23" t="s">
        <v>685</v>
      </c>
      <c r="D23" t="s">
        <v>686</v>
      </c>
      <c r="E23">
        <v>2008</v>
      </c>
      <c r="G23" t="s">
        <v>804</v>
      </c>
      <c r="H23" s="22" t="str">
        <f>HYPERLINK("https://scholar.google.com/scholar?hl=en&amp;as_q=&amp;as_oq=&amp;as_eq=&amp;as_sauthors=&amp;as_publication=&amp;as_ylo=&amp;as_yhi=&amp;as_occt=title&amp;as_sdt=0%2C5&amp;as_epq=%22Oxidative+Stress+Biomarkers+and+Heart+Function+in+Bullfrog+Tadpoles+Exposed+to+Roundup+Original", "Google Scholar")</f>
        <v>Google Scholar</v>
      </c>
    </row>
    <row r="24" spans="1:8" x14ac:dyDescent="0.35">
      <c r="A24">
        <v>178795</v>
      </c>
      <c r="B24" t="s">
        <v>368</v>
      </c>
      <c r="C24" t="s">
        <v>369</v>
      </c>
      <c r="D24" t="s">
        <v>370</v>
      </c>
      <c r="E24">
        <v>2016</v>
      </c>
      <c r="G24" t="s">
        <v>805</v>
      </c>
      <c r="H24" s="23" t="str">
        <f>HYPERLINK("https://scholar.google.com/scholar?hl=en&amp;as_q=&amp;as_oq=&amp;as_eq=&amp;as_sauthors=&amp;as_publication=&amp;as_ylo=&amp;as_yhi=&amp;as_occt=title&amp;as_sdt=0%2C5&amp;as_epq=%22Measuring+the+Impacts+of+Roundup+Original+on+Fluctuating+Asymmetry+and+Mortality+in+a+Neotropical+Tadpole", "Google Scholar")</f>
        <v>Google Scholar</v>
      </c>
    </row>
    <row r="25" spans="1:8" x14ac:dyDescent="0.35">
      <c r="A25">
        <v>180342</v>
      </c>
      <c r="B25" t="s">
        <v>174</v>
      </c>
      <c r="C25" t="s">
        <v>175</v>
      </c>
      <c r="D25" t="s">
        <v>176</v>
      </c>
      <c r="E25">
        <v>2019</v>
      </c>
      <c r="G25" t="s">
        <v>806</v>
      </c>
      <c r="H25" s="24" t="str">
        <f>HYPERLINK("https://scholar.google.com/scholar?hl=en&amp;as_q=&amp;as_oq=&amp;as_eq=&amp;as_sauthors=&amp;as_publication=&amp;as_ylo=&amp;as_yhi=&amp;as_occt=title&amp;as_sdt=0%2C5&amp;as_epq=%22Lethal+Toxicity+of+the+Herbicides+Acetochlor%2C+Ametryn%2C+Glyphosate+and+Metribuzin+to+Tropical+Frog+Larvae", "Google Scholar")</f>
        <v>Google Scholar</v>
      </c>
    </row>
    <row r="26" spans="1:8" x14ac:dyDescent="0.35">
      <c r="A26">
        <v>155517</v>
      </c>
      <c r="B26" t="s">
        <v>692</v>
      </c>
      <c r="C26" t="s">
        <v>693</v>
      </c>
      <c r="D26" t="s">
        <v>694</v>
      </c>
      <c r="E26">
        <v>2010</v>
      </c>
      <c r="G26" t="s">
        <v>807</v>
      </c>
      <c r="H26" s="25" t="str">
        <f>HYPERLINK("https://scholar.google.com/scholar?hl=en&amp;as_q=&amp;as_oq=&amp;as_eq=&amp;as_sauthors=&amp;as_publication=&amp;as_ylo=&amp;as_yhi=&amp;as_occt=title&amp;as_sdt=0%2C5&amp;as_epq=%22Acute+and+Chronic+Toxicity+of+Roundup+Weathermax+and+Ignite+280+SL+to+Larval+Spea+multiplicata+and+S.+bombifrons", "Google Scholar")</f>
        <v>Google Scholar</v>
      </c>
    </row>
    <row r="27" spans="1:8" x14ac:dyDescent="0.35">
      <c r="A27">
        <v>166446</v>
      </c>
      <c r="B27" t="s">
        <v>673</v>
      </c>
      <c r="C27" t="s">
        <v>674</v>
      </c>
      <c r="D27" t="s">
        <v>675</v>
      </c>
      <c r="E27">
        <v>2014</v>
      </c>
      <c r="G27" t="s">
        <v>808</v>
      </c>
      <c r="H27" s="26" t="str">
        <f>HYPERLINK("https://scholar.google.com/scholar?hl=en&amp;as_q=&amp;as_oq=&amp;as_eq=&amp;as_sauthors=&amp;as_publication=&amp;as_ylo=&amp;as_yhi=&amp;as_occt=title&amp;as_sdt=0%2C5&amp;as_epq=%22Effect+of+Atrazine%2C+Glyphosate+and+Quinclorac+on+Biochemical+Parameters%2C+Lipid+Peroxidation+and+Survival+in+", "Google Scholar")</f>
        <v>Google Scholar</v>
      </c>
    </row>
    <row r="28" spans="1:8" x14ac:dyDescent="0.35">
      <c r="A28">
        <v>174366</v>
      </c>
      <c r="B28" t="s">
        <v>673</v>
      </c>
      <c r="C28" t="s">
        <v>681</v>
      </c>
      <c r="D28" t="s">
        <v>682</v>
      </c>
      <c r="E28">
        <v>2016</v>
      </c>
      <c r="G28" t="s">
        <v>809</v>
      </c>
      <c r="H28" s="27" t="str">
        <f>HYPERLINK("https://scholar.google.com/scholar?hl=en&amp;as_q=&amp;as_oq=&amp;as_eq=&amp;as_sauthors=&amp;as_publication=&amp;as_ylo=&amp;as_yhi=&amp;as_occt=title&amp;as_sdt=0%2C5&amp;as_epq=%22Toxicity+of+Atrazine%2C+Glyphosate%2C+and+Quinclorac+in+Bullfrog+Tadpoles+Exposed+to+Concentrations+Below+Legal+", "Google Scholar")</f>
        <v>Google Scholar</v>
      </c>
    </row>
    <row r="29" spans="1:8" x14ac:dyDescent="0.35">
      <c r="A29">
        <v>173301</v>
      </c>
      <c r="B29" t="s">
        <v>707</v>
      </c>
      <c r="C29" t="s">
        <v>708</v>
      </c>
      <c r="D29" t="s">
        <v>709</v>
      </c>
      <c r="E29">
        <v>2014</v>
      </c>
      <c r="G29" t="s">
        <v>810</v>
      </c>
      <c r="H29" s="28" t="str">
        <f>HYPERLINK("https://scholar.google.com/scholar?hl=en&amp;as_q=&amp;as_oq=&amp;as_eq=&amp;as_sauthors=&amp;as_publication=&amp;as_ylo=&amp;as_yhi=&amp;as_occt=title&amp;as_sdt=0%2C5&amp;as_epq=%22The+Response+of+Amphibian+Larvae+to+Exposure+to+a+Glyphosate-Based+Herbicide+%28Roundup+WeatherMax%29+and+Nutrie", "Google Scholar")</f>
        <v>Google Scholar</v>
      </c>
    </row>
    <row r="30" spans="1:8" x14ac:dyDescent="0.35">
      <c r="A30">
        <v>173391</v>
      </c>
      <c r="B30" t="s">
        <v>615</v>
      </c>
      <c r="C30" t="s">
        <v>616</v>
      </c>
      <c r="D30" t="s">
        <v>617</v>
      </c>
      <c r="E30">
        <v>2014</v>
      </c>
      <c r="G30" t="s">
        <v>811</v>
      </c>
      <c r="H30" s="29" t="str">
        <f>HYPERLINK("https://scholar.google.com/scholar?hl=en&amp;as_q=&amp;as_oq=&amp;as_eq=&amp;as_sauthors=&amp;as_publication=&amp;as_ylo=&amp;as_yhi=&amp;as_occt=title&amp;as_sdt=0%2C5&amp;as_epq=%22Variation+in+Amphibian+Response+to+Two+Formulations+of+Glyphosate-Based+Herbicides", "Google Scholar")</f>
        <v>Google Scholar</v>
      </c>
    </row>
    <row r="31" spans="1:8" x14ac:dyDescent="0.35">
      <c r="A31">
        <v>161200</v>
      </c>
      <c r="B31" t="s">
        <v>736</v>
      </c>
      <c r="C31" t="s">
        <v>737</v>
      </c>
      <c r="D31" t="s">
        <v>738</v>
      </c>
      <c r="E31">
        <v>2012</v>
      </c>
      <c r="G31" t="s">
        <v>812</v>
      </c>
      <c r="H31" s="30" t="str">
        <f>HYPERLINK("https://scholar.google.com/scholar?hl=en&amp;as_q=&amp;as_oq=&amp;as_eq=&amp;as_sauthors=&amp;as_publication=&amp;as_ylo=&amp;as_yhi=&amp;as_occt=title&amp;as_sdt=0%2C5&amp;as_epq=%22A+Silviculture+Application+of+the+Glyphosate-Based+Herbicide+Visionmax+to+Wetlands+has+Limited+Direct+Effects+on", "Google Scholar")</f>
        <v>Google Scholar</v>
      </c>
    </row>
    <row r="32" spans="1:8" x14ac:dyDescent="0.35">
      <c r="A32">
        <v>161819</v>
      </c>
      <c r="B32" t="s">
        <v>739</v>
      </c>
      <c r="C32" t="s">
        <v>740</v>
      </c>
      <c r="D32" t="s">
        <v>741</v>
      </c>
      <c r="E32">
        <v>2011</v>
      </c>
      <c r="G32" t="s">
        <v>813</v>
      </c>
      <c r="H32" s="31" t="str">
        <f>HYPERLINK("https://scholar.google.com/scholar?hl=en&amp;as_q=&amp;as_oq=&amp;as_eq=&amp;as_sauthors=&amp;as_publication=&amp;as_ylo=&amp;as_yhi=&amp;as_occt=title&amp;as_sdt=0%2C5&amp;as_epq=%22Exposure+of+Juvenile+Green+Frogs+%28Lithobates+clamitans%29+in+Littoral+Enclosures+to+a+Glyphosate-Based+Herbici", "Google Scholar")</f>
        <v>Google Scholar</v>
      </c>
    </row>
    <row r="33" spans="1:8" x14ac:dyDescent="0.35">
      <c r="A33">
        <v>72795</v>
      </c>
      <c r="B33" t="s">
        <v>329</v>
      </c>
      <c r="C33" t="s">
        <v>330</v>
      </c>
      <c r="D33" t="s">
        <v>331</v>
      </c>
      <c r="E33">
        <v>2004</v>
      </c>
      <c r="G33" t="s">
        <v>814</v>
      </c>
      <c r="H33" s="32" t="str">
        <f>HYPERLINK("https://scholar.google.com/scholar?hl=en&amp;as_q=&amp;as_oq=&amp;as_eq=&amp;as_sauthors=&amp;as_publication=&amp;as_ylo=&amp;as_yhi=&amp;as_occt=title&amp;as_sdt=0%2C5&amp;as_epq=%22Comparative+Effects+of+pH+and+Vision+Herbicide+on+Two+Life+Stages+of+Four+Anuran+Amphibian+Species", "Google Scholar")</f>
        <v>Google Scholar</v>
      </c>
    </row>
    <row r="34" spans="1:8" x14ac:dyDescent="0.35">
      <c r="A34">
        <v>73637</v>
      </c>
      <c r="B34" t="s">
        <v>608</v>
      </c>
      <c r="C34" t="s">
        <v>609</v>
      </c>
      <c r="D34" t="s">
        <v>610</v>
      </c>
      <c r="E34">
        <v>2004</v>
      </c>
      <c r="G34" t="s">
        <v>815</v>
      </c>
      <c r="H34" s="33" t="str">
        <f>HYPERLINK("https://scholar.google.com/scholar?hl=en&amp;as_q=&amp;as_oq=&amp;as_eq=&amp;as_sauthors=&amp;as_publication=&amp;as_ylo=&amp;as_yhi=&amp;as_occt=title&amp;as_sdt=0%2C5&amp;as_epq=%22A+Comparison+of+Two+Factorial+Designs%2C+a+Complete+3X3+Factorial+and+a+Central+Composite+Rotatable+Design%2C+fo", "Google Scholar")</f>
        <v>Google Scholar</v>
      </c>
    </row>
    <row r="35" spans="1:8" x14ac:dyDescent="0.35">
      <c r="A35">
        <v>170727</v>
      </c>
      <c r="B35" t="s">
        <v>349</v>
      </c>
      <c r="C35" t="s">
        <v>350</v>
      </c>
      <c r="D35" t="s">
        <v>351</v>
      </c>
      <c r="E35">
        <v>2014</v>
      </c>
      <c r="G35" t="s">
        <v>816</v>
      </c>
      <c r="H35" s="34" t="str">
        <f>HYPERLINK("https://scholar.google.com/scholar?hl=en&amp;as_q=&amp;as_oq=&amp;as_eq=&amp;as_sauthors=&amp;as_publication=&amp;as_ylo=&amp;as_yhi=&amp;as_occt=title&amp;as_sdt=0%2C5&amp;as_epq=%22Effects+of+Four+Types+of+Pesticides+on+Survival%2C+Time+and+Size+to+Metamorphosis+of+Two+Species+of+Tadpoles+%28", "Google Scholar")</f>
        <v>Google Scholar</v>
      </c>
    </row>
    <row r="36" spans="1:8" x14ac:dyDescent="0.35">
      <c r="A36">
        <v>161774</v>
      </c>
      <c r="B36" t="s">
        <v>375</v>
      </c>
      <c r="C36" t="s">
        <v>384</v>
      </c>
      <c r="D36" t="s">
        <v>385</v>
      </c>
      <c r="E36">
        <v>2011</v>
      </c>
      <c r="G36" t="s">
        <v>817</v>
      </c>
      <c r="H36" s="35" t="str">
        <f>HYPERLINK("https://scholar.google.com/scholar?hl=en&amp;as_q=&amp;as_oq=&amp;as_eq=&amp;as_sauthors=&amp;as_publication=&amp;as_ylo=&amp;as_yhi=&amp;as_occt=title&amp;as_sdt=0%2C5&amp;as_epq=%22Comparative+Toxicity+of+Two+Glyphosate+Formulations+%28Original+Formulation+of+Roundup+and+Roundup+Weathermax%29", "Google Scholar")</f>
        <v>Google Scholar</v>
      </c>
    </row>
    <row r="37" spans="1:8" x14ac:dyDescent="0.35">
      <c r="A37">
        <v>170766</v>
      </c>
      <c r="B37" t="s">
        <v>375</v>
      </c>
      <c r="C37" t="s">
        <v>376</v>
      </c>
      <c r="D37" t="s">
        <v>377</v>
      </c>
      <c r="E37">
        <v>2014</v>
      </c>
      <c r="G37" t="s">
        <v>818</v>
      </c>
      <c r="H37" s="36" t="str">
        <f>HYPERLINK("https://scholar.google.com/scholar?hl=en&amp;as_q=&amp;as_oq=&amp;as_eq=&amp;as_sauthors=&amp;as_publication=&amp;as_ylo=&amp;as_yhi=&amp;as_occt=title&amp;as_sdt=0%2C5&amp;as_epq=%22Role+of+Sediments+in+Modifying+the+Toxicity+of+Two+Roundup+Formulations+to+Six+Species+of+Larval+Anurans", "Google Scholar")</f>
        <v>Google Scholar</v>
      </c>
    </row>
    <row r="38" spans="1:8" x14ac:dyDescent="0.35">
      <c r="A38">
        <v>161997</v>
      </c>
      <c r="B38" t="s">
        <v>723</v>
      </c>
      <c r="C38" t="s">
        <v>724</v>
      </c>
      <c r="D38" t="s">
        <v>725</v>
      </c>
      <c r="E38">
        <v>2011</v>
      </c>
      <c r="G38" t="s">
        <v>819</v>
      </c>
      <c r="H38" s="37" t="str">
        <f>HYPERLINK("https://scholar.google.com/scholar?hl=en&amp;as_q=&amp;as_oq=&amp;as_eq=&amp;as_sauthors=&amp;as_publication=&amp;as_ylo=&amp;as_yhi=&amp;as_occt=title&amp;as_sdt=0%2C5&amp;as_epq=%22Effects+of+Chytrid+Fungus+and+a+Glyphosate-Based+Herbicide+on+Survival+and+Growth+of+Wood+Frogs+%28Lithobates+sy", "Google Scholar")</f>
        <v>Google Scholar</v>
      </c>
    </row>
    <row r="39" spans="1:8" x14ac:dyDescent="0.35">
      <c r="A39">
        <v>174114</v>
      </c>
      <c r="B39" t="s">
        <v>423</v>
      </c>
      <c r="C39" t="s">
        <v>424</v>
      </c>
      <c r="D39" t="s">
        <v>425</v>
      </c>
      <c r="E39">
        <v>2016</v>
      </c>
      <c r="G39" t="s">
        <v>820</v>
      </c>
      <c r="H39" s="38" t="str">
        <f>HYPERLINK("https://scholar.google.com/scholar?hl=en&amp;as_q=&amp;as_oq=&amp;as_eq=&amp;as_sauthors=&amp;as_publication=&amp;as_ylo=&amp;as_yhi=&amp;as_occt=title&amp;as_sdt=0%2C5&amp;as_epq=%22Interactive+Effects+of+Temperature+and+Glyphosate+on+the+Behavior+of+Blue+Ridge+Two-Lined+Salamanders+%28Eurycea", "Google Scholar")</f>
        <v>Google Scholar</v>
      </c>
    </row>
    <row r="40" spans="1:8" x14ac:dyDescent="0.35">
      <c r="A40">
        <v>168034</v>
      </c>
      <c r="B40" t="s">
        <v>151</v>
      </c>
      <c r="C40" t="s">
        <v>152</v>
      </c>
      <c r="D40" t="s">
        <v>153</v>
      </c>
      <c r="E40">
        <v>2014</v>
      </c>
      <c r="G40" t="s">
        <v>821</v>
      </c>
      <c r="H40" s="39" t="str">
        <f>HYPERLINK("https://scholar.google.com/scholar?hl=en&amp;as_q=&amp;as_oq=&amp;as_eq=&amp;as_sauthors=&amp;as_publication=&amp;as_ylo=&amp;as_yhi=&amp;as_occt=title&amp;as_sdt=0%2C5&amp;as_epq=%22Acute+Toxicity+Tests+and+meta-Analysis+Identify+Gaps+in+Tropical+Ecotoxicology+for+Amphibians", "Google Scholar")</f>
        <v>Google Scholar</v>
      </c>
    </row>
    <row r="41" spans="1:8" x14ac:dyDescent="0.35">
      <c r="A41">
        <v>173437</v>
      </c>
      <c r="B41" t="s">
        <v>664</v>
      </c>
      <c r="C41" t="s">
        <v>665</v>
      </c>
      <c r="D41" t="s">
        <v>666</v>
      </c>
      <c r="E41">
        <v>1998</v>
      </c>
      <c r="G41" t="s">
        <v>822</v>
      </c>
      <c r="H41" s="40" t="str">
        <f>HYPERLINK("https://scholar.google.com/scholar?hl=en&amp;as_q=&amp;as_oq=&amp;as_eq=&amp;as_sauthors=&amp;as_publication=&amp;as_ylo=&amp;as_yhi=&amp;as_occt=title&amp;as_sdt=0%2C5&amp;as_epq=%22Effects+of+Vision+%28Glyphosate%29+on+Progeny+of+Wood+Frogs+Exposed+in+Conifer+Plantations", "Google Scholar")</f>
        <v>Google Scholar</v>
      </c>
    </row>
    <row r="42" spans="1:8" x14ac:dyDescent="0.35">
      <c r="A42">
        <v>170769</v>
      </c>
      <c r="B42" t="s">
        <v>344</v>
      </c>
      <c r="C42" t="s">
        <v>345</v>
      </c>
      <c r="D42" t="s">
        <v>346</v>
      </c>
      <c r="E42">
        <v>2013</v>
      </c>
      <c r="G42" t="s">
        <v>823</v>
      </c>
      <c r="H42" s="41" t="str">
        <f>HYPERLINK("https://scholar.google.com/scholar?hl=en&amp;as_q=&amp;as_oq=&amp;as_eq=&amp;as_sauthors=&amp;as_publication=&amp;as_ylo=&amp;as_yhi=&amp;as_occt=title&amp;as_sdt=0%2C5&amp;as_epq=%22Comparative+Toxicity+of+Methidathion+and+Glyphosate+on+Early+Life+Stages+of+Three+Amphibian+Species%3A++Pelophyl", "Google Scholar")</f>
        <v>Google Scholar</v>
      </c>
    </row>
    <row r="43" spans="1:8" x14ac:dyDescent="0.35">
      <c r="A43">
        <v>173881</v>
      </c>
      <c r="B43" t="s">
        <v>161</v>
      </c>
      <c r="C43" t="s">
        <v>162</v>
      </c>
      <c r="D43" t="s">
        <v>163</v>
      </c>
      <c r="E43">
        <v>2016</v>
      </c>
      <c r="G43" t="s">
        <v>824</v>
      </c>
      <c r="H43" s="42" t="str">
        <f>HYPERLINK("https://scholar.google.com/scholar?hl=en&amp;as_q=&amp;as_oq=&amp;as_eq=&amp;as_sauthors=&amp;as_publication=&amp;as_ylo=&amp;as_yhi=&amp;as_occt=title&amp;as_sdt=0%2C5&amp;as_epq=%22Integrated+Assessment+of+Biochemical+Markers+in+Premetamorphic+Tadpoles+of+Three+Amphibian+Species+Exposed+to+Gl", "Google Scholar")</f>
        <v>Google Scholar</v>
      </c>
    </row>
    <row r="44" spans="1:8" x14ac:dyDescent="0.35">
      <c r="A44">
        <v>173390</v>
      </c>
      <c r="B44" t="s">
        <v>470</v>
      </c>
      <c r="C44" t="s">
        <v>471</v>
      </c>
      <c r="D44" t="s">
        <v>472</v>
      </c>
      <c r="E44">
        <v>2013</v>
      </c>
      <c r="G44" t="s">
        <v>825</v>
      </c>
      <c r="H44" s="43" t="str">
        <f>HYPERLINK("https://scholar.google.com/scholar?hl=en&amp;as_q=&amp;as_oq=&amp;as_eq=&amp;as_sauthors=&amp;as_publication=&amp;as_ylo=&amp;as_yhi=&amp;as_occt=title&amp;as_sdt=0%2C5&amp;as_epq=%22Mouthparts+of+Southern+Leopard+Frog%2C+Lithobates+sphenocephalus%2C+Tadpoles+not+Affected+by+Exposure+to+a+Formu", "Google Scholar")</f>
        <v>Google Scholar</v>
      </c>
    </row>
    <row r="45" spans="1:8" x14ac:dyDescent="0.35">
      <c r="A45">
        <v>170566</v>
      </c>
      <c r="B45" t="s">
        <v>557</v>
      </c>
      <c r="C45" t="s">
        <v>558</v>
      </c>
      <c r="D45" t="s">
        <v>559</v>
      </c>
      <c r="E45">
        <v>2014</v>
      </c>
      <c r="G45" t="s">
        <v>826</v>
      </c>
      <c r="H45" s="44" t="str">
        <f>HYPERLINK("https://scholar.google.com/scholar?hl=en&amp;as_q=&amp;as_oq=&amp;as_eq=&amp;as_sauthors=&amp;as_publication=&amp;as_ylo=&amp;as_yhi=&amp;as_occt=title&amp;as_sdt=0%2C5&amp;as_epq=%22The+Interactive+Effects+of+Chytrid+Fungus%2C+Pesticides%2C+and+Exposure+Timing+on+Gray+Treefrog+%28Hyla+versicol", "Google Scholar")</f>
        <v>Google Scholar</v>
      </c>
    </row>
    <row r="46" spans="1:8" x14ac:dyDescent="0.35">
      <c r="A46">
        <v>168380</v>
      </c>
      <c r="B46" t="s">
        <v>759</v>
      </c>
      <c r="C46" t="s">
        <v>760</v>
      </c>
      <c r="D46" t="s">
        <v>761</v>
      </c>
      <c r="E46">
        <v>2014</v>
      </c>
      <c r="G46" t="s">
        <v>827</v>
      </c>
      <c r="H46" s="45" t="str">
        <f>HYPERLINK("https://scholar.google.com/scholar?hl=en&amp;as_q=&amp;as_oq=&amp;as_eq=&amp;as_sauthors=&amp;as_publication=&amp;as_ylo=&amp;as_yhi=&amp;as_occt=title&amp;as_sdt=0%2C5&amp;as_epq=%22Chronic+Effects+of+Strobilurin+Fungicides+on+Development%2C+Growth%2C+and+Mortality+of+Larval+Great+Plains+Toads", "Google Scholar")</f>
        <v>Google Scholar</v>
      </c>
    </row>
    <row r="47" spans="1:8" x14ac:dyDescent="0.35">
      <c r="A47">
        <v>160186</v>
      </c>
      <c r="B47" t="s">
        <v>756</v>
      </c>
      <c r="C47" t="s">
        <v>757</v>
      </c>
      <c r="D47" t="s">
        <v>758</v>
      </c>
      <c r="E47">
        <v>2012</v>
      </c>
      <c r="G47" t="s">
        <v>828</v>
      </c>
      <c r="H47" s="46" t="str">
        <f>HYPERLINK("https://scholar.google.com/scholar?hl=en&amp;as_q=&amp;as_oq=&amp;as_eq=&amp;as_sauthors=&amp;as_publication=&amp;as_ylo=&amp;as_yhi=&amp;as_occt=title&amp;as_sdt=0%2C5&amp;as_epq=%22Acute+Toxicity+of+Three+Strobilurin+Fungicide+Formulations+and+Their+Active+Ingredients+to+Tadpoles", "Google Scholar")</f>
        <v>Google Scholar</v>
      </c>
    </row>
    <row r="48" spans="1:8" x14ac:dyDescent="0.35">
      <c r="A48">
        <v>96918</v>
      </c>
      <c r="B48" t="s">
        <v>169</v>
      </c>
      <c r="C48" t="s">
        <v>170</v>
      </c>
      <c r="D48" t="s">
        <v>171</v>
      </c>
      <c r="E48">
        <v>2004</v>
      </c>
      <c r="G48" t="s">
        <v>829</v>
      </c>
      <c r="H48" s="47" t="str">
        <f>HYPERLINK("https://scholar.google.com/scholar?hl=en&amp;as_q=&amp;as_oq=&amp;as_eq=&amp;as_sauthors=&amp;as_publication=&amp;as_ylo=&amp;as_yhi=&amp;as_occt=title&amp;as_sdt=0%2C5&amp;as_epq=%22Toxicity+of+Glyphosate-Based+Pesticides+to+Four+North+American+Frog+Species", "Google Scholar")</f>
        <v>Google Scholar</v>
      </c>
    </row>
    <row r="49" spans="1:8" x14ac:dyDescent="0.35">
      <c r="A49">
        <v>176923</v>
      </c>
      <c r="B49" t="s">
        <v>775</v>
      </c>
      <c r="C49" t="s">
        <v>776</v>
      </c>
      <c r="D49" t="s">
        <v>777</v>
      </c>
      <c r="E49">
        <v>2015</v>
      </c>
      <c r="G49" t="s">
        <v>830</v>
      </c>
      <c r="H49" s="48" t="str">
        <f>HYPERLINK("https://scholar.google.com/scholar?hl=en&amp;as_q=&amp;as_oq=&amp;as_eq=&amp;as_sauthors=&amp;as_publication=&amp;as_ylo=&amp;as_yhi=&amp;as_occt=title&amp;as_sdt=0%2C5&amp;as_epq=%22Use+of+the+Enhanced+Frog+Embryo+Teratogenesis+Assay-Xenopus+%28FETAX%29+to+Determine+Chemically-Induced+Phenotyp", "Google Scholar")</f>
        <v>Google Scholar</v>
      </c>
    </row>
    <row r="50" spans="1:8" x14ac:dyDescent="0.35">
      <c r="A50">
        <v>159829</v>
      </c>
      <c r="B50" t="s">
        <v>121</v>
      </c>
      <c r="C50" t="s">
        <v>122</v>
      </c>
      <c r="D50" t="s">
        <v>123</v>
      </c>
      <c r="E50">
        <v>2010</v>
      </c>
      <c r="G50" t="s">
        <v>831</v>
      </c>
      <c r="H50" s="49" t="str">
        <f>HYPERLINK("https://scholar.google.com/scholar?hl=en&amp;as_q=&amp;as_oq=&amp;as_eq=&amp;as_sauthors=&amp;as_publication=&amp;as_ylo=&amp;as_yhi=&amp;as_occt=title&amp;as_sdt=0%2C5&amp;as_epq=%22Toxicity+of+Agrochemicals+to+Common+Hourglass+Tree+Frog+%28Polypedates+cruciger%29+in+Acute+and+Chronic+Exposure", "Google Scholar")</f>
        <v>Google Scholar</v>
      </c>
    </row>
    <row r="51" spans="1:8" x14ac:dyDescent="0.35">
      <c r="A51">
        <v>156497</v>
      </c>
      <c r="B51" t="s">
        <v>697</v>
      </c>
      <c r="C51" t="s">
        <v>698</v>
      </c>
      <c r="D51" t="s">
        <v>699</v>
      </c>
      <c r="E51">
        <v>2011</v>
      </c>
      <c r="G51" t="s">
        <v>832</v>
      </c>
      <c r="H51" s="50" t="str">
        <f>HYPERLINK("https://scholar.google.com/scholar?hl=en&amp;as_q=&amp;as_oq=&amp;as_eq=&amp;as_sauthors=&amp;as_publication=&amp;as_ylo=&amp;as_yhi=&amp;as_occt=title&amp;as_sdt=0%2C5&amp;as_epq=%22Competitive+Stress+can+Make+the+Herbicide+Roundup+More+Deadly+to+Larval+Amphibians", "Google Scholar")</f>
        <v>Google Scholar</v>
      </c>
    </row>
    <row r="52" spans="1:8" x14ac:dyDescent="0.35">
      <c r="A52">
        <v>170772</v>
      </c>
      <c r="B52" t="s">
        <v>697</v>
      </c>
      <c r="C52" t="s">
        <v>710</v>
      </c>
      <c r="D52" t="s">
        <v>711</v>
      </c>
      <c r="E52">
        <v>2010</v>
      </c>
      <c r="G52" t="s">
        <v>833</v>
      </c>
      <c r="H52" s="51" t="str">
        <f>HYPERLINK("https://scholar.google.com/scholar?hl=en&amp;as_q=&amp;as_oq=&amp;as_eq=&amp;as_sauthors=&amp;as_publication=&amp;as_ylo=&amp;as_yhi=&amp;as_occt=title&amp;as_sdt=0%2C5&amp;as_epq=%22Roundup+and+Amphibians%3A+The+Importance+of+Concentration%2C+Application+Time%2C+and+Stratification", "Google Scholar")</f>
        <v>Google Scholar</v>
      </c>
    </row>
    <row r="53" spans="1:8" x14ac:dyDescent="0.35">
      <c r="A53">
        <v>161313</v>
      </c>
      <c r="B53" t="s">
        <v>588</v>
      </c>
      <c r="C53" t="s">
        <v>589</v>
      </c>
      <c r="D53" t="s">
        <v>590</v>
      </c>
      <c r="E53">
        <v>2013</v>
      </c>
      <c r="G53" t="s">
        <v>834</v>
      </c>
      <c r="H53" s="52" t="str">
        <f>HYPERLINK("https://scholar.google.com/scholar?hl=en&amp;as_q=&amp;as_oq=&amp;as_eq=&amp;as_sauthors=&amp;as_publication=&amp;as_ylo=&amp;as_yhi=&amp;as_occt=title&amp;as_sdt=0%2C5&amp;as_epq=%22Effectiveness+Evaluation+of+Glyphosate+Oxidation+Employing+the+H2O2%2FUVC+Process%3A+Toxicity+Assays+with+Vibrio", "Google Scholar")</f>
        <v>Google Scholar</v>
      </c>
    </row>
    <row r="54" spans="1:8" x14ac:dyDescent="0.35">
      <c r="A54">
        <v>161728</v>
      </c>
      <c r="B54" t="s">
        <v>337</v>
      </c>
      <c r="C54" t="s">
        <v>338</v>
      </c>
      <c r="D54" t="s">
        <v>339</v>
      </c>
      <c r="E54">
        <v>2010</v>
      </c>
      <c r="G54" t="s">
        <v>835</v>
      </c>
      <c r="H54" s="53" t="str">
        <f>HYPERLINK("https://scholar.google.com/scholar?hl=en&amp;as_q=&amp;as_oq=&amp;as_eq=&amp;as_sauthors=&amp;as_publication=&amp;as_ylo=&amp;as_yhi=&amp;as_occt=title&amp;as_sdt=0%2C5&amp;as_epq=%22Toxic+Effects+of+the+Herbicide+Roundup+Registered+Regular+on+Pacific+Northwestern+Amphibians", "Google Scholar")</f>
        <v>Google Scholar</v>
      </c>
    </row>
    <row r="55" spans="1:8" x14ac:dyDescent="0.35">
      <c r="A55">
        <v>178992</v>
      </c>
      <c r="B55" t="s">
        <v>429</v>
      </c>
      <c r="C55" t="s">
        <v>430</v>
      </c>
      <c r="D55" t="s">
        <v>431</v>
      </c>
      <c r="E55">
        <v>2017</v>
      </c>
      <c r="G55" t="s">
        <v>836</v>
      </c>
      <c r="H55" s="54" t="str">
        <f>HYPERLINK("https://scholar.google.com/scholar?hl=en&amp;as_q=&amp;as_oq=&amp;as_eq=&amp;as_sauthors=&amp;as_publication=&amp;as_ylo=&amp;as_yhi=&amp;as_occt=title&amp;as_sdt=0%2C5&amp;as_epq=%22Rodeo+Herbicide+Negatively+Affects+Blanchard%27s+Cricket+Frogs+%28Acris+blanchardi%29+Survival+and+Alters+the+Sk", "Google Scholar")</f>
        <v>Google Scholar</v>
      </c>
    </row>
    <row r="56" spans="1:8" x14ac:dyDescent="0.35">
      <c r="A56">
        <v>98409</v>
      </c>
      <c r="B56" t="s">
        <v>365</v>
      </c>
      <c r="C56" t="s">
        <v>366</v>
      </c>
      <c r="D56" t="s">
        <v>367</v>
      </c>
      <c r="E56">
        <v>2003</v>
      </c>
      <c r="G56" t="s">
        <v>837</v>
      </c>
      <c r="H56" s="55" t="str">
        <f>HYPERLINK("https://scholar.google.com/scholar?hl=en&amp;as_q=&amp;as_oq=&amp;as_eq=&amp;as_sauthors=&amp;as_publication=&amp;as_ylo=&amp;as_yhi=&amp;as_occt=title&amp;as_sdt=0%2C5&amp;as_epq=%22Comparative+Acute+Toxicity+of+the+Commercial+Herbicides+Glyphosate+to+Neotropical+Tadpoles+Scinax+nasicus+%28Anu", "Google Scholar")</f>
        <v>Google Scholar</v>
      </c>
    </row>
    <row r="57" spans="1:8" x14ac:dyDescent="0.35">
      <c r="A57">
        <v>173880</v>
      </c>
      <c r="B57" t="s">
        <v>458</v>
      </c>
      <c r="C57" t="s">
        <v>459</v>
      </c>
      <c r="D57" t="s">
        <v>460</v>
      </c>
      <c r="E57">
        <v>2015</v>
      </c>
      <c r="G57" t="s">
        <v>838</v>
      </c>
      <c r="H57" s="56" t="str">
        <f>HYPERLINK("https://scholar.google.com/scholar?hl=en&amp;as_q=&amp;as_oq=&amp;as_eq=&amp;as_sauthors=&amp;as_publication=&amp;as_ylo=&amp;as_yhi=&amp;as_occt=title&amp;as_sdt=0%2C5&amp;as_epq=%22Harmful+Effects+of+the+Dermal+Intake+of+Commercial+Formulations+Containing+Chlorpyrifos%2C+2%2C4-D%2C+and+Glypho", "Google Scholar")</f>
        <v>Google Scholar</v>
      </c>
    </row>
    <row r="58" spans="1:8" x14ac:dyDescent="0.35">
      <c r="A58">
        <v>161996</v>
      </c>
      <c r="B58" t="s">
        <v>744</v>
      </c>
      <c r="C58" t="s">
        <v>745</v>
      </c>
      <c r="D58" t="s">
        <v>746</v>
      </c>
      <c r="E58">
        <v>2011</v>
      </c>
      <c r="G58" t="s">
        <v>839</v>
      </c>
      <c r="H58" s="57" t="str">
        <f>HYPERLINK("https://scholar.google.com/scholar?hl=en&amp;as_q=&amp;as_oq=&amp;as_eq=&amp;as_sauthors=&amp;as_publication=&amp;as_ylo=&amp;as_yhi=&amp;as_occt=title&amp;as_sdt=0%2C5&amp;as_epq=%22Toxicity+of+Four+Herbicide+Formulations+with+Glyphosate+on+Rhinella+arenarum+%28Anura%3A+Bufonidae%29+Tadpoles%3", "Google Scholar")</f>
        <v>Google Scholar</v>
      </c>
    </row>
    <row r="59" spans="1:8" x14ac:dyDescent="0.35">
      <c r="A59">
        <v>161310</v>
      </c>
      <c r="B59" t="s">
        <v>388</v>
      </c>
      <c r="C59" t="s">
        <v>389</v>
      </c>
      <c r="D59" t="s">
        <v>390</v>
      </c>
      <c r="E59">
        <v>2013</v>
      </c>
      <c r="G59" t="s">
        <v>840</v>
      </c>
      <c r="H59" s="58" t="str">
        <f>HYPERLINK("https://scholar.google.com/scholar?hl=en&amp;as_q=&amp;as_oq=&amp;as_eq=&amp;as_sauthors=&amp;as_publication=&amp;as_ylo=&amp;as_yhi=&amp;as_occt=title&amp;as_sdt=0%2C5&amp;as_epq=%22Individual+and+Mixture+Toxicity+of+Commercial+Formulations+Containing+Glyphosate%2C+Metsulfuron-Methyl%2C+Bispyr", "Google Scholar")</f>
        <v>Google Scholar</v>
      </c>
    </row>
    <row r="60" spans="1:8" x14ac:dyDescent="0.35">
      <c r="A60">
        <v>71969</v>
      </c>
      <c r="B60" t="s">
        <v>356</v>
      </c>
      <c r="C60" t="s">
        <v>357</v>
      </c>
      <c r="D60" t="s">
        <v>358</v>
      </c>
      <c r="E60">
        <v>2003</v>
      </c>
      <c r="G60" t="s">
        <v>841</v>
      </c>
      <c r="H60" s="59" t="str">
        <f>HYPERLINK("https://scholar.google.com/scholar?hl=en&amp;as_q=&amp;as_oq=&amp;as_eq=&amp;as_sauthors=&amp;as_publication=&amp;as_ylo=&amp;as_yhi=&amp;as_occt=title&amp;as_sdt=0%2C5&amp;as_epq=%22Induction+of+Mortality+and+Malformation+in+Scinax+nasicus+Tadpoles+Exposed+to+Glyphosate+Formulations", "Google Scholar")</f>
        <v>Google Scholar</v>
      </c>
    </row>
    <row r="61" spans="1:8" x14ac:dyDescent="0.35">
      <c r="A61">
        <v>170774</v>
      </c>
      <c r="B61" t="s">
        <v>714</v>
      </c>
      <c r="C61" t="s">
        <v>715</v>
      </c>
      <c r="D61" t="s">
        <v>716</v>
      </c>
      <c r="E61">
        <v>2013</v>
      </c>
      <c r="G61" t="s">
        <v>842</v>
      </c>
      <c r="H61" s="60" t="str">
        <f>HYPERLINK("https://scholar.google.com/scholar?hl=en&amp;as_q=&amp;as_oq=&amp;as_eq=&amp;as_sauthors=&amp;as_publication=&amp;as_ylo=&amp;as_yhi=&amp;as_occt=title&amp;as_sdt=0%2C5&amp;as_epq=%22Effects+of+the+Glyphosate-Based+Herbicide+Roundup+WeatherMax+on+Metamorphosis+of+Wood+Frogs+%28Lithobates+sylvat", "Google Scholar")</f>
        <v>Google Scholar</v>
      </c>
    </row>
    <row r="62" spans="1:8" x14ac:dyDescent="0.35">
      <c r="A62">
        <v>170673</v>
      </c>
      <c r="B62" t="s">
        <v>622</v>
      </c>
      <c r="C62" t="s">
        <v>623</v>
      </c>
      <c r="D62" t="s">
        <v>624</v>
      </c>
      <c r="E62">
        <v>2014</v>
      </c>
      <c r="G62" t="s">
        <v>843</v>
      </c>
      <c r="H62" s="61" t="str">
        <f>HYPERLINK("https://scholar.google.com/scholar?hl=en&amp;as_q=&amp;as_oq=&amp;as_eq=&amp;as_sauthors=&amp;as_publication=&amp;as_ylo=&amp;as_yhi=&amp;as_occt=title&amp;as_sdt=0%2C5&amp;as_epq=%22Effects+of+Glyphosate-Based+Herbicides+on+Survival%2C+Development%2C+Growth+and+Sex+Ratios+of+Wood+Frog+%28Litho", "Google Scholar")</f>
        <v>Google Scholar</v>
      </c>
    </row>
    <row r="63" spans="1:8" x14ac:dyDescent="0.35">
      <c r="A63">
        <v>153876</v>
      </c>
      <c r="B63" t="s">
        <v>636</v>
      </c>
      <c r="C63" t="s">
        <v>637</v>
      </c>
      <c r="D63" t="s">
        <v>638</v>
      </c>
      <c r="E63">
        <v>2010</v>
      </c>
      <c r="G63" t="s">
        <v>844</v>
      </c>
      <c r="H63" s="62" t="str">
        <f>HYPERLINK("https://scholar.google.com/scholar?hl=en&amp;as_q=&amp;as_oq=&amp;as_eq=&amp;as_sauthors=&amp;as_publication=&amp;as_ylo=&amp;as_yhi=&amp;as_occt=title&amp;as_sdt=0%2C5&amp;as_epq=%22Low+Concentrations+of+Atrazine%2C+Glyphosate%2C+2%2C4-Dichlorophenoxyacetic+Acid%2C+and+Triadimefon+Exposures+ha", "Google Scholar")</f>
        <v>Google Scholar</v>
      </c>
    </row>
    <row r="64" spans="1:8" x14ac:dyDescent="0.35">
      <c r="A64">
        <v>178994</v>
      </c>
      <c r="B64" t="s">
        <v>437</v>
      </c>
      <c r="C64" t="s">
        <v>438</v>
      </c>
      <c r="D64" t="s">
        <v>439</v>
      </c>
      <c r="E64">
        <v>2016</v>
      </c>
      <c r="G64" t="s">
        <v>845</v>
      </c>
      <c r="H64" s="63" t="str">
        <f>HYPERLINK("https://scholar.google.com/scholar?hl=en&amp;as_q=&amp;as_oq=&amp;as_eq=&amp;as_sauthors=&amp;as_publication=&amp;as_ylo=&amp;as_yhi=&amp;as_occt=title&amp;as_sdt=0%2C5&amp;as_epq=%22Non-Adaptive+Phenotypic+Plasticity%3A+The+Effects+of+Terrestrial+and+Aquatic+Herbicides+on+Larval+Salamander+Mor", "Google Scholar")</f>
        <v>Google Scholar</v>
      </c>
    </row>
    <row r="65" spans="1:8" x14ac:dyDescent="0.35">
      <c r="A65">
        <v>170669</v>
      </c>
      <c r="B65" t="s">
        <v>474</v>
      </c>
      <c r="C65" t="s">
        <v>475</v>
      </c>
      <c r="D65" t="s">
        <v>476</v>
      </c>
      <c r="E65">
        <v>2015</v>
      </c>
      <c r="G65" t="s">
        <v>846</v>
      </c>
      <c r="H65" s="64" t="str">
        <f>HYPERLINK("https://scholar.google.com/scholar?hl=en&amp;as_q=&amp;as_oq=&amp;as_eq=&amp;as_sauthors=&amp;as_publication=&amp;as_ylo=&amp;as_yhi=&amp;as_occt=title&amp;as_sdt=0%2C5&amp;as_epq=%22Level+of+UV-B+Radiation+Influences+the+Effects+of+Glyphosate-Based+Herbicide+on+the+Spotted+Salamander", "Google Scholar")</f>
        <v>Google Scholar</v>
      </c>
    </row>
    <row r="66" spans="1:8" x14ac:dyDescent="0.35">
      <c r="A66">
        <v>176895</v>
      </c>
      <c r="B66" t="s">
        <v>751</v>
      </c>
      <c r="C66" t="s">
        <v>752</v>
      </c>
      <c r="D66" t="s">
        <v>753</v>
      </c>
      <c r="E66">
        <v>2017</v>
      </c>
      <c r="G66" t="s">
        <v>847</v>
      </c>
      <c r="H66" s="65" t="str">
        <f>HYPERLINK("https://scholar.google.com/scholar?hl=en&amp;as_q=&amp;as_oq=&amp;as_eq=&amp;as_sauthors=&amp;as_publication=&amp;as_ylo=&amp;as_yhi=&amp;as_occt=title&amp;as_sdt=0%2C5&amp;as_epq=%22Using+Coordination+Assembly+as+the+Microencapsulation+Strategy+to+Promote+the+Efficacy+and+Environmental+Safety+", "Google Scholar")</f>
        <v>Google Scholar</v>
      </c>
    </row>
    <row r="67" spans="1:8" x14ac:dyDescent="0.35">
      <c r="A67">
        <v>175091</v>
      </c>
      <c r="B67" t="s">
        <v>769</v>
      </c>
      <c r="C67" t="s">
        <v>770</v>
      </c>
      <c r="D67" t="s">
        <v>771</v>
      </c>
      <c r="E67">
        <v>2016</v>
      </c>
      <c r="G67" t="s">
        <v>848</v>
      </c>
      <c r="H67" s="66" t="str">
        <f>HYPERLINK("https://scholar.google.com/scholar?hl=en&amp;as_q=&amp;as_oq=&amp;as_eq=&amp;as_sauthors=&amp;as_publication=&amp;as_ylo=&amp;as_yhi=&amp;as_occt=title&amp;as_sdt=0%2C5&amp;as_epq=%22Strong+Lethality+and+Teratogenicity+of+Strobilurins+on+Xenopus+tropicalis+Embryos%3A+Basing+on+Ten+Agricultural+", "Google Scholar")</f>
        <v>Google Scholar</v>
      </c>
    </row>
    <row r="68" spans="1:8" x14ac:dyDescent="0.35">
      <c r="A68">
        <v>71857</v>
      </c>
      <c r="B68" t="s">
        <v>141</v>
      </c>
      <c r="C68" t="s">
        <v>142</v>
      </c>
      <c r="D68" t="s">
        <v>143</v>
      </c>
      <c r="E68">
        <v>1999</v>
      </c>
      <c r="G68" t="s">
        <v>849</v>
      </c>
      <c r="H68" s="67" t="str">
        <f>HYPERLINK("https://scholar.google.com/scholar?hl=en&amp;as_q=&amp;as_oq=&amp;as_eq=&amp;as_sauthors=&amp;as_publication=&amp;as_ylo=&amp;as_yhi=&amp;as_occt=title&amp;as_sdt=0%2C5&amp;as_epq=%22The+Toxicity+of+Glyphosate+and+Several+Glyphosate+Formulations+to+Four+Species+of+Southwestern+Australian+Frogs", "Google Scholar")</f>
        <v>Google Scholar</v>
      </c>
    </row>
    <row r="69" spans="1:8" x14ac:dyDescent="0.35">
      <c r="A69">
        <v>173036</v>
      </c>
      <c r="B69" t="s">
        <v>585</v>
      </c>
      <c r="C69" t="s">
        <v>586</v>
      </c>
      <c r="D69" t="s">
        <v>587</v>
      </c>
      <c r="E69">
        <v>2015</v>
      </c>
      <c r="G69" t="s">
        <v>850</v>
      </c>
      <c r="H69" s="68" t="str">
        <f>HYPERLINK("https://scholar.google.com/scholar?hl=en&amp;as_q=&amp;as_oq=&amp;as_eq=&amp;as_sauthors=&amp;as_publication=&amp;as_ylo=&amp;as_yhi=&amp;as_occt=title&amp;as_sdt=0%2C5&amp;as_epq=%22Choice+of+Experimental+Venue+Matters+in+Ecotoxicology+Studies%3A+Comparison+of+a+Laboratory-Based+and+an+Outdoor", "Google Scholar")</f>
        <v>Google Scholar</v>
      </c>
    </row>
    <row r="70" spans="1:8" x14ac:dyDescent="0.35">
      <c r="A70">
        <v>178780</v>
      </c>
      <c r="B70" t="s">
        <v>362</v>
      </c>
      <c r="C70" t="s">
        <v>363</v>
      </c>
      <c r="D70" t="s">
        <v>364</v>
      </c>
      <c r="E70">
        <v>2017</v>
      </c>
      <c r="G70" t="s">
        <v>851</v>
      </c>
      <c r="H70" s="69" t="str">
        <f>HYPERLINK("https://scholar.google.com/scholar?hl=en&amp;as_q=&amp;as_oq=&amp;as_eq=&amp;as_sauthors=&amp;as_publication=&amp;as_ylo=&amp;as_yhi=&amp;as_occt=title&amp;as_sdt=0%2C5&amp;as_epq=%22Standardize+or+Diversify+Experimental+Conditions+in+Ecotoxicology%3F+A+Case+Study+on+Herbicide+Toxicity+to+Larva", "Google Scholar")</f>
        <v>Google Scholar</v>
      </c>
    </row>
    <row r="71" spans="1:8" x14ac:dyDescent="0.35">
      <c r="A71">
        <v>178869</v>
      </c>
      <c r="B71" t="s">
        <v>362</v>
      </c>
      <c r="C71" t="s">
        <v>432</v>
      </c>
      <c r="D71" t="s">
        <v>433</v>
      </c>
      <c r="E71">
        <v>2017</v>
      </c>
      <c r="G71" t="s">
        <v>852</v>
      </c>
      <c r="H71" s="70" t="str">
        <f>HYPERLINK("https://scholar.google.com/scholar?hl=en&amp;as_q=&amp;as_oq=&amp;as_eq=&amp;as_sauthors=&amp;as_publication=&amp;as_ylo=&amp;as_yhi=&amp;as_occt=title&amp;as_sdt=0%2C5&amp;as_epq=%22Effects+of+a+Glyphosate-Based+Herbicide+and+Predation+Threat+on+the+Behaviour+of+Agile+Frog+Tadpoles", "Google Scholar")</f>
        <v>Google Scholar</v>
      </c>
    </row>
    <row r="72" spans="1:8" x14ac:dyDescent="0.35">
      <c r="A72">
        <v>178889</v>
      </c>
      <c r="B72" t="s">
        <v>461</v>
      </c>
      <c r="C72" t="s">
        <v>462</v>
      </c>
      <c r="D72" t="s">
        <v>463</v>
      </c>
      <c r="E72">
        <v>2017</v>
      </c>
      <c r="G72" t="s">
        <v>853</v>
      </c>
      <c r="H72" s="71" t="str">
        <f>HYPERLINK("https://scholar.google.com/scholar?hl=en&amp;as_q=&amp;as_oq=&amp;as_eq=&amp;as_sauthors=&amp;as_publication=&amp;as_ylo=&amp;as_yhi=&amp;as_occt=title&amp;as_sdt=0%2C5&amp;as_epq=%22Age-Dependent+Changes+in+Sensitivity+to+a+Pesticide+in+Tadpoles+of+the+Common+Toad+%28Bufo+bufo%29", "Google Scholar")</f>
        <v>Google Scholar</v>
      </c>
    </row>
    <row r="73" spans="1:8" x14ac:dyDescent="0.35">
      <c r="A73">
        <v>173446</v>
      </c>
      <c r="B73" t="s">
        <v>719</v>
      </c>
      <c r="C73" t="s">
        <v>720</v>
      </c>
      <c r="D73" t="s">
        <v>721</v>
      </c>
      <c r="E73">
        <v>2015</v>
      </c>
      <c r="G73" t="s">
        <v>854</v>
      </c>
      <c r="H73" s="72" t="str">
        <f>HYPERLINK("https://scholar.google.com/scholar?hl=en&amp;as_q=&amp;as_oq=&amp;as_eq=&amp;as_sauthors=&amp;as_publication=&amp;as_ylo=&amp;as_yhi=&amp;as_occt=title&amp;as_sdt=0%2C5&amp;as_epq=%22Sub-Lethal+Effects+of+Roundup+on+Tadpole+Anti-Predator+Responses", "Google Scholar")</f>
        <v>Google Scholar</v>
      </c>
    </row>
    <row r="74" spans="1:8" x14ac:dyDescent="0.35">
      <c r="A74">
        <v>161671</v>
      </c>
      <c r="B74" t="s">
        <v>553</v>
      </c>
      <c r="C74" t="s">
        <v>554</v>
      </c>
      <c r="D74" t="s">
        <v>555</v>
      </c>
      <c r="E74">
        <v>2012</v>
      </c>
      <c r="G74" t="s">
        <v>855</v>
      </c>
      <c r="H74" s="73" t="str">
        <f>HYPERLINK("https://scholar.google.com/scholar?hl=en&amp;as_q=&amp;as_oq=&amp;as_eq=&amp;as_sauthors=&amp;as_publication=&amp;as_ylo=&amp;as_yhi=&amp;as_occt=title&amp;as_sdt=0%2C5&amp;as_epq=%22Relative+Toxicity+of+the+Components+of+the+Original+Formulation+of+Roundup+to+Five+North+American+Anurans", "Google Scholar")</f>
        <v>Google Scholar</v>
      </c>
    </row>
    <row r="75" spans="1:8" x14ac:dyDescent="0.35">
      <c r="A75">
        <v>187971</v>
      </c>
      <c r="B75" t="s">
        <v>218</v>
      </c>
      <c r="C75" t="s">
        <v>219</v>
      </c>
      <c r="D75" t="s">
        <v>220</v>
      </c>
      <c r="E75">
        <v>2020</v>
      </c>
      <c r="G75" t="s">
        <v>856</v>
      </c>
      <c r="H75" s="74" t="str">
        <f>HYPERLINK("https://scholar.google.com/scholar?hl=en&amp;as_q=&amp;as_oq=&amp;as_eq=&amp;as_sauthors=&amp;as_publication=&amp;as_ylo=&amp;as_yhi=&amp;as_occt=title&amp;as_sdt=0%2C5&amp;as_epq=%22Herbicides+Employed+in+Sugarcane+Plantations+have+Lethal+and+Sublethal+Effects+to+Larval+Boana+pardalis+%28Amphi", "Google Scholar")</f>
        <v>Google Scholar</v>
      </c>
    </row>
    <row r="76" spans="1:8" x14ac:dyDescent="0.35">
      <c r="A76">
        <v>170735</v>
      </c>
      <c r="B76" t="s">
        <v>728</v>
      </c>
      <c r="C76" t="s">
        <v>729</v>
      </c>
      <c r="D76" t="s">
        <v>730</v>
      </c>
      <c r="E76">
        <v>2014</v>
      </c>
      <c r="G76" t="s">
        <v>857</v>
      </c>
      <c r="H76" s="75" t="str">
        <f>HYPERLINK("https://scholar.google.com/scholar?hl=en&amp;as_q=&amp;as_oq=&amp;as_eq=&amp;as_sauthors=&amp;as_publication=&amp;as_ylo=&amp;as_yhi=&amp;as_occt=title&amp;as_sdt=0%2C5&amp;as_epq=%22Effects+of+Glyphosate-Based+Herbicides+on+Survival%2C+Development%2C+Growth+and+Sex+Ratios+of+Wood+Frogs+%28Lith", "Google Scholar")</f>
        <v>Google Scholar</v>
      </c>
    </row>
    <row r="77" spans="1:8" x14ac:dyDescent="0.35">
      <c r="A77">
        <v>156008</v>
      </c>
      <c r="B77" t="s">
        <v>567</v>
      </c>
      <c r="C77" t="s">
        <v>568</v>
      </c>
      <c r="D77" t="s">
        <v>569</v>
      </c>
      <c r="E77">
        <v>2011</v>
      </c>
      <c r="G77" t="s">
        <v>858</v>
      </c>
      <c r="H77" s="76" t="str">
        <f>HYPERLINK("https://scholar.google.com/scholar?hl=en&amp;as_q=&amp;as_oq=&amp;as_eq=&amp;as_sauthors=&amp;as_publication=&amp;as_ylo=&amp;as_yhi=&amp;as_occt=title&amp;as_sdt=0%2C5&amp;as_epq=%22Influence+of+a+Combination+of+Agricultural+Chemicals+on+Embryos+of+the+Endangered+Gold-Striped+Salamander+%28Chi", "Google Scholar")</f>
        <v>Google Scholar</v>
      </c>
    </row>
    <row r="78" spans="1:8" x14ac:dyDescent="0.35">
      <c r="A78">
        <v>153789</v>
      </c>
      <c r="B78" t="s">
        <v>626</v>
      </c>
      <c r="C78" t="s">
        <v>627</v>
      </c>
      <c r="D78" t="s">
        <v>628</v>
      </c>
      <c r="E78">
        <v>2010</v>
      </c>
      <c r="G78" t="s">
        <v>859</v>
      </c>
      <c r="H78" s="77" t="str">
        <f>HYPERLINK("https://scholar.google.com/scholar?hl=en&amp;as_q=&amp;as_oq=&amp;as_eq=&amp;as_sauthors=&amp;as_publication=&amp;as_ylo=&amp;as_yhi=&amp;as_occt=title&amp;as_sdt=0%2C5&amp;as_epq=%22Effects+of+Agricultural+Pesticides+and+the+Chytrid+Fungus+Batrachochytrium+dendrobatidis+on+the+Health+of+Post-M", "Google Scholar")</f>
        <v>Google Scholar</v>
      </c>
    </row>
    <row r="79" spans="1:8" x14ac:dyDescent="0.35">
      <c r="A79">
        <v>161314</v>
      </c>
      <c r="B79" t="s">
        <v>295</v>
      </c>
      <c r="C79" t="s">
        <v>296</v>
      </c>
      <c r="D79" t="s">
        <v>297</v>
      </c>
      <c r="E79">
        <v>2013</v>
      </c>
      <c r="G79" t="s">
        <v>860</v>
      </c>
      <c r="H79" s="78" t="str">
        <f>HYPERLINK("https://scholar.google.com/scholar?hl=en&amp;as_q=&amp;as_oq=&amp;as_eq=&amp;as_sauthors=&amp;as_publication=&amp;as_ylo=&amp;as_yhi=&amp;as_occt=title&amp;as_sdt=0%2C5&amp;as_epq=%22Mortality+of+American+Bullfrog+Tadpoles+Lithobates+catesbeianus+Infected+by+Gyrodactylus+jennyae+and+Experimenta", "Google Scholar")</f>
        <v>Google Scholar</v>
      </c>
    </row>
    <row r="80" spans="1:8" x14ac:dyDescent="0.35">
      <c r="A80">
        <v>160519</v>
      </c>
      <c r="B80" t="s">
        <v>632</v>
      </c>
      <c r="C80" t="s">
        <v>633</v>
      </c>
      <c r="D80" t="s">
        <v>634</v>
      </c>
      <c r="E80">
        <v>2012</v>
      </c>
      <c r="G80" t="s">
        <v>861</v>
      </c>
      <c r="H80" s="79" t="str">
        <f>HYPERLINK("https://scholar.google.com/scholar?hl=en&amp;as_q=&amp;as_oq=&amp;as_eq=&amp;as_sauthors=&amp;as_publication=&amp;as_ylo=&amp;as_yhi=&amp;as_occt=title&amp;as_sdt=0%2C5&amp;as_epq=%22Effects+of+Herbicides+and+the+Chytrid+Fungus+Batrachochytrium+dendrobatidis+on+the+Health+of+Post-metamorphic+No", "Google Scholar")</f>
        <v>Google Scholar</v>
      </c>
    </row>
    <row r="81" spans="1:8" x14ac:dyDescent="0.35">
      <c r="A81">
        <v>53090</v>
      </c>
      <c r="B81" t="s">
        <v>605</v>
      </c>
      <c r="C81" t="s">
        <v>606</v>
      </c>
      <c r="D81" t="s">
        <v>607</v>
      </c>
      <c r="E81">
        <v>2000</v>
      </c>
      <c r="G81" t="s">
        <v>862</v>
      </c>
      <c r="H81" s="80" t="str">
        <f>HYPERLINK("https://scholar.google.com/scholar?hl=en&amp;as_q=&amp;as_oq=&amp;as_eq=&amp;as_sauthors=&amp;as_publication=&amp;as_ylo=&amp;as_yhi=&amp;as_occt=title&amp;as_sdt=0%2C5&amp;as_epq=%22Toxicity+of+Glyphosate+and+Triclopyr+Using+the+Frog+Embryo+Teratogenesis+Assay+-+Xenopus", "Google Scholar")</f>
        <v>Google Scholar</v>
      </c>
    </row>
    <row r="82" spans="1:8" x14ac:dyDescent="0.35">
      <c r="A82">
        <v>80961</v>
      </c>
      <c r="B82" t="s">
        <v>237</v>
      </c>
      <c r="C82" t="s">
        <v>342</v>
      </c>
      <c r="D82" t="s">
        <v>343</v>
      </c>
      <c r="E82">
        <v>2005</v>
      </c>
      <c r="G82" t="s">
        <v>863</v>
      </c>
      <c r="H82" s="81" t="str">
        <f>HYPERLINK("https://scholar.google.com/scholar?hl=en&amp;as_q=&amp;as_oq=&amp;as_eq=&amp;as_sauthors=&amp;as_publication=&amp;as_ylo=&amp;as_yhi=&amp;as_occt=title&amp;as_sdt=0%2C5&amp;as_epq=%22The+Lethal+Impacts+of+Roundup+and+Predatory+Stress+on+Six+Species+of+North+American+Tadpoles", "Google Scholar")</f>
        <v>Google Scholar</v>
      </c>
    </row>
    <row r="83" spans="1:8" x14ac:dyDescent="0.35">
      <c r="A83">
        <v>86767</v>
      </c>
      <c r="B83" t="s">
        <v>237</v>
      </c>
      <c r="C83" t="s">
        <v>498</v>
      </c>
      <c r="D83" t="s">
        <v>499</v>
      </c>
      <c r="E83">
        <v>2004</v>
      </c>
      <c r="G83" t="s">
        <v>864</v>
      </c>
      <c r="H83" s="82" t="str">
        <f>HYPERLINK("https://scholar.google.com/scholar?hl=en&amp;as_q=&amp;as_oq=&amp;as_eq=&amp;as_sauthors=&amp;as_publication=&amp;as_ylo=&amp;as_yhi=&amp;as_occt=title&amp;as_sdt=0%2C5&amp;as_epq=%22Growth+and+Survival+of+Five+Amphibian+Species+Exposed+to+Combinations+of+Pesticides", "Google Scholar")</f>
        <v>Google Scholar</v>
      </c>
    </row>
    <row r="84" spans="1:8" x14ac:dyDescent="0.35">
      <c r="A84">
        <v>86885</v>
      </c>
      <c r="B84" t="s">
        <v>237</v>
      </c>
      <c r="C84" t="s">
        <v>491</v>
      </c>
      <c r="D84" t="s">
        <v>492</v>
      </c>
      <c r="E84">
        <v>2005</v>
      </c>
      <c r="G84" t="s">
        <v>865</v>
      </c>
      <c r="H84" s="83" t="str">
        <f>HYPERLINK("https://scholar.google.com/scholar?hl=en&amp;as_q=&amp;as_oq=&amp;as_eq=&amp;as_sauthors=&amp;as_publication=&amp;as_ylo=&amp;as_yhi=&amp;as_occt=title&amp;as_sdt=0%2C5&amp;as_epq=%22The+Lethal+Impact+of+Roundup+on+Aquatic+and+Terrestrial+Amphibians", "Google Scholar")</f>
        <v>Google Scholar</v>
      </c>
    </row>
    <row r="85" spans="1:8" x14ac:dyDescent="0.35">
      <c r="A85">
        <v>89112</v>
      </c>
      <c r="B85" t="s">
        <v>237</v>
      </c>
      <c r="C85" t="s">
        <v>496</v>
      </c>
      <c r="D85" t="s">
        <v>497</v>
      </c>
      <c r="E85">
        <v>2005</v>
      </c>
      <c r="G85" t="s">
        <v>866</v>
      </c>
      <c r="H85" s="84" t="str">
        <f>HYPERLINK("https://scholar.google.com/scholar?hl=en&amp;as_q=&amp;as_oq=&amp;as_eq=&amp;as_sauthors=&amp;as_publication=&amp;as_ylo=&amp;as_yhi=&amp;as_occt=title&amp;as_sdt=0%2C5&amp;as_epq=%22The+Impact+of+Insecticides+and+Herbicides+on+the+Biodiversity+and+Productivity+of+Aquatic+Communities", "Google Scholar")</f>
        <v>Google Scholar</v>
      </c>
    </row>
    <row r="86" spans="1:8" x14ac:dyDescent="0.35">
      <c r="A86">
        <v>114296</v>
      </c>
      <c r="B86" t="s">
        <v>237</v>
      </c>
      <c r="C86" t="s">
        <v>238</v>
      </c>
      <c r="D86" t="s">
        <v>239</v>
      </c>
      <c r="E86">
        <v>2009</v>
      </c>
      <c r="G86" t="s">
        <v>867</v>
      </c>
      <c r="H86" s="85" t="str">
        <f>HYPERLINK("https://scholar.google.com/scholar?hl=en&amp;as_q=&amp;as_oq=&amp;as_eq=&amp;as_sauthors=&amp;as_publication=&amp;as_ylo=&amp;as_yhi=&amp;as_occt=title&amp;as_sdt=0%2C5&amp;as_epq=%22A+Cocktail+of+Contaminants%3A++How+Mixtures+of+Pesticides+at+Low+Concentrations+Affect+Aquatic+Communities", "Google Scholar")</f>
        <v>Google Scholar</v>
      </c>
    </row>
    <row r="87" spans="1:8" x14ac:dyDescent="0.35">
      <c r="A87">
        <v>159327</v>
      </c>
      <c r="B87" t="s">
        <v>237</v>
      </c>
      <c r="C87" t="s">
        <v>712</v>
      </c>
      <c r="D87" t="s">
        <v>713</v>
      </c>
      <c r="E87">
        <v>2012</v>
      </c>
      <c r="G87" t="s">
        <v>868</v>
      </c>
      <c r="H87" s="86" t="str">
        <f>HYPERLINK("https://scholar.google.com/scholar?hl=en&amp;as_q=&amp;as_oq=&amp;as_eq=&amp;as_sauthors=&amp;as_publication=&amp;as_ylo=&amp;as_yhi=&amp;as_occt=title&amp;as_sdt=0%2C5&amp;as_epq=%22New+Effects+of+Roundup+on+Amphibians%3A+Predators+Reduce+Herbicide+Mortality%3B+Herbicides+Induce+Antipredator+M", "Google Scholar")</f>
        <v>Google Scholar</v>
      </c>
    </row>
    <row r="88" spans="1:8" x14ac:dyDescent="0.35">
      <c r="A88">
        <v>86886</v>
      </c>
      <c r="B88" t="s">
        <v>580</v>
      </c>
      <c r="C88" t="s">
        <v>581</v>
      </c>
      <c r="D88" t="s">
        <v>582</v>
      </c>
      <c r="E88">
        <v>2005</v>
      </c>
      <c r="G88" t="s">
        <v>869</v>
      </c>
      <c r="H88" s="87" t="str">
        <f>HYPERLINK("https://scholar.google.com/scholar?hl=en&amp;as_q=&amp;as_oq=&amp;as_eq=&amp;as_sauthors=&amp;as_publication=&amp;as_ylo=&amp;as_yhi=&amp;as_occt=title&amp;as_sdt=0%2C5&amp;as_epq=%22Pesticides+and+Amphibians%3A++The+Importance+of+Community+Context", "Google Scholar")</f>
        <v>Google Scholar</v>
      </c>
    </row>
    <row r="89" spans="1:8" x14ac:dyDescent="0.35">
      <c r="A89">
        <v>153679</v>
      </c>
      <c r="B89" t="s">
        <v>700</v>
      </c>
      <c r="C89" t="s">
        <v>701</v>
      </c>
      <c r="D89" t="s">
        <v>702</v>
      </c>
      <c r="E89">
        <v>2009</v>
      </c>
      <c r="G89" t="s">
        <v>870</v>
      </c>
      <c r="H89" s="88" t="str">
        <f>HYPERLINK("https://scholar.google.com/scholar?hl=en&amp;as_q=&amp;as_oq=&amp;as_eq=&amp;as_sauthors=&amp;as_publication=&amp;as_ylo=&amp;as_yhi=&amp;as_occt=title&amp;as_sdt=0%2C5&amp;as_epq=%22The+Toxicity+of+Roundup+Original+Max+to+13+Species+of+Larval+Amphibians", "Google Scholar")</f>
        <v>Google Scholar</v>
      </c>
    </row>
    <row r="90" spans="1:8" x14ac:dyDescent="0.35">
      <c r="A90">
        <v>183305</v>
      </c>
      <c r="B90" t="s">
        <v>190</v>
      </c>
      <c r="C90" t="s">
        <v>191</v>
      </c>
      <c r="D90" t="s">
        <v>192</v>
      </c>
      <c r="E90">
        <v>2020</v>
      </c>
      <c r="G90" t="s">
        <v>871</v>
      </c>
      <c r="H90" s="89" t="str">
        <f>HYPERLINK("https://scholar.google.com/scholar?hl=en&amp;as_q=&amp;as_oq=&amp;as_eq=&amp;as_sauthors=&amp;as_publication=&amp;as_ylo=&amp;as_yhi=&amp;as_occt=title&amp;as_sdt=0%2C5&amp;as_epq=%22Effect+of+Glyphosate+%28Roundup+Active%29+on+Liver+of+Tadpoles+of+the+Colombian+Endemic+Frog+Dendropsophus+molit", "Google Scholar")</f>
        <v>Google Scholar</v>
      </c>
    </row>
    <row r="91" spans="1:8" x14ac:dyDescent="0.35">
      <c r="A91">
        <v>173981</v>
      </c>
      <c r="B91" t="s">
        <v>290</v>
      </c>
      <c r="C91" t="s">
        <v>291</v>
      </c>
      <c r="D91" t="s">
        <v>292</v>
      </c>
      <c r="E91">
        <v>2016</v>
      </c>
      <c r="G91" t="s">
        <v>872</v>
      </c>
      <c r="H91" s="90" t="str">
        <f>HYPERLINK("https://scholar.google.com/scholar?hl=en&amp;as_q=&amp;as_oq=&amp;as_eq=&amp;as_sauthors=&amp;as_publication=&amp;as_ylo=&amp;as_yhi=&amp;as_occt=title&amp;as_sdt=0%2C5&amp;as_epq=%22Effects+of+Glyphosate+and+the+Glyphosate+Based+Herbicides+Roundup+Original+and+Roundup+Transorb+on+Respiratory+M", "Google Scholar")</f>
        <v>Google Scholar</v>
      </c>
    </row>
    <row r="92" spans="1:8" x14ac:dyDescent="0.35">
      <c r="A92">
        <v>173392</v>
      </c>
      <c r="B92" t="s">
        <v>658</v>
      </c>
      <c r="C92" t="s">
        <v>659</v>
      </c>
      <c r="D92" t="s">
        <v>660</v>
      </c>
      <c r="E92">
        <v>2013</v>
      </c>
      <c r="G92" t="s">
        <v>873</v>
      </c>
      <c r="H92" s="91" t="str">
        <f>HYPERLINK("https://scholar.google.com/scholar?hl=en&amp;as_q=&amp;as_oq=&amp;as_eq=&amp;as_sauthors=&amp;as_publication=&amp;as_ylo=&amp;as_yhi=&amp;as_occt=title&amp;as_sdt=0%2C5&amp;as_epq=%22The+Effects+of+the+Glyphosate-Based+Herbicide+WeatherMax+on+Sexual+Differentiation+and+Growth+in+the+Wood+Frog+%", "Google Scholar")</f>
        <v>Google Scholar</v>
      </c>
    </row>
    <row r="93" spans="1:8" x14ac:dyDescent="0.35">
      <c r="A93">
        <v>112912</v>
      </c>
      <c r="B93" t="s">
        <v>224</v>
      </c>
      <c r="C93" t="s">
        <v>225</v>
      </c>
      <c r="D93" t="s">
        <v>226</v>
      </c>
      <c r="E93">
        <v>2008</v>
      </c>
      <c r="G93" t="s">
        <v>874</v>
      </c>
      <c r="H93" s="92" t="str">
        <f>HYPERLINK("https://scholar.google.com/scholar?hl=en&amp;as_q=&amp;as_oq=&amp;as_eq=&amp;as_sauthors=&amp;as_publication=&amp;as_ylo=&amp;as_yhi=&amp;as_occt=title&amp;as_sdt=0%2C5&amp;as_epq=%22Understanding+the+Net+Effects+of+Pesticides+on+Amphibian+Trematode+Infections", "Google Scholar")</f>
        <v>Google Scholar</v>
      </c>
    </row>
    <row r="94" spans="1:8" x14ac:dyDescent="0.35">
      <c r="A94">
        <v>178804</v>
      </c>
      <c r="B94" t="s">
        <v>505</v>
      </c>
      <c r="C94" t="s">
        <v>506</v>
      </c>
      <c r="D94" t="s">
        <v>507</v>
      </c>
      <c r="E94">
        <v>2017</v>
      </c>
      <c r="G94" t="s">
        <v>875</v>
      </c>
      <c r="H94" s="93" t="str">
        <f>HYPERLINK("https://scholar.google.com/scholar?hl=en&amp;as_q=&amp;as_oq=&amp;as_eq=&amp;as_sauthors=&amp;as_publication=&amp;as_ylo=&amp;as_yhi=&amp;as_occt=title&amp;as_sdt=0%2C5&amp;as_epq=%22Complex+Interactive+Effects+of+Water+Mold%2C+Herbicide%2C+and+the+Fungus+Batrachochytrium+dendrobatidis+on+Pacif", "Google Scholar")</f>
        <v>Google Scholar</v>
      </c>
    </row>
    <row r="95" spans="1:8" x14ac:dyDescent="0.35">
      <c r="A95">
        <v>165730</v>
      </c>
      <c r="B95" t="s">
        <v>131</v>
      </c>
      <c r="C95" t="s">
        <v>132</v>
      </c>
      <c r="D95" t="s">
        <v>133</v>
      </c>
      <c r="E95">
        <v>2011</v>
      </c>
      <c r="G95" t="s">
        <v>876</v>
      </c>
      <c r="H95" s="94" t="str">
        <f>HYPERLINK("https://scholar.google.com/scholar?hl=en&amp;as_q=&amp;as_oq=&amp;as_eq=&amp;as_sauthors=&amp;as_publication=&amp;as_ylo=&amp;as_yhi=&amp;as_occt=title&amp;as_sdt=0%2C5&amp;as_epq=%22Effect+of+Glyphosate-Based+Herbicide+on+Acetylcholinesterase+Activity+in+Tadpoles%2C+Hoplobatrachus+rugulosus", "Google Scholar")</f>
        <v>Google Scholar</v>
      </c>
    </row>
    <row r="96" spans="1:8" x14ac:dyDescent="0.35">
      <c r="A96">
        <v>179421</v>
      </c>
      <c r="B96" t="s">
        <v>156</v>
      </c>
      <c r="C96" t="s">
        <v>157</v>
      </c>
      <c r="D96" t="s">
        <v>158</v>
      </c>
      <c r="E96">
        <v>2013</v>
      </c>
      <c r="G96" t="s">
        <v>877</v>
      </c>
      <c r="H96" s="95" t="str">
        <f>HYPERLINK("https://scholar.google.com/scholar?hl=en&amp;as_q=&amp;as_oq=&amp;as_eq=&amp;as_sauthors=&amp;as_publication=&amp;as_ylo=&amp;as_yhi=&amp;as_occt=title&amp;as_sdt=0%2C5&amp;as_epq=%22Toxicity+of+Glyphosate+on+Physalaemus+albonotatus+%28Steindachner%2C+1864%29+from+Western+Brazil", "Google Scholar")</f>
        <v>Google Scholar</v>
      </c>
    </row>
    <row r="97" spans="1:8" x14ac:dyDescent="0.35">
      <c r="A97">
        <v>178901</v>
      </c>
      <c r="B97" t="s">
        <v>270</v>
      </c>
      <c r="C97" t="s">
        <v>271</v>
      </c>
      <c r="D97" t="s">
        <v>272</v>
      </c>
      <c r="E97">
        <v>2019</v>
      </c>
      <c r="G97" t="s">
        <v>878</v>
      </c>
      <c r="H97" s="96" t="str">
        <f>HYPERLINK("https://scholar.google.com/scholar?hl=en&amp;as_q=&amp;as_oq=&amp;as_eq=&amp;as_sauthors=&amp;as_publication=&amp;as_ylo=&amp;as_yhi=&amp;as_occt=title&amp;as_sdt=0%2C5&amp;as_epq=%22Effects+of+Glyphosate+and+a+Commercial+Formulation+Roundup+Exposures+on+Maturation+of+Xenopus+laevis+Oocytes", "Google Scholar")</f>
        <v>Google Scholar</v>
      </c>
    </row>
    <row r="98" spans="1:8" x14ac:dyDescent="0.35">
      <c r="A98">
        <v>61464</v>
      </c>
      <c r="B98" t="s">
        <v>575</v>
      </c>
      <c r="C98" t="s">
        <v>576</v>
      </c>
      <c r="D98" t="s">
        <v>577</v>
      </c>
      <c r="E98">
        <v>2001</v>
      </c>
      <c r="G98" t="s">
        <v>879</v>
      </c>
      <c r="H98" s="97" t="str">
        <f>HYPERLINK("https://scholar.google.com/scholar?hl=en&amp;as_q=&amp;as_oq=&amp;as_eq=&amp;as_sauthors=&amp;as_publication=&amp;as_ylo=&amp;as_yhi=&amp;as_occt=title&amp;as_sdt=0%2C5&amp;as_epq=%22Effects+of+Acute+Exposure+to+a+Commercial+Formulation+of+Glyphosate+on+the+Tadpoles+of+Two+Species+of+Anurans", "Google Scholar")</f>
        <v>Google Scholar</v>
      </c>
    </row>
    <row r="99" spans="1:8" x14ac:dyDescent="0.35">
      <c r="A99">
        <v>179135</v>
      </c>
      <c r="B99" t="s">
        <v>409</v>
      </c>
      <c r="C99" t="s">
        <v>410</v>
      </c>
      <c r="D99" t="s">
        <v>411</v>
      </c>
      <c r="E99">
        <v>2016</v>
      </c>
      <c r="G99" t="s">
        <v>880</v>
      </c>
      <c r="H99" s="98" t="str">
        <f>HYPERLINK("https://scholar.google.com/scholar?hl=en&amp;as_q=&amp;as_oq=&amp;as_eq=&amp;as_sauthors=&amp;as_publication=&amp;as_ylo=&amp;as_yhi=&amp;as_occt=title&amp;as_sdt=0%2C5&amp;as_epq=%22Genotoxic+Effect+of+a+Binary+Mixture+of+Dicamba-+and+Glyphosate-Based+Commercial+Herbicide+Formulations+on+Rhine", "Google Scholar")</f>
        <v>Google Scholar</v>
      </c>
    </row>
    <row r="100" spans="1:8" x14ac:dyDescent="0.35">
      <c r="A100">
        <v>72797</v>
      </c>
      <c r="B100" t="s">
        <v>525</v>
      </c>
      <c r="C100" t="s">
        <v>526</v>
      </c>
      <c r="D100" t="s">
        <v>527</v>
      </c>
      <c r="E100">
        <v>2004</v>
      </c>
      <c r="G100" t="s">
        <v>881</v>
      </c>
      <c r="H100" s="99" t="str">
        <f>HYPERLINK("https://scholar.google.com/scholar?hl=en&amp;as_q=&amp;as_oq=&amp;as_eq=&amp;as_sauthors=&amp;as_publication=&amp;as_ylo=&amp;as_yhi=&amp;as_occt=title&amp;as_sdt=0%2C5&amp;as_epq=%22Chemical+and+Biomonitoring+to+Assess+Potential+Acute+Effects+of+Vision+Herbicide+on+Native+Amphibian+Larvae+in+F", "Google Scholar")</f>
        <v>Google Scholar</v>
      </c>
    </row>
    <row r="101" spans="1:8" x14ac:dyDescent="0.35">
      <c r="A101">
        <v>173863</v>
      </c>
      <c r="B101" t="s">
        <v>380</v>
      </c>
      <c r="C101" t="s">
        <v>381</v>
      </c>
      <c r="D101" t="s">
        <v>382</v>
      </c>
      <c r="E101">
        <v>2015</v>
      </c>
      <c r="G101" t="s">
        <v>882</v>
      </c>
      <c r="H101" s="100" t="str">
        <f>HYPERLINK("https://scholar.google.com/scholar?hl=en&amp;as_q=&amp;as_oq=&amp;as_eq=&amp;as_sauthors=&amp;as_publication=&amp;as_ylo=&amp;as_yhi=&amp;as_occt=title&amp;as_sdt=0%2C5&amp;as_epq=%22The+Toxicity+of+Glyphosate+Alone+and+Glyphosate-Surfactant+Mixtures+to+Western+Toad+%28Anaxyrus+boreas%29+Tadpol", "Google Scholar")</f>
        <v>Google Scholar</v>
      </c>
    </row>
    <row r="102" spans="1:8" x14ac:dyDescent="0.35">
      <c r="A102">
        <v>178964</v>
      </c>
      <c r="B102" t="s">
        <v>309</v>
      </c>
      <c r="C102" t="s">
        <v>310</v>
      </c>
      <c r="D102" t="s">
        <v>311</v>
      </c>
      <c r="E102">
        <v>2017</v>
      </c>
      <c r="G102" t="s">
        <v>883</v>
      </c>
      <c r="H102" s="101" t="str">
        <f>HYPERLINK("https://scholar.google.com/scholar?hl=en&amp;as_q=&amp;as_oq=&amp;as_eq=&amp;as_sauthors=&amp;as_publication=&amp;as_ylo=&amp;as_yhi=&amp;as_occt=title&amp;as_sdt=0%2C5&amp;as_epq=%22Effects+of+a+Commonly+Used+Glyphosate-Based+Herbicide+Formulation+on+Early+Developmental+Stages+of+Two+Anuran+Sp", "Google Scholar")</f>
        <v>Google Scholar</v>
      </c>
    </row>
    <row r="103" spans="1:8" x14ac:dyDescent="0.35">
      <c r="A103">
        <v>178800</v>
      </c>
      <c r="B103" t="s">
        <v>302</v>
      </c>
      <c r="C103" t="s">
        <v>303</v>
      </c>
      <c r="D103" t="s">
        <v>304</v>
      </c>
      <c r="E103">
        <v>2017</v>
      </c>
      <c r="G103" t="s">
        <v>884</v>
      </c>
      <c r="H103" s="102" t="str">
        <f>HYPERLINK("https://scholar.google.com/scholar?hl=en&amp;as_q=&amp;as_oq=&amp;as_eq=&amp;as_sauthors=&amp;as_publication=&amp;as_ylo=&amp;as_yhi=&amp;as_occt=title&amp;as_sdt=0%2C5&amp;as_epq=%22Population+and+Life-Stage-Specific+Effects+of+Two+Herbicide+Formulations+on+the+Aquatic+Development+of+European+", "Google Scholar")</f>
        <v>Google Scholar</v>
      </c>
    </row>
    <row r="104" spans="1:8" x14ac:dyDescent="0.35">
      <c r="A104">
        <v>153825</v>
      </c>
      <c r="B104" t="s">
        <v>531</v>
      </c>
      <c r="C104" t="s">
        <v>532</v>
      </c>
      <c r="D104" t="s">
        <v>533</v>
      </c>
      <c r="E104">
        <v>2010</v>
      </c>
      <c r="G104" t="s">
        <v>885</v>
      </c>
      <c r="H104" s="103" t="str">
        <f>HYPERLINK("https://scholar.google.com/scholar?hl=en&amp;as_q=&amp;as_oq=&amp;as_eq=&amp;as_sauthors=&amp;as_publication=&amp;as_ylo=&amp;as_yhi=&amp;as_occt=title&amp;as_sdt=0%2C5&amp;as_epq=%22Larval+Responses+of+Three+Midwestern+Anurans+to+Chronic%2C+Low-Dose+Exposures+of+Four+Herbicides", "Google Scholar")</f>
        <v>Google Scholar</v>
      </c>
    </row>
    <row r="105" spans="1:8" x14ac:dyDescent="0.35">
      <c r="A105">
        <v>75187</v>
      </c>
      <c r="B105" t="s">
        <v>332</v>
      </c>
      <c r="C105" t="s">
        <v>333</v>
      </c>
      <c r="D105" t="s">
        <v>334</v>
      </c>
      <c r="E105">
        <v>2004</v>
      </c>
      <c r="G105" t="s">
        <v>886</v>
      </c>
      <c r="H105" s="104" t="str">
        <f>HYPERLINK("https://scholar.google.com/scholar?hl=en&amp;as_q=&amp;as_oq=&amp;as_eq=&amp;as_sauthors=&amp;as_publication=&amp;as_ylo=&amp;as_yhi=&amp;as_occt=title&amp;as_sdt=0%2C5&amp;as_epq=%22Effects+of+Vision+Herbicide+on+Mortality%2C+Avoidance+Response%2C+and+Growth+of+Amphibian+Larvae+in+Two+Forest+W", "Google Scholar")</f>
        <v>Google Scholar</v>
      </c>
    </row>
    <row r="106" spans="1:8" x14ac:dyDescent="0.35">
      <c r="A106">
        <v>170975</v>
      </c>
      <c r="B106" t="s">
        <v>537</v>
      </c>
      <c r="C106" t="s">
        <v>538</v>
      </c>
      <c r="D106" t="s">
        <v>539</v>
      </c>
      <c r="E106">
        <v>2015</v>
      </c>
      <c r="G106" t="s">
        <v>887</v>
      </c>
      <c r="H106" s="105" t="str">
        <f>HYPERLINK("https://scholar.google.com/scholar?hl=en&amp;as_q=&amp;as_oq=&amp;as_eq=&amp;as_sauthors=&amp;as_publication=&amp;as_ylo=&amp;as_yhi=&amp;as_occt=title&amp;as_sdt=0%2C5&amp;as_epq=%22Assessment+of+Interactive+Effects+of+Elevated+Salinity+and+Three+Pesticides+on+Life+History+and+Behavior+of+Sout", "Google Scholar")</f>
        <v>Google Scholar</v>
      </c>
    </row>
    <row r="107" spans="1:8" x14ac:dyDescent="0.35">
      <c r="A107">
        <v>176819</v>
      </c>
      <c r="B107" t="s">
        <v>772</v>
      </c>
      <c r="C107" t="s">
        <v>773</v>
      </c>
      <c r="D107" t="s">
        <v>774</v>
      </c>
      <c r="E107">
        <v>2018</v>
      </c>
      <c r="G107" t="s">
        <v>888</v>
      </c>
      <c r="H107" s="106" t="str">
        <f>HYPERLINK("https://scholar.google.com/scholar?hl=en&amp;as_q=&amp;as_oq=&amp;as_eq=&amp;as_sauthors=&amp;as_publication=&amp;as_ylo=&amp;as_yhi=&amp;as_occt=title&amp;as_sdt=0%2C5&amp;as_epq=%22Single+and+Mixture+Toxicity+of+Strobilurin+and+SDHI+Fungicides+to+Xenopus+tropicalis+Embryos", "Google Scholar")</f>
        <v>Google Scholar</v>
      </c>
    </row>
    <row r="108" spans="1:8" x14ac:dyDescent="0.35">
      <c r="A108">
        <v>161702</v>
      </c>
      <c r="B108" t="s">
        <v>401</v>
      </c>
      <c r="C108" t="s">
        <v>402</v>
      </c>
      <c r="D108" t="s">
        <v>403</v>
      </c>
      <c r="E108">
        <v>2013</v>
      </c>
      <c r="G108" t="s">
        <v>889</v>
      </c>
      <c r="H108" s="107" t="str">
        <f>HYPERLINK("https://scholar.google.com/scholar?hl=en&amp;as_q=&amp;as_oq=&amp;as_eq=&amp;as_sauthors=&amp;as_publication=&amp;as_ylo=&amp;as_yhi=&amp;as_occt=title&amp;as_sdt=0%2C5&amp;as_epq=%22Toxic+and+Genotoxic+Effects+of+Roundup+on+Tadpoles+of+the+Indian+Skittering+Frog+%28Euflictis+cyanophlyctis%29+i", "Google Scholar")</f>
        <v>Google Scholar</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workbookViewId="0">
      <pane xSplit="1" ySplit="1" topLeftCell="B2" activePane="bottomRight" state="frozen"/>
      <selection pane="topRight"/>
      <selection pane="bottomLeft"/>
      <selection pane="bottomRight"/>
    </sheetView>
  </sheetViews>
  <sheetFormatPr defaultRowHeight="14.5" x14ac:dyDescent="0.35"/>
  <sheetData>
    <row r="1" spans="1:7" x14ac:dyDescent="0.35">
      <c r="A1" t="s">
        <v>890</v>
      </c>
      <c r="B1" t="s">
        <v>891</v>
      </c>
      <c r="C1" t="s">
        <v>892</v>
      </c>
      <c r="D1" t="s">
        <v>893</v>
      </c>
      <c r="E1" t="s">
        <v>894</v>
      </c>
      <c r="G1" t="s">
        <v>895</v>
      </c>
    </row>
    <row r="2" spans="1:7" x14ac:dyDescent="0.35">
      <c r="G2" s="108">
        <v>44903.513611111113</v>
      </c>
    </row>
    <row r="4" spans="1:7" x14ac:dyDescent="0.35">
      <c r="A4" t="s">
        <v>896</v>
      </c>
    </row>
    <row r="5" spans="1:7" x14ac:dyDescent="0.35">
      <c r="C5" t="s">
        <v>897</v>
      </c>
      <c r="D5" t="s">
        <v>897</v>
      </c>
    </row>
    <row r="7" spans="1:7" x14ac:dyDescent="0.35">
      <c r="A7" t="s">
        <v>898</v>
      </c>
    </row>
    <row r="8" spans="1:7" x14ac:dyDescent="0.35">
      <c r="C8" t="s">
        <v>899</v>
      </c>
      <c r="D8" t="s">
        <v>900</v>
      </c>
    </row>
    <row r="10" spans="1:7" x14ac:dyDescent="0.35">
      <c r="A10" t="s">
        <v>901</v>
      </c>
    </row>
    <row r="12" spans="1:7" x14ac:dyDescent="0.35">
      <c r="A12" t="s">
        <v>902</v>
      </c>
    </row>
    <row r="14" spans="1:7" x14ac:dyDescent="0.35">
      <c r="A14" t="s">
        <v>903</v>
      </c>
    </row>
    <row r="15" spans="1:7" x14ac:dyDescent="0.35">
      <c r="B15" t="s">
        <v>904</v>
      </c>
      <c r="C15" t="s">
        <v>104</v>
      </c>
      <c r="D15" t="s">
        <v>905</v>
      </c>
    </row>
    <row r="17" spans="1:1" x14ac:dyDescent="0.35">
      <c r="A17" t="s">
        <v>906</v>
      </c>
    </row>
    <row r="19" spans="1:1" x14ac:dyDescent="0.35">
      <c r="A19" t="s">
        <v>907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DAB8C2A3CAAE64F9C9F37B13062D570" ma:contentTypeVersion="9" ma:contentTypeDescription="Create a new document." ma:contentTypeScope="" ma:versionID="3b7901087224d3267bff595ffc331427">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32bbce43-b8d8-49c3-a6ed-27d0ad880bc8" targetNamespace="http://schemas.microsoft.com/office/2006/metadata/properties" ma:root="true" ma:fieldsID="40893b0814f4aa903a5c9322e5f30c61" ns1:_="" ns2:_="" ns3:_="" ns4:_="" ns5:_="">
    <xsd:import namespace="http://schemas.microsoft.com/sharepoint/v3"/>
    <xsd:import namespace="4ffa91fb-a0ff-4ac5-b2db-65c790d184a4"/>
    <xsd:import namespace="http://schemas.microsoft.com/sharepoint.v3"/>
    <xsd:import namespace="http://schemas.microsoft.com/sharepoint/v3/fields"/>
    <xsd:import namespace="32bbce43-b8d8-49c3-a6ed-27d0ad880bc8"/>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MediaServiceMetadata" minOccurs="0"/>
                <xsd:element ref="ns5:MediaServiceFastMetadata" minOccurs="0"/>
                <xsd:element ref="ns5:lcf76f155ced4ddcb4097134ff3c332f" minOccurs="0"/>
                <xsd:element ref="ns5:MediaServiceOCR" minOccurs="0"/>
                <xsd:element ref="ns5:MediaServiceGenerationTime" minOccurs="0"/>
                <xsd:element ref="ns5: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8428e132-6c79-4f64-aced-decec6b76864}" ma:internalName="TaxCatchAllLabel" ma:readOnly="true" ma:showField="CatchAllDataLabel" ma:web="9e65cb38-eb8d-42ac-aecf-91e52748c4dc">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8428e132-6c79-4f64-aced-decec6b76864}" ma:internalName="TaxCatchAll" ma:showField="CatchAllData" ma:web="9e65cb38-eb8d-42ac-aecf-91e52748c4dc">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2bbce43-b8d8-49c3-a6ed-27d0ad880bc8" elementFormDefault="qualified">
    <xsd:import namespace="http://schemas.microsoft.com/office/2006/documentManagement/types"/>
    <xsd:import namespace="http://schemas.microsoft.com/office/infopath/2007/PartnerControls"/>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lcf76f155ced4ddcb4097134ff3c332f" ma:index="31"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CR" ma:index="32" nillable="true" ma:displayName="Extracted Text" ma:internalName="MediaServiceOCR" ma:readOnly="true">
      <xsd:simpleType>
        <xsd:restriction base="dms:Note">
          <xsd:maxLength value="255"/>
        </xsd:restriction>
      </xsd:simpleType>
    </xsd:element>
    <xsd:element name="MediaServiceGenerationTime" ma:index="33" nillable="true" ma:displayName="MediaServiceGenerationTime" ma:hidden="true" ma:internalName="MediaServiceGenerationTime" ma:readOnly="true">
      <xsd:simpleType>
        <xsd:restriction base="dms:Text"/>
      </xsd:simpleType>
    </xsd:element>
    <xsd:element name="MediaServiceEventHashCode" ma:index="34"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29f62856-1543-49d4-a736-4569d363f533" ContentTypeId="0x0101"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lcf76f155ced4ddcb4097134ff3c332f xmlns="32bbce43-b8d8-49c3-a6ed-27d0ad880bc8">
      <Terms xmlns="http://schemas.microsoft.com/office/infopath/2007/PartnerControls"/>
    </lcf76f155ced4ddcb4097134ff3c332f>
    <Record xmlns="4ffa91fb-a0ff-4ac5-b2db-65c790d184a4">Shared</Record>
    <Rights xmlns="4ffa91fb-a0ff-4ac5-b2db-65c790d184a4" xsi:nil="true"/>
    <Document_x0020_Creation_x0020_Date xmlns="4ffa91fb-a0ff-4ac5-b2db-65c790d184a4">2022-12-13T20:09:50+00:00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documentManagement>
</p:properties>
</file>

<file path=customXml/itemProps1.xml><?xml version="1.0" encoding="utf-8"?>
<ds:datastoreItem xmlns:ds="http://schemas.openxmlformats.org/officeDocument/2006/customXml" ds:itemID="{7C69A1FE-347F-4318-950C-44A41A013159}"/>
</file>

<file path=customXml/itemProps2.xml><?xml version="1.0" encoding="utf-8"?>
<ds:datastoreItem xmlns:ds="http://schemas.openxmlformats.org/officeDocument/2006/customXml" ds:itemID="{0C38E001-51AD-47D4-89A3-21EF7CE9E123}"/>
</file>

<file path=customXml/itemProps3.xml><?xml version="1.0" encoding="utf-8"?>
<ds:datastoreItem xmlns:ds="http://schemas.openxmlformats.org/officeDocument/2006/customXml" ds:itemID="{E5CC8C01-6AA0-44E3-87DC-36B54638AE89}"/>
</file>

<file path=customXml/itemProps4.xml><?xml version="1.0" encoding="utf-8"?>
<ds:datastoreItem xmlns:ds="http://schemas.openxmlformats.org/officeDocument/2006/customXml" ds:itemID="{D6838C88-0F44-4F19-9C13-B12ED31D0AB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Filtered-Glyphosate-Data</vt:lpstr>
      <vt:lpstr>Full-Aquatic-Export</vt:lpstr>
      <vt:lpstr>References</vt:lpstr>
      <vt:lpstr>Search_Parameters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Dhond, Alexander</cp:lastModifiedBy>
  <dcterms:created xsi:type="dcterms:W3CDTF">2022-12-08T17:19:32Z</dcterms:created>
  <dcterms:modified xsi:type="dcterms:W3CDTF">2022-12-13T18:57:34Z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0x010100DDAB8C2A3CAAE64F9C9F37B13062D570</vt:lpwstr>
  </property>
</Properties>
</file>