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GitHub/pollinator_probabilistic_loading/data_in/PesticideData/Residues/"/>
    </mc:Choice>
  </mc:AlternateContent>
  <xr:revisionPtr revIDLastSave="34" documentId="13_ncr:1_{D9B74431-3F76-4A2A-97C4-F4BEF9C0E24A}" xr6:coauthVersionLast="47" xr6:coauthVersionMax="47" xr10:uidLastSave="{3C6FF5DC-6AA7-40C7-9050-535439CD7F8D}"/>
  <bookViews>
    <workbookView xWindow="-110" yWindow="-110" windowWidth="19420" windowHeight="10300" firstSheet="2" activeTab="4" xr2:uid="{49D329B9-9111-4787-A450-7F2A5EEC5AA3}"/>
  </bookViews>
  <sheets>
    <sheet name="Lietal2023" sheetId="4" r:id="rId1"/>
    <sheet name="Nomagram" sheetId="7" r:id="rId2"/>
    <sheet name="SoilApplicationfromMatt" sheetId="9" r:id="rId3"/>
    <sheet name="SimpleWholePlantDegredation" sheetId="8" r:id="rId4"/>
    <sheet name="Standard Residues from Guidanc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4" l="1"/>
  <c r="F30" i="4"/>
  <c r="E30" i="4"/>
  <c r="M29" i="4"/>
  <c r="M30" i="4"/>
  <c r="D38" i="4"/>
  <c r="D34" i="4"/>
  <c r="F28" i="4"/>
  <c r="E28" i="4"/>
  <c r="Q38" i="4" l="1"/>
  <c r="Q37" i="4"/>
  <c r="Q36" i="4"/>
  <c r="Q34" i="4"/>
  <c r="Q33" i="4"/>
  <c r="M39" i="4"/>
  <c r="N39" i="4" s="1"/>
  <c r="P39" i="4" s="1"/>
  <c r="M36" i="4"/>
  <c r="N36" i="4" s="1"/>
  <c r="P36" i="4" s="1"/>
  <c r="M33" i="4"/>
  <c r="N33" i="4" s="1"/>
  <c r="M31" i="4"/>
  <c r="N31" i="4" s="1"/>
  <c r="P31" i="4" s="1"/>
  <c r="D50" i="4"/>
  <c r="F50" i="4" s="1"/>
  <c r="D46" i="4"/>
  <c r="F46" i="4" s="1"/>
  <c r="D39" i="4"/>
  <c r="D35" i="4"/>
  <c r="F35" i="4" s="1"/>
  <c r="F34" i="4" l="1"/>
  <c r="D45" i="4"/>
  <c r="F45" i="4" s="1"/>
  <c r="D49" i="4"/>
  <c r="F49" i="4" s="1"/>
  <c r="F39" i="4"/>
  <c r="F38" i="4"/>
</calcChain>
</file>

<file path=xl/sharedStrings.xml><?xml version="1.0" encoding="utf-8"?>
<sst xmlns="http://schemas.openxmlformats.org/spreadsheetml/2006/main" count="205" uniqueCount="95">
  <si>
    <t>Imidacloprid</t>
  </si>
  <si>
    <t>AR</t>
  </si>
  <si>
    <t>KelAir</t>
  </si>
  <si>
    <t>KupSoil</t>
  </si>
  <si>
    <t>fsoil</t>
  </si>
  <si>
    <t>Hsoil</t>
  </si>
  <si>
    <t>Psoil</t>
  </si>
  <si>
    <t>cf1</t>
  </si>
  <si>
    <t>cf2</t>
  </si>
  <si>
    <t>Kp-L</t>
  </si>
  <si>
    <t>KelDeg</t>
  </si>
  <si>
    <t>KelGrow</t>
  </si>
  <si>
    <t>KdissSoil</t>
  </si>
  <si>
    <t>low</t>
  </si>
  <si>
    <t>Imidaclropid</t>
  </si>
  <si>
    <t>g/seed</t>
  </si>
  <si>
    <t>high</t>
  </si>
  <si>
    <t>Thia</t>
  </si>
  <si>
    <t>C= RUD*AR</t>
  </si>
  <si>
    <t>ng/g</t>
  </si>
  <si>
    <t>IMIDACLOPRID</t>
  </si>
  <si>
    <t>Thiamethoxam</t>
  </si>
  <si>
    <t>Reported in Zioga:</t>
  </si>
  <si>
    <t xml:space="preserve">60 days is the low end of time it takes from planting to first bloom. </t>
  </si>
  <si>
    <t>units</t>
  </si>
  <si>
    <t>estimated concentration</t>
  </si>
  <si>
    <t>mg/kg</t>
  </si>
  <si>
    <t>POLLEN</t>
  </si>
  <si>
    <t>RUDp soil only</t>
  </si>
  <si>
    <t>RUDn soil only</t>
  </si>
  <si>
    <t>Kn-L</t>
  </si>
  <si>
    <t>unit</t>
  </si>
  <si>
    <t>NECTAR</t>
  </si>
  <si>
    <t>*does not include soil re-suspension</t>
  </si>
  <si>
    <t>THIAMATHOXAM</t>
  </si>
  <si>
    <t>THIAMETHOXAM</t>
  </si>
  <si>
    <t>FROM ZIOGA</t>
  </si>
  <si>
    <t>FROM EPA RESIDUE REPORTS</t>
  </si>
  <si>
    <t>Tha</t>
  </si>
  <si>
    <t>COTTON</t>
  </si>
  <si>
    <t>Clothianidan</t>
  </si>
  <si>
    <t>CLOTHIANIDAN</t>
  </si>
  <si>
    <t>RUDp</t>
  </si>
  <si>
    <t>RUDn</t>
  </si>
  <si>
    <t>NA</t>
  </si>
  <si>
    <t>RUD</t>
  </si>
  <si>
    <t>&lt;LOD</t>
  </si>
  <si>
    <t>Residues EPA (ng/g normalized to 0.35 mg/seed…)</t>
  </si>
  <si>
    <t>&lt;LOQ</t>
  </si>
  <si>
    <t>*did 50 days because I was unsure of sampling effort</t>
  </si>
  <si>
    <t xml:space="preserve">Li et al. uses a mode specific to neonicotinoid foliar application rates for cotton plants. The model derives concentrations in pollen and nectar from a series of equations for concentrations in soil and leaf surface </t>
  </si>
  <si>
    <t xml:space="preserve">the equations to the right do no include any altered coefficients for humidity, weather, etc. </t>
  </si>
  <si>
    <t>CORN</t>
  </si>
  <si>
    <t>DEFAULT WEATHER VARIABLES</t>
  </si>
  <si>
    <t>EEC = Max application rate x runoff value + drift</t>
  </si>
  <si>
    <r>
      <t>C</t>
    </r>
    <r>
      <rPr>
        <sz val="6"/>
        <color rgb="FF1B1B1B"/>
        <rFont val="Arial"/>
        <family val="2"/>
      </rPr>
      <t>t</t>
    </r>
    <r>
      <rPr>
        <sz val="8"/>
        <color rgb="FF1B1B1B"/>
        <rFont val="Arial"/>
        <family val="2"/>
      </rPr>
      <t> = C</t>
    </r>
    <r>
      <rPr>
        <sz val="6"/>
        <color rgb="FF1B1B1B"/>
        <rFont val="Arial"/>
        <family val="2"/>
      </rPr>
      <t>0</t>
    </r>
    <r>
      <rPr>
        <sz val="8"/>
        <color rgb="FF1B1B1B"/>
        <rFont val="Arial"/>
        <family val="2"/>
      </rPr>
      <t>e</t>
    </r>
    <r>
      <rPr>
        <sz val="6"/>
        <color rgb="FF1B1B1B"/>
        <rFont val="Arial"/>
        <family val="2"/>
      </rPr>
      <t>-kt</t>
    </r>
  </si>
  <si>
    <t>Food Item</t>
  </si>
  <si>
    <t>Maximum EEC</t>
  </si>
  <si>
    <t>Average EEC</t>
  </si>
  <si>
    <t>(mg/kg)</t>
  </si>
  <si>
    <t>short grass</t>
  </si>
  <si>
    <t>tall grass</t>
  </si>
  <si>
    <t>broadleaf forage</t>
  </si>
  <si>
    <t>small insects, seeds, fruits, large insects</t>
  </si>
  <si>
    <t>PLANT RESIDUES FROM TERRPLANT</t>
  </si>
  <si>
    <t>DIETARY CONCENTRATION RESIDUES FROM NOMAGRAM</t>
  </si>
  <si>
    <t>includes seed treatment</t>
  </si>
  <si>
    <t>Half Life</t>
  </si>
  <si>
    <t>Time</t>
  </si>
  <si>
    <t>Time varies</t>
  </si>
  <si>
    <t xml:space="preserve">Clothianidan </t>
  </si>
  <si>
    <t>Unit</t>
  </si>
  <si>
    <r>
      <t xml:space="preserve">Both methods are aimed at foliar spray, </t>
    </r>
    <r>
      <rPr>
        <strike/>
        <sz val="11"/>
        <color theme="1"/>
        <rFont val="Calibri"/>
        <family val="2"/>
        <scheme val="minor"/>
      </rPr>
      <t xml:space="preserve">but to my understanding, this is also how the EPA quanitifies residues from seed treatment. </t>
    </r>
  </si>
  <si>
    <t>AR(g/seed)*decay function/weight of single plant in g)</t>
  </si>
  <si>
    <t>p:</t>
  </si>
  <si>
    <t>theta:</t>
  </si>
  <si>
    <t>Koc:</t>
  </si>
  <si>
    <t>logKow:</t>
  </si>
  <si>
    <t>Li</t>
  </si>
  <si>
    <t>foc:</t>
  </si>
  <si>
    <t>default</t>
  </si>
  <si>
    <t>Csoil:</t>
  </si>
  <si>
    <t>TSCF:</t>
  </si>
  <si>
    <t>t</t>
  </si>
  <si>
    <t>https://www.ndsu.edu/agriculture/ag-hub/publications/corn-growth-and-management-quick-guide#:~:text=Corn%20emerges%20after%20the%20accumulation,surface%20insects%20or%20grazing%20animals.</t>
  </si>
  <si>
    <t xml:space="preserve">Results from EPA: </t>
  </si>
  <si>
    <t>k</t>
  </si>
  <si>
    <t>Results from model:</t>
  </si>
  <si>
    <t>ng/g??</t>
  </si>
  <si>
    <t>could we modify this so that some x% of the AR by day gets run off?</t>
  </si>
  <si>
    <t>*write up as supplementary attachment?</t>
  </si>
  <si>
    <t>g/kg seed</t>
  </si>
  <si>
    <t xml:space="preserve">1 kg/ha </t>
  </si>
  <si>
    <t>z g/kg seed</t>
  </si>
  <si>
    <r>
      <t>ln(C</t>
    </r>
    <r>
      <rPr>
        <sz val="6"/>
        <color rgb="FF1B1B1B"/>
        <rFont val="Arial"/>
        <family val="2"/>
      </rPr>
      <t>t</t>
    </r>
    <r>
      <rPr>
        <sz val="8"/>
        <color rgb="FF1B1B1B"/>
        <rFont val="Arial"/>
        <family val="2"/>
      </rPr>
      <t>) = ln(C</t>
    </r>
    <r>
      <rPr>
        <sz val="6"/>
        <color rgb="FF1B1B1B"/>
        <rFont val="Arial"/>
        <family val="2"/>
      </rPr>
      <t>0</t>
    </r>
    <r>
      <rPr>
        <sz val="8"/>
        <color rgb="FF1B1B1B"/>
        <rFont val="Arial"/>
        <family val="2"/>
      </rPr>
      <t>) - kt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</si>
</sst>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rgb="FF131313"/>
      <name val="Segoe UI"/>
      <family val="2"/>
    </font>
    <font>
      <b/>
      <sz val="14"/>
      <color theme="1"/>
      <name val="Calibri"/>
      <family val="2"/>
      <scheme val="minor"/>
    </font>
    <font>
      <b/>
      <sz val="8"/>
      <color rgb="FF1B1B1B"/>
      <name val="Arial"/>
      <family val="2"/>
    </font>
    <font>
      <sz val="8"/>
      <color rgb="FF1B1B1B"/>
      <name val="Arial"/>
      <family val="2"/>
    </font>
    <font>
      <sz val="6"/>
      <color rgb="FF1B1B1B"/>
      <name val="Arial"/>
      <family val="2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FE1E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1B1B1B"/>
      </left>
      <right style="medium">
        <color rgb="FF1B1B1B"/>
      </right>
      <top style="medium">
        <color rgb="FF1B1B1B"/>
      </top>
      <bottom/>
      <diagonal/>
    </border>
    <border>
      <left style="medium">
        <color rgb="FF1B1B1B"/>
      </left>
      <right style="medium">
        <color rgb="FF1B1B1B"/>
      </right>
      <top/>
      <bottom style="medium">
        <color rgb="FF1B1B1B"/>
      </bottom>
      <diagonal/>
    </border>
    <border>
      <left style="medium">
        <color rgb="FF1B1B1B"/>
      </left>
      <right style="medium">
        <color rgb="FF1B1B1B"/>
      </right>
      <top style="medium">
        <color rgb="FF1B1B1B"/>
      </top>
      <bottom style="medium">
        <color rgb="FF1B1B1B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Font="1" applyBorder="1"/>
    <xf numFmtId="0" fontId="0" fillId="0" borderId="0" xfId="0" applyFont="1" applyFill="1" applyBorder="1"/>
    <xf numFmtId="11" fontId="1" fillId="0" borderId="0" xfId="0" applyNumberFormat="1" applyFont="1" applyFill="1" applyBorder="1" applyAlignment="1">
      <alignment horizontal="center" vertical="top"/>
    </xf>
    <xf numFmtId="0" fontId="0" fillId="0" borderId="0" xfId="0" applyFont="1" applyAlignmen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11" fontId="1" fillId="0" borderId="0" xfId="0" applyNumberFormat="1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2" borderId="6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2" fillId="0" borderId="0" xfId="0" applyFont="1" applyBorder="1"/>
    <xf numFmtId="0" fontId="0" fillId="0" borderId="8" xfId="0" applyBorder="1"/>
    <xf numFmtId="0" fontId="0" fillId="0" borderId="1" xfId="0" applyBorder="1"/>
    <xf numFmtId="0" fontId="0" fillId="0" borderId="7" xfId="0" applyBorder="1"/>
    <xf numFmtId="0" fontId="4" fillId="0" borderId="0" xfId="0" applyFont="1"/>
    <xf numFmtId="0" fontId="5" fillId="0" borderId="0" xfId="0" applyFont="1"/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left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left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571500</xdr:colOff>
      <xdr:row>3</xdr:row>
      <xdr:rowOff>107950</xdr:rowOff>
    </xdr:from>
    <xdr:to>
      <xdr:col>30</xdr:col>
      <xdr:colOff>581266</xdr:colOff>
      <xdr:row>14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9CC6F7-82FE-32C1-BE01-CAAE5D146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45400" y="730250"/>
          <a:ext cx="5305666" cy="2152650"/>
        </a:xfrm>
        <a:prstGeom prst="rect">
          <a:avLst/>
        </a:prstGeom>
      </xdr:spPr>
    </xdr:pic>
    <xdr:clientData/>
  </xdr:twoCellAnchor>
  <xdr:twoCellAnchor editAs="oneCell">
    <xdr:from>
      <xdr:col>17</xdr:col>
      <xdr:colOff>6064</xdr:colOff>
      <xdr:row>2</xdr:row>
      <xdr:rowOff>168275</xdr:rowOff>
    </xdr:from>
    <xdr:to>
      <xdr:col>27</xdr:col>
      <xdr:colOff>555152</xdr:colOff>
      <xdr:row>18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05A6C2-EF12-847F-6BB3-287BFB396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00164" y="600075"/>
          <a:ext cx="7076888" cy="289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0</xdr:row>
      <xdr:rowOff>0</xdr:rowOff>
    </xdr:from>
    <xdr:to>
      <xdr:col>9</xdr:col>
      <xdr:colOff>95768</xdr:colOff>
      <xdr:row>19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DEE68-EE0A-4EB6-8919-CE5923A18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0"/>
          <a:ext cx="5378968" cy="3505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419341</xdr:colOff>
      <xdr:row>15</xdr:row>
      <xdr:rowOff>44594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8B8978-A47F-D5A2-624F-88CF17DEC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86541" cy="2806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6480-5A1E-4CFE-AE97-F0ABD7072ADB}">
  <dimension ref="C1:BH53"/>
  <sheetViews>
    <sheetView topLeftCell="A16" zoomScale="50" zoomScaleNormal="50" workbookViewId="0">
      <selection activeCell="Q33" sqref="Q33"/>
    </sheetView>
  </sheetViews>
  <sheetFormatPr defaultRowHeight="14.5" x14ac:dyDescent="0.35"/>
  <cols>
    <col min="4" max="4" width="16.54296875" customWidth="1"/>
    <col min="5" max="5" width="17.1796875" customWidth="1"/>
    <col min="6" max="6" width="16.36328125" customWidth="1"/>
    <col min="10" max="10" width="18.08984375" customWidth="1"/>
    <col min="11" max="11" width="14.08984375" customWidth="1"/>
    <col min="12" max="12" width="17.08984375" customWidth="1"/>
    <col min="13" max="13" width="23.81640625" customWidth="1"/>
    <col min="14" max="14" width="17.36328125" customWidth="1"/>
    <col min="15" max="16" width="11.81640625" bestFit="1" customWidth="1"/>
    <col min="17" max="17" width="16.36328125" customWidth="1"/>
    <col min="21" max="21" width="14.90625" customWidth="1"/>
    <col min="28" max="28" width="14.6328125" customWidth="1"/>
  </cols>
  <sheetData>
    <row r="1" spans="4:60" ht="18.5" x14ac:dyDescent="0.45">
      <c r="D1" s="41" t="s">
        <v>53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</row>
    <row r="4" spans="4:60" x14ac:dyDescent="0.35">
      <c r="D4" t="s">
        <v>50</v>
      </c>
    </row>
    <row r="5" spans="4:60" x14ac:dyDescent="0.35">
      <c r="I5" s="44" t="s">
        <v>20</v>
      </c>
      <c r="J5" s="44"/>
      <c r="K5" s="44"/>
      <c r="L5" s="1" t="s">
        <v>34</v>
      </c>
      <c r="M5" s="1"/>
      <c r="O5" s="6" t="s">
        <v>41</v>
      </c>
      <c r="P5" s="6"/>
    </row>
    <row r="6" spans="4:60" x14ac:dyDescent="0.35">
      <c r="I6" t="s">
        <v>9</v>
      </c>
      <c r="J6">
        <v>0.64465857803092519</v>
      </c>
      <c r="L6" t="s">
        <v>9</v>
      </c>
      <c r="M6" s="7">
        <v>0.3487745029994257</v>
      </c>
      <c r="O6" t="s">
        <v>9</v>
      </c>
      <c r="P6" s="2">
        <v>0.85861812479684874</v>
      </c>
    </row>
    <row r="7" spans="4:60" x14ac:dyDescent="0.35">
      <c r="D7" t="s">
        <v>33</v>
      </c>
      <c r="I7" t="s">
        <v>30</v>
      </c>
      <c r="J7">
        <v>0.85672634033967043</v>
      </c>
      <c r="L7" t="s">
        <v>30</v>
      </c>
      <c r="M7" s="7">
        <v>0.8801852080188094</v>
      </c>
      <c r="O7" t="s">
        <v>30</v>
      </c>
      <c r="P7" s="2">
        <v>0.80725592490246267</v>
      </c>
    </row>
    <row r="8" spans="4:60" x14ac:dyDescent="0.35">
      <c r="D8" t="s">
        <v>51</v>
      </c>
      <c r="I8" t="s">
        <v>4</v>
      </c>
      <c r="J8">
        <v>0.223</v>
      </c>
      <c r="L8" t="s">
        <v>4</v>
      </c>
      <c r="M8" s="8">
        <v>0.223</v>
      </c>
      <c r="O8" t="s">
        <v>4</v>
      </c>
      <c r="P8">
        <v>0.223</v>
      </c>
    </row>
    <row r="9" spans="4:60" x14ac:dyDescent="0.35">
      <c r="I9" t="s">
        <v>5</v>
      </c>
      <c r="J9">
        <v>0.05</v>
      </c>
      <c r="L9" t="s">
        <v>5</v>
      </c>
      <c r="M9" s="8">
        <v>0.05</v>
      </c>
      <c r="O9" t="s">
        <v>5</v>
      </c>
      <c r="P9">
        <v>0.05</v>
      </c>
    </row>
    <row r="10" spans="4:60" x14ac:dyDescent="0.35">
      <c r="I10" t="s">
        <v>6</v>
      </c>
      <c r="J10">
        <v>1.5</v>
      </c>
      <c r="L10" t="s">
        <v>6</v>
      </c>
      <c r="M10" s="8">
        <v>1.5</v>
      </c>
      <c r="O10" t="s">
        <v>6</v>
      </c>
      <c r="P10">
        <v>1.5</v>
      </c>
    </row>
    <row r="11" spans="4:60" x14ac:dyDescent="0.35">
      <c r="I11" t="s">
        <v>7</v>
      </c>
      <c r="J11">
        <v>100</v>
      </c>
      <c r="L11" t="s">
        <v>7</v>
      </c>
      <c r="M11" s="8">
        <v>100</v>
      </c>
      <c r="O11" t="s">
        <v>7</v>
      </c>
      <c r="P11">
        <v>100</v>
      </c>
    </row>
    <row r="12" spans="4:60" x14ac:dyDescent="0.35">
      <c r="I12" t="s">
        <v>8</v>
      </c>
      <c r="J12">
        <v>1000</v>
      </c>
      <c r="L12" s="3" t="s">
        <v>8</v>
      </c>
      <c r="M12" s="8">
        <v>1000</v>
      </c>
      <c r="O12" s="3" t="s">
        <v>8</v>
      </c>
      <c r="P12">
        <v>1000</v>
      </c>
    </row>
    <row r="13" spans="4:60" x14ac:dyDescent="0.35">
      <c r="I13" t="s">
        <v>3</v>
      </c>
      <c r="J13">
        <v>39.08985171139615</v>
      </c>
      <c r="L13" s="3" t="s">
        <v>3</v>
      </c>
      <c r="M13" s="9">
        <v>11.648099784437367</v>
      </c>
      <c r="O13" s="3" t="s">
        <v>3</v>
      </c>
      <c r="P13" s="5">
        <v>55.25916472869411</v>
      </c>
    </row>
    <row r="14" spans="4:60" x14ac:dyDescent="0.35">
      <c r="I14" t="s">
        <v>2</v>
      </c>
      <c r="J14">
        <v>8.3792505484451725E-8</v>
      </c>
      <c r="L14" s="3" t="s">
        <v>2</v>
      </c>
      <c r="M14" s="10">
        <v>2.5029783286733387E-7</v>
      </c>
      <c r="O14" s="3" t="s">
        <v>2</v>
      </c>
      <c r="P14" s="5">
        <v>1.296487287738064E-8</v>
      </c>
    </row>
    <row r="15" spans="4:60" x14ac:dyDescent="0.35">
      <c r="I15" t="s">
        <v>10</v>
      </c>
      <c r="J15">
        <v>0.14145860827753984</v>
      </c>
      <c r="L15" s="3" t="s">
        <v>10</v>
      </c>
      <c r="M15" s="10">
        <v>0.15753345012726028</v>
      </c>
      <c r="O15" s="3" t="s">
        <v>10</v>
      </c>
      <c r="P15" s="4">
        <v>4.1755854250599113E-2</v>
      </c>
    </row>
    <row r="16" spans="4:60" x14ac:dyDescent="0.35">
      <c r="I16" t="s">
        <v>11</v>
      </c>
      <c r="J16">
        <v>3.5000000000000003E-2</v>
      </c>
      <c r="L16" s="3" t="s">
        <v>11</v>
      </c>
      <c r="M16" s="10">
        <v>3.5000000000000003E-2</v>
      </c>
      <c r="O16" s="3" t="s">
        <v>11</v>
      </c>
      <c r="P16" s="4">
        <v>3.5000000000000003E-2</v>
      </c>
    </row>
    <row r="17" spans="3:36" x14ac:dyDescent="0.35">
      <c r="I17" t="s">
        <v>12</v>
      </c>
      <c r="J17">
        <v>1.8049618638805045</v>
      </c>
      <c r="L17" s="3" t="s">
        <v>12</v>
      </c>
      <c r="M17" s="9">
        <v>2.2718048750060498</v>
      </c>
      <c r="O17" s="3" t="s">
        <v>12</v>
      </c>
      <c r="P17" s="5">
        <v>1.4535398731028724</v>
      </c>
    </row>
    <row r="20" spans="3:36" x14ac:dyDescent="0.35">
      <c r="C20" s="38" t="s">
        <v>39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  <c r="U20" s="37" t="s">
        <v>52</v>
      </c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</row>
    <row r="21" spans="3:36" ht="14.5" customHeight="1" x14ac:dyDescent="0.35">
      <c r="C21" s="13"/>
      <c r="D21" s="11"/>
      <c r="E21" s="11"/>
      <c r="F21" s="11"/>
      <c r="G21" s="11"/>
      <c r="H21" s="11"/>
      <c r="I21" s="11" t="s">
        <v>23</v>
      </c>
      <c r="J21" s="11"/>
      <c r="K21" s="11"/>
      <c r="L21" s="11"/>
      <c r="M21" s="11"/>
      <c r="N21" s="11"/>
      <c r="O21" s="11"/>
      <c r="P21" s="11"/>
      <c r="Q21" s="14"/>
      <c r="U21" s="1"/>
      <c r="V21" s="36"/>
      <c r="W21" s="36"/>
      <c r="Z21" t="s">
        <v>69</v>
      </c>
    </row>
    <row r="22" spans="3:36" x14ac:dyDescent="0.35">
      <c r="C22" s="13"/>
      <c r="D22" s="47" t="s">
        <v>36</v>
      </c>
      <c r="E22" s="47"/>
      <c r="F22" s="47"/>
      <c r="G22" s="47"/>
      <c r="H22" s="47"/>
      <c r="I22" s="47"/>
      <c r="J22" s="15"/>
      <c r="K22" s="47" t="s">
        <v>37</v>
      </c>
      <c r="L22" s="47"/>
      <c r="M22" s="47"/>
      <c r="N22" s="47"/>
      <c r="O22" s="47"/>
      <c r="P22" s="47"/>
      <c r="Q22" s="14"/>
      <c r="U22" s="54" t="s">
        <v>36</v>
      </c>
      <c r="V22" s="54"/>
      <c r="W22" s="54"/>
      <c r="X22" s="54"/>
      <c r="Y22" s="54"/>
      <c r="Z22" s="54"/>
      <c r="AB22" s="54" t="s">
        <v>37</v>
      </c>
      <c r="AC22" s="54"/>
      <c r="AD22" s="54"/>
      <c r="AE22" s="54"/>
      <c r="AF22" s="54"/>
      <c r="AG22" s="54"/>
      <c r="AH22" s="54"/>
      <c r="AI22" s="54"/>
    </row>
    <row r="23" spans="3:36" x14ac:dyDescent="0.35">
      <c r="C23" s="13"/>
      <c r="D23" s="11" t="s">
        <v>14</v>
      </c>
      <c r="E23" s="11"/>
      <c r="F23" s="11"/>
      <c r="G23" s="11" t="s">
        <v>17</v>
      </c>
      <c r="H23" s="11"/>
      <c r="I23" s="11"/>
      <c r="J23" s="11"/>
      <c r="K23" s="11"/>
      <c r="L23" s="12" t="s">
        <v>1</v>
      </c>
      <c r="M23" s="11"/>
      <c r="N23" s="11"/>
      <c r="O23" s="11"/>
      <c r="P23" s="11"/>
      <c r="Q23" s="14"/>
      <c r="V23" t="s">
        <v>1</v>
      </c>
      <c r="W23" t="s">
        <v>68</v>
      </c>
      <c r="X23" t="s">
        <v>71</v>
      </c>
      <c r="AC23" t="s">
        <v>1</v>
      </c>
      <c r="AD23" t="s">
        <v>68</v>
      </c>
      <c r="AE23" t="s">
        <v>71</v>
      </c>
    </row>
    <row r="24" spans="3:36" x14ac:dyDescent="0.35">
      <c r="C24" s="46" t="s">
        <v>1</v>
      </c>
      <c r="D24" s="11">
        <v>3.5</v>
      </c>
      <c r="E24" s="11" t="s">
        <v>91</v>
      </c>
      <c r="F24" s="11" t="s">
        <v>13</v>
      </c>
      <c r="G24" s="11">
        <v>3.5</v>
      </c>
      <c r="H24" s="11" t="s">
        <v>15</v>
      </c>
      <c r="I24" s="11" t="s">
        <v>13</v>
      </c>
      <c r="J24" s="11"/>
      <c r="K24" s="11" t="s">
        <v>0</v>
      </c>
      <c r="L24" s="11" t="s">
        <v>44</v>
      </c>
      <c r="M24" s="11"/>
      <c r="N24" s="11" t="s">
        <v>49</v>
      </c>
      <c r="O24" s="11"/>
      <c r="P24" s="11"/>
      <c r="Q24" s="14"/>
      <c r="U24" t="s">
        <v>0</v>
      </c>
      <c r="AB24" t="s">
        <v>70</v>
      </c>
    </row>
    <row r="25" spans="3:36" x14ac:dyDescent="0.35">
      <c r="C25" s="46"/>
      <c r="D25" s="11">
        <v>5.25</v>
      </c>
      <c r="E25" s="11" t="s">
        <v>91</v>
      </c>
      <c r="F25" s="11" t="s">
        <v>16</v>
      </c>
      <c r="G25" s="11">
        <v>5.25</v>
      </c>
      <c r="H25" s="11" t="s">
        <v>15</v>
      </c>
      <c r="I25" s="11" t="s">
        <v>16</v>
      </c>
      <c r="J25" s="11"/>
      <c r="K25" s="11" t="s">
        <v>21</v>
      </c>
      <c r="L25" s="11">
        <v>3.5E-4</v>
      </c>
      <c r="M25" s="11" t="s">
        <v>15</v>
      </c>
      <c r="N25" s="11"/>
      <c r="O25" s="11"/>
      <c r="P25" s="11"/>
      <c r="Q25" s="14"/>
    </row>
    <row r="26" spans="3:36" x14ac:dyDescent="0.35">
      <c r="C26" s="13"/>
      <c r="D26" s="11"/>
      <c r="E26" s="11"/>
      <c r="F26" s="11"/>
      <c r="G26" s="11"/>
      <c r="H26" s="11"/>
      <c r="I26" s="11"/>
      <c r="J26" s="11"/>
      <c r="K26" s="11" t="s">
        <v>40</v>
      </c>
      <c r="L26" s="11">
        <v>2.9999999999999997E-4</v>
      </c>
      <c r="M26" s="11" t="s">
        <v>15</v>
      </c>
      <c r="N26" s="11"/>
      <c r="O26" s="11"/>
      <c r="P26" s="11"/>
      <c r="Q26" s="14"/>
    </row>
    <row r="27" spans="3:36" x14ac:dyDescent="0.35">
      <c r="C27" s="13"/>
      <c r="D27" s="11" t="s">
        <v>0</v>
      </c>
      <c r="E27" s="11" t="s">
        <v>28</v>
      </c>
      <c r="F27" s="11" t="s">
        <v>29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4"/>
    </row>
    <row r="28" spans="3:36" x14ac:dyDescent="0.35">
      <c r="C28" s="13"/>
      <c r="D28" s="11"/>
      <c r="E28" s="11">
        <f>((J6*$J$8*$J$11)/($J$10*$J$9*$J$12))*($J$13/($J$14+$J$15+$J$16-$J$17))*(EXP(-$J$17*60)-EXP(-($J$14+$J$15+$J$16)*60))</f>
        <v>1.1607711478090187E-4</v>
      </c>
      <c r="F28" s="11">
        <f>((J7*$J$8*$J$11)/($J$10*$J$9*$J$12))*($J$13/($J$14+$J$15+$J$16-$J$17))*(EXP(-$J$17*60)-EXP(-($J$14+$J$15+$J$16)*60))</f>
        <v>1.5426200027801281E-4</v>
      </c>
      <c r="G28" s="11"/>
      <c r="H28" s="11"/>
      <c r="I28" s="11"/>
      <c r="J28" s="11"/>
      <c r="K28" s="11"/>
      <c r="L28" s="11"/>
      <c r="M28" s="12" t="s">
        <v>45</v>
      </c>
      <c r="N28" s="11"/>
      <c r="O28" s="12" t="s">
        <v>31</v>
      </c>
      <c r="P28" s="11" t="s">
        <v>19</v>
      </c>
      <c r="Q28" s="14"/>
    </row>
    <row r="29" spans="3:36" ht="43.5" x14ac:dyDescent="0.35">
      <c r="C29" s="13"/>
      <c r="D29" s="11" t="s">
        <v>38</v>
      </c>
      <c r="E29" s="11" t="s">
        <v>28</v>
      </c>
      <c r="F29" s="11" t="s">
        <v>29</v>
      </c>
      <c r="G29" s="11"/>
      <c r="H29" s="11"/>
      <c r="I29" s="11"/>
      <c r="J29" s="11"/>
      <c r="K29" s="11" t="s">
        <v>0</v>
      </c>
      <c r="L29" s="11" t="s">
        <v>42</v>
      </c>
      <c r="M29" s="11">
        <f>((J6*$J$8*$J$11)/($J$10*$J$9*$J$12))*($J$13/($J$14+$J$15+$J$16-$J$17))*(EXP(-$J$17*50)-EXP(-($J$14+$J$15+$J$16)*50))</f>
        <v>6.7779282508967928E-4</v>
      </c>
      <c r="N29" s="11" t="s">
        <v>44</v>
      </c>
      <c r="O29" s="11" t="s">
        <v>44</v>
      </c>
      <c r="P29" s="11"/>
      <c r="Q29" s="16" t="s">
        <v>47</v>
      </c>
      <c r="U29" s="36"/>
    </row>
    <row r="30" spans="3:36" x14ac:dyDescent="0.35">
      <c r="C30" s="13"/>
      <c r="D30" s="11"/>
      <c r="E30" s="11">
        <f>((M6*$M$8*$M$11)/($M$10*$M$9*$M$12))*($M$13/($M$14+$M$15+$M$16-$M$17))*(EXP(-$M$17*60)-EXP(-($M$14+$M$15+$M$16)*60))</f>
        <v>5.5866679224755511E-6</v>
      </c>
      <c r="F30" s="11">
        <f>((M7*$M$8*$M$11)/($M$10*$M$9*$M$12))*($M$13/($M$14+$M$15+$M$16-$M$17))*(EXP(-$M$17*60)-EXP(-($M$14+$M$15+$M$16)*60))</f>
        <v>1.4098801446745235E-5</v>
      </c>
      <c r="G30" s="11"/>
      <c r="H30" s="11"/>
      <c r="I30" s="11"/>
      <c r="J30" s="11"/>
      <c r="K30" s="11"/>
      <c r="L30" s="11" t="s">
        <v>43</v>
      </c>
      <c r="M30" s="11">
        <f>((J7*$J$8*$J$11)/($J$10*$J$9*$J$12))*($J$13/($J$14+$J$15+$J$16-$J$17))*(EXP(-$J$17*50)-EXP(-($J$14+$J$15+$J$16)*50))</f>
        <v>9.0076047436029173E-4</v>
      </c>
      <c r="N30" s="11" t="s">
        <v>44</v>
      </c>
      <c r="O30" s="11" t="s">
        <v>44</v>
      </c>
      <c r="P30" s="11"/>
      <c r="Q30" s="14"/>
    </row>
    <row r="31" spans="3:36" x14ac:dyDescent="0.35">
      <c r="C31" s="13"/>
      <c r="D31" s="48" t="s">
        <v>20</v>
      </c>
      <c r="E31" s="48"/>
      <c r="F31" s="48"/>
      <c r="G31" s="48"/>
      <c r="H31" s="48"/>
      <c r="I31" s="48"/>
      <c r="J31" s="11"/>
      <c r="K31" s="42" t="s">
        <v>21</v>
      </c>
      <c r="L31" s="42" t="s">
        <v>42</v>
      </c>
      <c r="M31" s="42">
        <f>((M6*$M$8*$M$11)/($M$10*$M$9*$M$12))*($M$13/($M$14*$M$15*$M$16-$M$17))*(EXP(-$M$17*50)-EXP(-($M$14+$M$15+$M$16)*50))</f>
        <v>3.5063575507170314E-5</v>
      </c>
      <c r="N31" s="42">
        <f>M31*L25</f>
        <v>1.227225142750961E-8</v>
      </c>
      <c r="O31" s="42" t="s">
        <v>26</v>
      </c>
      <c r="P31" s="42">
        <f>N31*1000</f>
        <v>1.2272251427509609E-5</v>
      </c>
      <c r="Q31" s="17" t="s">
        <v>46</v>
      </c>
    </row>
    <row r="32" spans="3:36" x14ac:dyDescent="0.35">
      <c r="C32" s="13"/>
      <c r="D32" s="49" t="s">
        <v>27</v>
      </c>
      <c r="E32" s="49"/>
      <c r="F32" s="49"/>
      <c r="G32" s="49"/>
      <c r="H32" s="49"/>
      <c r="I32" s="49"/>
      <c r="J32" s="11"/>
      <c r="K32" s="42"/>
      <c r="L32" s="43"/>
      <c r="M32" s="43"/>
      <c r="N32" s="43"/>
      <c r="O32" s="43"/>
      <c r="P32" s="43"/>
      <c r="Q32" s="17" t="s">
        <v>46</v>
      </c>
    </row>
    <row r="33" spans="3:17" x14ac:dyDescent="0.35">
      <c r="C33" s="13"/>
      <c r="D33" s="11" t="s">
        <v>18</v>
      </c>
      <c r="E33" s="11" t="s">
        <v>31</v>
      </c>
      <c r="F33" s="18" t="s">
        <v>25</v>
      </c>
      <c r="G33" s="11" t="s">
        <v>24</v>
      </c>
      <c r="H33" s="11" t="s">
        <v>22</v>
      </c>
      <c r="I33" s="11"/>
      <c r="J33" s="11"/>
      <c r="K33" s="42"/>
      <c r="L33" s="42" t="s">
        <v>43</v>
      </c>
      <c r="M33" s="42">
        <f>((M7*$M$8*$M$11)/($M$10*$M$9*$M$12))*($M$13/($M$14*$M$15*$M$16-$M$17))*(EXP(-$M$17*50)-EXP(-($M$14+$M$15+$M$16)*50))</f>
        <v>8.8488235912453591E-5</v>
      </c>
      <c r="N33" s="42">
        <f>M33*L25</f>
        <v>3.0970882569358754E-8</v>
      </c>
      <c r="O33" s="42" t="s">
        <v>26</v>
      </c>
      <c r="P33" s="42">
        <f>N33*1000</f>
        <v>3.0970882569358751E-5</v>
      </c>
      <c r="Q33" s="19">
        <f>(1.97*0.35)/1000</f>
        <v>6.8950000000000001E-4</v>
      </c>
    </row>
    <row r="34" spans="3:17" x14ac:dyDescent="0.35">
      <c r="C34" s="13"/>
      <c r="D34" s="11">
        <f>E28*D24</f>
        <v>4.0626990173315658E-4</v>
      </c>
      <c r="E34" s="11" t="s">
        <v>26</v>
      </c>
      <c r="F34" s="20">
        <f>D34*1000</f>
        <v>0.40626990173315658</v>
      </c>
      <c r="G34" s="20" t="s">
        <v>19</v>
      </c>
      <c r="H34" s="11">
        <v>9</v>
      </c>
      <c r="I34" s="11" t="s">
        <v>19</v>
      </c>
      <c r="J34" s="11"/>
      <c r="K34" s="42"/>
      <c r="L34" s="42"/>
      <c r="M34" s="42"/>
      <c r="N34" s="42"/>
      <c r="O34" s="42"/>
      <c r="P34" s="42"/>
      <c r="Q34" s="21">
        <f>(1.46*0.35)/1000</f>
        <v>5.1100000000000006E-4</v>
      </c>
    </row>
    <row r="35" spans="3:17" x14ac:dyDescent="0.35">
      <c r="C35" s="13"/>
      <c r="D35" s="11">
        <f>E28*D25</f>
        <v>6.0940485259973487E-4</v>
      </c>
      <c r="E35" s="11" t="s">
        <v>26</v>
      </c>
      <c r="F35" s="20">
        <f>D35*1000</f>
        <v>0.60940485259973487</v>
      </c>
      <c r="G35" s="20" t="s">
        <v>19</v>
      </c>
      <c r="H35" s="11">
        <v>33.1</v>
      </c>
      <c r="I35" s="11" t="s">
        <v>19</v>
      </c>
      <c r="J35" s="11"/>
      <c r="K35" s="43"/>
      <c r="L35" s="43"/>
      <c r="M35" s="43"/>
      <c r="N35" s="43"/>
      <c r="O35" s="43"/>
      <c r="P35" s="43"/>
      <c r="Q35" s="22" t="s">
        <v>48</v>
      </c>
    </row>
    <row r="36" spans="3:17" x14ac:dyDescent="0.35">
      <c r="C36" s="13"/>
      <c r="D36" s="50" t="s">
        <v>32</v>
      </c>
      <c r="E36" s="50"/>
      <c r="F36" s="50"/>
      <c r="G36" s="50"/>
      <c r="H36" s="50"/>
      <c r="I36" s="50"/>
      <c r="J36" s="11"/>
      <c r="K36" s="45" t="s">
        <v>40</v>
      </c>
      <c r="L36" s="42" t="s">
        <v>42</v>
      </c>
      <c r="M36" s="51">
        <f>((P6*$P$8*$P$11)/($P$10*$P$9*$P$12))*($P$13/($P$14*$P$15*$P$16-$P$17))*(EXP(-$P$17*50)-EXP(-($P$14+$P$15+$P$16)*50))</f>
        <v>0.20906846883890212</v>
      </c>
      <c r="N36" s="51">
        <f>M36*L26</f>
        <v>6.2720540651670632E-5</v>
      </c>
      <c r="O36" s="42" t="s">
        <v>26</v>
      </c>
      <c r="P36" s="42">
        <f>N36*1000</f>
        <v>6.2720540651670625E-2</v>
      </c>
      <c r="Q36" s="19">
        <f>(0.98*0.35)/1000</f>
        <v>3.4299999999999999E-4</v>
      </c>
    </row>
    <row r="37" spans="3:17" x14ac:dyDescent="0.35">
      <c r="C37" s="13"/>
      <c r="D37" s="11" t="s">
        <v>18</v>
      </c>
      <c r="E37" s="11" t="s">
        <v>31</v>
      </c>
      <c r="F37" s="15" t="s">
        <v>25</v>
      </c>
      <c r="G37" s="23"/>
      <c r="H37" s="11" t="s">
        <v>22</v>
      </c>
      <c r="I37" s="11"/>
      <c r="J37" s="11"/>
      <c r="K37" s="42"/>
      <c r="L37" s="42"/>
      <c r="M37" s="51"/>
      <c r="N37" s="51"/>
      <c r="O37" s="42"/>
      <c r="P37" s="42"/>
      <c r="Q37" s="19">
        <f>(0.48*0.35)/1000</f>
        <v>1.6799999999999999E-4</v>
      </c>
    </row>
    <row r="38" spans="3:17" x14ac:dyDescent="0.35">
      <c r="C38" s="13"/>
      <c r="D38" s="11">
        <f>F28*D24</f>
        <v>5.3991700097304478E-4</v>
      </c>
      <c r="E38" s="11" t="s">
        <v>26</v>
      </c>
      <c r="F38" s="20">
        <f>D38*1000</f>
        <v>0.53991700097304474</v>
      </c>
      <c r="G38" s="20" t="s">
        <v>19</v>
      </c>
      <c r="H38" s="11">
        <v>0.4</v>
      </c>
      <c r="I38" s="11" t="s">
        <v>19</v>
      </c>
      <c r="J38" s="11"/>
      <c r="K38" s="42"/>
      <c r="L38" s="43"/>
      <c r="M38" s="52"/>
      <c r="N38" s="52"/>
      <c r="O38" s="43"/>
      <c r="P38" s="43"/>
      <c r="Q38" s="19">
        <f>(0.71*0.35)/1000</f>
        <v>2.4849999999999997E-4</v>
      </c>
    </row>
    <row r="39" spans="3:17" x14ac:dyDescent="0.35">
      <c r="C39" s="13"/>
      <c r="D39" s="11">
        <f>F28*D25</f>
        <v>8.0987550145956728E-4</v>
      </c>
      <c r="E39" s="11" t="s">
        <v>26</v>
      </c>
      <c r="F39" s="20">
        <f>D39*1000</f>
        <v>0.80987550145956733</v>
      </c>
      <c r="G39" s="20" t="s">
        <v>19</v>
      </c>
      <c r="H39" s="11">
        <v>0.9</v>
      </c>
      <c r="I39" s="11" t="s">
        <v>19</v>
      </c>
      <c r="J39" s="11"/>
      <c r="K39" s="42"/>
      <c r="L39" s="45" t="s">
        <v>43</v>
      </c>
      <c r="M39" s="53">
        <f>((P7*$P$8*$P$11)/($P$10*$P$9*$P$12))*($P$13/($P$14*$P$15*$P$16-$P$17))*(EXP(-$P$17*50)-EXP(-($P$14+$P$15+$P$16)*50))</f>
        <v>0.19656207492757205</v>
      </c>
      <c r="N39" s="53">
        <f>M39*L26</f>
        <v>5.8968622478271607E-5</v>
      </c>
      <c r="O39" s="45" t="s">
        <v>26</v>
      </c>
      <c r="P39" s="45">
        <f>N39*1000</f>
        <v>5.8968622478271608E-2</v>
      </c>
      <c r="Q39" s="17" t="s">
        <v>46</v>
      </c>
    </row>
    <row r="40" spans="3:17" x14ac:dyDescent="0.35">
      <c r="C40" s="13"/>
      <c r="D40" s="11"/>
      <c r="E40" s="11"/>
      <c r="F40" s="11"/>
      <c r="G40" s="11"/>
      <c r="H40" s="11"/>
      <c r="I40" s="11"/>
      <c r="J40" s="11"/>
      <c r="K40" s="43"/>
      <c r="L40" s="43"/>
      <c r="M40" s="52"/>
      <c r="N40" s="52"/>
      <c r="O40" s="43"/>
      <c r="P40" s="43"/>
      <c r="Q40" s="17" t="s">
        <v>46</v>
      </c>
    </row>
    <row r="41" spans="3:17" x14ac:dyDescent="0.35"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4"/>
    </row>
    <row r="42" spans="3:17" x14ac:dyDescent="0.35">
      <c r="C42" s="13"/>
      <c r="D42" s="48" t="s">
        <v>35</v>
      </c>
      <c r="E42" s="48"/>
      <c r="F42" s="48"/>
      <c r="G42" s="48"/>
      <c r="H42" s="48"/>
      <c r="I42" s="48"/>
      <c r="J42" s="11"/>
      <c r="K42" s="11"/>
      <c r="L42" s="11"/>
      <c r="M42" s="11"/>
      <c r="N42" s="11"/>
      <c r="O42" s="11"/>
      <c r="P42" s="11"/>
      <c r="Q42" s="14"/>
    </row>
    <row r="43" spans="3:17" x14ac:dyDescent="0.35">
      <c r="C43" s="13"/>
      <c r="D43" s="49" t="s">
        <v>27</v>
      </c>
      <c r="E43" s="49"/>
      <c r="F43" s="49"/>
      <c r="G43" s="49"/>
      <c r="H43" s="49"/>
      <c r="I43" s="49"/>
      <c r="J43" s="11"/>
      <c r="K43" s="11"/>
      <c r="L43" s="11"/>
      <c r="M43" s="24"/>
      <c r="N43" s="11"/>
      <c r="O43" s="11"/>
      <c r="P43" s="11"/>
      <c r="Q43" s="14"/>
    </row>
    <row r="44" spans="3:17" x14ac:dyDescent="0.35">
      <c r="C44" s="13"/>
      <c r="D44" s="11" t="s">
        <v>18</v>
      </c>
      <c r="E44" s="11" t="s">
        <v>31</v>
      </c>
      <c r="F44" s="18" t="s">
        <v>25</v>
      </c>
      <c r="G44" s="11" t="s">
        <v>24</v>
      </c>
      <c r="H44" s="11" t="s">
        <v>22</v>
      </c>
      <c r="I44" s="11"/>
      <c r="J44" s="11"/>
      <c r="K44" s="11"/>
      <c r="L44" s="11"/>
      <c r="M44" s="11"/>
      <c r="N44" s="11"/>
      <c r="O44" s="11"/>
      <c r="P44" s="11"/>
      <c r="Q44" s="14"/>
    </row>
    <row r="45" spans="3:17" x14ac:dyDescent="0.35">
      <c r="C45" s="13"/>
      <c r="D45" s="11">
        <f>G24*E30</f>
        <v>1.9553337728664429E-5</v>
      </c>
      <c r="E45" s="11" t="s">
        <v>26</v>
      </c>
      <c r="F45" s="20">
        <f>D45*1000</f>
        <v>1.9553337728664428E-2</v>
      </c>
      <c r="G45" s="20" t="s">
        <v>19</v>
      </c>
      <c r="H45" s="11">
        <v>2.9</v>
      </c>
      <c r="I45" s="11" t="s">
        <v>19</v>
      </c>
      <c r="J45" s="11"/>
      <c r="K45" s="11"/>
      <c r="L45" s="11"/>
      <c r="M45" s="11"/>
      <c r="N45" s="11"/>
      <c r="O45" s="11"/>
      <c r="P45" s="11"/>
      <c r="Q45" s="14"/>
    </row>
    <row r="46" spans="3:17" x14ac:dyDescent="0.35">
      <c r="C46" s="13"/>
      <c r="D46" s="11">
        <f>G25*E30</f>
        <v>2.9330006592996642E-5</v>
      </c>
      <c r="E46" s="11" t="s">
        <v>26</v>
      </c>
      <c r="F46" s="20">
        <f>D46*1000</f>
        <v>2.933000659299664E-2</v>
      </c>
      <c r="G46" s="20" t="s">
        <v>19</v>
      </c>
      <c r="H46" s="11">
        <v>5.5</v>
      </c>
      <c r="I46" s="11" t="s">
        <v>19</v>
      </c>
      <c r="J46" s="11"/>
      <c r="K46" s="11"/>
      <c r="L46" s="11"/>
      <c r="M46" s="11"/>
      <c r="N46" s="11"/>
      <c r="O46" s="11"/>
      <c r="P46" s="11"/>
      <c r="Q46" s="14"/>
    </row>
    <row r="47" spans="3:17" x14ac:dyDescent="0.35">
      <c r="C47" s="13"/>
      <c r="D47" s="50" t="s">
        <v>32</v>
      </c>
      <c r="E47" s="50"/>
      <c r="F47" s="50"/>
      <c r="G47" s="50"/>
      <c r="H47" s="50"/>
      <c r="I47" s="50"/>
      <c r="J47" s="11"/>
      <c r="K47" s="11"/>
      <c r="L47" s="11"/>
      <c r="M47" s="11"/>
      <c r="N47" s="11"/>
      <c r="O47" s="11"/>
      <c r="P47" s="11"/>
      <c r="Q47" s="14"/>
    </row>
    <row r="48" spans="3:17" x14ac:dyDescent="0.35">
      <c r="C48" s="13"/>
      <c r="D48" s="11" t="s">
        <v>18</v>
      </c>
      <c r="E48" s="11" t="s">
        <v>31</v>
      </c>
      <c r="F48" s="15" t="s">
        <v>25</v>
      </c>
      <c r="G48" s="23"/>
      <c r="H48" s="11" t="s">
        <v>22</v>
      </c>
      <c r="I48" s="11"/>
      <c r="J48" s="11"/>
      <c r="K48" s="11"/>
      <c r="L48" s="11"/>
      <c r="M48" s="11"/>
      <c r="N48" s="11"/>
      <c r="O48" s="11"/>
      <c r="P48" s="11"/>
      <c r="Q48" s="14"/>
    </row>
    <row r="49" spans="3:21" x14ac:dyDescent="0.35">
      <c r="C49" s="13"/>
      <c r="D49" s="11">
        <f>F30*G24</f>
        <v>4.9345805063608323E-5</v>
      </c>
      <c r="E49" s="11" t="s">
        <v>26</v>
      </c>
      <c r="F49" s="20">
        <f>D49*1000</f>
        <v>4.9345805063608326E-2</v>
      </c>
      <c r="G49" s="20" t="s">
        <v>19</v>
      </c>
      <c r="H49" s="11">
        <v>0.3</v>
      </c>
      <c r="I49" s="11" t="s">
        <v>19</v>
      </c>
      <c r="J49" s="11"/>
      <c r="K49" s="11"/>
      <c r="L49" s="11"/>
      <c r="M49" s="11"/>
      <c r="N49" s="11"/>
      <c r="O49" s="11"/>
      <c r="P49" s="11"/>
      <c r="Q49" s="14"/>
      <c r="U49" t="s">
        <v>92</v>
      </c>
    </row>
    <row r="50" spans="3:21" x14ac:dyDescent="0.35">
      <c r="C50" s="13"/>
      <c r="D50" s="11">
        <f>G25*F30</f>
        <v>7.4018707595412489E-5</v>
      </c>
      <c r="E50" s="11" t="s">
        <v>26</v>
      </c>
      <c r="F50" s="20">
        <f>D50*1000</f>
        <v>7.4018707595412486E-2</v>
      </c>
      <c r="G50" s="20" t="s">
        <v>19</v>
      </c>
      <c r="H50" s="11">
        <v>0.9</v>
      </c>
      <c r="I50" s="11" t="s">
        <v>19</v>
      </c>
      <c r="J50" s="11"/>
      <c r="K50" s="11"/>
      <c r="L50" s="11"/>
      <c r="M50" s="11"/>
      <c r="N50" s="11"/>
      <c r="O50" s="11"/>
      <c r="P50" s="11"/>
      <c r="Q50" s="14"/>
      <c r="U50" t="s">
        <v>93</v>
      </c>
    </row>
    <row r="51" spans="3:21" x14ac:dyDescent="0.35"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4"/>
    </row>
    <row r="52" spans="3:21" x14ac:dyDescent="0.35"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4"/>
    </row>
    <row r="53" spans="3:21" x14ac:dyDescent="0.35"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7"/>
    </row>
  </sheetData>
  <mergeCells count="37">
    <mergeCell ref="D43:I43"/>
    <mergeCell ref="D47:I47"/>
    <mergeCell ref="D42:I42"/>
    <mergeCell ref="U22:Z22"/>
    <mergeCell ref="AB22:AI22"/>
    <mergeCell ref="N31:N32"/>
    <mergeCell ref="M31:M32"/>
    <mergeCell ref="L31:L32"/>
    <mergeCell ref="D31:I31"/>
    <mergeCell ref="D22:I22"/>
    <mergeCell ref="D32:I32"/>
    <mergeCell ref="D36:I36"/>
    <mergeCell ref="P39:P40"/>
    <mergeCell ref="P36:P38"/>
    <mergeCell ref="O36:O38"/>
    <mergeCell ref="N36:N38"/>
    <mergeCell ref="M36:M38"/>
    <mergeCell ref="O39:O40"/>
    <mergeCell ref="L39:L40"/>
    <mergeCell ref="M39:M40"/>
    <mergeCell ref="N39:N40"/>
    <mergeCell ref="U20:AJ20"/>
    <mergeCell ref="C20:Q20"/>
    <mergeCell ref="D1:BH1"/>
    <mergeCell ref="P33:P35"/>
    <mergeCell ref="L36:L38"/>
    <mergeCell ref="L33:L35"/>
    <mergeCell ref="M33:M35"/>
    <mergeCell ref="N33:N35"/>
    <mergeCell ref="O33:O35"/>
    <mergeCell ref="I5:K5"/>
    <mergeCell ref="K36:K40"/>
    <mergeCell ref="K31:K35"/>
    <mergeCell ref="C24:C25"/>
    <mergeCell ref="K22:P22"/>
    <mergeCell ref="P31:P32"/>
    <mergeCell ref="O31:O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43DE-F933-477F-A761-4A30604ECA8D}">
  <dimension ref="A1:I40"/>
  <sheetViews>
    <sheetView topLeftCell="A4" workbookViewId="0">
      <selection activeCell="C10" sqref="A5:C10"/>
    </sheetView>
  </sheetViews>
  <sheetFormatPr defaultRowHeight="14.5" x14ac:dyDescent="0.35"/>
  <cols>
    <col min="1" max="1" width="37" customWidth="1"/>
    <col min="2" max="2" width="12.1796875" customWidth="1"/>
    <col min="3" max="3" width="13.36328125" customWidth="1"/>
    <col min="12" max="12" width="17.08984375" customWidth="1"/>
  </cols>
  <sheetData>
    <row r="1" spans="1:6" x14ac:dyDescent="0.35">
      <c r="A1" t="s">
        <v>72</v>
      </c>
    </row>
    <row r="2" spans="1:6" x14ac:dyDescent="0.35">
      <c r="A2" t="s">
        <v>65</v>
      </c>
      <c r="F2" t="s">
        <v>64</v>
      </c>
    </row>
    <row r="3" spans="1:6" x14ac:dyDescent="0.35">
      <c r="A3" s="29" t="s">
        <v>94</v>
      </c>
      <c r="C3" t="s">
        <v>66</v>
      </c>
      <c r="F3" s="28" t="s">
        <v>54</v>
      </c>
    </row>
    <row r="4" spans="1:6" ht="15" thickBot="1" x14ac:dyDescent="0.4">
      <c r="A4" s="29" t="s">
        <v>55</v>
      </c>
    </row>
    <row r="5" spans="1:6" x14ac:dyDescent="0.35">
      <c r="A5" s="55" t="s">
        <v>56</v>
      </c>
      <c r="B5" s="30" t="s">
        <v>57</v>
      </c>
      <c r="C5" s="30" t="s">
        <v>58</v>
      </c>
    </row>
    <row r="6" spans="1:6" ht="15" thickBot="1" x14ac:dyDescent="0.4">
      <c r="A6" s="56"/>
      <c r="B6" s="31" t="s">
        <v>59</v>
      </c>
      <c r="C6" s="31" t="s">
        <v>59</v>
      </c>
    </row>
    <row r="7" spans="1:6" ht="15" thickBot="1" x14ac:dyDescent="0.4">
      <c r="A7" s="32" t="s">
        <v>60</v>
      </c>
      <c r="B7" s="33">
        <v>240</v>
      </c>
      <c r="C7" s="33">
        <v>85</v>
      </c>
    </row>
    <row r="8" spans="1:6" ht="15" thickBot="1" x14ac:dyDescent="0.4">
      <c r="A8" s="32" t="s">
        <v>61</v>
      </c>
      <c r="B8" s="33">
        <v>110</v>
      </c>
      <c r="C8" s="33">
        <v>36</v>
      </c>
    </row>
    <row r="9" spans="1:6" ht="21.5" thickBot="1" x14ac:dyDescent="0.4">
      <c r="A9" s="32" t="s">
        <v>62</v>
      </c>
      <c r="B9" s="33">
        <v>135</v>
      </c>
      <c r="C9" s="33">
        <v>45</v>
      </c>
    </row>
    <row r="10" spans="1:6" ht="53" thickBot="1" x14ac:dyDescent="0.4">
      <c r="A10" s="32" t="s">
        <v>63</v>
      </c>
      <c r="B10" s="33">
        <v>15</v>
      </c>
      <c r="C10" s="33">
        <v>7</v>
      </c>
    </row>
    <row r="12" spans="1:6" x14ac:dyDescent="0.35">
      <c r="B12" t="s">
        <v>67</v>
      </c>
      <c r="C12" t="s">
        <v>68</v>
      </c>
    </row>
    <row r="13" spans="1:6" x14ac:dyDescent="0.35">
      <c r="A13" s="34" t="s">
        <v>0</v>
      </c>
      <c r="B13" s="35">
        <v>39</v>
      </c>
      <c r="C13" s="35">
        <v>50</v>
      </c>
    </row>
    <row r="14" spans="1:6" x14ac:dyDescent="0.35">
      <c r="A14" s="34" t="s">
        <v>21</v>
      </c>
      <c r="B14" s="35">
        <v>9</v>
      </c>
      <c r="C14" s="35">
        <v>50</v>
      </c>
    </row>
    <row r="15" spans="1:6" x14ac:dyDescent="0.35">
      <c r="A15" s="34" t="s">
        <v>40</v>
      </c>
      <c r="B15" s="35">
        <v>148</v>
      </c>
      <c r="C15" s="35">
        <v>50</v>
      </c>
    </row>
    <row r="18" spans="1:9" ht="42" customHeight="1" x14ac:dyDescent="0.35">
      <c r="A18" s="57"/>
      <c r="B18" s="57"/>
      <c r="C18" s="57"/>
      <c r="D18" s="57"/>
      <c r="E18" s="57"/>
      <c r="F18" s="57"/>
      <c r="G18" s="57"/>
      <c r="H18" s="57"/>
      <c r="I18" s="57"/>
    </row>
    <row r="40" spans="1:1" x14ac:dyDescent="0.35">
      <c r="A40" t="s">
        <v>90</v>
      </c>
    </row>
  </sheetData>
  <mergeCells count="2">
    <mergeCell ref="A5:A6"/>
    <mergeCell ref="A18:I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2451-03A4-4EB6-8346-80FDA6F67C14}">
  <dimension ref="L1:S17"/>
  <sheetViews>
    <sheetView topLeftCell="A4" workbookViewId="0">
      <selection activeCell="I22" sqref="I22"/>
    </sheetView>
  </sheetViews>
  <sheetFormatPr defaultRowHeight="14.5" x14ac:dyDescent="0.35"/>
  <sheetData>
    <row r="1" spans="12:19" x14ac:dyDescent="0.35">
      <c r="L1" t="s">
        <v>84</v>
      </c>
    </row>
    <row r="5" spans="12:19" x14ac:dyDescent="0.35">
      <c r="S5" t="s">
        <v>19</v>
      </c>
    </row>
    <row r="6" spans="12:19" x14ac:dyDescent="0.35">
      <c r="L6" t="s">
        <v>40</v>
      </c>
      <c r="O6" t="s">
        <v>1</v>
      </c>
      <c r="P6">
        <v>0.5</v>
      </c>
      <c r="R6" t="s">
        <v>85</v>
      </c>
      <c r="S6">
        <v>2.5999999999999999E-3</v>
      </c>
    </row>
    <row r="7" spans="12:19" x14ac:dyDescent="0.35">
      <c r="L7" t="s">
        <v>76</v>
      </c>
      <c r="M7">
        <v>6.811729595421931</v>
      </c>
      <c r="N7" t="s">
        <v>78</v>
      </c>
      <c r="O7" t="s">
        <v>83</v>
      </c>
      <c r="P7">
        <v>63</v>
      </c>
    </row>
    <row r="8" spans="12:19" x14ac:dyDescent="0.35">
      <c r="L8" t="s">
        <v>77</v>
      </c>
      <c r="M8">
        <v>0.91</v>
      </c>
      <c r="N8" t="s">
        <v>78</v>
      </c>
      <c r="O8" t="s">
        <v>86</v>
      </c>
      <c r="P8">
        <v>4.6834268956753057E-3</v>
      </c>
    </row>
    <row r="9" spans="12:19" x14ac:dyDescent="0.35">
      <c r="L9" t="s">
        <v>79</v>
      </c>
      <c r="M9">
        <v>0.01</v>
      </c>
      <c r="N9" t="s">
        <v>80</v>
      </c>
    </row>
    <row r="10" spans="12:19" x14ac:dyDescent="0.35">
      <c r="L10" t="s">
        <v>74</v>
      </c>
      <c r="M10">
        <v>1.5</v>
      </c>
      <c r="N10" t="s">
        <v>80</v>
      </c>
    </row>
    <row r="11" spans="12:19" x14ac:dyDescent="0.35">
      <c r="L11" t="s">
        <v>75</v>
      </c>
      <c r="M11">
        <v>0.2</v>
      </c>
      <c r="N11" t="s">
        <v>80</v>
      </c>
    </row>
    <row r="12" spans="12:19" x14ac:dyDescent="0.35">
      <c r="R12" t="s">
        <v>87</v>
      </c>
      <c r="S12" t="s">
        <v>88</v>
      </c>
    </row>
    <row r="13" spans="12:19" x14ac:dyDescent="0.35">
      <c r="L13" t="s">
        <v>81</v>
      </c>
      <c r="M13">
        <v>2.7794292342583037E-2</v>
      </c>
      <c r="R13">
        <v>5.1344105653510948E-3</v>
      </c>
    </row>
    <row r="14" spans="12:19" x14ac:dyDescent="0.35">
      <c r="L14" t="s">
        <v>82</v>
      </c>
      <c r="M14">
        <v>0.57043163240720007</v>
      </c>
    </row>
    <row r="17" spans="13:13" x14ac:dyDescent="0.35">
      <c r="M17" t="s">
        <v>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DDF-D3BC-45D1-ACF0-B60CF2D8A951}">
  <dimension ref="A1"/>
  <sheetViews>
    <sheetView workbookViewId="0">
      <selection activeCell="B10" sqref="B10"/>
    </sheetView>
  </sheetViews>
  <sheetFormatPr defaultRowHeight="14.5" x14ac:dyDescent="0.35"/>
  <cols>
    <col min="1" max="1" width="11.6328125" customWidth="1"/>
  </cols>
  <sheetData>
    <row r="1" spans="1:1" x14ac:dyDescent="0.35">
      <c r="A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A094-2968-4E16-BDD8-852CA7156D8D}">
  <dimension ref="A1"/>
  <sheetViews>
    <sheetView tabSelected="1" workbookViewId="0">
      <selection activeCell="K10" sqref="K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Lietal2023</vt:lpstr>
      <vt:lpstr>Nomagram</vt:lpstr>
      <vt:lpstr>SoilApplicationfromMatt</vt:lpstr>
      <vt:lpstr>SimpleWholePlantDegredation</vt:lpstr>
      <vt:lpstr>Standard Residues from 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Paulukonis, Elizabeth</dc:creator>
  <cp:lastModifiedBy>Paulukonis, Elizabeth</cp:lastModifiedBy>
  <dcterms:created xsi:type="dcterms:W3CDTF">2023-04-27T16:18:28Z</dcterms:created>
  <dcterms:modified xsi:type="dcterms:W3CDTF">2023-05-10T00:52:40Z</dcterms:modified>
</cp:coreProperties>
</file>