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05234b56963337/Breathless/Code/Packets/physoxiaMizer/Meta-analysis/Papers/"/>
    </mc:Choice>
  </mc:AlternateContent>
  <xr:revisionPtr revIDLastSave="2" documentId="13_ncr:1_{644F4089-BDC2-4FBC-8BC0-09E140489173}" xr6:coauthVersionLast="47" xr6:coauthVersionMax="47" xr10:uidLastSave="{66485F5B-82A1-7D42-B677-BB342A555893}"/>
  <bookViews>
    <workbookView xWindow="0" yWindow="740" windowWidth="23260" windowHeight="12460" xr2:uid="{CB19A65D-C4F7-4F44-8EC4-4600C0966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N10" i="1"/>
  <c r="I10" i="1"/>
  <c r="K10" i="1" s="1"/>
  <c r="J9" i="1"/>
  <c r="K9" i="1" s="1"/>
  <c r="J8" i="1"/>
  <c r="L8" i="1" s="1"/>
  <c r="N9" i="1"/>
  <c r="N8" i="1"/>
  <c r="K7" i="1"/>
  <c r="L7" i="1"/>
  <c r="N7" i="1"/>
  <c r="N6" i="1"/>
  <c r="N4" i="1"/>
  <c r="M6" i="1"/>
  <c r="J6" i="1"/>
  <c r="K6" i="1" s="1"/>
  <c r="N5" i="1"/>
  <c r="M5" i="1"/>
  <c r="J5" i="1"/>
  <c r="K5" i="1" s="1"/>
  <c r="L4" i="1"/>
  <c r="K4" i="1"/>
  <c r="L3" i="1"/>
  <c r="L2" i="1"/>
  <c r="K3" i="1"/>
  <c r="K2" i="1"/>
  <c r="G3" i="1"/>
  <c r="L9" i="1" l="1"/>
  <c r="L10" i="1"/>
  <c r="K8" i="1"/>
  <c r="L6" i="1"/>
  <c r="L5" i="1"/>
</calcChain>
</file>

<file path=xl/sharedStrings.xml><?xml version="1.0" encoding="utf-8"?>
<sst xmlns="http://schemas.openxmlformats.org/spreadsheetml/2006/main" count="144" uniqueCount="71">
  <si>
    <t>DOI</t>
  </si>
  <si>
    <t>Study</t>
  </si>
  <si>
    <t>nFish</t>
  </si>
  <si>
    <t>MeanMass_g</t>
  </si>
  <si>
    <t>SEMass_g</t>
  </si>
  <si>
    <t>nTanks</t>
  </si>
  <si>
    <t>nFishPerTank</t>
  </si>
  <si>
    <t>OxygenControl</t>
  </si>
  <si>
    <t>low head oxygenator</t>
  </si>
  <si>
    <t>DeoxygenationMethod</t>
  </si>
  <si>
    <t>Temperature_C</t>
  </si>
  <si>
    <t>Feeding</t>
  </si>
  <si>
    <t>ad libitum</t>
  </si>
  <si>
    <t>10.1016/j.aquaculture.2017.04.002</t>
  </si>
  <si>
    <t>Salinity_ppt</t>
  </si>
  <si>
    <t>Photoperiod_h</t>
  </si>
  <si>
    <t>AgeClass</t>
  </si>
  <si>
    <t>juvenile</t>
  </si>
  <si>
    <t>Thorarensen2017</t>
  </si>
  <si>
    <t>SwimSpeed</t>
  </si>
  <si>
    <t>Consumption</t>
  </si>
  <si>
    <t>Assimilation</t>
  </si>
  <si>
    <t>no</t>
  </si>
  <si>
    <t>yes</t>
  </si>
  <si>
    <t>packed aeration column</t>
  </si>
  <si>
    <t>nitrogen</t>
  </si>
  <si>
    <t>TankSize_L</t>
  </si>
  <si>
    <t>FishDensity_nL</t>
  </si>
  <si>
    <t>FishDensity_gL</t>
  </si>
  <si>
    <t>10.1007/s10499-011-9478-0</t>
  </si>
  <si>
    <t>Koedijk2012</t>
  </si>
  <si>
    <t>solenoid valve</t>
  </si>
  <si>
    <t>10.1007/s00227-010-1601-7</t>
  </si>
  <si>
    <t>Herbert2011</t>
  </si>
  <si>
    <t>MinDaysToAcclimate</t>
  </si>
  <si>
    <t>adult</t>
  </si>
  <si>
    <t>schedule</t>
  </si>
  <si>
    <t>10.1242/jeb.033746</t>
  </si>
  <si>
    <t>Petersen2010</t>
  </si>
  <si>
    <t>10.1016/j.jembe.2008.01.010</t>
  </si>
  <si>
    <t>Skjæraasen2008</t>
  </si>
  <si>
    <t>Dutil2007</t>
  </si>
  <si>
    <t>10.1111/j.1095-8649.2007.01487.x</t>
  </si>
  <si>
    <t>Johansen2006</t>
  </si>
  <si>
    <t>10.1111/j.1095-8649.2006.01080.x</t>
  </si>
  <si>
    <t>Herbert2005</t>
  </si>
  <si>
    <t>10.1007/s00227-005-0003-8</t>
  </si>
  <si>
    <t>Chabot1999</t>
  </si>
  <si>
    <t>10.1111/j.1095-8649.1999.tb00693.x</t>
  </si>
  <si>
    <t>CorrEmail</t>
  </si>
  <si>
    <t>CorrName</t>
  </si>
  <si>
    <t>Schurmann1994</t>
  </si>
  <si>
    <t>10.1242/jeb.197.1.129</t>
  </si>
  <si>
    <t>Helgi Thorarensen</t>
  </si>
  <si>
    <t>helgi@holar.is</t>
  </si>
  <si>
    <t>Albert Kjartansson Imsland</t>
  </si>
  <si>
    <t>albert.imsland@akvaplan.niva.no</t>
  </si>
  <si>
    <t>Neill A. Herbert</t>
  </si>
  <si>
    <t>n.herbert@auckland.ac.nz</t>
  </si>
  <si>
    <t>Anthony Kurt Gamperl</t>
  </si>
  <si>
    <t>kgamperl@mun.ca</t>
  </si>
  <si>
    <t>Jon Egil Skjæraasen</t>
  </si>
  <si>
    <t>jon.skjaeraasen@bio.uib.no</t>
  </si>
  <si>
    <t>Denis Chabot</t>
  </si>
  <si>
    <t>denis.chabot@dfo-mpo.gc.ca</t>
  </si>
  <si>
    <t>Jean-Denis Dutil</t>
  </si>
  <si>
    <t>dutiljd@dfo-mpo.gc.ca</t>
  </si>
  <si>
    <t>JFSteffensen@bio.ku.dk</t>
  </si>
  <si>
    <t>John Fleng Steffensen</t>
  </si>
  <si>
    <t>EmailSent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</si>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</sst>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.herbert@auckland.ac.nz" TargetMode="External"/><Relationship Id="rId3" Type="http://schemas.openxmlformats.org/officeDocument/2006/relationships/hyperlink" Target="mailto:n.herbert@auckland.ac.nz" TargetMode="External"/><Relationship Id="rId7" Type="http://schemas.openxmlformats.org/officeDocument/2006/relationships/hyperlink" Target="mailto:n.herbert@auckland.ac.nz" TargetMode="External"/><Relationship Id="rId2" Type="http://schemas.openxmlformats.org/officeDocument/2006/relationships/hyperlink" Target="mailto:albert.imsland@akvaplan.niva.no" TargetMode="External"/><Relationship Id="rId1" Type="http://schemas.openxmlformats.org/officeDocument/2006/relationships/hyperlink" Target="mailto:helgi@holar.is" TargetMode="External"/><Relationship Id="rId6" Type="http://schemas.openxmlformats.org/officeDocument/2006/relationships/hyperlink" Target="mailto:dutiljd@dfo-mpo.gc.ca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on.skjaeraasen@bio.uib.no" TargetMode="External"/><Relationship Id="rId10" Type="http://schemas.openxmlformats.org/officeDocument/2006/relationships/hyperlink" Target="mailto:JFSteffensen@bio.ku.dk" TargetMode="External"/><Relationship Id="rId4" Type="http://schemas.openxmlformats.org/officeDocument/2006/relationships/hyperlink" Target="mailto:kgamperl@mun.ca" TargetMode="External"/><Relationship Id="rId9" Type="http://schemas.openxmlformats.org/officeDocument/2006/relationships/hyperlink" Target="mailto:denis.chabot@dfo-mpo.g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54A6-7B84-4058-8113-AB9EBA365BB9}">
  <dimension ref="A1:Y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baseColWidth="10" defaultColWidth="8.83203125" defaultRowHeight="15" x14ac:dyDescent="0.2"/>
  <cols>
    <col min="1" max="1" width="16.33203125" bestFit="1" customWidth="1"/>
    <col min="2" max="2" width="30.1640625" bestFit="1" customWidth="1"/>
    <col min="3" max="3" width="15.5" bestFit="1" customWidth="1"/>
    <col min="4" max="4" width="14.1640625" bestFit="1" customWidth="1"/>
    <col min="5" max="5" width="7.1640625" bestFit="1" customWidth="1"/>
    <col min="9" max="9" width="12.1640625" bestFit="1" customWidth="1"/>
    <col min="10" max="12" width="12.1640625" customWidth="1"/>
    <col min="13" max="13" width="12.1640625" bestFit="1" customWidth="1"/>
    <col min="14" max="14" width="9.33203125" bestFit="1" customWidth="1"/>
    <col min="15" max="15" width="9.33203125" customWidth="1"/>
    <col min="16" max="16" width="18.33203125" bestFit="1" customWidth="1"/>
    <col min="17" max="17" width="20.6640625" bestFit="1" customWidth="1"/>
    <col min="18" max="18" width="9" bestFit="1" customWidth="1"/>
  </cols>
  <sheetData>
    <row r="1" spans="1:25" s="1" customFormat="1" x14ac:dyDescent="0.2">
      <c r="A1" s="1" t="s">
        <v>1</v>
      </c>
      <c r="B1" s="1" t="s">
        <v>0</v>
      </c>
      <c r="C1" s="1" t="s">
        <v>34</v>
      </c>
      <c r="D1" s="1" t="s">
        <v>10</v>
      </c>
      <c r="E1" s="1" t="s">
        <v>14</v>
      </c>
      <c r="F1" s="1" t="s">
        <v>15</v>
      </c>
      <c r="G1" s="1" t="s">
        <v>2</v>
      </c>
      <c r="H1" s="1" t="s">
        <v>5</v>
      </c>
      <c r="I1" s="1" t="s">
        <v>6</v>
      </c>
      <c r="J1" s="1" t="s">
        <v>26</v>
      </c>
      <c r="K1" s="1" t="s">
        <v>27</v>
      </c>
      <c r="L1" s="1" t="s">
        <v>28</v>
      </c>
      <c r="M1" s="1" t="s">
        <v>3</v>
      </c>
      <c r="N1" s="1" t="s">
        <v>4</v>
      </c>
      <c r="O1" s="1" t="s">
        <v>16</v>
      </c>
      <c r="P1" s="1" t="s">
        <v>7</v>
      </c>
      <c r="Q1" s="1" t="s">
        <v>9</v>
      </c>
      <c r="R1" s="1" t="s">
        <v>11</v>
      </c>
      <c r="S1" s="1" t="s">
        <v>19</v>
      </c>
      <c r="T1" s="1" t="s">
        <v>20</v>
      </c>
      <c r="U1" s="1" t="s">
        <v>21</v>
      </c>
      <c r="V1" s="1" t="s">
        <v>50</v>
      </c>
      <c r="W1" s="1" t="s">
        <v>49</v>
      </c>
      <c r="X1" s="1" t="s">
        <v>69</v>
      </c>
      <c r="Y1" s="1" t="s">
        <v>70</v>
      </c>
    </row>
    <row r="2" spans="1:25" x14ac:dyDescent="0.2">
      <c r="A2" t="s">
        <v>18</v>
      </c>
      <c r="B2" t="s">
        <v>13</v>
      </c>
      <c r="C2">
        <v>15</v>
      </c>
      <c r="D2">
        <v>10</v>
      </c>
      <c r="E2">
        <v>29</v>
      </c>
      <c r="F2">
        <v>24</v>
      </c>
      <c r="G2">
        <v>400</v>
      </c>
      <c r="H2">
        <v>20</v>
      </c>
      <c r="I2">
        <v>50</v>
      </c>
      <c r="J2">
        <v>800</v>
      </c>
      <c r="K2">
        <f t="shared" ref="K2:K11" si="0">I2/J2</f>
        <v>6.25E-2</v>
      </c>
      <c r="L2">
        <f t="shared" ref="L2:L11" si="1">(I2*M2)/J2</f>
        <v>1.3062499999999999</v>
      </c>
      <c r="M2">
        <v>20.9</v>
      </c>
      <c r="N2">
        <v>0.3</v>
      </c>
      <c r="O2" t="s">
        <v>17</v>
      </c>
      <c r="P2" t="s">
        <v>8</v>
      </c>
      <c r="Q2" t="s">
        <v>25</v>
      </c>
      <c r="R2" t="s">
        <v>12</v>
      </c>
      <c r="S2" t="s">
        <v>22</v>
      </c>
      <c r="T2" t="s">
        <v>23</v>
      </c>
      <c r="U2" t="s">
        <v>23</v>
      </c>
      <c r="V2" t="s">
        <v>53</v>
      </c>
      <c r="W2" s="2" t="s">
        <v>54</v>
      </c>
      <c r="X2" t="s">
        <v>23</v>
      </c>
    </row>
    <row r="3" spans="1:25" x14ac:dyDescent="0.2">
      <c r="A3" t="s">
        <v>30</v>
      </c>
      <c r="B3" t="s">
        <v>29</v>
      </c>
      <c r="C3">
        <v>35</v>
      </c>
      <c r="D3">
        <v>12</v>
      </c>
      <c r="E3">
        <v>34</v>
      </c>
      <c r="F3">
        <v>16</v>
      </c>
      <c r="G3">
        <f>62*12</f>
        <v>744</v>
      </c>
      <c r="H3">
        <v>12</v>
      </c>
      <c r="I3">
        <v>62</v>
      </c>
      <c r="J3">
        <v>420</v>
      </c>
      <c r="K3">
        <f t="shared" si="0"/>
        <v>0.14761904761904762</v>
      </c>
      <c r="L3">
        <f t="shared" si="1"/>
        <v>2.3323809523809524</v>
      </c>
      <c r="M3">
        <v>15.8</v>
      </c>
      <c r="N3">
        <v>0.4</v>
      </c>
      <c r="O3" t="s">
        <v>17</v>
      </c>
      <c r="P3" t="s">
        <v>24</v>
      </c>
      <c r="Q3" t="s">
        <v>25</v>
      </c>
      <c r="R3" t="s">
        <v>12</v>
      </c>
      <c r="S3" t="s">
        <v>22</v>
      </c>
      <c r="T3" t="s">
        <v>23</v>
      </c>
      <c r="U3" t="s">
        <v>23</v>
      </c>
      <c r="V3" t="s">
        <v>55</v>
      </c>
      <c r="W3" s="2" t="s">
        <v>56</v>
      </c>
      <c r="X3" t="s">
        <v>23</v>
      </c>
    </row>
    <row r="4" spans="1:25" x14ac:dyDescent="0.2">
      <c r="A4" t="s">
        <v>33</v>
      </c>
      <c r="B4" t="s">
        <v>32</v>
      </c>
      <c r="C4">
        <v>56</v>
      </c>
      <c r="D4">
        <v>11.4</v>
      </c>
      <c r="E4">
        <v>34</v>
      </c>
      <c r="F4">
        <v>8</v>
      </c>
      <c r="G4">
        <v>17</v>
      </c>
      <c r="H4">
        <v>1</v>
      </c>
      <c r="I4">
        <v>8.5</v>
      </c>
      <c r="J4">
        <v>52.8</v>
      </c>
      <c r="K4">
        <f t="shared" si="0"/>
        <v>0.16098484848484848</v>
      </c>
      <c r="L4">
        <f t="shared" si="1"/>
        <v>3.0104166666666665</v>
      </c>
      <c r="M4">
        <v>18.7</v>
      </c>
      <c r="N4">
        <f>7.96/SQRT(18.7)</f>
        <v>1.8407392144502635</v>
      </c>
      <c r="O4" t="s">
        <v>17</v>
      </c>
      <c r="P4" t="s">
        <v>31</v>
      </c>
      <c r="Q4" t="s">
        <v>25</v>
      </c>
      <c r="R4" t="s">
        <v>36</v>
      </c>
      <c r="S4" t="s">
        <v>23</v>
      </c>
      <c r="T4" t="s">
        <v>22</v>
      </c>
      <c r="U4" t="s">
        <v>22</v>
      </c>
      <c r="V4" t="s">
        <v>57</v>
      </c>
      <c r="W4" s="2" t="s">
        <v>58</v>
      </c>
      <c r="X4" t="s">
        <v>23</v>
      </c>
    </row>
    <row r="5" spans="1:25" x14ac:dyDescent="0.2">
      <c r="A5" t="s">
        <v>38</v>
      </c>
      <c r="B5" t="s">
        <v>37</v>
      </c>
      <c r="C5">
        <v>42</v>
      </c>
      <c r="D5">
        <v>10</v>
      </c>
      <c r="E5">
        <v>34</v>
      </c>
      <c r="F5">
        <v>12</v>
      </c>
      <c r="G5">
        <v>40</v>
      </c>
      <c r="H5">
        <v>1</v>
      </c>
      <c r="I5">
        <v>1</v>
      </c>
      <c r="J5">
        <f>(PI()*12.5*12.5*90)/1000</f>
        <v>44.178646691106465</v>
      </c>
      <c r="K5">
        <f t="shared" si="0"/>
        <v>2.2635369684180673E-2</v>
      </c>
      <c r="L5">
        <f t="shared" si="1"/>
        <v>14.033929204192017</v>
      </c>
      <c r="M5">
        <f>0.62*1000</f>
        <v>620</v>
      </c>
      <c r="N5">
        <f>0.03*1000</f>
        <v>30</v>
      </c>
      <c r="O5" t="s">
        <v>35</v>
      </c>
      <c r="P5" t="s">
        <v>31</v>
      </c>
      <c r="Q5" t="s">
        <v>25</v>
      </c>
      <c r="R5" t="s">
        <v>36</v>
      </c>
      <c r="S5" t="s">
        <v>23</v>
      </c>
      <c r="T5" t="s">
        <v>22</v>
      </c>
      <c r="U5" t="s">
        <v>22</v>
      </c>
      <c r="V5" t="s">
        <v>59</v>
      </c>
      <c r="W5" s="2" t="s">
        <v>60</v>
      </c>
      <c r="X5" t="s">
        <v>23</v>
      </c>
    </row>
    <row r="6" spans="1:25" x14ac:dyDescent="0.2">
      <c r="A6" t="s">
        <v>40</v>
      </c>
      <c r="B6" t="s">
        <v>39</v>
      </c>
      <c r="C6">
        <v>30</v>
      </c>
      <c r="D6">
        <v>10</v>
      </c>
      <c r="E6">
        <v>34</v>
      </c>
      <c r="F6">
        <v>16</v>
      </c>
      <c r="G6">
        <v>28</v>
      </c>
      <c r="H6">
        <v>1</v>
      </c>
      <c r="I6">
        <v>1</v>
      </c>
      <c r="J6">
        <f>(50*40*11)/1000</f>
        <v>22</v>
      </c>
      <c r="K6">
        <f t="shared" si="0"/>
        <v>4.5454545454545456E-2</v>
      </c>
      <c r="L6">
        <f t="shared" si="1"/>
        <v>1.8568181818181819</v>
      </c>
      <c r="M6">
        <f>(33.3*6+28.4*6+53.1*8+43.6*8)/(6+6+8+8)</f>
        <v>40.85</v>
      </c>
      <c r="N6">
        <f>SQRT(((2.9*SQRT(33.3)*(6-1)+4.8*SQRT(28.4)*(6-1)+7*SQRT(53.1)*(8-1)+8.1*SQRT(43.6)*(8-1))/(6+6+8+8-2))/4)</f>
        <v>3.0112408311559373</v>
      </c>
      <c r="O6" t="s">
        <v>17</v>
      </c>
      <c r="P6" t="s">
        <v>31</v>
      </c>
      <c r="Q6" t="s">
        <v>25</v>
      </c>
      <c r="R6" t="s">
        <v>36</v>
      </c>
      <c r="S6" t="s">
        <v>23</v>
      </c>
      <c r="T6" t="s">
        <v>22</v>
      </c>
      <c r="U6" t="s">
        <v>22</v>
      </c>
      <c r="V6" t="s">
        <v>61</v>
      </c>
      <c r="W6" s="2" t="s">
        <v>62</v>
      </c>
      <c r="X6" t="s">
        <v>23</v>
      </c>
    </row>
    <row r="7" spans="1:25" x14ac:dyDescent="0.2">
      <c r="A7" t="s">
        <v>41</v>
      </c>
      <c r="B7" t="s">
        <v>42</v>
      </c>
      <c r="C7">
        <v>42</v>
      </c>
      <c r="D7">
        <v>7</v>
      </c>
      <c r="E7">
        <v>29</v>
      </c>
      <c r="F7">
        <v>18</v>
      </c>
      <c r="G7">
        <v>14</v>
      </c>
      <c r="H7">
        <v>7</v>
      </c>
      <c r="I7">
        <v>2</v>
      </c>
      <c r="J7">
        <v>1500</v>
      </c>
      <c r="K7">
        <f t="shared" si="0"/>
        <v>1.3333333333333333E-3</v>
      </c>
      <c r="L7">
        <f t="shared" si="1"/>
        <v>1.0788</v>
      </c>
      <c r="M7">
        <v>809.1</v>
      </c>
      <c r="N7">
        <f>212.5/SQRT(M7)</f>
        <v>7.4706404291535229</v>
      </c>
      <c r="O7" t="s">
        <v>35</v>
      </c>
      <c r="Q7" t="s">
        <v>25</v>
      </c>
      <c r="R7" t="s">
        <v>36</v>
      </c>
      <c r="S7" t="s">
        <v>23</v>
      </c>
      <c r="T7" t="s">
        <v>22</v>
      </c>
      <c r="U7" t="s">
        <v>22</v>
      </c>
      <c r="V7" t="s">
        <v>65</v>
      </c>
      <c r="W7" s="2" t="s">
        <v>66</v>
      </c>
      <c r="X7" t="s">
        <v>23</v>
      </c>
    </row>
    <row r="8" spans="1:25" x14ac:dyDescent="0.2">
      <c r="A8" t="s">
        <v>43</v>
      </c>
      <c r="B8" t="s">
        <v>44</v>
      </c>
      <c r="C8">
        <v>21</v>
      </c>
      <c r="D8">
        <v>10</v>
      </c>
      <c r="E8">
        <v>30</v>
      </c>
      <c r="F8">
        <v>12</v>
      </c>
      <c r="G8">
        <v>8</v>
      </c>
      <c r="H8">
        <v>1</v>
      </c>
      <c r="I8">
        <v>1</v>
      </c>
      <c r="J8">
        <f>((129/2)^2)*PI()*60*0.001</f>
        <v>784.18865022581622</v>
      </c>
      <c r="K8">
        <f t="shared" si="0"/>
        <v>1.2752033579063384E-3</v>
      </c>
      <c r="L8">
        <f t="shared" si="1"/>
        <v>0.57001590098413335</v>
      </c>
      <c r="M8">
        <v>447</v>
      </c>
      <c r="N8">
        <f>134/SQRT(M8)</f>
        <v>6.3379825158613885</v>
      </c>
      <c r="O8" t="s">
        <v>17</v>
      </c>
      <c r="P8" t="s">
        <v>31</v>
      </c>
      <c r="Q8" t="s">
        <v>25</v>
      </c>
      <c r="R8" t="s">
        <v>36</v>
      </c>
      <c r="S8" t="s">
        <v>23</v>
      </c>
      <c r="T8" t="s">
        <v>22</v>
      </c>
      <c r="U8" t="s">
        <v>22</v>
      </c>
      <c r="V8" t="s">
        <v>57</v>
      </c>
      <c r="W8" s="2" t="s">
        <v>58</v>
      </c>
      <c r="X8" t="s">
        <v>23</v>
      </c>
    </row>
    <row r="9" spans="1:25" x14ac:dyDescent="0.2">
      <c r="A9" t="s">
        <v>45</v>
      </c>
      <c r="B9" t="s">
        <v>46</v>
      </c>
      <c r="C9">
        <v>14</v>
      </c>
      <c r="D9">
        <v>10</v>
      </c>
      <c r="E9">
        <v>34</v>
      </c>
      <c r="F9">
        <v>12</v>
      </c>
      <c r="G9">
        <v>45</v>
      </c>
      <c r="H9">
        <v>1</v>
      </c>
      <c r="I9">
        <v>6.5</v>
      </c>
      <c r="J9">
        <f>((129/2)^2)*PI()*60*0.001</f>
        <v>784.18865022581622</v>
      </c>
      <c r="K9">
        <f t="shared" si="0"/>
        <v>8.2888218263912003E-3</v>
      </c>
      <c r="L9">
        <f t="shared" si="1"/>
        <v>2.7568621394577133</v>
      </c>
      <c r="M9">
        <v>332.6</v>
      </c>
      <c r="N9">
        <f>127/SQRT(M9)</f>
        <v>6.9637408129137581</v>
      </c>
      <c r="O9" t="s">
        <v>17</v>
      </c>
      <c r="P9" t="s">
        <v>31</v>
      </c>
      <c r="Q9" t="s">
        <v>25</v>
      </c>
      <c r="R9" t="s">
        <v>36</v>
      </c>
      <c r="S9" t="s">
        <v>23</v>
      </c>
      <c r="T9" t="s">
        <v>22</v>
      </c>
      <c r="U9" t="s">
        <v>22</v>
      </c>
      <c r="V9" t="s">
        <v>57</v>
      </c>
      <c r="W9" s="2" t="s">
        <v>58</v>
      </c>
      <c r="X9" t="s">
        <v>23</v>
      </c>
    </row>
    <row r="10" spans="1:25" x14ac:dyDescent="0.2">
      <c r="A10" t="s">
        <v>47</v>
      </c>
      <c r="B10" t="s">
        <v>48</v>
      </c>
      <c r="C10">
        <v>12</v>
      </c>
      <c r="D10">
        <v>10</v>
      </c>
      <c r="E10">
        <v>28</v>
      </c>
      <c r="F10">
        <v>12</v>
      </c>
      <c r="G10">
        <v>140</v>
      </c>
      <c r="H10">
        <v>7</v>
      </c>
      <c r="I10">
        <f>G10/H10</f>
        <v>20</v>
      </c>
      <c r="J10">
        <v>800</v>
      </c>
      <c r="K10">
        <f t="shared" si="0"/>
        <v>2.5000000000000001E-2</v>
      </c>
      <c r="L10">
        <f t="shared" si="1"/>
        <v>17.8825</v>
      </c>
      <c r="M10">
        <v>715.3</v>
      </c>
      <c r="N10">
        <f>188.2/SQRT(M10)</f>
        <v>7.0368048428386443</v>
      </c>
      <c r="O10" t="s">
        <v>35</v>
      </c>
      <c r="P10" t="s">
        <v>31</v>
      </c>
      <c r="Q10" t="s">
        <v>25</v>
      </c>
      <c r="R10" t="s">
        <v>12</v>
      </c>
      <c r="S10" t="s">
        <v>23</v>
      </c>
      <c r="T10" t="s">
        <v>23</v>
      </c>
      <c r="U10" t="s">
        <v>23</v>
      </c>
      <c r="V10" t="s">
        <v>63</v>
      </c>
      <c r="W10" s="2" t="s">
        <v>64</v>
      </c>
      <c r="X10" t="s">
        <v>23</v>
      </c>
    </row>
    <row r="11" spans="1:25" x14ac:dyDescent="0.2">
      <c r="A11" t="s">
        <v>51</v>
      </c>
      <c r="B11" t="s">
        <v>52</v>
      </c>
      <c r="C11">
        <v>90</v>
      </c>
      <c r="D11">
        <v>10</v>
      </c>
      <c r="E11">
        <v>30</v>
      </c>
      <c r="F11">
        <v>16</v>
      </c>
      <c r="G11">
        <v>24</v>
      </c>
      <c r="H11">
        <v>1</v>
      </c>
      <c r="I11">
        <v>1</v>
      </c>
      <c r="J11">
        <v>180</v>
      </c>
      <c r="K11">
        <f t="shared" si="0"/>
        <v>5.5555555555555558E-3</v>
      </c>
      <c r="L11">
        <f t="shared" si="1"/>
        <v>1.3888888888888888</v>
      </c>
      <c r="M11">
        <v>250</v>
      </c>
      <c r="O11" t="s">
        <v>17</v>
      </c>
      <c r="P11" t="s">
        <v>31</v>
      </c>
      <c r="Q11" t="s">
        <v>25</v>
      </c>
      <c r="R11" t="s">
        <v>36</v>
      </c>
      <c r="S11" t="s">
        <v>23</v>
      </c>
      <c r="T11" t="s">
        <v>22</v>
      </c>
      <c r="U11" t="s">
        <v>22</v>
      </c>
      <c r="V11" t="s">
        <v>68</v>
      </c>
      <c r="W11" s="2" t="s">
        <v>67</v>
      </c>
      <c r="X11" t="s">
        <v>23</v>
      </c>
    </row>
  </sheetData>
  <hyperlinks>
    <hyperlink ref="W2" r:id="rId1" xr:uid="{033A115F-F1B1-4370-9D86-38B13E852F7B}"/>
    <hyperlink ref="W3" r:id="rId2" xr:uid="{FC57AC76-C0AD-4A1C-99B2-C7B8ECFE14FB}"/>
    <hyperlink ref="W4" r:id="rId3" xr:uid="{0E054FD3-0143-4CE3-99E7-BAABED10C568}"/>
    <hyperlink ref="W5" r:id="rId4" xr:uid="{0E2D114C-4058-457B-B151-E35DE12A0906}"/>
    <hyperlink ref="W6" r:id="rId5" xr:uid="{D5D30E41-46FC-48CE-A669-9ADCAAE534FF}"/>
    <hyperlink ref="W7" r:id="rId6" xr:uid="{552D9EB0-8F98-41BB-B92D-2100206B75DB}"/>
    <hyperlink ref="W8" r:id="rId7" xr:uid="{6EB5DA26-AF4D-4069-93F7-C73DEC08123E}"/>
    <hyperlink ref="W9" r:id="rId8" xr:uid="{F5EB964B-362D-4E85-92B7-680335399BE1}"/>
    <hyperlink ref="W10" r:id="rId9" xr:uid="{A31265F1-CBD8-4C6A-97E4-3AEAE659CBE7}"/>
    <hyperlink ref="W11" r:id="rId10" xr:uid="{273E8CE6-FB6B-4120-A5B9-CC61DF90F3D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Duskey</dc:creator>
  <cp:lastModifiedBy>Elizabeth Duskey</cp:lastModifiedBy>
  <dcterms:created xsi:type="dcterms:W3CDTF">2023-02-09T18:20:40Z</dcterms:created>
  <dcterms:modified xsi:type="dcterms:W3CDTF">2023-03-16T17:32:06Z</dcterms:modified>
</cp:coreProperties>
</file>