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hana\OneDrive\Escritorio\DOCUMENTOS YOHA\TRABAJOS\Checklist Choucair\CONTRATO CHOUCAIR\INDUCCIÓN\Documentacion proyecto activos\Proyecto Activos Choucair\"/>
    </mc:Choice>
  </mc:AlternateContent>
  <xr:revisionPtr revIDLastSave="0" documentId="8_{90BE69AB-125E-473B-B77A-F5A74063E185}" xr6:coauthVersionLast="47" xr6:coauthVersionMax="47" xr10:uidLastSave="{00000000-0000-0000-0000-000000000000}"/>
  <bookViews>
    <workbookView xWindow="-120" yWindow="-120" windowWidth="20730" windowHeight="11160" firstSheet="6" activeTab="6" xr2:uid="{B6BC5510-2CC5-401C-91A5-21A532FEC8ED}"/>
  </bookViews>
  <sheets>
    <sheet name="Riesgos" sheetId="2" r:id="rId1"/>
    <sheet name="Resumen" sheetId="5" r:id="rId2"/>
    <sheet name="HU001" sheetId="3" r:id="rId3"/>
    <sheet name="Incertidumbre" sheetId="6" r:id="rId4"/>
    <sheet name="Estimación" sheetId="7" r:id="rId5"/>
    <sheet name="CP_TL" sheetId="8" r:id="rId6"/>
    <sheet name="Cons_TL" sheetId="9" r:id="rId7"/>
    <sheet name="Mantis" sheetId="4" r:id="rId8"/>
  </sheets>
  <definedNames>
    <definedName name="_xlnm._FilterDatabase" localSheetId="0" hidden="1">Riesgos!$C$1:$H$1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9" l="1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T6" i="9"/>
  <c r="S6" i="9"/>
  <c r="T5" i="9"/>
  <c r="S5" i="9"/>
  <c r="T4" i="9"/>
  <c r="S4" i="9"/>
  <c r="T3" i="9"/>
  <c r="S3" i="9"/>
  <c r="S7" i="9" s="1"/>
  <c r="F8" i="7"/>
  <c r="H35" i="7"/>
  <c r="H36" i="7"/>
  <c r="H37" i="7"/>
  <c r="H34" i="7"/>
  <c r="H23" i="7"/>
  <c r="H24" i="7"/>
  <c r="H25" i="7"/>
  <c r="H26" i="7"/>
  <c r="H27" i="7"/>
  <c r="H28" i="7"/>
  <c r="H29" i="7"/>
  <c r="H30" i="7"/>
  <c r="H31" i="7"/>
  <c r="H32" i="7"/>
  <c r="H22" i="7"/>
  <c r="H13" i="7"/>
  <c r="H14" i="7"/>
  <c r="H15" i="7"/>
  <c r="H16" i="7"/>
  <c r="H17" i="7"/>
  <c r="H18" i="7"/>
  <c r="H19" i="7"/>
  <c r="H20" i="7"/>
  <c r="H12" i="7"/>
  <c r="H7" i="7"/>
  <c r="H8" i="7"/>
  <c r="H9" i="7"/>
  <c r="H10" i="7"/>
  <c r="H6" i="7"/>
  <c r="G38" i="7"/>
  <c r="H33" i="7"/>
  <c r="F33" i="7"/>
  <c r="H21" i="7"/>
  <c r="F21" i="7"/>
  <c r="H11" i="7"/>
  <c r="F11" i="7"/>
  <c r="H5" i="7"/>
  <c r="F5" i="7"/>
  <c r="D21" i="6"/>
  <c r="D2" i="7" s="1"/>
  <c r="F8" i="2"/>
  <c r="F7" i="2"/>
  <c r="F6" i="2"/>
  <c r="F5" i="2"/>
  <c r="F4" i="2"/>
  <c r="F3" i="2"/>
  <c r="F2" i="2"/>
  <c r="F11" i="2"/>
  <c r="F10" i="2"/>
  <c r="F9" i="2"/>
  <c r="T7" i="9" l="1"/>
  <c r="U7" i="9" s="1"/>
  <c r="U3" i="9"/>
  <c r="U4" i="9"/>
  <c r="U5" i="9"/>
  <c r="U6" i="9"/>
  <c r="U8" i="9"/>
  <c r="U9" i="9"/>
  <c r="I35" i="7"/>
  <c r="J35" i="7" s="1"/>
  <c r="I36" i="7"/>
  <c r="J36" i="7" s="1"/>
  <c r="I37" i="7"/>
  <c r="J37" i="7" s="1"/>
  <c r="I34" i="7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22" i="7"/>
  <c r="H38" i="7"/>
  <c r="N2" i="5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12" i="7"/>
  <c r="I7" i="7"/>
  <c r="J7" i="7" s="1"/>
  <c r="I8" i="7"/>
  <c r="J8" i="7" s="1"/>
  <c r="I9" i="7"/>
  <c r="J9" i="7" s="1"/>
  <c r="I10" i="7"/>
  <c r="J10" i="7" s="1"/>
  <c r="I6" i="7"/>
  <c r="F38" i="7"/>
  <c r="J22" i="7" l="1"/>
  <c r="J21" i="7" s="1"/>
  <c r="I21" i="7"/>
  <c r="J34" i="7"/>
  <c r="J33" i="7" s="1"/>
  <c r="I33" i="7"/>
  <c r="J6" i="7"/>
  <c r="J5" i="7" s="1"/>
  <c r="I5" i="7"/>
  <c r="J12" i="7"/>
  <c r="J11" i="7" s="1"/>
  <c r="I11" i="7"/>
  <c r="J38" i="7" l="1"/>
  <c r="N3" i="5" s="1"/>
  <c r="I38" i="7"/>
</calcChain>
</file>

<file path=xl/sharedStrings.xml><?xml version="1.0" encoding="utf-8"?>
<sst xmlns="http://schemas.openxmlformats.org/spreadsheetml/2006/main" count="316" uniqueCount="235">
  <si>
    <t>Tipo</t>
  </si>
  <si>
    <t>No</t>
  </si>
  <si>
    <t>Riesgo</t>
  </si>
  <si>
    <t xml:space="preserve">Impacto </t>
  </si>
  <si>
    <t>Probabilidad</t>
  </si>
  <si>
    <t>Nivel de riesgo</t>
  </si>
  <si>
    <t>Observaciones</t>
  </si>
  <si>
    <t>Mitigación</t>
  </si>
  <si>
    <t>PROYECTO</t>
  </si>
  <si>
    <t>Cambio de prioridades y alcance</t>
  </si>
  <si>
    <t>Cambios al plan generados tardíamente</t>
  </si>
  <si>
    <t>Establecer en consenso las prioridades antes de realizar el plan de pruebas</t>
  </si>
  <si>
    <t>Reducción en la productividad</t>
  </si>
  <si>
    <t>Novedades del personal de pruebas</t>
  </si>
  <si>
    <t>Contextualizar a todos los analistas de tal manera que puedan cubrir a un faltante si se da el caso</t>
  </si>
  <si>
    <t>Demora en la salída al mercado</t>
  </si>
  <si>
    <t>Se incumplen los 15 días previstos para entrega final</t>
  </si>
  <si>
    <t>Revaluar la estrategia priorizando casos de prueba según la eventualidad</t>
  </si>
  <si>
    <t>Bugs mal atendidos</t>
  </si>
  <si>
    <t>Demoras en los tiempos de respuesta de los bug´s radicados, puede derivar en tiempos stopper</t>
  </si>
  <si>
    <t>Implementar un Software para gestionar ciclos de limpieza y backUps</t>
  </si>
  <si>
    <t>Inestabilidad del ambiente de pruebas</t>
  </si>
  <si>
    <t>Las opciones no están disponibles en la ruta destinada para pruebas</t>
  </si>
  <si>
    <t>El lider de pruebas o alguno de sus colaboradores puede chequear la disponibilidad mientras se diseña el plan de pruebas.</t>
  </si>
  <si>
    <t>Entrega tardía por parte del equipo de desarrollo (Pruebas unitarias, desarrollo).</t>
  </si>
  <si>
    <t>Se realiza transferencia al equipo de desarrollo. (Transferencia a scrum master o gerente de servicio).</t>
  </si>
  <si>
    <t>Acordar los tiempos con desarrollo para ir trabajando en el diseño de las prubas mientras terminan los ajustes</t>
  </si>
  <si>
    <t>PRODUCTO</t>
  </si>
  <si>
    <t>Congestión y malestar a los usuarios</t>
  </si>
  <si>
    <t>El usuario no conoce los cupos del curso o la plataforma no es facil de manejar</t>
  </si>
  <si>
    <t>Asegurar un estandar para la autogestión de los cursos con información suficiente</t>
  </si>
  <si>
    <t>Baja compatibilidad</t>
  </si>
  <si>
    <t>La plataforma no se comparta igual en los diferentes navegadores más utilizados</t>
  </si>
  <si>
    <t>Delimitar las versiones de navegadores de acuerdo a las usadas por desarrollo</t>
  </si>
  <si>
    <t>Perfiles mal asignados</t>
  </si>
  <si>
    <t>El usuario de la plataforma signado para pruebas tiene restricciones de acceso a diferentes cursos</t>
  </si>
  <si>
    <t>Verificar el nivel de acceso de los usuarios dados para pruebas</t>
  </si>
  <si>
    <t>Software no efectivo</t>
  </si>
  <si>
    <t>El sistema trae defectos que no lo dejan cumplir con el objetivo del requerimiento</t>
  </si>
  <si>
    <t>Asegurar por medio de pruebas, la confianza del cliente con la herramienta de cursos</t>
  </si>
  <si>
    <t xml:space="preserve">Proyecto </t>
  </si>
  <si>
    <t>C789 Academy</t>
  </si>
  <si>
    <t>Empresa Desarrollo</t>
  </si>
  <si>
    <t>Choucair Testing</t>
  </si>
  <si>
    <t>Versión</t>
  </si>
  <si>
    <t>Analista Lider</t>
  </si>
  <si>
    <t>Didier Gutierrez</t>
  </si>
  <si>
    <t xml:space="preserve">Incertidumbre </t>
  </si>
  <si>
    <t>T Optimista [D]</t>
  </si>
  <si>
    <t xml:space="preserve">Analista de Pruebas </t>
  </si>
  <si>
    <t>Edgar Mauricio Pérez Rojas</t>
  </si>
  <si>
    <t>Fecha Probable Inicio</t>
  </si>
  <si>
    <t>T Pesimista [D]</t>
  </si>
  <si>
    <t>OBJETIVOS DE PROYECTO Y PRODUCTO</t>
  </si>
  <si>
    <t xml:space="preserve">REQUISITOS PARA LA REALIZACION DE PROYECTO </t>
  </si>
  <si>
    <t>Validar que los cambios en la usabilidad y experiencia de usuario no afecten las funciones escenciales de la plataforma</t>
  </si>
  <si>
    <t xml:space="preserve">Despliegue de funcionalidad en ambiente de pruebas o producción
Contar con data de cursos para poder realizar consultas
Contar con usuario de colaborador que permita sesión válida
Contar con conexión a internet 
Navegador Firefox 100 o superior y Navegador Edge 105 o superior
Contextualización con usuarios y desarrollo
</t>
  </si>
  <si>
    <t xml:space="preserve">ALCANCE </t>
  </si>
  <si>
    <t xml:space="preserve">ESTRATEGIA </t>
  </si>
  <si>
    <t>Consulta de cursos filtrados,
Consultar cursos de categorías
Acceder al status de un curso disponible
Consulta de cursos desde la busqueda
Pruebas funcionales
Fuera del alcance:
Pruebas no funcionales
Contrapeso con bases de datos
Navegadores en tablets y smartphones</t>
  </si>
  <si>
    <t>Sesión de contextualización con desarrollo y equipo de pruebas en la que se recibirá información del ajuste realizado, se realizará diseño de casos de prueba por parte de los 3 analistas, sesión exploratoria y posterior aprobación por parte de los analistas de pruebas líderes, se procederá con la ejecución por parte de los analistas, se deben tener en cuenta flujos tales como:
Consulta de cursos con y sin categorías.
Busqueda de cursos por palabras clave.
Compatibilidad entre navegadores. 
En caso de bug's retest se informará en informe diario y daily al equipo y en especial al PO y al Testing Project Leader y finalmente pruebas de aceptación por parte del Usuario Lider de Aplicación.</t>
  </si>
  <si>
    <t>Historia de Usuario 001 Consultar Cursos Existentes</t>
  </si>
  <si>
    <t>Yo como Colaborador de Choucair Testing</t>
  </si>
  <si>
    <t>Quiero verificar el flujo de consulta de cursos existentes en Choucair Academy ( https://operacion.choucairtesting.com/academy/my/ )</t>
  </si>
  <si>
    <t>Para tener la confianza de que los cambios recientes no han afectado la funcionalidad</t>
  </si>
  <si>
    <t>Criterios de aceptación</t>
  </si>
  <si>
    <t>El colaborador solo puede consultar los cursos con una sesión válida</t>
  </si>
  <si>
    <t>Al hacer clic en CURSOS Y CERTIFICACIONES se deben mostrar los cursos disponibles</t>
  </si>
  <si>
    <t>Al hacer clic en UNIVERSIDAD CHOUCAIR se deben mostrar las categorías de los cursos disponibles</t>
  </si>
  <si>
    <t>Accediendo a una categoía se deben ver los cursos disponibles de ella</t>
  </si>
  <si>
    <t>Usando una palabra clave en el buscador, se deben mostrar los cursos disponibles sobre el tema</t>
  </si>
  <si>
    <t>Al hacer clic en la imagen del curso disponible, este se debe abrir y mostrar su status</t>
  </si>
  <si>
    <t xml:space="preserve">CAUSALES DE INCERTIDUMBRE </t>
  </si>
  <si>
    <t>% INCERTIDUMBRE</t>
  </si>
  <si>
    <t xml:space="preserve">Estabilización Ambiente de Pruebas </t>
  </si>
  <si>
    <t xml:space="preserve">Inestabilidad Ambiente de Pruebas </t>
  </si>
  <si>
    <t>Atraso Entrega Ambientes</t>
  </si>
  <si>
    <t>Gestión de la Prueba</t>
  </si>
  <si>
    <t>Reuniones no Planeadas</t>
  </si>
  <si>
    <t>Calidad Documentación</t>
  </si>
  <si>
    <t xml:space="preserve">Disponibilidad de Datos </t>
  </si>
  <si>
    <t>Conectividad</t>
  </si>
  <si>
    <t>Novedades Equipo de Trabajo</t>
  </si>
  <si>
    <t>Demoras Aprobación</t>
  </si>
  <si>
    <t>Reprogramación</t>
  </si>
  <si>
    <t>Desconocimiento de Negocio</t>
  </si>
  <si>
    <t>Adelanto Actividades</t>
  </si>
  <si>
    <t xml:space="preserve">Ejecución Cero Defectos </t>
  </si>
  <si>
    <t xml:space="preserve">Inconsistencia Set de Datos </t>
  </si>
  <si>
    <t xml:space="preserve">Ejecuciones Extraordinarias a lo Planeado </t>
  </si>
  <si>
    <t>Apoyo Analistas</t>
  </si>
  <si>
    <t>Transferencia de Conocimiento</t>
  </si>
  <si>
    <t>Diferencia en Estimación</t>
  </si>
  <si>
    <t>TOTAL % INCERTIDUMBRE</t>
  </si>
  <si>
    <t>Estimación</t>
  </si>
  <si>
    <t>INCERTIDUMBRE</t>
  </si>
  <si>
    <t>ANALISTAS</t>
  </si>
  <si>
    <t>H. DIARIA</t>
  </si>
  <si>
    <t>ETAPA</t>
  </si>
  <si>
    <t>ACTIVIDAD</t>
  </si>
  <si>
    <t xml:space="preserve">TIEMPO PROBABLE </t>
  </si>
  <si>
    <t xml:space="preserve">Hora </t>
  </si>
  <si>
    <t>Colaboradores</t>
  </si>
  <si>
    <t xml:space="preserve">Día </t>
  </si>
  <si>
    <t>PLANEACION</t>
  </si>
  <si>
    <t xml:space="preserve">Crear el Plan de Pruebas </t>
  </si>
  <si>
    <t>Reunión de Contextualización Funcional  y tecnica y adicionales</t>
  </si>
  <si>
    <t>Dailys</t>
  </si>
  <si>
    <t>Planeación prueba</t>
  </si>
  <si>
    <t>Gestión de la pruebas (issues, novedades...)</t>
  </si>
  <si>
    <t>DISEÑO</t>
  </si>
  <si>
    <t>Sesión de exploración</t>
  </si>
  <si>
    <t>HU001</t>
  </si>
  <si>
    <t>Consulta de cursos disponibles en UNIVERSIDAD CHOUCAIR</t>
  </si>
  <si>
    <t>Consulta de cursos disponibles en CURSOS Y CERTIFICACIONES</t>
  </si>
  <si>
    <t>Búsqueda curso de TELETRABAJO en los 2 navegadores</t>
  </si>
  <si>
    <t>Búsqueda de cursos de AUTOMATISACION</t>
  </si>
  <si>
    <t>Consulta de HERRAMIENTAS DE APOYO desplegando la Categoría ESCUELA DE GERENCIA</t>
  </si>
  <si>
    <t>Búsqueda curso de POSTMAN en la barra de búsqueda superior y luego en perfil</t>
  </si>
  <si>
    <t>HU002</t>
  </si>
  <si>
    <t>HU003</t>
  </si>
  <si>
    <t>EJECUCION</t>
  </si>
  <si>
    <t>Adecuación de Ambiente QA</t>
  </si>
  <si>
    <t>Retest</t>
  </si>
  <si>
    <t>CIERRE</t>
  </si>
  <si>
    <t xml:space="preserve">Documentación </t>
  </si>
  <si>
    <t>Certificación UAT</t>
  </si>
  <si>
    <t>Acta de entrega</t>
  </si>
  <si>
    <t>Espera de aprobación</t>
  </si>
  <si>
    <t>TOTAL</t>
  </si>
  <si>
    <t>Level 1 Test Suite</t>
  </si>
  <si>
    <t>Level 2 Test Suite</t>
  </si>
  <si>
    <t>Name</t>
  </si>
  <si>
    <t>Importance</t>
  </si>
  <si>
    <t>Summary</t>
  </si>
  <si>
    <t>Preconditions</t>
  </si>
  <si>
    <t>Actions</t>
  </si>
  <si>
    <t>Expected Results</t>
  </si>
  <si>
    <t>CP_001 Consulta de cursos disponibles en UNIVERSIDAD CHOUCAIR</t>
  </si>
  <si>
    <t>HIGH</t>
  </si>
  <si>
    <t>Consultar los cursos de cualquier subcategoría de Universidad choucair</t>
  </si>
  <si>
    <t>*Sesión Válida en Choucair Academy</t>
  </si>
  <si>
    <t>En el apartado de "categorías", hacer clic en la imagen o el titulo de UNIVERSIDAD CHOUCAIR</t>
  </si>
  <si>
    <t>Muestra sub categorías</t>
  </si>
  <si>
    <t>Hacer clic en ESCUELA DE GERENCIA</t>
  </si>
  <si>
    <t>Muestra 2 cursos disponibles</t>
  </si>
  <si>
    <t>CP_002 Consulta de cursos disponibles en CURSOS Y CERTIFICACIONES</t>
  </si>
  <si>
    <t>Consultar los cursos de la categoría Cursos y certificaciones</t>
  </si>
  <si>
    <t>En el apartado de "categorías", hacer clic en la imagen o el titulo de CURSOS Y CERTIFICACIONES</t>
  </si>
  <si>
    <t>Muestra 7 cursos disponibles</t>
  </si>
  <si>
    <t>CP_003 Búsqueda curso de TELETRABAJO en los 2 navegadores</t>
  </si>
  <si>
    <t>Buscar un curso específico y repetir la prueba en otro navegador</t>
  </si>
  <si>
    <t>* Sesión Válida en Choucair Academy
* Navegador Firefox y Navegador Edge</t>
  </si>
  <si>
    <t>Abrir el navegador Firefox y acceder a la plataforma</t>
  </si>
  <si>
    <t>Iniciar sesión en ChoucairAcademy</t>
  </si>
  <si>
    <t>Muestra los cuadros de Busqueda</t>
  </si>
  <si>
    <t>Escribir TELETRABAJO en el cuadro "Buscar cursos"</t>
  </si>
  <si>
    <t>Hacer clic en el botón "Ir"</t>
  </si>
  <si>
    <t>Muestra el unico resultado</t>
  </si>
  <si>
    <t>Hacer click en el nombre del curso</t>
  </si>
  <si>
    <t>Muestra el status del curso</t>
  </si>
  <si>
    <t>repetir los pasos pero ahora en Edge</t>
  </si>
  <si>
    <t>CP_004 Búsqueda de cursos de AUTOMATISACION</t>
  </si>
  <si>
    <t>Buscar un curso específico mal escrito</t>
  </si>
  <si>
    <t>Escribir AUTOMATISACION en el cuadro "Buscar cursos"</t>
  </si>
  <si>
    <t>No muestra ningún resultado</t>
  </si>
  <si>
    <t>CP_005 Consulta de HERRAMIENTAS DE APOYO desplegando la Categoría ESCUELA DE GERENCIA</t>
  </si>
  <si>
    <t>Buscar un curso específico en otra categooría</t>
  </si>
  <si>
    <t>Desplegar la lista "Categorías"</t>
  </si>
  <si>
    <t>seleccionar la categoría: UNIVERSIDAD CHOUCAIR / ESCUELA DE GERENCIA</t>
  </si>
  <si>
    <t>No muestra las HERRAMIENTAS DE APOYO</t>
  </si>
  <si>
    <t>CP_006 Búsqueda curso de POSTMAN en la barra de búsqueda superior y luego en perfil</t>
  </si>
  <si>
    <t>verificar los resultados del cuadro de busqueda general</t>
  </si>
  <si>
    <t>Pasar el mouse por el icono de lupa de la barra superior de la plataforma</t>
  </si>
  <si>
    <t>Hacer clic en el cuadro de "Búsqueda"</t>
  </si>
  <si>
    <t>Escribir POSTMAN y oprimir enter</t>
  </si>
  <si>
    <t>Muestra 2 resultados</t>
  </si>
  <si>
    <t>En las pestañas de antes de los resultados, seleccionar la de "Cursos"</t>
  </si>
  <si>
    <t>Muestra 1 resultado</t>
  </si>
  <si>
    <t>Hacer clic en el curso</t>
  </si>
  <si>
    <t>Área funcional</t>
  </si>
  <si>
    <t>Total</t>
  </si>
  <si>
    <t>No Ejecutado</t>
  </si>
  <si>
    <t>[%]</t>
  </si>
  <si>
    <t>En Proceso</t>
  </si>
  <si>
    <t>Pasó</t>
  </si>
  <si>
    <t>Falló</t>
  </si>
  <si>
    <t>No se pudo probar</t>
  </si>
  <si>
    <t>No Aplica</t>
  </si>
  <si>
    <t>Proxima Version</t>
  </si>
  <si>
    <t>Completado [%]</t>
  </si>
  <si>
    <t>Total Casos Real</t>
  </si>
  <si>
    <t>Total Ejecutado Real</t>
  </si>
  <si>
    <t>Completado Real %</t>
  </si>
  <si>
    <t>0.0</t>
  </si>
  <si>
    <t>100.0</t>
  </si>
  <si>
    <t>Totales</t>
  </si>
  <si>
    <t>Exitoso % Real</t>
  </si>
  <si>
    <t>Fallido % Real</t>
  </si>
  <si>
    <t>A continuación vemos como quedan registrados los bugs en el bugtracker mantis, esta plantilla es exportada de allí, pero en mantis podemos anexar pasos para reproducir el bug y evidencias en diferentes tipos de archivos inferiores a 12 MB  según la empresa, se asigna al responsable, en este caso al desarrollador y se envía un correo al equipo del proyecto para que el SM y el PO ayuden a gestionar la solucion, tambien se socializa el bug con su ID en Daily y en informe diario de modo que se cumplan los ANS.</t>
  </si>
  <si>
    <t>ID</t>
  </si>
  <si>
    <t>Proyecto</t>
  </si>
  <si>
    <t>Informador</t>
  </si>
  <si>
    <t>Asignada a</t>
  </si>
  <si>
    <t>Prioridad</t>
  </si>
  <si>
    <t>Severidad</t>
  </si>
  <si>
    <t>Versión del producto</t>
  </si>
  <si>
    <t>Proyección</t>
  </si>
  <si>
    <t>Naturaleza</t>
  </si>
  <si>
    <t>Fecha de Envío</t>
  </si>
  <si>
    <t>Sistema Operativo</t>
  </si>
  <si>
    <t>Versión de S.O.</t>
  </si>
  <si>
    <t>Plataforma</t>
  </si>
  <si>
    <t>Visibilidad</t>
  </si>
  <si>
    <t>Actualizada</t>
  </si>
  <si>
    <t>Resumen</t>
  </si>
  <si>
    <t>Estado</t>
  </si>
  <si>
    <t>Resolución</t>
  </si>
  <si>
    <t>Resuelta en versión</t>
  </si>
  <si>
    <t>Edgar Mauricio Perez Rojas</t>
  </si>
  <si>
    <t>Oscar Manuel Wilches</t>
  </si>
  <si>
    <t>Normal</t>
  </si>
  <si>
    <t>Media</t>
  </si>
  <si>
    <t>Fuera Del Alcance</t>
  </si>
  <si>
    <t>ninguna</t>
  </si>
  <si>
    <t>Funcionalidad</t>
  </si>
  <si>
    <t>Edge</t>
  </si>
  <si>
    <t>público</t>
  </si>
  <si>
    <t>En la categoria UNIVERSIDAD CHOUCAIR/ ESCUELA TECNICA, el link para "Expandir todo" no muestra todos los cursos disponibles.</t>
  </si>
  <si>
    <t>Verificado y cerrado</t>
  </si>
  <si>
    <t>No es un bug</t>
  </si>
  <si>
    <t>Alta</t>
  </si>
  <si>
    <t>Defecto</t>
  </si>
  <si>
    <t>Al intentar realizar una busqueda en cuadro de busqueda en las categorías sería bueno un checkbox para identificar si es curso o certificación</t>
  </si>
  <si>
    <t>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</si>
</sst>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424"/>
      <name val="Segoe UI"/>
      <family val="2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3"/>
      <color theme="3"/>
      <name val="Calibri"/>
      <scheme val="minor"/>
    </font>
    <font>
      <b/>
      <sz val="11"/>
      <color rgb="FF3F3F3F"/>
      <name val="Calibri"/>
      <scheme val="minor"/>
    </font>
    <font>
      <sz val="10"/>
      <color rgb="FF000000"/>
      <name val="Courier New"/>
      <charset val="1"/>
    </font>
    <font>
      <sz val="10"/>
      <color rgb="FF000000"/>
      <name val="Verdana"/>
      <charset val="1"/>
    </font>
    <font>
      <b/>
      <sz val="12"/>
      <color theme="0"/>
      <name val="Arial Narrow"/>
      <family val="2"/>
    </font>
    <font>
      <b/>
      <sz val="12"/>
      <color theme="1"/>
      <name val="Arial Narrow"/>
      <family val="2"/>
    </font>
    <font>
      <b/>
      <sz val="11"/>
      <color theme="0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i/>
      <u/>
      <sz val="11"/>
      <color rgb="FFFF0000"/>
      <name val="Arial Narrow"/>
      <family val="2"/>
    </font>
    <font>
      <sz val="11"/>
      <color theme="0"/>
      <name val="Arial Narrow"/>
      <family val="2"/>
    </font>
    <font>
      <b/>
      <sz val="12"/>
      <color rgb="FF000000"/>
      <name val="Verdana"/>
    </font>
    <font>
      <b/>
      <sz val="10"/>
      <color theme="0"/>
      <name val="Arial Narrow"/>
      <family val="2"/>
    </font>
    <font>
      <sz val="9"/>
      <color rgb="FF000000"/>
      <name val="Arial Narrow"/>
      <family val="2"/>
    </font>
    <font>
      <b/>
      <sz val="9"/>
      <color rgb="FF00B050"/>
      <name val="Arial Narrow"/>
      <family val="2"/>
    </font>
    <font>
      <b/>
      <sz val="9"/>
      <color rgb="FFFF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C3AB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183"/>
        <bgColor rgb="FFFF99CC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EAAAA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0" borderId="12" applyNumberFormat="0" applyFill="0" applyAlignment="0" applyProtection="0"/>
    <xf numFmtId="0" fontId="6" fillId="3" borderId="13" applyNumberFormat="0" applyAlignment="0" applyProtection="0"/>
  </cellStyleXfs>
  <cellXfs count="168">
    <xf numFmtId="0" fontId="0" fillId="0" borderId="0" xfId="0"/>
    <xf numFmtId="0" fontId="0" fillId="0" borderId="3" xfId="0" applyBorder="1" applyAlignment="1">
      <alignment wrapText="1"/>
    </xf>
    <xf numFmtId="0" fontId="2" fillId="0" borderId="4" xfId="0" applyFont="1" applyBorder="1" applyAlignment="1">
      <alignment horizontal="left" vertical="center" wrapText="1" inden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8" xfId="0" applyBorder="1" applyAlignment="1">
      <alignment wrapText="1"/>
    </xf>
    <xf numFmtId="0" fontId="1" fillId="2" borderId="9" xfId="0" applyFont="1" applyFill="1" applyBorder="1" applyAlignment="1">
      <alignment horizontal="center" wrapText="1"/>
    </xf>
    <xf numFmtId="0" fontId="1" fillId="0" borderId="0" xfId="0" applyFont="1"/>
    <xf numFmtId="0" fontId="7" fillId="0" borderId="0" xfId="0" applyFont="1"/>
    <xf numFmtId="0" fontId="8" fillId="0" borderId="0" xfId="0" applyFont="1"/>
    <xf numFmtId="14" fontId="7" fillId="0" borderId="0" xfId="0" applyNumberFormat="1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0" fillId="0" borderId="0" xfId="2" applyFont="1" applyFill="1" applyBorder="1" applyAlignment="1"/>
    <xf numFmtId="0" fontId="10" fillId="0" borderId="0" xfId="0" applyFont="1" applyAlignment="1">
      <alignment vertical="center"/>
    </xf>
    <xf numFmtId="0" fontId="11" fillId="5" borderId="1" xfId="3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0" fontId="12" fillId="0" borderId="48" xfId="0" applyFont="1" applyBorder="1" applyAlignment="1">
      <alignment horizontal="center"/>
    </xf>
    <xf numFmtId="0" fontId="12" fillId="0" borderId="48" xfId="0" applyFont="1" applyBorder="1" applyAlignment="1">
      <alignment horizontal="center" vertical="center"/>
    </xf>
    <xf numFmtId="0" fontId="13" fillId="0" borderId="52" xfId="0" applyFont="1" applyBorder="1" applyAlignment="1" applyProtection="1">
      <alignment horizontal="center"/>
      <protection locked="0"/>
    </xf>
    <xf numFmtId="0" fontId="13" fillId="0" borderId="3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 applyProtection="1">
      <alignment horizontal="center"/>
      <protection locked="0"/>
    </xf>
    <xf numFmtId="2" fontId="13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2" fontId="13" fillId="0" borderId="53" xfId="0" applyNumberFormat="1" applyFont="1" applyBorder="1" applyAlignment="1">
      <alignment horizontal="center"/>
    </xf>
    <xf numFmtId="0" fontId="13" fillId="0" borderId="32" xfId="0" applyFont="1" applyBorder="1" applyAlignment="1" applyProtection="1">
      <alignment horizontal="center"/>
      <protection locked="0"/>
    </xf>
    <xf numFmtId="0" fontId="13" fillId="0" borderId="3" xfId="0" applyFont="1" applyBorder="1" applyAlignment="1">
      <alignment wrapText="1"/>
    </xf>
    <xf numFmtId="0" fontId="13" fillId="0" borderId="51" xfId="0" applyFont="1" applyBorder="1" applyProtection="1">
      <protection locked="0"/>
    </xf>
    <xf numFmtId="0" fontId="13" fillId="0" borderId="51" xfId="0" applyFont="1" applyBorder="1" applyAlignment="1" applyProtection="1">
      <alignment horizontal="center"/>
      <protection locked="0"/>
    </xf>
    <xf numFmtId="0" fontId="13" fillId="0" borderId="54" xfId="0" applyFont="1" applyBorder="1" applyAlignment="1" applyProtection="1">
      <alignment horizontal="center"/>
      <protection locked="0"/>
    </xf>
    <xf numFmtId="0" fontId="13" fillId="0" borderId="55" xfId="0" applyFont="1" applyBorder="1"/>
    <xf numFmtId="0" fontId="13" fillId="0" borderId="57" xfId="0" applyFont="1" applyBorder="1" applyAlignment="1" applyProtection="1">
      <alignment horizontal="center"/>
      <protection locked="0"/>
    </xf>
    <xf numFmtId="0" fontId="13" fillId="0" borderId="1" xfId="0" applyFont="1" applyBorder="1"/>
    <xf numFmtId="0" fontId="13" fillId="0" borderId="2" xfId="0" applyFont="1" applyBorder="1"/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 applyProtection="1">
      <alignment horizontal="center"/>
      <protection locked="0"/>
    </xf>
    <xf numFmtId="0" fontId="13" fillId="0" borderId="58" xfId="0" applyFont="1" applyBorder="1" applyAlignment="1" applyProtection="1">
      <alignment horizontal="center"/>
      <protection locked="0"/>
    </xf>
    <xf numFmtId="0" fontId="13" fillId="7" borderId="1" xfId="0" applyFont="1" applyFill="1" applyBorder="1" applyAlignment="1">
      <alignment horizontal="center"/>
    </xf>
    <xf numFmtId="0" fontId="13" fillId="0" borderId="1" xfId="0" applyFont="1" applyBorder="1" applyProtection="1">
      <protection locked="0"/>
    </xf>
    <xf numFmtId="0" fontId="17" fillId="8" borderId="2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/>
    </xf>
    <xf numFmtId="0" fontId="11" fillId="5" borderId="43" xfId="0" applyFont="1" applyFill="1" applyBorder="1" applyAlignment="1">
      <alignment horizontal="center" vertical="center"/>
    </xf>
    <xf numFmtId="0" fontId="11" fillId="5" borderId="43" xfId="3" applyFont="1" applyFill="1" applyBorder="1" applyAlignment="1">
      <alignment horizontal="center" vertical="center"/>
    </xf>
    <xf numFmtId="0" fontId="11" fillId="5" borderId="44" xfId="3" applyFont="1" applyFill="1" applyBorder="1" applyAlignment="1">
      <alignment horizontal="center" vertical="center"/>
    </xf>
    <xf numFmtId="0" fontId="11" fillId="5" borderId="45" xfId="3" applyFont="1" applyFill="1" applyBorder="1" applyAlignment="1">
      <alignment horizontal="center" vertical="center"/>
    </xf>
    <xf numFmtId="0" fontId="11" fillId="5" borderId="46" xfId="3" applyFont="1" applyFill="1" applyBorder="1" applyAlignment="1">
      <alignment horizontal="center" vertical="center"/>
    </xf>
    <xf numFmtId="0" fontId="11" fillId="5" borderId="47" xfId="3" applyFont="1" applyFill="1" applyBorder="1" applyAlignment="1">
      <alignment horizontal="center" vertical="center"/>
    </xf>
    <xf numFmtId="0" fontId="11" fillId="5" borderId="48" xfId="3" applyFont="1" applyFill="1" applyBorder="1" applyAlignment="1">
      <alignment horizontal="center" vertical="center"/>
    </xf>
    <xf numFmtId="0" fontId="11" fillId="5" borderId="49" xfId="3" applyFont="1" applyFill="1" applyBorder="1" applyAlignment="1" applyProtection="1">
      <alignment horizontal="center" vertical="center"/>
    </xf>
    <xf numFmtId="0" fontId="11" fillId="5" borderId="50" xfId="3" applyFont="1" applyFill="1" applyBorder="1" applyAlignment="1" applyProtection="1">
      <alignment horizontal="center" vertical="center"/>
    </xf>
    <xf numFmtId="0" fontId="11" fillId="5" borderId="51" xfId="3" applyFont="1" applyFill="1" applyBorder="1" applyAlignment="1">
      <alignment horizontal="center" vertical="center"/>
    </xf>
    <xf numFmtId="2" fontId="11" fillId="5" borderId="51" xfId="3" applyNumberFormat="1" applyFont="1" applyFill="1" applyBorder="1" applyAlignment="1" applyProtection="1">
      <alignment horizontal="center" vertical="center"/>
    </xf>
    <xf numFmtId="1" fontId="11" fillId="5" borderId="51" xfId="3" applyNumberFormat="1" applyFont="1" applyFill="1" applyBorder="1" applyAlignment="1" applyProtection="1">
      <alignment horizontal="center" vertical="center"/>
    </xf>
    <xf numFmtId="2" fontId="11" fillId="5" borderId="1" xfId="3" applyNumberFormat="1" applyFont="1" applyFill="1" applyBorder="1" applyAlignment="1" applyProtection="1">
      <alignment horizontal="center" vertical="center"/>
    </xf>
    <xf numFmtId="0" fontId="11" fillId="5" borderId="56" xfId="3" applyFont="1" applyFill="1" applyBorder="1" applyAlignment="1" applyProtection="1">
      <alignment horizontal="center" vertical="center"/>
    </xf>
    <xf numFmtId="0" fontId="11" fillId="5" borderId="50" xfId="3" applyFont="1" applyFill="1" applyBorder="1" applyAlignment="1">
      <alignment horizontal="center" vertical="center"/>
    </xf>
    <xf numFmtId="1" fontId="11" fillId="5" borderId="1" xfId="3" applyNumberFormat="1" applyFont="1" applyFill="1" applyBorder="1" applyAlignment="1" applyProtection="1">
      <alignment horizontal="center" vertical="center"/>
    </xf>
    <xf numFmtId="0" fontId="11" fillId="5" borderId="42" xfId="3" applyFont="1" applyFill="1" applyBorder="1" applyAlignment="1" applyProtection="1">
      <alignment horizontal="center" vertical="center"/>
    </xf>
    <xf numFmtId="0" fontId="16" fillId="5" borderId="51" xfId="3" applyFont="1" applyFill="1" applyBorder="1" applyAlignment="1">
      <alignment horizontal="center" vertical="center"/>
    </xf>
    <xf numFmtId="0" fontId="13" fillId="0" borderId="52" xfId="0" applyFont="1" applyBorder="1" applyProtection="1">
      <protection locked="0"/>
    </xf>
    <xf numFmtId="0" fontId="13" fillId="0" borderId="32" xfId="0" applyFont="1" applyBorder="1" applyProtection="1">
      <protection locked="0"/>
    </xf>
    <xf numFmtId="0" fontId="0" fillId="5" borderId="2" xfId="0" applyFill="1" applyBorder="1"/>
    <xf numFmtId="0" fontId="0" fillId="5" borderId="19" xfId="0" applyFill="1" applyBorder="1"/>
    <xf numFmtId="0" fontId="0" fillId="6" borderId="20" xfId="0" applyFill="1" applyBorder="1"/>
    <xf numFmtId="0" fontId="0" fillId="5" borderId="24" xfId="0" applyFill="1" applyBorder="1"/>
    <xf numFmtId="2" fontId="0" fillId="6" borderId="22" xfId="0" applyNumberFormat="1" applyFill="1" applyBorder="1"/>
    <xf numFmtId="2" fontId="0" fillId="6" borderId="25" xfId="0" applyNumberFormat="1" applyFill="1" applyBorder="1"/>
    <xf numFmtId="0" fontId="19" fillId="9" borderId="1" xfId="0" applyFont="1" applyFill="1" applyBorder="1" applyAlignment="1">
      <alignment vertical="top" wrapText="1"/>
    </xf>
    <xf numFmtId="0" fontId="19" fillId="9" borderId="1" xfId="0" applyFont="1" applyFill="1" applyBorder="1" applyAlignment="1">
      <alignment horizontal="center" vertical="top" wrapText="1"/>
    </xf>
    <xf numFmtId="164" fontId="19" fillId="9" borderId="1" xfId="0" applyNumberFormat="1" applyFont="1" applyFill="1" applyBorder="1" applyAlignment="1">
      <alignment horizontal="center" vertical="top" wrapText="1"/>
    </xf>
    <xf numFmtId="164" fontId="20" fillId="9" borderId="1" xfId="0" applyNumberFormat="1" applyFont="1" applyFill="1" applyBorder="1" applyAlignment="1">
      <alignment horizontal="center" vertical="center" wrapText="1"/>
    </xf>
    <xf numFmtId="164" fontId="21" fillId="9" borderId="1" xfId="0" applyNumberFormat="1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10" borderId="67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/>
    </xf>
    <xf numFmtId="0" fontId="11" fillId="10" borderId="67" xfId="0" applyFont="1" applyFill="1" applyBorder="1" applyAlignment="1">
      <alignment horizontal="center"/>
    </xf>
    <xf numFmtId="164" fontId="11" fillId="10" borderId="67" xfId="0" applyNumberFormat="1" applyFont="1" applyFill="1" applyBorder="1" applyAlignment="1">
      <alignment horizontal="center"/>
    </xf>
    <xf numFmtId="0" fontId="17" fillId="8" borderId="5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6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6" borderId="29" xfId="0" applyFont="1" applyFill="1" applyBorder="1" applyAlignment="1" applyProtection="1">
      <alignment horizontal="left" vertical="center" wrapText="1"/>
      <protection locked="0"/>
    </xf>
    <xf numFmtId="0" fontId="1" fillId="6" borderId="30" xfId="0" applyFont="1" applyFill="1" applyBorder="1" applyAlignment="1" applyProtection="1">
      <alignment horizontal="left" vertical="center" wrapText="1"/>
      <protection locked="0"/>
    </xf>
    <xf numFmtId="0" fontId="1" fillId="6" borderId="31" xfId="0" applyFont="1" applyFill="1" applyBorder="1" applyAlignment="1" applyProtection="1">
      <alignment horizontal="left" vertical="center" wrapText="1"/>
      <protection locked="0"/>
    </xf>
    <xf numFmtId="0" fontId="1" fillId="6" borderId="32" xfId="0" applyFont="1" applyFill="1" applyBorder="1" applyAlignment="1" applyProtection="1">
      <alignment horizontal="left" vertical="center" wrapText="1"/>
      <protection locked="0"/>
    </xf>
    <xf numFmtId="0" fontId="1" fillId="6" borderId="0" xfId="0" applyFont="1" applyFill="1" applyAlignment="1" applyProtection="1">
      <alignment horizontal="left" vertical="center" wrapText="1"/>
      <protection locked="0"/>
    </xf>
    <xf numFmtId="0" fontId="1" fillId="6" borderId="33" xfId="0" applyFont="1" applyFill="1" applyBorder="1" applyAlignment="1" applyProtection="1">
      <alignment horizontal="left" vertical="center" wrapText="1"/>
      <protection locked="0"/>
    </xf>
    <xf numFmtId="0" fontId="1" fillId="6" borderId="34" xfId="0" applyFont="1" applyFill="1" applyBorder="1" applyAlignment="1" applyProtection="1">
      <alignment horizontal="left" vertical="center" wrapText="1"/>
      <protection locked="0"/>
    </xf>
    <xf numFmtId="0" fontId="1" fillId="6" borderId="35" xfId="0" applyFont="1" applyFill="1" applyBorder="1" applyAlignment="1" applyProtection="1">
      <alignment horizontal="left" vertical="center" wrapText="1"/>
      <protection locked="0"/>
    </xf>
    <xf numFmtId="0" fontId="1" fillId="6" borderId="36" xfId="0" applyFont="1" applyFill="1" applyBorder="1" applyAlignment="1" applyProtection="1">
      <alignment horizontal="left" vertical="center" wrapText="1"/>
      <protection locked="0"/>
    </xf>
    <xf numFmtId="0" fontId="11" fillId="5" borderId="59" xfId="3" applyFont="1" applyFill="1" applyBorder="1" applyAlignment="1">
      <alignment horizontal="center" vertical="center"/>
    </xf>
    <xf numFmtId="0" fontId="11" fillId="5" borderId="60" xfId="3" applyFont="1" applyFill="1" applyBorder="1" applyAlignment="1">
      <alignment horizontal="center" vertical="center"/>
    </xf>
    <xf numFmtId="0" fontId="12" fillId="6" borderId="60" xfId="3" applyFont="1" applyFill="1" applyBorder="1" applyAlignment="1" applyProtection="1">
      <alignment horizontal="center" vertical="center" wrapText="1"/>
      <protection locked="0"/>
    </xf>
    <xf numFmtId="0" fontId="11" fillId="5" borderId="62" xfId="3" applyFont="1" applyFill="1" applyBorder="1" applyAlignment="1">
      <alignment horizontal="center" vertical="center"/>
    </xf>
    <xf numFmtId="0" fontId="11" fillId="5" borderId="1" xfId="3" applyFont="1" applyFill="1" applyBorder="1" applyAlignment="1">
      <alignment horizontal="center" vertical="center"/>
    </xf>
    <xf numFmtId="0" fontId="12" fillId="6" borderId="1" xfId="3" applyFont="1" applyFill="1" applyBorder="1" applyAlignment="1" applyProtection="1">
      <alignment horizontal="center" vertical="center" wrapText="1"/>
      <protection locked="0"/>
    </xf>
    <xf numFmtId="0" fontId="11" fillId="5" borderId="63" xfId="3" applyFont="1" applyFill="1" applyBorder="1" applyAlignment="1">
      <alignment horizontal="center" vertical="center"/>
    </xf>
    <xf numFmtId="0" fontId="11" fillId="5" borderId="64" xfId="3" applyFont="1" applyFill="1" applyBorder="1" applyAlignment="1">
      <alignment horizontal="center" vertical="center"/>
    </xf>
    <xf numFmtId="0" fontId="12" fillId="6" borderId="64" xfId="3" applyFont="1" applyFill="1" applyBorder="1" applyAlignment="1" applyProtection="1">
      <alignment horizontal="center" vertical="center" wrapText="1"/>
      <protection locked="0"/>
    </xf>
    <xf numFmtId="0" fontId="9" fillId="5" borderId="38" xfId="3" applyFont="1" applyFill="1" applyBorder="1" applyAlignment="1">
      <alignment horizontal="center"/>
    </xf>
    <xf numFmtId="0" fontId="9" fillId="5" borderId="39" xfId="3" applyFont="1" applyFill="1" applyBorder="1" applyAlignment="1">
      <alignment horizontal="center"/>
    </xf>
    <xf numFmtId="0" fontId="9" fillId="5" borderId="40" xfId="3" applyFont="1" applyFill="1" applyBorder="1" applyAlignment="1">
      <alignment horizontal="center"/>
    </xf>
    <xf numFmtId="0" fontId="9" fillId="5" borderId="26" xfId="3" applyFont="1" applyFill="1" applyBorder="1" applyAlignment="1">
      <alignment horizontal="center"/>
    </xf>
    <xf numFmtId="0" fontId="9" fillId="5" borderId="27" xfId="3" applyFont="1" applyFill="1" applyBorder="1" applyAlignment="1">
      <alignment horizontal="center"/>
    </xf>
    <xf numFmtId="0" fontId="9" fillId="5" borderId="28" xfId="3" applyFont="1" applyFill="1" applyBorder="1" applyAlignment="1">
      <alignment horizontal="center"/>
    </xf>
    <xf numFmtId="0" fontId="1" fillId="6" borderId="29" xfId="0" applyFont="1" applyFill="1" applyBorder="1" applyAlignment="1" applyProtection="1">
      <alignment horizontal="center" vertical="center" wrapText="1"/>
      <protection locked="0"/>
    </xf>
    <xf numFmtId="0" fontId="1" fillId="6" borderId="30" xfId="0" applyFont="1" applyFill="1" applyBorder="1" applyAlignment="1" applyProtection="1">
      <alignment horizontal="center" vertical="center" wrapText="1"/>
      <protection locked="0"/>
    </xf>
    <xf numFmtId="0" fontId="1" fillId="6" borderId="31" xfId="0" applyFont="1" applyFill="1" applyBorder="1" applyAlignment="1" applyProtection="1">
      <alignment horizontal="center" vertical="center" wrapText="1"/>
      <protection locked="0"/>
    </xf>
    <xf numFmtId="0" fontId="1" fillId="6" borderId="32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Alignment="1" applyProtection="1">
      <alignment horizontal="center" vertical="center" wrapText="1"/>
      <protection locked="0"/>
    </xf>
    <xf numFmtId="0" fontId="1" fillId="6" borderId="33" xfId="0" applyFont="1" applyFill="1" applyBorder="1" applyAlignment="1" applyProtection="1">
      <alignment horizontal="center" vertical="center" wrapText="1"/>
      <protection locked="0"/>
    </xf>
    <xf numFmtId="0" fontId="1" fillId="6" borderId="34" xfId="0" applyFont="1" applyFill="1" applyBorder="1" applyAlignment="1" applyProtection="1">
      <alignment horizontal="center" vertical="center" wrapText="1"/>
      <protection locked="0"/>
    </xf>
    <xf numFmtId="0" fontId="1" fillId="6" borderId="35" xfId="0" applyFont="1" applyFill="1" applyBorder="1" applyAlignment="1" applyProtection="1">
      <alignment horizontal="center" vertical="center" wrapText="1"/>
      <protection locked="0"/>
    </xf>
    <xf numFmtId="0" fontId="1" fillId="6" borderId="36" xfId="0" applyFont="1" applyFill="1" applyBorder="1" applyAlignment="1" applyProtection="1">
      <alignment horizontal="center" vertical="center" wrapText="1"/>
      <protection locked="0"/>
    </xf>
    <xf numFmtId="14" fontId="12" fillId="6" borderId="65" xfId="3" applyNumberFormat="1" applyFont="1" applyFill="1" applyBorder="1" applyAlignment="1" applyProtection="1">
      <alignment horizontal="center" vertical="center"/>
      <protection locked="0"/>
    </xf>
    <xf numFmtId="14" fontId="12" fillId="6" borderId="66" xfId="3" applyNumberFormat="1" applyFont="1" applyFill="1" applyBorder="1" applyAlignment="1" applyProtection="1">
      <alignment horizontal="center" vertical="center"/>
      <protection locked="0"/>
    </xf>
    <xf numFmtId="0" fontId="12" fillId="6" borderId="61" xfId="3" applyFont="1" applyFill="1" applyBorder="1" applyAlignment="1" applyProtection="1">
      <alignment horizontal="center" vertical="center" wrapText="1"/>
      <protection locked="0"/>
    </xf>
    <xf numFmtId="9" fontId="12" fillId="6" borderId="1" xfId="3" applyNumberFormat="1" applyFont="1" applyFill="1" applyBorder="1" applyAlignment="1" applyProtection="1">
      <alignment horizontal="center" vertical="center"/>
    </xf>
    <xf numFmtId="9" fontId="12" fillId="6" borderId="3" xfId="3" applyNumberFormat="1" applyFont="1" applyFill="1" applyBorder="1" applyAlignment="1" applyProtection="1">
      <alignment horizontal="center" vertical="center"/>
    </xf>
    <xf numFmtId="0" fontId="0" fillId="0" borderId="2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9" fontId="1" fillId="2" borderId="3" xfId="1" applyFont="1" applyFill="1" applyBorder="1" applyAlignment="1" applyProtection="1">
      <alignment horizontal="center" vertical="center"/>
      <protection locked="0"/>
    </xf>
    <xf numFmtId="9" fontId="1" fillId="2" borderId="37" xfId="1" applyFont="1" applyFill="1" applyBorder="1" applyAlignment="1" applyProtection="1">
      <alignment horizontal="center" vertical="center"/>
      <protection locked="0"/>
    </xf>
    <xf numFmtId="9" fontId="1" fillId="2" borderId="41" xfId="1" applyFont="1" applyFill="1" applyBorder="1" applyAlignment="1" applyProtection="1">
      <alignment horizontal="center" vertical="center"/>
      <protection locked="0"/>
    </xf>
    <xf numFmtId="0" fontId="11" fillId="5" borderId="32" xfId="3" applyFont="1" applyFill="1" applyBorder="1" applyAlignment="1">
      <alignment horizontal="center" vertical="center"/>
    </xf>
    <xf numFmtId="0" fontId="11" fillId="5" borderId="0" xfId="3" applyFont="1" applyFill="1" applyBorder="1" applyAlignment="1">
      <alignment horizontal="center" vertical="center"/>
    </xf>
    <xf numFmtId="9" fontId="1" fillId="2" borderId="3" xfId="1" applyFont="1" applyFill="1" applyBorder="1" applyAlignment="1" applyProtection="1">
      <alignment horizontal="center" vertical="center" wrapText="1"/>
      <protection locked="0"/>
    </xf>
    <xf numFmtId="9" fontId="1" fillId="2" borderId="37" xfId="1" applyFont="1" applyFill="1" applyBorder="1" applyAlignment="1" applyProtection="1">
      <alignment horizontal="center" vertical="center" wrapText="1"/>
      <protection locked="0"/>
    </xf>
    <xf numFmtId="9" fontId="1" fillId="2" borderId="41" xfId="1" applyFont="1" applyFill="1" applyBorder="1" applyAlignment="1" applyProtection="1">
      <alignment horizontal="center" vertical="center" wrapText="1"/>
      <protection locked="0"/>
    </xf>
    <xf numFmtId="0" fontId="11" fillId="5" borderId="42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9" fontId="11" fillId="5" borderId="1" xfId="1" applyFont="1" applyFill="1" applyBorder="1" applyAlignment="1" applyProtection="1">
      <alignment horizontal="center" vertical="center"/>
      <protection locked="0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 wrapText="1"/>
    </xf>
  </cellXfs>
  <cellStyles count="4">
    <cellStyle name="Normal" xfId="0" builtinId="0"/>
    <cellStyle name="Porcentaje" xfId="1" builtinId="5"/>
    <cellStyle name="Salida" xfId="3" builtinId="21"/>
    <cellStyle name="Título 2" xfId="2" builtinId="17"/>
  </cellStyles>
  <dxfs count="1">
    <dxf>
      <fill>
        <patternFill patternType="solid">
          <fgColor rgb="FFF8696B"/>
          <bgColor indexed="65"/>
        </patternFill>
      </fill>
    </dxf>
  </dxfs>
  <tableStyles count="0" defaultTableStyle="TableStyleMedium2" defaultPivotStyle="PivotStyleLight16"/>
  <colors>
    <mruColors>
      <color rgb="FFC3A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Riesgos!$F$1</c:f>
              <c:strCache>
                <c:ptCount val="1"/>
                <c:pt idx="0">
                  <c:v>Nivel de riesgo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1D-4AF2-88C3-6E5D8BF3D5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1D-4AF2-88C3-6E5D8BF3D5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1D-4AF2-88C3-6E5D8BF3D5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1D-4AF2-88C3-6E5D8BF3D5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1D-4AF2-88C3-6E5D8BF3D5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1D-4AF2-88C3-6E5D8BF3D5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1D-4AF2-88C3-6E5D8BF3D5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1D-4AF2-88C3-6E5D8BF3D5D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F1D-4AF2-88C3-6E5D8BF3D5D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F1D-4AF2-88C3-6E5D8BF3D5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Riesgos!$C$2:$C$11</c:f>
              <c:strCache>
                <c:ptCount val="10"/>
                <c:pt idx="0">
                  <c:v>Cambio de prioridades y alcance</c:v>
                </c:pt>
                <c:pt idx="1">
                  <c:v>Reducción en la productividad</c:v>
                </c:pt>
                <c:pt idx="2">
                  <c:v>Demora en la salída al mercado</c:v>
                </c:pt>
                <c:pt idx="3">
                  <c:v>Bugs mal atendidos</c:v>
                </c:pt>
                <c:pt idx="4">
                  <c:v>Inestabilidad del ambiente de pruebas</c:v>
                </c:pt>
                <c:pt idx="5">
                  <c:v>Entrega tardía por parte del equipo de desarrollo (Pruebas unitarias, desarrollo).</c:v>
                </c:pt>
                <c:pt idx="6">
                  <c:v>Congestión y malestar a los usuarios</c:v>
                </c:pt>
                <c:pt idx="7">
                  <c:v>Baja compatibilidad</c:v>
                </c:pt>
                <c:pt idx="8">
                  <c:v>Perfiles mal asignados</c:v>
                </c:pt>
                <c:pt idx="9">
                  <c:v>Software no efectivo</c:v>
                </c:pt>
              </c:strCache>
            </c:strRef>
          </c:cat>
          <c:val>
            <c:numRef>
              <c:f>Riesgos!$F$2:$F$11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6-4071-B365-DF5BF7465B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</xdr:row>
      <xdr:rowOff>485775</xdr:rowOff>
    </xdr:from>
    <xdr:to>
      <xdr:col>13</xdr:col>
      <xdr:colOff>1409700</xdr:colOff>
      <xdr:row>11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4E9DEE-0AB9-8CD3-C6E1-09B5E2638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697A-E4B5-4F1A-BA1C-5B3F4B26594B}">
  <dimension ref="A1:H11"/>
  <sheetViews>
    <sheetView workbookViewId="0">
      <pane ySplit="1" topLeftCell="A8" activePane="bottomLeft" state="frozen"/>
      <selection pane="bottomLeft" activeCell="C6" sqref="C6"/>
    </sheetView>
  </sheetViews>
  <sheetFormatPr defaultColWidth="29.42578125" defaultRowHeight="15"/>
  <cols>
    <col min="1" max="1" width="10.140625" style="8" customWidth="1"/>
    <col min="2" max="2" width="3.85546875" style="8" customWidth="1"/>
    <col min="3" max="3" width="23" style="8" customWidth="1"/>
    <col min="4" max="4" width="9.42578125" style="8" customWidth="1"/>
    <col min="5" max="5" width="13.140625" style="8" customWidth="1"/>
    <col min="6" max="6" width="15.7109375" style="8" customWidth="1"/>
    <col min="7" max="7" width="55.5703125" style="8" customWidth="1"/>
    <col min="8" max="8" width="31.85546875" style="8" customWidth="1"/>
    <col min="9" max="16384" width="29.42578125" style="8"/>
  </cols>
  <sheetData>
    <row r="1" spans="1:8">
      <c r="A1" s="12" t="s">
        <v>0</v>
      </c>
      <c r="B1" s="3" t="s">
        <v>1</v>
      </c>
      <c r="C1" s="10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spans="1:8" ht="51" customHeight="1">
      <c r="A2" s="97" t="s">
        <v>8</v>
      </c>
      <c r="B2" s="3">
        <v>1</v>
      </c>
      <c r="C2" s="2" t="s">
        <v>9</v>
      </c>
      <c r="D2" s="9">
        <v>3</v>
      </c>
      <c r="E2" s="9">
        <v>2</v>
      </c>
      <c r="F2" s="9">
        <f>D2*E2</f>
        <v>6</v>
      </c>
      <c r="G2" s="1" t="s">
        <v>10</v>
      </c>
      <c r="H2" s="3" t="s">
        <v>11</v>
      </c>
    </row>
    <row r="3" spans="1:8" ht="45.75">
      <c r="A3" s="98"/>
      <c r="B3" s="3">
        <v>2</v>
      </c>
      <c r="C3" s="2" t="s">
        <v>12</v>
      </c>
      <c r="D3" s="9">
        <v>3</v>
      </c>
      <c r="E3" s="9">
        <v>1</v>
      </c>
      <c r="F3" s="9">
        <f>D3*E3</f>
        <v>3</v>
      </c>
      <c r="G3" s="1" t="s">
        <v>13</v>
      </c>
      <c r="H3" s="3" t="s">
        <v>14</v>
      </c>
    </row>
    <row r="4" spans="1:8" ht="45.75">
      <c r="A4" s="98"/>
      <c r="B4" s="3">
        <v>3</v>
      </c>
      <c r="C4" s="2" t="s">
        <v>15</v>
      </c>
      <c r="D4" s="9">
        <v>3</v>
      </c>
      <c r="E4" s="9">
        <v>2</v>
      </c>
      <c r="F4" s="9">
        <f>D4*E4</f>
        <v>6</v>
      </c>
      <c r="G4" s="1" t="s">
        <v>16</v>
      </c>
      <c r="H4" s="3" t="s">
        <v>17</v>
      </c>
    </row>
    <row r="5" spans="1:8" ht="63.75" customHeight="1">
      <c r="A5" s="98"/>
      <c r="B5" s="3">
        <v>4</v>
      </c>
      <c r="C5" s="2" t="s">
        <v>18</v>
      </c>
      <c r="D5" s="9">
        <v>3</v>
      </c>
      <c r="E5" s="9">
        <v>2</v>
      </c>
      <c r="F5" s="9">
        <f>D5*E5</f>
        <v>6</v>
      </c>
      <c r="G5" s="1" t="s">
        <v>19</v>
      </c>
      <c r="H5" s="3" t="s">
        <v>20</v>
      </c>
    </row>
    <row r="6" spans="1:8" ht="65.25" customHeight="1">
      <c r="A6" s="98"/>
      <c r="B6" s="3">
        <v>5</v>
      </c>
      <c r="C6" s="2" t="s">
        <v>21</v>
      </c>
      <c r="D6" s="9">
        <v>3</v>
      </c>
      <c r="E6" s="9">
        <v>1</v>
      </c>
      <c r="F6" s="9">
        <f>D6*E6</f>
        <v>3</v>
      </c>
      <c r="G6" s="1" t="s">
        <v>22</v>
      </c>
      <c r="H6" s="4" t="s">
        <v>23</v>
      </c>
    </row>
    <row r="7" spans="1:8" ht="61.5" customHeight="1">
      <c r="A7" s="98"/>
      <c r="B7" s="3">
        <v>6</v>
      </c>
      <c r="C7" s="2" t="s">
        <v>24</v>
      </c>
      <c r="D7" s="9">
        <v>3</v>
      </c>
      <c r="E7" s="9">
        <v>3</v>
      </c>
      <c r="F7" s="9">
        <f>D7*E7</f>
        <v>9</v>
      </c>
      <c r="G7" s="1" t="s">
        <v>25</v>
      </c>
      <c r="H7" s="3" t="s">
        <v>26</v>
      </c>
    </row>
    <row r="8" spans="1:8" ht="45.75">
      <c r="A8" s="99" t="s">
        <v>27</v>
      </c>
      <c r="B8" s="11">
        <v>7</v>
      </c>
      <c r="C8" s="2" t="s">
        <v>28</v>
      </c>
      <c r="D8" s="9">
        <v>3</v>
      </c>
      <c r="E8" s="9">
        <v>3</v>
      </c>
      <c r="F8" s="9">
        <f>D8*E8</f>
        <v>9</v>
      </c>
      <c r="G8" s="1" t="s">
        <v>29</v>
      </c>
      <c r="H8" s="3" t="s">
        <v>30</v>
      </c>
    </row>
    <row r="9" spans="1:8" ht="45.75">
      <c r="A9" s="100"/>
      <c r="B9" s="11">
        <v>8</v>
      </c>
      <c r="C9" s="2" t="s">
        <v>31</v>
      </c>
      <c r="D9" s="9">
        <v>3</v>
      </c>
      <c r="E9" s="9">
        <v>2</v>
      </c>
      <c r="F9" s="9">
        <f>D9*E9</f>
        <v>6</v>
      </c>
      <c r="G9" s="1" t="s">
        <v>32</v>
      </c>
      <c r="H9" s="3" t="s">
        <v>33</v>
      </c>
    </row>
    <row r="10" spans="1:8" ht="30.75">
      <c r="A10" s="100"/>
      <c r="B10" s="11">
        <v>9</v>
      </c>
      <c r="C10" s="2" t="s">
        <v>34</v>
      </c>
      <c r="D10" s="9">
        <v>3</v>
      </c>
      <c r="E10" s="9">
        <v>1</v>
      </c>
      <c r="F10" s="9">
        <f>D10*E10</f>
        <v>3</v>
      </c>
      <c r="G10" s="1" t="s">
        <v>35</v>
      </c>
      <c r="H10" s="3" t="s">
        <v>36</v>
      </c>
    </row>
    <row r="11" spans="1:8" ht="45.75">
      <c r="A11" s="101"/>
      <c r="B11" s="11">
        <v>10</v>
      </c>
      <c r="C11" s="2" t="s">
        <v>37</v>
      </c>
      <c r="D11" s="9">
        <v>1</v>
      </c>
      <c r="E11" s="9">
        <v>3</v>
      </c>
      <c r="F11" s="9">
        <f>D11*E11</f>
        <v>3</v>
      </c>
      <c r="G11" s="1" t="s">
        <v>38</v>
      </c>
      <c r="H11" s="3" t="s">
        <v>39</v>
      </c>
    </row>
  </sheetData>
  <autoFilter ref="C1:H1" xr:uid="{060FBBBD-726E-4603-B30E-C88948A71D4C}">
    <sortState xmlns:xlrd2="http://schemas.microsoft.com/office/spreadsheetml/2017/richdata2" ref="C2:H23">
      <sortCondition sortBy="cellColor" ref="F1" dxfId="0"/>
    </sortState>
  </autoFilter>
  <mergeCells count="2">
    <mergeCell ref="A2:A7"/>
    <mergeCell ref="A8:A11"/>
  </mergeCells>
  <conditionalFormatting sqref="F2:F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F364-D206-400D-B34B-116A4CF57440}">
  <dimension ref="A1:O19"/>
  <sheetViews>
    <sheetView topLeftCell="A13" workbookViewId="0">
      <selection activeCell="A19" sqref="A19"/>
    </sheetView>
  </sheetViews>
  <sheetFormatPr defaultRowHeight="15"/>
  <cols>
    <col min="1" max="7" width="12.7109375" customWidth="1"/>
    <col min="8" max="8" width="7.85546875" customWidth="1"/>
    <col min="9" max="11" width="12.7109375" customWidth="1"/>
    <col min="12" max="12" width="11.28515625" customWidth="1"/>
    <col min="13" max="13" width="14.42578125" customWidth="1"/>
    <col min="14" max="16" width="12.7109375" customWidth="1"/>
  </cols>
  <sheetData>
    <row r="1" spans="1:15" ht="16.5">
      <c r="A1" s="111" t="s">
        <v>40</v>
      </c>
      <c r="B1" s="112"/>
      <c r="C1" s="113" t="s">
        <v>41</v>
      </c>
      <c r="D1" s="113"/>
      <c r="E1" s="113"/>
      <c r="F1" s="113"/>
      <c r="G1" s="112" t="s">
        <v>42</v>
      </c>
      <c r="H1" s="112"/>
      <c r="I1" s="113" t="s">
        <v>43</v>
      </c>
      <c r="J1" s="113"/>
      <c r="K1" s="113"/>
      <c r="L1" s="137"/>
      <c r="M1" s="71" t="s">
        <v>44</v>
      </c>
      <c r="N1" s="72">
        <v>1</v>
      </c>
    </row>
    <row r="2" spans="1:15" ht="16.5">
      <c r="A2" s="114" t="s">
        <v>45</v>
      </c>
      <c r="B2" s="115"/>
      <c r="C2" s="116" t="s">
        <v>46</v>
      </c>
      <c r="D2" s="116"/>
      <c r="E2" s="116"/>
      <c r="F2" s="116"/>
      <c r="G2" s="115" t="s">
        <v>47</v>
      </c>
      <c r="H2" s="115"/>
      <c r="I2" s="138">
        <v>0.3</v>
      </c>
      <c r="J2" s="138"/>
      <c r="K2" s="138"/>
      <c r="L2" s="139"/>
      <c r="M2" s="70" t="s">
        <v>48</v>
      </c>
      <c r="N2" s="74">
        <f>Estimación!H38</f>
        <v>4.7291666666666661</v>
      </c>
    </row>
    <row r="3" spans="1:15" ht="16.5">
      <c r="A3" s="117" t="s">
        <v>49</v>
      </c>
      <c r="B3" s="118"/>
      <c r="C3" s="119" t="s">
        <v>50</v>
      </c>
      <c r="D3" s="119"/>
      <c r="E3" s="119"/>
      <c r="F3" s="119"/>
      <c r="G3" s="118" t="s">
        <v>51</v>
      </c>
      <c r="H3" s="118"/>
      <c r="I3" s="135">
        <v>44930</v>
      </c>
      <c r="J3" s="136"/>
      <c r="K3" s="136"/>
      <c r="L3" s="136"/>
      <c r="M3" s="73" t="s">
        <v>52</v>
      </c>
      <c r="N3" s="75">
        <f>Estimación!J38</f>
        <v>6.1479166666666671</v>
      </c>
    </row>
    <row r="5" spans="1:15" ht="16.5" customHeight="1"/>
    <row r="6" spans="1:15" ht="15.75">
      <c r="A6" s="120" t="s">
        <v>53</v>
      </c>
      <c r="B6" s="121"/>
      <c r="C6" s="121"/>
      <c r="D6" s="121"/>
      <c r="E6" s="121"/>
      <c r="F6" s="121"/>
      <c r="G6" s="122"/>
      <c r="H6" s="17"/>
      <c r="I6" s="123" t="s">
        <v>54</v>
      </c>
      <c r="J6" s="124"/>
      <c r="K6" s="124"/>
      <c r="L6" s="124"/>
      <c r="M6" s="124"/>
      <c r="N6" s="124"/>
      <c r="O6" s="125"/>
    </row>
    <row r="7" spans="1:15" ht="23.25" customHeight="1">
      <c r="A7" s="126" t="s">
        <v>55</v>
      </c>
      <c r="B7" s="127"/>
      <c r="C7" s="127"/>
      <c r="D7" s="127"/>
      <c r="E7" s="127"/>
      <c r="F7" s="127"/>
      <c r="G7" s="128"/>
      <c r="H7" s="17"/>
      <c r="I7" s="102" t="s">
        <v>56</v>
      </c>
      <c r="J7" s="103"/>
      <c r="K7" s="103"/>
      <c r="L7" s="103"/>
      <c r="M7" s="103"/>
      <c r="N7" s="103"/>
      <c r="O7" s="104"/>
    </row>
    <row r="8" spans="1:15" ht="18.75" customHeight="1">
      <c r="A8" s="129"/>
      <c r="B8" s="130"/>
      <c r="C8" s="130"/>
      <c r="D8" s="130"/>
      <c r="E8" s="130"/>
      <c r="F8" s="130"/>
      <c r="G8" s="131"/>
      <c r="H8" s="17"/>
      <c r="I8" s="105"/>
      <c r="J8" s="106"/>
      <c r="K8" s="106"/>
      <c r="L8" s="106"/>
      <c r="M8" s="106"/>
      <c r="N8" s="106"/>
      <c r="O8" s="107"/>
    </row>
    <row r="9" spans="1:15" ht="22.5" customHeight="1">
      <c r="A9" s="129"/>
      <c r="B9" s="130"/>
      <c r="C9" s="130"/>
      <c r="D9" s="130"/>
      <c r="E9" s="130"/>
      <c r="F9" s="130"/>
      <c r="G9" s="131"/>
      <c r="H9" s="17"/>
      <c r="I9" s="105"/>
      <c r="J9" s="106"/>
      <c r="K9" s="106"/>
      <c r="L9" s="106"/>
      <c r="M9" s="106"/>
      <c r="N9" s="106"/>
      <c r="O9" s="107"/>
    </row>
    <row r="10" spans="1:15" ht="44.25" customHeight="1">
      <c r="A10" s="132"/>
      <c r="B10" s="133"/>
      <c r="C10" s="133"/>
      <c r="D10" s="133"/>
      <c r="E10" s="133"/>
      <c r="F10" s="133"/>
      <c r="G10" s="134"/>
      <c r="H10" s="17"/>
      <c r="I10" s="108"/>
      <c r="J10" s="109"/>
      <c r="K10" s="109"/>
      <c r="L10" s="109"/>
      <c r="M10" s="109"/>
      <c r="N10" s="109"/>
      <c r="O10" s="110"/>
    </row>
    <row r="11" spans="1:15" ht="15.75">
      <c r="A11" s="19"/>
      <c r="B11" s="19"/>
      <c r="C11" s="19"/>
      <c r="D11" s="19"/>
      <c r="E11" s="19"/>
      <c r="F11" s="19"/>
      <c r="G11" s="19"/>
      <c r="H11" s="19"/>
      <c r="I11" s="18"/>
      <c r="J11" s="18"/>
      <c r="K11" s="18"/>
      <c r="L11" s="18"/>
      <c r="M11" s="18"/>
      <c r="N11" s="18"/>
      <c r="O11" s="18"/>
    </row>
    <row r="13" spans="1:15" ht="15.75">
      <c r="A13" s="123" t="s">
        <v>57</v>
      </c>
      <c r="B13" s="124"/>
      <c r="C13" s="124"/>
      <c r="D13" s="124"/>
      <c r="E13" s="124"/>
      <c r="F13" s="124"/>
      <c r="G13" s="125"/>
      <c r="H13" s="17"/>
      <c r="I13" s="123" t="s">
        <v>58</v>
      </c>
      <c r="J13" s="124"/>
      <c r="K13" s="124"/>
      <c r="L13" s="124"/>
      <c r="M13" s="124"/>
      <c r="N13" s="124"/>
      <c r="O13" s="125"/>
    </row>
    <row r="14" spans="1:15" s="8" customFormat="1" ht="30.75" customHeight="1">
      <c r="A14" s="102" t="s">
        <v>59</v>
      </c>
      <c r="B14" s="103"/>
      <c r="C14" s="103"/>
      <c r="D14" s="103"/>
      <c r="E14" s="103"/>
      <c r="F14" s="103"/>
      <c r="G14" s="104"/>
      <c r="H14" s="18"/>
      <c r="I14" s="102" t="s">
        <v>60</v>
      </c>
      <c r="J14" s="103"/>
      <c r="K14" s="103"/>
      <c r="L14" s="103"/>
      <c r="M14" s="103"/>
      <c r="N14" s="103"/>
      <c r="O14" s="104"/>
    </row>
    <row r="15" spans="1:15" s="8" customFormat="1" ht="27.75" customHeight="1">
      <c r="A15" s="105"/>
      <c r="B15" s="106"/>
      <c r="C15" s="106"/>
      <c r="D15" s="106"/>
      <c r="E15" s="106"/>
      <c r="F15" s="106"/>
      <c r="G15" s="107"/>
      <c r="H15" s="18"/>
      <c r="I15" s="105"/>
      <c r="J15" s="106"/>
      <c r="K15" s="106"/>
      <c r="L15" s="106"/>
      <c r="M15" s="106"/>
      <c r="N15" s="106"/>
      <c r="O15" s="107"/>
    </row>
    <row r="16" spans="1:15" s="8" customFormat="1" ht="30" customHeight="1">
      <c r="A16" s="105"/>
      <c r="B16" s="106"/>
      <c r="C16" s="106"/>
      <c r="D16" s="106"/>
      <c r="E16" s="106"/>
      <c r="F16" s="106"/>
      <c r="G16" s="107"/>
      <c r="H16" s="18"/>
      <c r="I16" s="105"/>
      <c r="J16" s="106"/>
      <c r="K16" s="106"/>
      <c r="L16" s="106"/>
      <c r="M16" s="106"/>
      <c r="N16" s="106"/>
      <c r="O16" s="107"/>
    </row>
    <row r="17" spans="1:15" s="8" customFormat="1" ht="25.5" customHeight="1">
      <c r="A17" s="105"/>
      <c r="B17" s="106"/>
      <c r="C17" s="106"/>
      <c r="D17" s="106"/>
      <c r="E17" s="106"/>
      <c r="F17" s="106"/>
      <c r="G17" s="107"/>
      <c r="H17" s="18"/>
      <c r="I17" s="105"/>
      <c r="J17" s="106"/>
      <c r="K17" s="106"/>
      <c r="L17" s="106"/>
      <c r="M17" s="106"/>
      <c r="N17" s="106"/>
      <c r="O17" s="107"/>
    </row>
    <row r="18" spans="1:15" s="8" customFormat="1" ht="55.5" customHeight="1">
      <c r="A18" s="108"/>
      <c r="B18" s="109"/>
      <c r="C18" s="109"/>
      <c r="D18" s="109"/>
      <c r="E18" s="109"/>
      <c r="F18" s="109"/>
      <c r="G18" s="110"/>
      <c r="H18" s="18"/>
      <c r="I18" s="108"/>
      <c r="J18" s="109"/>
      <c r="K18" s="109"/>
      <c r="L18" s="109"/>
      <c r="M18" s="109"/>
      <c r="N18" s="109"/>
      <c r="O18" s="110"/>
    </row>
    <row r="19" spans="1:15" ht="15.75">
      <c r="A19" s="17"/>
      <c r="B19" s="17"/>
      <c r="C19" s="17"/>
      <c r="D19" s="17"/>
      <c r="E19" s="17"/>
      <c r="F19" s="17"/>
      <c r="G19" s="17"/>
      <c r="H19" s="17"/>
      <c r="I19" s="20"/>
      <c r="J19" s="20"/>
      <c r="K19" s="20"/>
      <c r="L19" s="20"/>
      <c r="M19" s="20"/>
      <c r="N19" s="20"/>
      <c r="O19" s="20"/>
    </row>
  </sheetData>
  <mergeCells count="20">
    <mergeCell ref="G1:H1"/>
    <mergeCell ref="I1:L1"/>
    <mergeCell ref="G2:H2"/>
    <mergeCell ref="I2:L2"/>
    <mergeCell ref="A14:G18"/>
    <mergeCell ref="I14:O18"/>
    <mergeCell ref="A1:B1"/>
    <mergeCell ref="C1:F1"/>
    <mergeCell ref="A2:B2"/>
    <mergeCell ref="C2:F2"/>
    <mergeCell ref="A3:B3"/>
    <mergeCell ref="C3:F3"/>
    <mergeCell ref="A6:G6"/>
    <mergeCell ref="I6:O6"/>
    <mergeCell ref="A7:G10"/>
    <mergeCell ref="I7:O10"/>
    <mergeCell ref="A13:G13"/>
    <mergeCell ref="I13:O13"/>
    <mergeCell ref="G3:H3"/>
    <mergeCell ref="I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4CEB-B055-4FF7-B4C7-436A962DFF4D}">
  <dimension ref="A1:I11"/>
  <sheetViews>
    <sheetView workbookViewId="0">
      <selection activeCell="I18" sqref="I18"/>
    </sheetView>
  </sheetViews>
  <sheetFormatPr defaultRowHeight="15"/>
  <sheetData>
    <row r="1" spans="1:9">
      <c r="A1" s="146" t="s">
        <v>61</v>
      </c>
      <c r="B1" s="147"/>
      <c r="C1" s="147"/>
      <c r="D1" s="147"/>
      <c r="E1" s="147"/>
      <c r="F1" s="147"/>
      <c r="G1" s="147"/>
      <c r="H1" s="147"/>
      <c r="I1" s="148"/>
    </row>
    <row r="2" spans="1:9">
      <c r="A2" s="140" t="s">
        <v>62</v>
      </c>
      <c r="B2" s="141"/>
      <c r="C2" s="141"/>
      <c r="D2" s="141"/>
      <c r="E2" s="141"/>
      <c r="F2" s="141"/>
      <c r="G2" s="141"/>
      <c r="H2" s="141"/>
      <c r="I2" s="142"/>
    </row>
    <row r="3" spans="1:9">
      <c r="A3" s="140" t="s">
        <v>63</v>
      </c>
      <c r="B3" s="141"/>
      <c r="C3" s="141"/>
      <c r="D3" s="141"/>
      <c r="E3" s="141"/>
      <c r="F3" s="141"/>
      <c r="G3" s="141"/>
      <c r="H3" s="141"/>
      <c r="I3" s="142"/>
    </row>
    <row r="4" spans="1:9">
      <c r="A4" s="140" t="s">
        <v>64</v>
      </c>
      <c r="B4" s="141"/>
      <c r="C4" s="141"/>
      <c r="D4" s="141"/>
      <c r="E4" s="141"/>
      <c r="F4" s="141"/>
      <c r="G4" s="141"/>
      <c r="H4" s="141"/>
      <c r="I4" s="142"/>
    </row>
    <row r="5" spans="1:9">
      <c r="A5" s="149" t="s">
        <v>65</v>
      </c>
      <c r="B5" s="150"/>
      <c r="C5" s="150"/>
      <c r="D5" s="150"/>
      <c r="E5" s="150"/>
      <c r="F5" s="150"/>
      <c r="G5" s="150"/>
      <c r="H5" s="150"/>
      <c r="I5" s="151"/>
    </row>
    <row r="6" spans="1:9">
      <c r="A6" s="140" t="s">
        <v>66</v>
      </c>
      <c r="B6" s="141"/>
      <c r="C6" s="141"/>
      <c r="D6" s="141"/>
      <c r="E6" s="141"/>
      <c r="F6" s="141"/>
      <c r="G6" s="141"/>
      <c r="H6" s="141"/>
      <c r="I6" s="142"/>
    </row>
    <row r="7" spans="1:9">
      <c r="A7" s="140" t="s">
        <v>67</v>
      </c>
      <c r="B7" s="141"/>
      <c r="C7" s="141"/>
      <c r="D7" s="141"/>
      <c r="E7" s="141"/>
      <c r="F7" s="141"/>
      <c r="G7" s="141"/>
      <c r="H7" s="141"/>
      <c r="I7" s="142"/>
    </row>
    <row r="8" spans="1:9">
      <c r="A8" s="140" t="s">
        <v>68</v>
      </c>
      <c r="B8" s="141"/>
      <c r="C8" s="141"/>
      <c r="D8" s="141"/>
      <c r="E8" s="141"/>
      <c r="F8" s="141"/>
      <c r="G8" s="141"/>
      <c r="H8" s="141"/>
      <c r="I8" s="142"/>
    </row>
    <row r="9" spans="1:9">
      <c r="A9" s="140" t="s">
        <v>69</v>
      </c>
      <c r="B9" s="141"/>
      <c r="C9" s="141"/>
      <c r="D9" s="141"/>
      <c r="E9" s="141"/>
      <c r="F9" s="141"/>
      <c r="G9" s="141"/>
      <c r="H9" s="141"/>
      <c r="I9" s="142"/>
    </row>
    <row r="10" spans="1:9">
      <c r="A10" s="140" t="s">
        <v>70</v>
      </c>
      <c r="B10" s="141"/>
      <c r="C10" s="141"/>
      <c r="D10" s="141"/>
      <c r="E10" s="141"/>
      <c r="F10" s="141"/>
      <c r="G10" s="141"/>
      <c r="H10" s="141"/>
      <c r="I10" s="142"/>
    </row>
    <row r="11" spans="1:9">
      <c r="A11" s="143" t="s">
        <v>71</v>
      </c>
      <c r="B11" s="144"/>
      <c r="C11" s="144"/>
      <c r="D11" s="144"/>
      <c r="E11" s="144"/>
      <c r="F11" s="144"/>
      <c r="G11" s="144"/>
      <c r="H11" s="144"/>
      <c r="I11" s="145"/>
    </row>
  </sheetData>
  <mergeCells count="11">
    <mergeCell ref="A10:I10"/>
    <mergeCell ref="A11:I11"/>
    <mergeCell ref="A1:I1"/>
    <mergeCell ref="A2:I2"/>
    <mergeCell ref="A3:I3"/>
    <mergeCell ref="A4:I4"/>
    <mergeCell ref="A5:I5"/>
    <mergeCell ref="A6:I6"/>
    <mergeCell ref="A7:I7"/>
    <mergeCell ref="A8:I8"/>
    <mergeCell ref="A9:I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C0C1-3676-4AC2-BB22-A11C032A2C6E}">
  <dimension ref="A1:F21"/>
  <sheetViews>
    <sheetView topLeftCell="A3" workbookViewId="0">
      <selection activeCell="J15" sqref="J15"/>
    </sheetView>
  </sheetViews>
  <sheetFormatPr defaultRowHeight="15"/>
  <cols>
    <col min="1" max="1" width="17.7109375" customWidth="1"/>
    <col min="2" max="2" width="15.85546875" customWidth="1"/>
    <col min="3" max="3" width="15.7109375" customWidth="1"/>
  </cols>
  <sheetData>
    <row r="1" spans="1:6" ht="16.5">
      <c r="A1" s="158" t="s">
        <v>72</v>
      </c>
      <c r="B1" s="159"/>
      <c r="C1" s="159"/>
      <c r="D1" s="159" t="s">
        <v>73</v>
      </c>
      <c r="E1" s="159"/>
      <c r="F1" s="159"/>
    </row>
    <row r="2" spans="1:6" ht="16.5">
      <c r="A2" s="152" t="s">
        <v>74</v>
      </c>
      <c r="B2" s="153"/>
      <c r="C2" s="154"/>
      <c r="D2" s="155">
        <v>0.01</v>
      </c>
      <c r="E2" s="156"/>
      <c r="F2" s="157"/>
    </row>
    <row r="3" spans="1:6" ht="16.5">
      <c r="A3" s="152" t="s">
        <v>75</v>
      </c>
      <c r="B3" s="153"/>
      <c r="C3" s="154"/>
      <c r="D3" s="155">
        <v>0.02</v>
      </c>
      <c r="E3" s="156"/>
      <c r="F3" s="157"/>
    </row>
    <row r="4" spans="1:6" ht="16.5">
      <c r="A4" s="152" t="s">
        <v>76</v>
      </c>
      <c r="B4" s="153"/>
      <c r="C4" s="154"/>
      <c r="D4" s="155">
        <v>0.02</v>
      </c>
      <c r="E4" s="156"/>
      <c r="F4" s="157"/>
    </row>
    <row r="5" spans="1:6" ht="16.5">
      <c r="A5" s="152" t="s">
        <v>77</v>
      </c>
      <c r="B5" s="153"/>
      <c r="C5" s="154"/>
      <c r="D5" s="155">
        <v>0.03</v>
      </c>
      <c r="E5" s="156"/>
      <c r="F5" s="157"/>
    </row>
    <row r="6" spans="1:6" ht="16.5">
      <c r="A6" s="152" t="s">
        <v>78</v>
      </c>
      <c r="B6" s="153"/>
      <c r="C6" s="154"/>
      <c r="D6" s="155">
        <v>0.03</v>
      </c>
      <c r="E6" s="156"/>
      <c r="F6" s="157"/>
    </row>
    <row r="7" spans="1:6" ht="16.5">
      <c r="A7" s="152" t="s">
        <v>79</v>
      </c>
      <c r="B7" s="153"/>
      <c r="C7" s="154"/>
      <c r="D7" s="155">
        <v>0.02</v>
      </c>
      <c r="E7" s="156"/>
      <c r="F7" s="157"/>
    </row>
    <row r="8" spans="1:6" ht="16.5">
      <c r="A8" s="152" t="s">
        <v>80</v>
      </c>
      <c r="B8" s="153"/>
      <c r="C8" s="154"/>
      <c r="D8" s="155">
        <v>0.02</v>
      </c>
      <c r="E8" s="156"/>
      <c r="F8" s="157"/>
    </row>
    <row r="9" spans="1:6" ht="16.5">
      <c r="A9" s="152" t="s">
        <v>81</v>
      </c>
      <c r="B9" s="153"/>
      <c r="C9" s="154"/>
      <c r="D9" s="155">
        <v>0.01</v>
      </c>
      <c r="E9" s="156"/>
      <c r="F9" s="157"/>
    </row>
    <row r="10" spans="1:6" ht="16.5">
      <c r="A10" s="152" t="s">
        <v>82</v>
      </c>
      <c r="B10" s="153"/>
      <c r="C10" s="154"/>
      <c r="D10" s="155">
        <v>0.01</v>
      </c>
      <c r="E10" s="156"/>
      <c r="F10" s="157"/>
    </row>
    <row r="11" spans="1:6" ht="16.5">
      <c r="A11" s="152" t="s">
        <v>83</v>
      </c>
      <c r="B11" s="153"/>
      <c r="C11" s="154"/>
      <c r="D11" s="155">
        <v>0.01</v>
      </c>
      <c r="E11" s="156"/>
      <c r="F11" s="157"/>
    </row>
    <row r="12" spans="1:6" ht="16.5">
      <c r="A12" s="152" t="s">
        <v>84</v>
      </c>
      <c r="B12" s="153"/>
      <c r="C12" s="154"/>
      <c r="D12" s="155">
        <v>0.01</v>
      </c>
      <c r="E12" s="156"/>
      <c r="F12" s="157"/>
    </row>
    <row r="13" spans="1:6" ht="16.5">
      <c r="A13" s="152" t="s">
        <v>85</v>
      </c>
      <c r="B13" s="153"/>
      <c r="C13" s="154"/>
      <c r="D13" s="155">
        <v>0.01</v>
      </c>
      <c r="E13" s="156"/>
      <c r="F13" s="157"/>
    </row>
    <row r="14" spans="1:6" ht="16.5">
      <c r="A14" s="152" t="s">
        <v>86</v>
      </c>
      <c r="B14" s="153"/>
      <c r="C14" s="154"/>
      <c r="D14" s="155">
        <v>0.01</v>
      </c>
      <c r="E14" s="156"/>
      <c r="F14" s="157"/>
    </row>
    <row r="15" spans="1:6" ht="16.5">
      <c r="A15" s="152" t="s">
        <v>87</v>
      </c>
      <c r="B15" s="153"/>
      <c r="C15" s="154"/>
      <c r="D15" s="155">
        <v>0.01</v>
      </c>
      <c r="E15" s="156"/>
      <c r="F15" s="157"/>
    </row>
    <row r="16" spans="1:6" ht="16.5">
      <c r="A16" s="152" t="s">
        <v>88</v>
      </c>
      <c r="B16" s="153"/>
      <c r="C16" s="154"/>
      <c r="D16" s="155">
        <v>0.02</v>
      </c>
      <c r="E16" s="156"/>
      <c r="F16" s="157"/>
    </row>
    <row r="17" spans="1:6" ht="16.5">
      <c r="A17" s="152" t="s">
        <v>89</v>
      </c>
      <c r="B17" s="153"/>
      <c r="C17" s="154"/>
      <c r="D17" s="155">
        <v>0.02</v>
      </c>
      <c r="E17" s="156"/>
      <c r="F17" s="157"/>
    </row>
    <row r="18" spans="1:6" ht="16.5">
      <c r="A18" s="152" t="s">
        <v>90</v>
      </c>
      <c r="B18" s="153"/>
      <c r="C18" s="154"/>
      <c r="D18" s="155">
        <v>0.01</v>
      </c>
      <c r="E18" s="156"/>
      <c r="F18" s="157"/>
    </row>
    <row r="19" spans="1:6" ht="16.5">
      <c r="A19" s="152" t="s">
        <v>91</v>
      </c>
      <c r="B19" s="153"/>
      <c r="C19" s="154"/>
      <c r="D19" s="155">
        <v>0.02</v>
      </c>
      <c r="E19" s="156"/>
      <c r="F19" s="157"/>
    </row>
    <row r="20" spans="1:6" ht="16.5">
      <c r="A20" s="152" t="s">
        <v>92</v>
      </c>
      <c r="B20" s="153"/>
      <c r="C20" s="154"/>
      <c r="D20" s="160">
        <v>0.01</v>
      </c>
      <c r="E20" s="161"/>
      <c r="F20" s="162"/>
    </row>
    <row r="21" spans="1:6" ht="16.5">
      <c r="A21" s="163" t="s">
        <v>93</v>
      </c>
      <c r="B21" s="164"/>
      <c r="C21" s="164"/>
      <c r="D21" s="165">
        <f>SUM(D2:D20)</f>
        <v>0.3000000000000001</v>
      </c>
      <c r="E21" s="165"/>
      <c r="F21" s="165"/>
    </row>
  </sheetData>
  <mergeCells count="42">
    <mergeCell ref="A19:C19"/>
    <mergeCell ref="D19:F19"/>
    <mergeCell ref="A20:C20"/>
    <mergeCell ref="D20:F20"/>
    <mergeCell ref="A21:C21"/>
    <mergeCell ref="D21:F21"/>
    <mergeCell ref="A13:C13"/>
    <mergeCell ref="D13:F13"/>
    <mergeCell ref="A14:C14"/>
    <mergeCell ref="D14:F14"/>
    <mergeCell ref="A15:C15"/>
    <mergeCell ref="D15:F15"/>
    <mergeCell ref="A7:C7"/>
    <mergeCell ref="D7:F7"/>
    <mergeCell ref="A8:C8"/>
    <mergeCell ref="D8:F8"/>
    <mergeCell ref="A9:C9"/>
    <mergeCell ref="D9:F9"/>
    <mergeCell ref="A1:C1"/>
    <mergeCell ref="D1:F1"/>
    <mergeCell ref="A2:C2"/>
    <mergeCell ref="D2:F2"/>
    <mergeCell ref="A3:C3"/>
    <mergeCell ref="D3:F3"/>
    <mergeCell ref="A17:C17"/>
    <mergeCell ref="D17:F17"/>
    <mergeCell ref="A18:C18"/>
    <mergeCell ref="D18:F18"/>
    <mergeCell ref="A16:C16"/>
    <mergeCell ref="D16:F16"/>
    <mergeCell ref="A11:C11"/>
    <mergeCell ref="D11:F11"/>
    <mergeCell ref="A12:C12"/>
    <mergeCell ref="D12:F12"/>
    <mergeCell ref="A10:C10"/>
    <mergeCell ref="D10:F10"/>
    <mergeCell ref="A5:C5"/>
    <mergeCell ref="D5:F5"/>
    <mergeCell ref="A6:C6"/>
    <mergeCell ref="D6:F6"/>
    <mergeCell ref="A4:C4"/>
    <mergeCell ref="D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4C2C-086A-49CD-9EF1-D0E4EBFA85FB}">
  <dimension ref="A1:J38"/>
  <sheetViews>
    <sheetView topLeftCell="A18" workbookViewId="0">
      <selection activeCell="E29" sqref="E29"/>
    </sheetView>
  </sheetViews>
  <sheetFormatPr defaultRowHeight="15"/>
  <cols>
    <col min="1" max="1" width="2.7109375" customWidth="1"/>
    <col min="2" max="4" width="11.7109375" customWidth="1"/>
    <col min="5" max="5" width="56.28515625" customWidth="1"/>
    <col min="6" max="7" width="11.7109375" customWidth="1"/>
    <col min="8" max="8" width="14.5703125" customWidth="1"/>
    <col min="9" max="10" width="11.7109375" customWidth="1"/>
  </cols>
  <sheetData>
    <row r="1" spans="1:10">
      <c r="A1" s="166" t="s">
        <v>94</v>
      </c>
      <c r="B1" s="166"/>
      <c r="C1" s="166"/>
      <c r="D1" s="166"/>
      <c r="E1" s="166"/>
      <c r="F1" s="166"/>
      <c r="G1" s="166"/>
      <c r="H1" s="166"/>
      <c r="I1" s="166"/>
      <c r="J1" s="166"/>
    </row>
    <row r="2" spans="1:10" ht="16.5">
      <c r="B2" s="22"/>
      <c r="C2" s="23" t="s">
        <v>95</v>
      </c>
      <c r="D2" s="24">
        <f>Incertidumbre!D21</f>
        <v>0.3000000000000001</v>
      </c>
      <c r="E2" s="22"/>
      <c r="F2" s="22"/>
      <c r="G2" s="22"/>
      <c r="H2" s="22"/>
      <c r="I2" s="22"/>
      <c r="J2" s="22"/>
    </row>
    <row r="3" spans="1:10" ht="16.5">
      <c r="B3" s="49" t="s">
        <v>96</v>
      </c>
      <c r="C3" s="50" t="s">
        <v>97</v>
      </c>
      <c r="D3" s="51" t="s">
        <v>98</v>
      </c>
      <c r="E3" s="51" t="s">
        <v>99</v>
      </c>
      <c r="F3" s="52" t="s">
        <v>100</v>
      </c>
      <c r="G3" s="53"/>
      <c r="H3" s="54"/>
      <c r="I3" s="54" t="s">
        <v>95</v>
      </c>
      <c r="J3" s="55"/>
    </row>
    <row r="4" spans="1:10" ht="16.5">
      <c r="B4" s="25">
        <v>3</v>
      </c>
      <c r="C4" s="26">
        <v>8</v>
      </c>
      <c r="D4" s="56"/>
      <c r="E4" s="56"/>
      <c r="F4" s="52" t="s">
        <v>101</v>
      </c>
      <c r="G4" s="53" t="s">
        <v>102</v>
      </c>
      <c r="H4" s="54" t="s">
        <v>103</v>
      </c>
      <c r="I4" s="54" t="s">
        <v>101</v>
      </c>
      <c r="J4" s="55" t="s">
        <v>103</v>
      </c>
    </row>
    <row r="5" spans="1:10" ht="16.5">
      <c r="B5" s="22"/>
      <c r="C5" s="22"/>
      <c r="D5" s="57" t="s">
        <v>104</v>
      </c>
      <c r="E5" s="58"/>
      <c r="F5" s="59">
        <f>SUM(F6:F10)</f>
        <v>16.5</v>
      </c>
      <c r="G5" s="59">
        <v>1</v>
      </c>
      <c r="H5" s="60">
        <f>SUM(H6:H10)</f>
        <v>0.85416666666666674</v>
      </c>
      <c r="I5" s="61">
        <f>SUM(I6:I10)</f>
        <v>21.450000000000003</v>
      </c>
      <c r="J5" s="62">
        <f>SUM(J6:J10)</f>
        <v>1.1104166666666666</v>
      </c>
    </row>
    <row r="6" spans="1:10" ht="16.5">
      <c r="B6" s="22"/>
      <c r="C6" s="22"/>
      <c r="D6" s="27"/>
      <c r="E6" s="28" t="s">
        <v>105</v>
      </c>
      <c r="F6" s="29">
        <v>5</v>
      </c>
      <c r="G6" s="30">
        <v>3</v>
      </c>
      <c r="H6" s="31">
        <f>+(F6/($C$4*G6))</f>
        <v>0.20833333333333334</v>
      </c>
      <c r="I6" s="32">
        <f>(F6*$D$2)+F6</f>
        <v>6.5</v>
      </c>
      <c r="J6" s="33">
        <f>I6/($C$4*G6)</f>
        <v>0.27083333333333331</v>
      </c>
    </row>
    <row r="7" spans="1:10" ht="33">
      <c r="B7" s="22"/>
      <c r="C7" s="22"/>
      <c r="D7" s="34"/>
      <c r="E7" s="35" t="s">
        <v>106</v>
      </c>
      <c r="F7" s="29">
        <v>2</v>
      </c>
      <c r="G7" s="30">
        <v>3</v>
      </c>
      <c r="H7" s="31">
        <f t="shared" ref="H7:H10" si="0">+(F7/($C$4*G7))</f>
        <v>8.3333333333333329E-2</v>
      </c>
      <c r="I7" s="32">
        <f t="shared" ref="I7:I10" si="1">(F7*$D$2)+F7</f>
        <v>2.6</v>
      </c>
      <c r="J7" s="33">
        <f t="shared" ref="J7:J10" si="2">I7/($C$4*G7)</f>
        <v>0.10833333333333334</v>
      </c>
    </row>
    <row r="8" spans="1:10" ht="16.5">
      <c r="B8" s="22"/>
      <c r="C8" s="22"/>
      <c r="D8" s="34"/>
      <c r="E8" s="28" t="s">
        <v>107</v>
      </c>
      <c r="F8" s="29">
        <f>0.25*6</f>
        <v>1.5</v>
      </c>
      <c r="G8" s="30">
        <v>3</v>
      </c>
      <c r="H8" s="31">
        <f t="shared" si="0"/>
        <v>6.25E-2</v>
      </c>
      <c r="I8" s="32">
        <f t="shared" si="1"/>
        <v>1.9500000000000002</v>
      </c>
      <c r="J8" s="33">
        <f t="shared" si="2"/>
        <v>8.1250000000000003E-2</v>
      </c>
    </row>
    <row r="9" spans="1:10" ht="16.5">
      <c r="B9" s="22"/>
      <c r="C9" s="22"/>
      <c r="D9" s="34"/>
      <c r="E9" s="36" t="s">
        <v>108</v>
      </c>
      <c r="F9" s="37">
        <v>2</v>
      </c>
      <c r="G9" s="37">
        <v>1</v>
      </c>
      <c r="H9" s="31">
        <f t="shared" si="0"/>
        <v>0.25</v>
      </c>
      <c r="I9" s="32">
        <f t="shared" si="1"/>
        <v>2.6</v>
      </c>
      <c r="J9" s="33">
        <f t="shared" si="2"/>
        <v>0.32500000000000001</v>
      </c>
    </row>
    <row r="10" spans="1:10" ht="16.5">
      <c r="B10" s="22"/>
      <c r="C10" s="22"/>
      <c r="D10" s="38"/>
      <c r="E10" s="39" t="s">
        <v>109</v>
      </c>
      <c r="F10" s="37">
        <v>6</v>
      </c>
      <c r="G10" s="37">
        <v>3</v>
      </c>
      <c r="H10" s="31">
        <f t="shared" si="0"/>
        <v>0.25</v>
      </c>
      <c r="I10" s="32">
        <f t="shared" si="1"/>
        <v>7.8000000000000007</v>
      </c>
      <c r="J10" s="33">
        <f t="shared" si="2"/>
        <v>0.32500000000000001</v>
      </c>
    </row>
    <row r="11" spans="1:10" ht="16.5">
      <c r="B11" s="22"/>
      <c r="C11" s="22"/>
      <c r="D11" s="57" t="s">
        <v>110</v>
      </c>
      <c r="E11" s="63"/>
      <c r="F11" s="64">
        <f>SUM(F12:F20)</f>
        <v>4.5</v>
      </c>
      <c r="G11" s="64">
        <v>1</v>
      </c>
      <c r="H11" s="62">
        <f>SUM(H12:H20)</f>
        <v>0.41666666666666663</v>
      </c>
      <c r="I11" s="65">
        <f>SUM(I12:I20)</f>
        <v>5.8500000000000014</v>
      </c>
      <c r="J11" s="62">
        <f>SUM(J12:J20)</f>
        <v>0.54166666666666663</v>
      </c>
    </row>
    <row r="12" spans="1:10" ht="16.5">
      <c r="B12" s="22"/>
      <c r="C12" s="22"/>
      <c r="D12" s="40"/>
      <c r="E12" s="41" t="s">
        <v>111</v>
      </c>
      <c r="F12" s="30">
        <v>1</v>
      </c>
      <c r="G12" s="30">
        <v>3</v>
      </c>
      <c r="H12" s="31">
        <f>+(F12/($C$4*G12))</f>
        <v>4.1666666666666664E-2</v>
      </c>
      <c r="I12" s="32">
        <f>(F12*$D$2)+F12</f>
        <v>1.3</v>
      </c>
      <c r="J12" s="31">
        <f>+I12/($C$4*G12)</f>
        <v>5.4166666666666669E-2</v>
      </c>
    </row>
    <row r="13" spans="1:10" ht="16.5">
      <c r="B13" s="22"/>
      <c r="C13" s="22"/>
      <c r="D13" s="40" t="s">
        <v>112</v>
      </c>
      <c r="E13" s="41" t="s">
        <v>113</v>
      </c>
      <c r="F13" s="30">
        <v>0.5</v>
      </c>
      <c r="G13" s="30">
        <v>1</v>
      </c>
      <c r="H13" s="31">
        <f t="shared" ref="H13:H22" si="3">+(F13/($C$4*G13))</f>
        <v>6.25E-2</v>
      </c>
      <c r="I13" s="32">
        <f t="shared" ref="I13:I22" si="4">(F13*$D$2)+F13</f>
        <v>0.65</v>
      </c>
      <c r="J13" s="31">
        <f t="shared" ref="J13:J22" si="5">+I13/($C$4*G13)</f>
        <v>8.1250000000000003E-2</v>
      </c>
    </row>
    <row r="14" spans="1:10" ht="16.5">
      <c r="B14" s="22"/>
      <c r="C14" s="22"/>
      <c r="D14" s="40" t="s">
        <v>112</v>
      </c>
      <c r="E14" s="41" t="s">
        <v>114</v>
      </c>
      <c r="F14" s="30">
        <v>0.5</v>
      </c>
      <c r="G14" s="30">
        <v>1</v>
      </c>
      <c r="H14" s="31">
        <f t="shared" si="3"/>
        <v>6.25E-2</v>
      </c>
      <c r="I14" s="32">
        <f t="shared" si="4"/>
        <v>0.65</v>
      </c>
      <c r="J14" s="31">
        <f t="shared" si="5"/>
        <v>8.1250000000000003E-2</v>
      </c>
    </row>
    <row r="15" spans="1:10" ht="16.5">
      <c r="B15" s="22"/>
      <c r="C15" s="22"/>
      <c r="D15" s="40" t="s">
        <v>112</v>
      </c>
      <c r="E15" s="41" t="s">
        <v>115</v>
      </c>
      <c r="F15" s="30">
        <v>1</v>
      </c>
      <c r="G15" s="30">
        <v>2</v>
      </c>
      <c r="H15" s="31">
        <f t="shared" si="3"/>
        <v>6.25E-2</v>
      </c>
      <c r="I15" s="32">
        <f t="shared" si="4"/>
        <v>1.3</v>
      </c>
      <c r="J15" s="31">
        <f t="shared" si="5"/>
        <v>8.1250000000000003E-2</v>
      </c>
    </row>
    <row r="16" spans="1:10" ht="16.5">
      <c r="B16" s="22"/>
      <c r="C16" s="22"/>
      <c r="D16" s="40" t="s">
        <v>112</v>
      </c>
      <c r="E16" s="41" t="s">
        <v>116</v>
      </c>
      <c r="F16" s="30">
        <v>0.5</v>
      </c>
      <c r="G16" s="30">
        <v>1</v>
      </c>
      <c r="H16" s="31">
        <f t="shared" si="3"/>
        <v>6.25E-2</v>
      </c>
      <c r="I16" s="32">
        <f t="shared" si="4"/>
        <v>0.65</v>
      </c>
      <c r="J16" s="31">
        <f t="shared" si="5"/>
        <v>8.1250000000000003E-2</v>
      </c>
    </row>
    <row r="17" spans="2:10" ht="16.5">
      <c r="B17" s="22"/>
      <c r="C17" s="22"/>
      <c r="D17" s="40" t="s">
        <v>112</v>
      </c>
      <c r="E17" s="41" t="s">
        <v>117</v>
      </c>
      <c r="F17" s="30">
        <v>0.5</v>
      </c>
      <c r="G17" s="30">
        <v>1</v>
      </c>
      <c r="H17" s="31">
        <f t="shared" si="3"/>
        <v>6.25E-2</v>
      </c>
      <c r="I17" s="32">
        <f t="shared" si="4"/>
        <v>0.65</v>
      </c>
      <c r="J17" s="31">
        <f t="shared" si="5"/>
        <v>8.1250000000000003E-2</v>
      </c>
    </row>
    <row r="18" spans="2:10" ht="16.5">
      <c r="B18" s="22"/>
      <c r="C18" s="22"/>
      <c r="D18" s="40" t="s">
        <v>112</v>
      </c>
      <c r="E18" s="41" t="s">
        <v>118</v>
      </c>
      <c r="F18" s="30">
        <v>0.5</v>
      </c>
      <c r="G18" s="30">
        <v>1</v>
      </c>
      <c r="H18" s="31">
        <f t="shared" si="3"/>
        <v>6.25E-2</v>
      </c>
      <c r="I18" s="32">
        <f t="shared" si="4"/>
        <v>0.65</v>
      </c>
      <c r="J18" s="31">
        <f t="shared" si="5"/>
        <v>8.1250000000000003E-2</v>
      </c>
    </row>
    <row r="19" spans="2:10" ht="16.5">
      <c r="B19" s="22"/>
      <c r="C19" s="22"/>
      <c r="D19" s="40" t="s">
        <v>119</v>
      </c>
      <c r="E19" s="41"/>
      <c r="F19" s="30"/>
      <c r="G19" s="30">
        <v>1</v>
      </c>
      <c r="H19" s="31">
        <f t="shared" si="3"/>
        <v>0</v>
      </c>
      <c r="I19" s="32">
        <f t="shared" si="4"/>
        <v>0</v>
      </c>
      <c r="J19" s="31">
        <f t="shared" si="5"/>
        <v>0</v>
      </c>
    </row>
    <row r="20" spans="2:10" ht="16.5">
      <c r="B20" s="22"/>
      <c r="C20" s="22"/>
      <c r="D20" s="40" t="s">
        <v>120</v>
      </c>
      <c r="E20" s="41"/>
      <c r="F20" s="30"/>
      <c r="G20" s="30">
        <v>1</v>
      </c>
      <c r="H20" s="31">
        <f t="shared" si="3"/>
        <v>0</v>
      </c>
      <c r="I20" s="32">
        <f t="shared" si="4"/>
        <v>0</v>
      </c>
      <c r="J20" s="31">
        <f t="shared" si="5"/>
        <v>0</v>
      </c>
    </row>
    <row r="21" spans="2:10" ht="16.5">
      <c r="B21" s="22"/>
      <c r="C21" s="22"/>
      <c r="D21" s="57" t="s">
        <v>121</v>
      </c>
      <c r="E21" s="66"/>
      <c r="F21" s="67">
        <f>SUM(F22:F32)</f>
        <v>7.5</v>
      </c>
      <c r="G21" s="21">
        <v>1</v>
      </c>
      <c r="H21" s="62">
        <f>SUM(H22:H32)</f>
        <v>0.70833333333333326</v>
      </c>
      <c r="I21" s="65">
        <f>SUM(I22:I32)</f>
        <v>9.7500000000000018</v>
      </c>
      <c r="J21" s="62">
        <f>SUM(J22:J32)</f>
        <v>0.9208333333333335</v>
      </c>
    </row>
    <row r="22" spans="2:10" ht="16.5">
      <c r="B22" s="22"/>
      <c r="C22" s="22"/>
      <c r="D22" s="68"/>
      <c r="E22" s="42" t="s">
        <v>122</v>
      </c>
      <c r="F22" s="43">
        <v>1</v>
      </c>
      <c r="G22" s="44">
        <v>1</v>
      </c>
      <c r="H22" s="31">
        <f t="shared" si="3"/>
        <v>0.125</v>
      </c>
      <c r="I22" s="32">
        <f t="shared" si="4"/>
        <v>1.3</v>
      </c>
      <c r="J22" s="31">
        <f t="shared" si="5"/>
        <v>0.16250000000000001</v>
      </c>
    </row>
    <row r="23" spans="2:10" ht="16.5">
      <c r="B23" s="22"/>
      <c r="C23" s="22"/>
      <c r="D23" s="69"/>
      <c r="E23" s="42" t="s">
        <v>111</v>
      </c>
      <c r="F23" s="43">
        <v>2</v>
      </c>
      <c r="G23" s="44">
        <v>3</v>
      </c>
      <c r="H23" s="31">
        <f t="shared" ref="H23:H32" si="6">+(F23/($C$4*G23))</f>
        <v>8.3333333333333329E-2</v>
      </c>
      <c r="I23" s="32">
        <f t="shared" ref="I23:I32" si="7">(F23*$D$2)+F23</f>
        <v>2.6</v>
      </c>
      <c r="J23" s="31">
        <f t="shared" ref="J23:J32" si="8">+I23/($C$4*G23)</f>
        <v>0.10833333333333334</v>
      </c>
    </row>
    <row r="24" spans="2:10" ht="16.5">
      <c r="B24" s="22"/>
      <c r="C24" s="22"/>
      <c r="D24" s="40" t="s">
        <v>112</v>
      </c>
      <c r="E24" s="41" t="s">
        <v>113</v>
      </c>
      <c r="F24" s="30">
        <v>0.5</v>
      </c>
      <c r="G24" s="30">
        <v>1</v>
      </c>
      <c r="H24" s="31">
        <f t="shared" si="6"/>
        <v>6.25E-2</v>
      </c>
      <c r="I24" s="32">
        <f t="shared" si="7"/>
        <v>0.65</v>
      </c>
      <c r="J24" s="31">
        <f t="shared" si="8"/>
        <v>8.1250000000000003E-2</v>
      </c>
    </row>
    <row r="25" spans="2:10" ht="16.5">
      <c r="B25" s="22"/>
      <c r="C25" s="22"/>
      <c r="D25" s="40" t="s">
        <v>112</v>
      </c>
      <c r="E25" s="41" t="s">
        <v>114</v>
      </c>
      <c r="F25" s="30">
        <v>0.5</v>
      </c>
      <c r="G25" s="30">
        <v>1</v>
      </c>
      <c r="H25" s="31">
        <f t="shared" si="6"/>
        <v>6.25E-2</v>
      </c>
      <c r="I25" s="32">
        <f t="shared" si="7"/>
        <v>0.65</v>
      </c>
      <c r="J25" s="31">
        <f t="shared" si="8"/>
        <v>8.1250000000000003E-2</v>
      </c>
    </row>
    <row r="26" spans="2:10" ht="16.5">
      <c r="B26" s="22"/>
      <c r="C26" s="22"/>
      <c r="D26" s="40" t="s">
        <v>112</v>
      </c>
      <c r="E26" s="41" t="s">
        <v>115</v>
      </c>
      <c r="F26" s="30">
        <v>1</v>
      </c>
      <c r="G26" s="30">
        <v>2</v>
      </c>
      <c r="H26" s="31">
        <f t="shared" si="6"/>
        <v>6.25E-2</v>
      </c>
      <c r="I26" s="32">
        <f t="shared" si="7"/>
        <v>1.3</v>
      </c>
      <c r="J26" s="31">
        <f t="shared" si="8"/>
        <v>8.1250000000000003E-2</v>
      </c>
    </row>
    <row r="27" spans="2:10" ht="16.5">
      <c r="B27" s="22"/>
      <c r="C27" s="22"/>
      <c r="D27" s="40" t="s">
        <v>112</v>
      </c>
      <c r="E27" s="41" t="s">
        <v>116</v>
      </c>
      <c r="F27" s="30">
        <v>0.5</v>
      </c>
      <c r="G27" s="30">
        <v>1</v>
      </c>
      <c r="H27" s="31">
        <f t="shared" si="6"/>
        <v>6.25E-2</v>
      </c>
      <c r="I27" s="32">
        <f t="shared" si="7"/>
        <v>0.65</v>
      </c>
      <c r="J27" s="31">
        <f t="shared" si="8"/>
        <v>8.1250000000000003E-2</v>
      </c>
    </row>
    <row r="28" spans="2:10" ht="16.5">
      <c r="B28" s="22"/>
      <c r="C28" s="22"/>
      <c r="D28" s="40" t="s">
        <v>112</v>
      </c>
      <c r="E28" s="41" t="s">
        <v>117</v>
      </c>
      <c r="F28" s="30">
        <v>0.5</v>
      </c>
      <c r="G28" s="30">
        <v>1</v>
      </c>
      <c r="H28" s="31">
        <f t="shared" si="6"/>
        <v>6.25E-2</v>
      </c>
      <c r="I28" s="32">
        <f t="shared" si="7"/>
        <v>0.65</v>
      </c>
      <c r="J28" s="31">
        <f t="shared" si="8"/>
        <v>8.1250000000000003E-2</v>
      </c>
    </row>
    <row r="29" spans="2:10" ht="16.5">
      <c r="B29" s="22"/>
      <c r="C29" s="22"/>
      <c r="D29" s="40" t="s">
        <v>112</v>
      </c>
      <c r="E29" s="41" t="s">
        <v>118</v>
      </c>
      <c r="F29" s="30">
        <v>0.5</v>
      </c>
      <c r="G29" s="30">
        <v>1</v>
      </c>
      <c r="H29" s="31">
        <f t="shared" si="6"/>
        <v>6.25E-2</v>
      </c>
      <c r="I29" s="32">
        <f t="shared" si="7"/>
        <v>0.65</v>
      </c>
      <c r="J29" s="31">
        <f t="shared" si="8"/>
        <v>8.1250000000000003E-2</v>
      </c>
    </row>
    <row r="30" spans="2:10" ht="16.5">
      <c r="B30" s="22"/>
      <c r="C30" s="22"/>
      <c r="D30" s="40" t="s">
        <v>119</v>
      </c>
      <c r="E30" s="41"/>
      <c r="F30" s="30"/>
      <c r="G30" s="30">
        <v>1</v>
      </c>
      <c r="H30" s="31">
        <f t="shared" si="6"/>
        <v>0</v>
      </c>
      <c r="I30" s="32">
        <f t="shared" si="7"/>
        <v>0</v>
      </c>
      <c r="J30" s="31">
        <f t="shared" si="8"/>
        <v>0</v>
      </c>
    </row>
    <row r="31" spans="2:10" ht="16.5">
      <c r="B31" s="22"/>
      <c r="C31" s="22"/>
      <c r="D31" s="40" t="s">
        <v>120</v>
      </c>
      <c r="E31" s="41"/>
      <c r="F31" s="30"/>
      <c r="G31" s="30">
        <v>1</v>
      </c>
      <c r="H31" s="31">
        <f t="shared" si="6"/>
        <v>0</v>
      </c>
      <c r="I31" s="32">
        <f t="shared" si="7"/>
        <v>0</v>
      </c>
      <c r="J31" s="31">
        <f t="shared" si="8"/>
        <v>0</v>
      </c>
    </row>
    <row r="32" spans="2:10" ht="16.5">
      <c r="B32" s="22"/>
      <c r="C32" s="22"/>
      <c r="D32" s="69"/>
      <c r="E32" s="42" t="s">
        <v>123</v>
      </c>
      <c r="F32" s="43">
        <v>1</v>
      </c>
      <c r="G32" s="44">
        <v>1</v>
      </c>
      <c r="H32" s="31">
        <f t="shared" si="6"/>
        <v>0.125</v>
      </c>
      <c r="I32" s="32">
        <f t="shared" si="7"/>
        <v>1.3</v>
      </c>
      <c r="J32" s="31">
        <f t="shared" si="8"/>
        <v>0.16250000000000001</v>
      </c>
    </row>
    <row r="33" spans="2:10" ht="16.5">
      <c r="B33" s="22"/>
      <c r="C33" s="22"/>
      <c r="D33" s="57" t="s">
        <v>124</v>
      </c>
      <c r="E33" s="63"/>
      <c r="F33" s="64">
        <f>SUM(F34:F37)</f>
        <v>22</v>
      </c>
      <c r="G33" s="21">
        <v>1</v>
      </c>
      <c r="H33" s="62">
        <f>SUM(H34:H37)</f>
        <v>2.75</v>
      </c>
      <c r="I33" s="65">
        <f>SUM(I34:I37)</f>
        <v>28.6</v>
      </c>
      <c r="J33" s="62">
        <f>SUM(J34:J37)</f>
        <v>3.5750000000000002</v>
      </c>
    </row>
    <row r="34" spans="2:10" ht="16.5">
      <c r="B34" s="22"/>
      <c r="C34" s="22"/>
      <c r="D34" s="45"/>
      <c r="E34" s="41" t="s">
        <v>125</v>
      </c>
      <c r="F34" s="46">
        <v>5</v>
      </c>
      <c r="G34" s="30">
        <v>1</v>
      </c>
      <c r="H34" s="31">
        <f>(F34/($C$4*G34))</f>
        <v>0.625</v>
      </c>
      <c r="I34" s="32">
        <f>(F34*$D$2)+F34</f>
        <v>6.5</v>
      </c>
      <c r="J34" s="31">
        <f>+I34/($C$4*G34)</f>
        <v>0.8125</v>
      </c>
    </row>
    <row r="35" spans="2:10" ht="16.5">
      <c r="B35" s="22"/>
      <c r="C35" s="22"/>
      <c r="D35" s="40"/>
      <c r="E35" s="41" t="s">
        <v>126</v>
      </c>
      <c r="F35" s="46">
        <v>8</v>
      </c>
      <c r="G35" s="30">
        <v>1</v>
      </c>
      <c r="H35" s="31">
        <f t="shared" ref="H35:H37" si="9">(F35/($C$4*G35))</f>
        <v>1</v>
      </c>
      <c r="I35" s="32">
        <f t="shared" ref="I35:I37" si="10">(F35*$D$2)+F35</f>
        <v>10.4</v>
      </c>
      <c r="J35" s="31">
        <f t="shared" ref="J35:J37" si="11">+I35/($C$4*G35)</f>
        <v>1.3</v>
      </c>
    </row>
    <row r="36" spans="2:10" ht="16.5">
      <c r="B36" s="22"/>
      <c r="C36" s="22"/>
      <c r="D36" s="40"/>
      <c r="E36" s="41" t="s">
        <v>127</v>
      </c>
      <c r="F36" s="46">
        <v>1</v>
      </c>
      <c r="G36" s="30">
        <v>1</v>
      </c>
      <c r="H36" s="31">
        <f t="shared" si="9"/>
        <v>0.125</v>
      </c>
      <c r="I36" s="32">
        <f t="shared" si="10"/>
        <v>1.3</v>
      </c>
      <c r="J36" s="31">
        <f t="shared" si="11"/>
        <v>0.16250000000000001</v>
      </c>
    </row>
    <row r="37" spans="2:10" ht="16.5">
      <c r="B37" s="22"/>
      <c r="C37" s="22"/>
      <c r="D37" s="40"/>
      <c r="E37" s="47" t="s">
        <v>128</v>
      </c>
      <c r="F37" s="30">
        <v>8</v>
      </c>
      <c r="G37" s="30">
        <v>1</v>
      </c>
      <c r="H37" s="31">
        <f t="shared" si="9"/>
        <v>1</v>
      </c>
      <c r="I37" s="32">
        <f t="shared" si="10"/>
        <v>10.4</v>
      </c>
      <c r="J37" s="31">
        <f t="shared" si="11"/>
        <v>1.3</v>
      </c>
    </row>
    <row r="38" spans="2:10" ht="16.5">
      <c r="B38" s="22"/>
      <c r="C38" s="22"/>
      <c r="D38" s="57" t="s">
        <v>129</v>
      </c>
      <c r="E38" s="58"/>
      <c r="F38" s="21">
        <f>+F33+F21+F11+F5</f>
        <v>50.5</v>
      </c>
      <c r="G38" s="21">
        <f>G5</f>
        <v>1</v>
      </c>
      <c r="H38" s="62">
        <f>SUM(H33,H21,H11,H5)</f>
        <v>4.7291666666666661</v>
      </c>
      <c r="I38" s="65">
        <f>I5+I11+I21+I33</f>
        <v>65.650000000000006</v>
      </c>
      <c r="J38" s="62">
        <f>SUM(J21,J33,J5,J11)</f>
        <v>6.1479166666666671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5E2A7-193C-4039-B22F-14F91742F476}">
  <dimension ref="A1:H22"/>
  <sheetViews>
    <sheetView topLeftCell="E8" workbookViewId="0">
      <selection activeCell="G24" sqref="G24"/>
    </sheetView>
  </sheetViews>
  <sheetFormatPr defaultRowHeight="15"/>
  <cols>
    <col min="1" max="1" width="9.140625" customWidth="1"/>
    <col min="3" max="3" width="37.140625" customWidth="1"/>
    <col min="4" max="4" width="6.85546875" customWidth="1"/>
    <col min="5" max="5" width="61.42578125" customWidth="1"/>
    <col min="6" max="6" width="47.85546875" customWidth="1"/>
    <col min="7" max="7" width="48.5703125" customWidth="1"/>
    <col min="8" max="8" width="51.5703125" customWidth="1"/>
  </cols>
  <sheetData>
    <row r="1" spans="1:8">
      <c r="A1" s="48" t="s">
        <v>130</v>
      </c>
      <c r="B1" s="48" t="s">
        <v>131</v>
      </c>
      <c r="C1" s="48" t="s">
        <v>132</v>
      </c>
      <c r="D1" s="48" t="s">
        <v>133</v>
      </c>
      <c r="E1" s="48" t="s">
        <v>134</v>
      </c>
      <c r="F1" s="48" t="s">
        <v>135</v>
      </c>
      <c r="G1" s="87" t="s">
        <v>136</v>
      </c>
      <c r="H1" s="87" t="s">
        <v>137</v>
      </c>
    </row>
    <row r="2" spans="1:8">
      <c r="A2" t="s">
        <v>41</v>
      </c>
      <c r="B2" t="s">
        <v>112</v>
      </c>
      <c r="C2" t="s">
        <v>138</v>
      </c>
      <c r="D2" t="s">
        <v>139</v>
      </c>
      <c r="E2" t="s">
        <v>140</v>
      </c>
      <c r="F2" t="s">
        <v>141</v>
      </c>
      <c r="G2" s="90" t="s">
        <v>142</v>
      </c>
      <c r="H2" s="88" t="s">
        <v>143</v>
      </c>
    </row>
    <row r="3" spans="1:8">
      <c r="G3" s="91" t="s">
        <v>144</v>
      </c>
      <c r="H3" s="89" t="s">
        <v>145</v>
      </c>
    </row>
    <row r="4" spans="1:8">
      <c r="C4" t="s">
        <v>146</v>
      </c>
      <c r="D4" t="s">
        <v>139</v>
      </c>
      <c r="E4" t="s">
        <v>147</v>
      </c>
      <c r="F4" t="s">
        <v>141</v>
      </c>
      <c r="G4" s="90" t="s">
        <v>148</v>
      </c>
      <c r="H4" s="88" t="s">
        <v>149</v>
      </c>
    </row>
    <row r="5" spans="1:8" ht="30.75">
      <c r="C5" t="s">
        <v>150</v>
      </c>
      <c r="D5" t="s">
        <v>139</v>
      </c>
      <c r="E5" t="s">
        <v>151</v>
      </c>
      <c r="F5" s="8" t="s">
        <v>152</v>
      </c>
      <c r="G5" s="90" t="s">
        <v>153</v>
      </c>
      <c r="H5" s="88"/>
    </row>
    <row r="6" spans="1:8">
      <c r="G6" s="91" t="s">
        <v>154</v>
      </c>
      <c r="H6" s="89"/>
    </row>
    <row r="7" spans="1:8">
      <c r="G7" s="91" t="s">
        <v>142</v>
      </c>
      <c r="H7" s="89" t="s">
        <v>155</v>
      </c>
    </row>
    <row r="8" spans="1:8">
      <c r="G8" s="91" t="s">
        <v>156</v>
      </c>
      <c r="H8" s="89"/>
    </row>
    <row r="9" spans="1:8">
      <c r="G9" s="91" t="s">
        <v>157</v>
      </c>
      <c r="H9" s="89" t="s">
        <v>158</v>
      </c>
    </row>
    <row r="10" spans="1:8">
      <c r="G10" s="91" t="s">
        <v>159</v>
      </c>
      <c r="H10" s="89" t="s">
        <v>160</v>
      </c>
    </row>
    <row r="11" spans="1:8">
      <c r="G11" s="91" t="s">
        <v>161</v>
      </c>
      <c r="H11" s="89"/>
    </row>
    <row r="12" spans="1:8">
      <c r="C12" t="s">
        <v>162</v>
      </c>
      <c r="D12" t="s">
        <v>139</v>
      </c>
      <c r="E12" t="s">
        <v>163</v>
      </c>
      <c r="F12" t="s">
        <v>141</v>
      </c>
      <c r="G12" s="88" t="s">
        <v>142</v>
      </c>
      <c r="H12" s="93" t="s">
        <v>155</v>
      </c>
    </row>
    <row r="13" spans="1:8">
      <c r="G13" s="89" t="s">
        <v>164</v>
      </c>
      <c r="H13" s="94"/>
    </row>
    <row r="14" spans="1:8">
      <c r="G14" s="89" t="s">
        <v>157</v>
      </c>
      <c r="H14" s="94" t="s">
        <v>165</v>
      </c>
    </row>
    <row r="15" spans="1:8">
      <c r="C15" t="s">
        <v>166</v>
      </c>
      <c r="D15" t="s">
        <v>139</v>
      </c>
      <c r="E15" t="s">
        <v>167</v>
      </c>
      <c r="F15" t="s">
        <v>141</v>
      </c>
      <c r="G15" s="90" t="s">
        <v>142</v>
      </c>
      <c r="H15" s="93" t="s">
        <v>155</v>
      </c>
    </row>
    <row r="16" spans="1:8">
      <c r="G16" s="91" t="s">
        <v>168</v>
      </c>
      <c r="H16" s="94"/>
    </row>
    <row r="17" spans="3:8">
      <c r="G17" s="91" t="s">
        <v>169</v>
      </c>
      <c r="H17" s="94" t="s">
        <v>170</v>
      </c>
    </row>
    <row r="18" spans="3:8">
      <c r="C18" t="s">
        <v>171</v>
      </c>
      <c r="E18" t="s">
        <v>172</v>
      </c>
      <c r="F18" t="s">
        <v>141</v>
      </c>
      <c r="G18" s="90" t="s">
        <v>173</v>
      </c>
      <c r="H18" s="93"/>
    </row>
    <row r="19" spans="3:8">
      <c r="G19" s="91" t="s">
        <v>174</v>
      </c>
      <c r="H19" s="94"/>
    </row>
    <row r="20" spans="3:8">
      <c r="G20" s="91" t="s">
        <v>175</v>
      </c>
      <c r="H20" s="94" t="s">
        <v>176</v>
      </c>
    </row>
    <row r="21" spans="3:8">
      <c r="G21" s="91" t="s">
        <v>177</v>
      </c>
      <c r="H21" s="94" t="s">
        <v>178</v>
      </c>
    </row>
    <row r="22" spans="3:8">
      <c r="G22" s="92" t="s">
        <v>179</v>
      </c>
      <c r="H22" s="95" t="s">
        <v>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0003-410C-4093-A705-252BF8B5F4CF}">
  <dimension ref="B2:U9"/>
  <sheetViews>
    <sheetView tabSelected="1" topLeftCell="I2" workbookViewId="0">
      <selection activeCell="T2" activeCellId="1" sqref="D2:D5 T2:T5"/>
    </sheetView>
  </sheetViews>
  <sheetFormatPr defaultRowHeight="15"/>
  <cols>
    <col min="1" max="1" width="3.28515625" customWidth="1"/>
  </cols>
  <sheetData>
    <row r="2" spans="2:21" ht="41.25">
      <c r="B2" s="81" t="s">
        <v>180</v>
      </c>
      <c r="C2" s="81" t="s">
        <v>181</v>
      </c>
      <c r="D2" s="81" t="s">
        <v>182</v>
      </c>
      <c r="E2" s="81" t="s">
        <v>183</v>
      </c>
      <c r="F2" s="81" t="s">
        <v>184</v>
      </c>
      <c r="G2" s="81" t="s">
        <v>183</v>
      </c>
      <c r="H2" s="81" t="s">
        <v>185</v>
      </c>
      <c r="I2" s="81" t="s">
        <v>183</v>
      </c>
      <c r="J2" s="81" t="s">
        <v>186</v>
      </c>
      <c r="K2" s="81" t="s">
        <v>183</v>
      </c>
      <c r="L2" s="81" t="s">
        <v>187</v>
      </c>
      <c r="M2" s="81" t="s">
        <v>183</v>
      </c>
      <c r="N2" s="81" t="s">
        <v>188</v>
      </c>
      <c r="O2" s="81" t="s">
        <v>183</v>
      </c>
      <c r="P2" s="81" t="s">
        <v>189</v>
      </c>
      <c r="Q2" s="81" t="s">
        <v>183</v>
      </c>
      <c r="R2" s="81" t="s">
        <v>190</v>
      </c>
      <c r="S2" s="82" t="s">
        <v>191</v>
      </c>
      <c r="T2" s="82" t="s">
        <v>192</v>
      </c>
      <c r="U2" s="82" t="s">
        <v>193</v>
      </c>
    </row>
    <row r="3" spans="2:21">
      <c r="B3" s="76" t="s">
        <v>112</v>
      </c>
      <c r="C3" s="76">
        <v>6</v>
      </c>
      <c r="D3" s="76">
        <v>0</v>
      </c>
      <c r="E3" s="76" t="s">
        <v>194</v>
      </c>
      <c r="F3" s="76">
        <v>0</v>
      </c>
      <c r="G3" s="76" t="s">
        <v>194</v>
      </c>
      <c r="H3" s="76">
        <v>6</v>
      </c>
      <c r="I3" s="76" t="s">
        <v>195</v>
      </c>
      <c r="J3" s="76">
        <v>0</v>
      </c>
      <c r="K3" s="76" t="s">
        <v>194</v>
      </c>
      <c r="L3" s="76">
        <v>0</v>
      </c>
      <c r="M3" s="76" t="s">
        <v>194</v>
      </c>
      <c r="N3" s="76">
        <v>0</v>
      </c>
      <c r="O3" s="76" t="s">
        <v>194</v>
      </c>
      <c r="P3" s="76">
        <v>0</v>
      </c>
      <c r="Q3" s="76" t="s">
        <v>194</v>
      </c>
      <c r="R3" s="76" t="s">
        <v>195</v>
      </c>
      <c r="S3" s="77">
        <f>C3-(N3+L3+P3)</f>
        <v>6</v>
      </c>
      <c r="T3" s="77">
        <f>J3+H3</f>
        <v>6</v>
      </c>
      <c r="U3" s="78">
        <f>IFERROR(T3*100/S3," ")</f>
        <v>100</v>
      </c>
    </row>
    <row r="4" spans="2:21">
      <c r="B4" s="76" t="s">
        <v>119</v>
      </c>
      <c r="C4" s="76">
        <v>6</v>
      </c>
      <c r="D4" s="76">
        <v>6</v>
      </c>
      <c r="E4" s="76" t="s">
        <v>194</v>
      </c>
      <c r="F4" s="76">
        <v>0</v>
      </c>
      <c r="G4" s="76" t="s">
        <v>194</v>
      </c>
      <c r="H4" s="76">
        <v>0</v>
      </c>
      <c r="I4" s="76" t="s">
        <v>195</v>
      </c>
      <c r="J4" s="76">
        <v>0</v>
      </c>
      <c r="K4" s="76" t="s">
        <v>194</v>
      </c>
      <c r="L4" s="76">
        <v>0</v>
      </c>
      <c r="M4" s="76" t="s">
        <v>194</v>
      </c>
      <c r="N4" s="76">
        <v>0</v>
      </c>
      <c r="O4" s="76" t="s">
        <v>194</v>
      </c>
      <c r="P4" s="76">
        <v>0</v>
      </c>
      <c r="Q4" s="76" t="s">
        <v>194</v>
      </c>
      <c r="R4" s="76" t="s">
        <v>195</v>
      </c>
      <c r="S4" s="77">
        <f t="shared" ref="S4:S6" si="0">C4-(N4+L4+P4)</f>
        <v>6</v>
      </c>
      <c r="T4" s="77">
        <f t="shared" ref="T4:T6" si="1">J4+H4</f>
        <v>0</v>
      </c>
      <c r="U4" s="78">
        <f>IFERROR(T4*100/S4," ")</f>
        <v>0</v>
      </c>
    </row>
    <row r="5" spans="2:21">
      <c r="B5" s="76" t="s">
        <v>120</v>
      </c>
      <c r="C5" s="76">
        <v>4</v>
      </c>
      <c r="D5" s="76">
        <v>4</v>
      </c>
      <c r="E5" s="76" t="s">
        <v>194</v>
      </c>
      <c r="F5" s="76">
        <v>0</v>
      </c>
      <c r="G5" s="76" t="s">
        <v>194</v>
      </c>
      <c r="H5" s="76">
        <v>0</v>
      </c>
      <c r="I5" s="76" t="s">
        <v>195</v>
      </c>
      <c r="J5" s="76">
        <v>0</v>
      </c>
      <c r="K5" s="76" t="s">
        <v>194</v>
      </c>
      <c r="L5" s="76">
        <v>0</v>
      </c>
      <c r="M5" s="76" t="s">
        <v>194</v>
      </c>
      <c r="N5" s="76">
        <v>0</v>
      </c>
      <c r="O5" s="76" t="s">
        <v>194</v>
      </c>
      <c r="P5" s="76">
        <v>0</v>
      </c>
      <c r="Q5" s="76" t="s">
        <v>194</v>
      </c>
      <c r="R5" s="76" t="s">
        <v>195</v>
      </c>
      <c r="S5" s="77">
        <f t="shared" si="0"/>
        <v>4</v>
      </c>
      <c r="T5" s="77">
        <f t="shared" si="1"/>
        <v>0</v>
      </c>
      <c r="U5" s="78">
        <f>IFERROR(T5*100/S5," ")</f>
        <v>0</v>
      </c>
    </row>
    <row r="6" spans="2:21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7">
        <f t="shared" si="0"/>
        <v>0</v>
      </c>
      <c r="T6" s="77">
        <f t="shared" si="1"/>
        <v>0</v>
      </c>
      <c r="U6" s="78" t="str">
        <f>IFERROR(T6*100/S6," ")</f>
        <v xml:space="preserve"> </v>
      </c>
    </row>
    <row r="7" spans="2:21" ht="16.5">
      <c r="B7" s="83" t="s">
        <v>196</v>
      </c>
      <c r="C7" s="84">
        <f t="shared" ref="C7:T7" si="2">SUM(C3:C6)</f>
        <v>16</v>
      </c>
      <c r="D7" s="84">
        <f t="shared" si="2"/>
        <v>10</v>
      </c>
      <c r="E7" s="84">
        <f t="shared" si="2"/>
        <v>0</v>
      </c>
      <c r="F7" s="84">
        <f t="shared" si="2"/>
        <v>0</v>
      </c>
      <c r="G7" s="84">
        <f t="shared" si="2"/>
        <v>0</v>
      </c>
      <c r="H7" s="84">
        <f t="shared" si="2"/>
        <v>6</v>
      </c>
      <c r="I7" s="84">
        <f t="shared" si="2"/>
        <v>0</v>
      </c>
      <c r="J7" s="84">
        <f t="shared" si="2"/>
        <v>0</v>
      </c>
      <c r="K7" s="84">
        <f t="shared" si="2"/>
        <v>0</v>
      </c>
      <c r="L7" s="84">
        <f t="shared" si="2"/>
        <v>0</v>
      </c>
      <c r="M7" s="84">
        <f t="shared" si="2"/>
        <v>0</v>
      </c>
      <c r="N7" s="84">
        <f t="shared" si="2"/>
        <v>0</v>
      </c>
      <c r="O7" s="84">
        <f t="shared" si="2"/>
        <v>0</v>
      </c>
      <c r="P7" s="84">
        <f t="shared" si="2"/>
        <v>0</v>
      </c>
      <c r="Q7" s="84">
        <f t="shared" si="2"/>
        <v>0</v>
      </c>
      <c r="R7" s="84">
        <f t="shared" si="2"/>
        <v>0</v>
      </c>
      <c r="S7" s="85">
        <f t="shared" si="2"/>
        <v>16</v>
      </c>
      <c r="T7" s="85">
        <f t="shared" si="2"/>
        <v>6</v>
      </c>
      <c r="U7" s="86">
        <f>IFERROR(T7*100/S7," ")</f>
        <v>37.5</v>
      </c>
    </row>
    <row r="8" spans="2:21" ht="27.75">
      <c r="T8" s="81" t="s">
        <v>197</v>
      </c>
      <c r="U8" s="79">
        <f>IFERROR(H7*100/S7," ")</f>
        <v>37.5</v>
      </c>
    </row>
    <row r="9" spans="2:21" ht="27.75">
      <c r="T9" s="81" t="s">
        <v>198</v>
      </c>
      <c r="U9" s="80">
        <f>IFERROR(J7*100/S7," ")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D4A95-E501-4503-BC27-129A88424A94}">
  <dimension ref="A1:U11"/>
  <sheetViews>
    <sheetView workbookViewId="0">
      <selection activeCell="J13" sqref="J13"/>
    </sheetView>
  </sheetViews>
  <sheetFormatPr defaultRowHeight="15"/>
  <cols>
    <col min="4" max="4" width="9.5703125" customWidth="1"/>
    <col min="11" max="11" width="12.28515625" bestFit="1" customWidth="1"/>
    <col min="16" max="16" width="13" customWidth="1"/>
  </cols>
  <sheetData>
    <row r="1" spans="1:21">
      <c r="A1" s="167" t="s">
        <v>199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</row>
    <row r="2" spans="1:21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</row>
    <row r="3" spans="1:21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</row>
    <row r="4" spans="1:21">
      <c r="A4" s="167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</row>
    <row r="5" spans="1:21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A6" s="13" t="s">
        <v>200</v>
      </c>
      <c r="B6" s="13" t="s">
        <v>201</v>
      </c>
      <c r="C6" s="13" t="s">
        <v>202</v>
      </c>
      <c r="D6" s="13" t="s">
        <v>203</v>
      </c>
      <c r="E6" s="13" t="s">
        <v>204</v>
      </c>
      <c r="F6" s="13" t="s">
        <v>205</v>
      </c>
      <c r="G6" s="13" t="s">
        <v>0</v>
      </c>
      <c r="H6" s="13" t="s">
        <v>206</v>
      </c>
      <c r="I6" s="13" t="s">
        <v>207</v>
      </c>
      <c r="J6" s="13" t="s">
        <v>208</v>
      </c>
      <c r="K6" s="13" t="s">
        <v>209</v>
      </c>
      <c r="L6" s="13" t="s">
        <v>210</v>
      </c>
      <c r="M6" s="13" t="s">
        <v>211</v>
      </c>
      <c r="N6" s="13" t="s">
        <v>212</v>
      </c>
      <c r="O6" s="13" t="s">
        <v>213</v>
      </c>
      <c r="P6" s="13" t="s">
        <v>214</v>
      </c>
      <c r="Q6" s="13" t="s">
        <v>215</v>
      </c>
      <c r="R6" s="13" t="s">
        <v>216</v>
      </c>
      <c r="S6" s="13" t="s">
        <v>217</v>
      </c>
      <c r="T6" s="13" t="s">
        <v>218</v>
      </c>
      <c r="U6" s="13"/>
    </row>
    <row r="7" spans="1:21">
      <c r="A7" s="14">
        <v>8442</v>
      </c>
      <c r="B7" s="14" t="s">
        <v>41</v>
      </c>
      <c r="C7" s="14" t="s">
        <v>219</v>
      </c>
      <c r="D7" s="14" t="s">
        <v>220</v>
      </c>
      <c r="E7" s="14" t="s">
        <v>221</v>
      </c>
      <c r="F7" s="14" t="s">
        <v>222</v>
      </c>
      <c r="G7" s="14" t="s">
        <v>223</v>
      </c>
      <c r="I7" s="14" t="s">
        <v>224</v>
      </c>
      <c r="J7" s="14" t="s">
        <v>225</v>
      </c>
      <c r="K7" s="16">
        <v>44929</v>
      </c>
      <c r="N7" t="s">
        <v>226</v>
      </c>
      <c r="O7" s="14" t="s">
        <v>227</v>
      </c>
      <c r="P7" s="16">
        <v>44986</v>
      </c>
      <c r="Q7" s="14" t="s">
        <v>228</v>
      </c>
      <c r="R7" s="14" t="s">
        <v>229</v>
      </c>
      <c r="S7" s="14" t="s">
        <v>230</v>
      </c>
    </row>
    <row r="8" spans="1:21">
      <c r="A8" s="14">
        <v>8489</v>
      </c>
      <c r="B8" s="14" t="s">
        <v>41</v>
      </c>
      <c r="C8" s="14" t="s">
        <v>219</v>
      </c>
      <c r="D8" s="14" t="s">
        <v>220</v>
      </c>
      <c r="E8" s="15" t="s">
        <v>231</v>
      </c>
      <c r="F8" s="14" t="s">
        <v>222</v>
      </c>
      <c r="G8" s="14" t="s">
        <v>232</v>
      </c>
      <c r="I8" s="14" t="s">
        <v>224</v>
      </c>
      <c r="J8" s="14" t="s">
        <v>225</v>
      </c>
      <c r="K8" s="16">
        <v>44928</v>
      </c>
      <c r="O8" s="14" t="s">
        <v>227</v>
      </c>
      <c r="P8" s="16">
        <v>44928</v>
      </c>
      <c r="Q8" s="14" t="s">
        <v>233</v>
      </c>
      <c r="R8" s="14" t="s">
        <v>229</v>
      </c>
      <c r="S8" s="14" t="s">
        <v>234</v>
      </c>
    </row>
    <row r="9" spans="1:21">
      <c r="A9" s="14"/>
      <c r="B9" s="14"/>
      <c r="C9" s="14"/>
      <c r="D9" s="14"/>
      <c r="E9" s="15"/>
      <c r="F9" s="14"/>
      <c r="G9" s="14"/>
      <c r="I9" s="14"/>
      <c r="J9" s="14"/>
      <c r="K9" s="14"/>
      <c r="O9" s="14"/>
      <c r="P9" s="14"/>
      <c r="Q9" s="14"/>
      <c r="R9" s="14"/>
      <c r="S9" s="14"/>
    </row>
    <row r="10" spans="1:21">
      <c r="A10" s="14"/>
      <c r="B10" s="14"/>
      <c r="C10" s="14"/>
      <c r="D10" s="14"/>
      <c r="E10" s="15"/>
      <c r="F10" s="14"/>
      <c r="G10" s="14"/>
      <c r="I10" s="14"/>
      <c r="J10" s="14"/>
      <c r="K10" s="14"/>
      <c r="O10" s="14"/>
      <c r="P10" s="14"/>
      <c r="Q10" s="14"/>
      <c r="R10" s="14"/>
      <c r="S10" s="14"/>
    </row>
    <row r="11" spans="1:21">
      <c r="A11" s="14"/>
      <c r="B11" s="14"/>
      <c r="C11" s="14"/>
      <c r="D11" s="14"/>
      <c r="E11" s="15"/>
      <c r="F11" s="14"/>
      <c r="G11" s="14"/>
      <c r="I11" s="14"/>
      <c r="J11" s="14"/>
      <c r="K11" s="14"/>
      <c r="O11" s="14"/>
      <c r="P11" s="14"/>
      <c r="Q11" s="14"/>
      <c r="R11" s="14"/>
      <c r="S11" s="14"/>
    </row>
  </sheetData>
  <mergeCells count="1">
    <mergeCell ref="A1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Yohana</dc:creator>
  <cp:keywords/>
  <dc:description/>
  <cp:lastModifiedBy/>
  <cp:revision/>
  <dcterms:created xsi:type="dcterms:W3CDTF">2022-08-24T16:26:08Z</dcterms:created>
  <dcterms:modified xsi:type="dcterms:W3CDTF">2023-01-04T08:54:03Z</dcterms:modified>
  <cp:category/>
  <cp:contentStatus/>
</cp:coreProperties>
</file>